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20" yWindow="-75" windowWidth="11190" windowHeight="7920" firstSheet="1" activeTab="1"/>
  </bookViews>
  <sheets>
    <sheet name="Janvier" sheetId="15" r:id="rId1"/>
    <sheet name="Juillet" sheetId="1" r:id="rId2"/>
    <sheet name="BPU" sheetId="16" r:id="rId3"/>
    <sheet name="Feuil2" sheetId="18" r:id="rId4"/>
  </sheets>
  <definedNames>
    <definedName name="BPU">BPU!$J$33:$J$80</definedName>
    <definedName name="BPUCode">Juillet!$M$16</definedName>
    <definedName name="CodedePrix">BPU!#REF!</definedName>
    <definedName name="PRIXBPUT">Juillet!$M$16:$M$24,Juillet!$U$16:$U$24,Juillet!$AC$16:$AC$24,Juillet!$AK$16:$AK$24,Juillet!$AS$16:$AS$24,Juillet!$BA$16:$BA$24,Juillet!$BI$16:$BI$24,Juillet!$BQ$16:$BQ$24,Juillet!$BY$16:$BY$24,Juillet!$CG$16:$CG$24,Juillet!$CO$16:$CO$24,Juillet!$CW$16:$CW$24,Juillet!$DE$16:$DE$24,Juillet!$DM$16:$DM$24,Juillet!$DU$16:$DU$24,Juillet!$EC$16:$EC$24,Juillet!$EK$16:$EK$24</definedName>
    <definedName name="PrixUnitaires">BPU!$J$33:$J$80</definedName>
    <definedName name="RECETTES">Juillet!$N$16:$N$24,Juillet!$V$16:$V$24,Juillet!$AD$16:$AD$24,Juillet!$AL$16:$AL$24,Juillet!$AT$16:$AT$24,Juillet!$BB$16:$BB$24,Juillet!$BJ$16:$BJ$24,Juillet!$BR$16:$BR$24,Juillet!$BZ$16:$BZ$24,Juillet!$CH$16:$CH$24,Juillet!$CP$16:$CP$24,Juillet!$CX$16:$CX$24,Juillet!$DF$16:$DF$24,Juillet!$DN$16:$DN$24,Juillet!$DV$16:$DV$24,Juillet!$ED$16:$ED$24,Juillet!$EL$16:$EL$24</definedName>
  </definedNames>
  <calcPr calcId="145621"/>
</workbook>
</file>

<file path=xl/calcChain.xml><?xml version="1.0" encoding="utf-8"?>
<calcChain xmlns="http://schemas.openxmlformats.org/spreadsheetml/2006/main">
  <c r="B61" i="1" l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60" i="1"/>
  <c r="D61" i="1"/>
  <c r="C61" i="1" l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60" i="1"/>
  <c r="E156" i="1"/>
  <c r="F156" i="1"/>
  <c r="E150" i="1" s="1"/>
  <c r="F150" i="1" s="1"/>
  <c r="D156" i="1" l="1"/>
  <c r="V32" i="1"/>
  <c r="DN32" i="1"/>
  <c r="AD32" i="1"/>
  <c r="CP32" i="1"/>
  <c r="FJ32" i="1"/>
  <c r="BB32" i="1"/>
  <c r="CH32" i="1"/>
  <c r="ET32" i="1"/>
  <c r="BJ32" i="1"/>
  <c r="DV32" i="1"/>
  <c r="FB32" i="1"/>
  <c r="AL32" i="1"/>
  <c r="BR32" i="1"/>
  <c r="CX32" i="1"/>
  <c r="ED32" i="1"/>
  <c r="N32" i="1"/>
  <c r="AT32" i="1"/>
  <c r="BZ32" i="1"/>
  <c r="DF32" i="1"/>
  <c r="EL32" i="1"/>
  <c r="FR32" i="1"/>
  <c r="FZ32" i="1"/>
  <c r="GH32" i="1"/>
  <c r="GP32" i="1"/>
  <c r="GX32" i="1"/>
  <c r="GX24" i="1"/>
  <c r="GX23" i="1"/>
  <c r="GX22" i="1"/>
  <c r="GX21" i="1"/>
  <c r="GX20" i="1"/>
  <c r="GX19" i="1"/>
  <c r="GX18" i="1"/>
  <c r="GX17" i="1"/>
  <c r="GX16" i="1"/>
  <c r="GP24" i="1"/>
  <c r="GP23" i="1"/>
  <c r="GP22" i="1"/>
  <c r="GP21" i="1"/>
  <c r="GP20" i="1"/>
  <c r="GP19" i="1"/>
  <c r="GP18" i="1"/>
  <c r="GP17" i="1"/>
  <c r="GP16" i="1"/>
  <c r="GH24" i="1"/>
  <c r="GH23" i="1"/>
  <c r="GH22" i="1"/>
  <c r="GH21" i="1"/>
  <c r="GH20" i="1"/>
  <c r="GH19" i="1"/>
  <c r="GH18" i="1"/>
  <c r="GH17" i="1"/>
  <c r="GH16" i="1"/>
  <c r="FZ24" i="1"/>
  <c r="FZ23" i="1"/>
  <c r="FZ22" i="1"/>
  <c r="FZ21" i="1"/>
  <c r="FZ20" i="1"/>
  <c r="FZ19" i="1"/>
  <c r="FZ18" i="1"/>
  <c r="FZ17" i="1"/>
  <c r="FZ16" i="1"/>
  <c r="FR24" i="1"/>
  <c r="FR23" i="1"/>
  <c r="FR22" i="1"/>
  <c r="FR21" i="1"/>
  <c r="FR20" i="1"/>
  <c r="FR19" i="1"/>
  <c r="FR18" i="1"/>
  <c r="FR17" i="1"/>
  <c r="FR16" i="1"/>
  <c r="FJ24" i="1"/>
  <c r="FJ23" i="1"/>
  <c r="FJ22" i="1"/>
  <c r="FJ21" i="1"/>
  <c r="FJ20" i="1"/>
  <c r="FJ19" i="1"/>
  <c r="FJ18" i="1"/>
  <c r="FJ17" i="1"/>
  <c r="FJ16" i="1"/>
  <c r="FB24" i="1"/>
  <c r="FB23" i="1"/>
  <c r="FB22" i="1"/>
  <c r="FB21" i="1"/>
  <c r="FB20" i="1"/>
  <c r="FB19" i="1"/>
  <c r="FB18" i="1"/>
  <c r="FB17" i="1"/>
  <c r="FB16" i="1"/>
  <c r="ET24" i="1"/>
  <c r="ET23" i="1"/>
  <c r="ET22" i="1"/>
  <c r="ET21" i="1"/>
  <c r="ET20" i="1"/>
  <c r="ET19" i="1"/>
  <c r="ET18" i="1"/>
  <c r="ET17" i="1"/>
  <c r="ET16" i="1"/>
  <c r="EL24" i="1"/>
  <c r="EL23" i="1"/>
  <c r="EL22" i="1"/>
  <c r="EL21" i="1"/>
  <c r="EL20" i="1"/>
  <c r="EL19" i="1"/>
  <c r="EL18" i="1"/>
  <c r="EL17" i="1"/>
  <c r="EL16" i="1"/>
  <c r="ED24" i="1"/>
  <c r="ED23" i="1"/>
  <c r="ED22" i="1"/>
  <c r="ED21" i="1"/>
  <c r="ED20" i="1"/>
  <c r="ED19" i="1"/>
  <c r="ED18" i="1"/>
  <c r="ED17" i="1"/>
  <c r="ED16" i="1"/>
  <c r="DV24" i="1"/>
  <c r="DV23" i="1"/>
  <c r="DV22" i="1"/>
  <c r="DV21" i="1"/>
  <c r="DV20" i="1"/>
  <c r="DV19" i="1"/>
  <c r="DV18" i="1"/>
  <c r="DV17" i="1"/>
  <c r="DV16" i="1"/>
  <c r="DN24" i="1"/>
  <c r="DN23" i="1"/>
  <c r="DN22" i="1"/>
  <c r="DN21" i="1"/>
  <c r="DN20" i="1"/>
  <c r="DN19" i="1"/>
  <c r="DN18" i="1"/>
  <c r="DN17" i="1"/>
  <c r="DN16" i="1"/>
  <c r="DF24" i="1"/>
  <c r="DF23" i="1"/>
  <c r="DF22" i="1"/>
  <c r="DF21" i="1"/>
  <c r="DF20" i="1"/>
  <c r="DF19" i="1"/>
  <c r="DF18" i="1"/>
  <c r="DF17" i="1"/>
  <c r="DF16" i="1"/>
  <c r="CX24" i="1"/>
  <c r="CX23" i="1"/>
  <c r="CX22" i="1"/>
  <c r="CX21" i="1"/>
  <c r="CX20" i="1"/>
  <c r="CX19" i="1"/>
  <c r="CX18" i="1"/>
  <c r="CX17" i="1"/>
  <c r="CX16" i="1"/>
  <c r="CP24" i="1"/>
  <c r="CP23" i="1"/>
  <c r="CP22" i="1"/>
  <c r="CP21" i="1"/>
  <c r="CP20" i="1"/>
  <c r="CP19" i="1"/>
  <c r="CP18" i="1"/>
  <c r="CP17" i="1"/>
  <c r="CP16" i="1"/>
  <c r="CH24" i="1"/>
  <c r="CH23" i="1"/>
  <c r="CH22" i="1"/>
  <c r="CH21" i="1"/>
  <c r="CH20" i="1"/>
  <c r="CH19" i="1"/>
  <c r="CH18" i="1"/>
  <c r="CH17" i="1"/>
  <c r="CH16" i="1"/>
  <c r="BZ24" i="1"/>
  <c r="BZ23" i="1"/>
  <c r="BZ22" i="1"/>
  <c r="BZ21" i="1"/>
  <c r="BZ20" i="1"/>
  <c r="BZ19" i="1"/>
  <c r="BZ18" i="1"/>
  <c r="BZ17" i="1"/>
  <c r="BZ16" i="1"/>
  <c r="BR24" i="1"/>
  <c r="BR23" i="1"/>
  <c r="BR22" i="1"/>
  <c r="BR21" i="1"/>
  <c r="BR20" i="1"/>
  <c r="BR19" i="1"/>
  <c r="BR18" i="1"/>
  <c r="BR17" i="1"/>
  <c r="BR16" i="1"/>
  <c r="BJ24" i="1"/>
  <c r="BJ23" i="1"/>
  <c r="BJ22" i="1"/>
  <c r="BJ21" i="1"/>
  <c r="BJ20" i="1"/>
  <c r="BJ19" i="1"/>
  <c r="BJ18" i="1"/>
  <c r="BJ17" i="1"/>
  <c r="BJ16" i="1"/>
  <c r="BB24" i="1"/>
  <c r="BB23" i="1"/>
  <c r="BB22" i="1"/>
  <c r="BB21" i="1"/>
  <c r="BB20" i="1"/>
  <c r="BB19" i="1"/>
  <c r="BB18" i="1"/>
  <c r="BB17" i="1"/>
  <c r="BB16" i="1"/>
  <c r="AT24" i="1"/>
  <c r="AT23" i="1"/>
  <c r="AT22" i="1"/>
  <c r="AT21" i="1"/>
  <c r="AT20" i="1"/>
  <c r="AT19" i="1"/>
  <c r="AT18" i="1"/>
  <c r="AT17" i="1"/>
  <c r="AT16" i="1"/>
  <c r="AL24" i="1"/>
  <c r="AL23" i="1"/>
  <c r="AL22" i="1"/>
  <c r="AL21" i="1"/>
  <c r="AL20" i="1"/>
  <c r="AL19" i="1"/>
  <c r="AL18" i="1"/>
  <c r="AL17" i="1"/>
  <c r="AL16" i="1"/>
  <c r="AD24" i="1"/>
  <c r="AD23" i="1"/>
  <c r="AD22" i="1"/>
  <c r="AD21" i="1"/>
  <c r="AD20" i="1"/>
  <c r="AD19" i="1"/>
  <c r="AD18" i="1"/>
  <c r="AD17" i="1"/>
  <c r="AD16" i="1"/>
  <c r="V24" i="1"/>
  <c r="V23" i="1"/>
  <c r="V22" i="1"/>
  <c r="V21" i="1"/>
  <c r="V20" i="1"/>
  <c r="V19" i="1"/>
  <c r="V18" i="1"/>
  <c r="V17" i="1"/>
  <c r="V16" i="1"/>
  <c r="J80" i="16"/>
  <c r="J79" i="16"/>
  <c r="J78" i="16"/>
  <c r="J77" i="16"/>
  <c r="J76" i="16"/>
  <c r="J63" i="16"/>
  <c r="J28" i="16"/>
  <c r="J27" i="16"/>
  <c r="J17" i="16"/>
  <c r="J18" i="16"/>
  <c r="J19" i="16"/>
  <c r="J20" i="16"/>
  <c r="J62" i="16"/>
  <c r="J61" i="16"/>
  <c r="J60" i="16"/>
  <c r="N17" i="1"/>
  <c r="N18" i="1"/>
  <c r="N19" i="1"/>
  <c r="N20" i="1"/>
  <c r="N21" i="1"/>
  <c r="N22" i="1"/>
  <c r="N23" i="1"/>
  <c r="N24" i="1"/>
  <c r="D66" i="1" s="1"/>
  <c r="N16" i="1"/>
  <c r="J32" i="16"/>
  <c r="J31" i="16"/>
  <c r="J30" i="16"/>
  <c r="J29" i="16"/>
  <c r="J26" i="16"/>
  <c r="J25" i="16"/>
  <c r="J24" i="16"/>
  <c r="J23" i="16"/>
  <c r="J22" i="16"/>
  <c r="J21" i="16"/>
  <c r="J16" i="16"/>
  <c r="J15" i="16"/>
  <c r="J14" i="16"/>
  <c r="J13" i="16"/>
  <c r="J12" i="16"/>
  <c r="J11" i="16"/>
  <c r="J10" i="16"/>
  <c r="J9" i="16"/>
  <c r="J8" i="16"/>
  <c r="J75" i="16"/>
  <c r="J74" i="16"/>
  <c r="J73" i="16"/>
  <c r="J50" i="16"/>
  <c r="J42" i="16"/>
  <c r="J72" i="16"/>
  <c r="J71" i="16"/>
  <c r="J70" i="16"/>
  <c r="J69" i="16"/>
  <c r="J68" i="16"/>
  <c r="J67" i="16"/>
  <c r="J66" i="16"/>
  <c r="J65" i="16"/>
  <c r="J64" i="16"/>
  <c r="J59" i="16"/>
  <c r="J58" i="16"/>
  <c r="J57" i="16"/>
  <c r="J56" i="16"/>
  <c r="J55" i="16"/>
  <c r="J54" i="16"/>
  <c r="J53" i="16"/>
  <c r="J52" i="16"/>
  <c r="J51" i="16"/>
  <c r="J49" i="16"/>
  <c r="J48" i="16"/>
  <c r="J47" i="16"/>
  <c r="J46" i="16"/>
  <c r="J45" i="16"/>
  <c r="J44" i="16"/>
  <c r="J43" i="16"/>
  <c r="J41" i="16"/>
  <c r="J40" i="16"/>
  <c r="J39" i="16"/>
  <c r="J38" i="16"/>
  <c r="J37" i="16"/>
  <c r="J36" i="16"/>
  <c r="J35" i="16"/>
  <c r="J34" i="16"/>
  <c r="J33" i="16"/>
  <c r="D58" i="1" l="1"/>
  <c r="D60" i="1"/>
  <c r="D62" i="1"/>
  <c r="D64" i="1"/>
  <c r="D63" i="1"/>
  <c r="D65" i="1"/>
  <c r="D59" i="1"/>
  <c r="D135" i="1"/>
  <c r="D136" i="1"/>
  <c r="D137" i="1"/>
  <c r="AL25" i="1"/>
  <c r="AT25" i="1"/>
  <c r="BZ25" i="1"/>
  <c r="CX25" i="1"/>
  <c r="ED25" i="1"/>
  <c r="EL25" i="1"/>
  <c r="GP25" i="1"/>
  <c r="GX25" i="1"/>
  <c r="BJ25" i="1"/>
  <c r="DV25" i="1"/>
  <c r="AD25" i="1"/>
  <c r="BR25" i="1"/>
  <c r="CP25" i="1"/>
  <c r="FB25" i="1"/>
  <c r="FJ25" i="1"/>
  <c r="GH25" i="1"/>
  <c r="V25" i="1"/>
  <c r="BB25" i="1"/>
  <c r="CH25" i="1"/>
  <c r="DF25" i="1"/>
  <c r="DN25" i="1"/>
  <c r="ET25" i="1"/>
  <c r="FR25" i="1"/>
  <c r="FZ25" i="1"/>
  <c r="N25" i="1"/>
  <c r="E58" i="1" l="1"/>
  <c r="E59" i="1"/>
  <c r="E135" i="1"/>
  <c r="E136" i="1"/>
  <c r="D139" i="1"/>
  <c r="GW45" i="1"/>
  <c r="GW46" i="1"/>
  <c r="GW47" i="1"/>
  <c r="GW44" i="1"/>
  <c r="GO45" i="1"/>
  <c r="GO46" i="1"/>
  <c r="GO47" i="1"/>
  <c r="GO44" i="1"/>
  <c r="GG45" i="1"/>
  <c r="GG46" i="1"/>
  <c r="GG47" i="1"/>
  <c r="GG44" i="1"/>
  <c r="FY45" i="1"/>
  <c r="FY46" i="1"/>
  <c r="FY47" i="1"/>
  <c r="FY44" i="1"/>
  <c r="FQ45" i="1"/>
  <c r="FQ46" i="1"/>
  <c r="FQ47" i="1"/>
  <c r="FQ44" i="1"/>
  <c r="FI45" i="1"/>
  <c r="FI46" i="1"/>
  <c r="FI47" i="1"/>
  <c r="FI44" i="1"/>
  <c r="FA45" i="1"/>
  <c r="FA46" i="1"/>
  <c r="FA47" i="1"/>
  <c r="FA44" i="1"/>
  <c r="ES45" i="1"/>
  <c r="ES46" i="1"/>
  <c r="ES47" i="1"/>
  <c r="ES44" i="1"/>
  <c r="EK45" i="1"/>
  <c r="EK46" i="1"/>
  <c r="EK47" i="1"/>
  <c r="EK44" i="1"/>
  <c r="EC45" i="1"/>
  <c r="EC46" i="1"/>
  <c r="EC47" i="1"/>
  <c r="EC44" i="1"/>
  <c r="DU45" i="1"/>
  <c r="DU46" i="1"/>
  <c r="DU47" i="1"/>
  <c r="DU44" i="1"/>
  <c r="DM45" i="1"/>
  <c r="DM46" i="1"/>
  <c r="DM47" i="1"/>
  <c r="DM44" i="1"/>
  <c r="DE45" i="1"/>
  <c r="DE46" i="1"/>
  <c r="DE47" i="1"/>
  <c r="DE44" i="1"/>
  <c r="CW45" i="1"/>
  <c r="CW46" i="1"/>
  <c r="CW47" i="1"/>
  <c r="CW44" i="1"/>
  <c r="CO45" i="1"/>
  <c r="CO46" i="1"/>
  <c r="CO47" i="1"/>
  <c r="CO44" i="1"/>
  <c r="CG45" i="1"/>
  <c r="CG46" i="1"/>
  <c r="CG47" i="1"/>
  <c r="CG44" i="1"/>
  <c r="BY45" i="1"/>
  <c r="BY46" i="1"/>
  <c r="BY47" i="1"/>
  <c r="BY44" i="1"/>
  <c r="BQ45" i="1"/>
  <c r="BQ46" i="1"/>
  <c r="BQ47" i="1"/>
  <c r="BQ44" i="1"/>
  <c r="BI45" i="1"/>
  <c r="BI46" i="1"/>
  <c r="BI47" i="1"/>
  <c r="BI44" i="1"/>
  <c r="BA45" i="1"/>
  <c r="BA46" i="1"/>
  <c r="BA47" i="1"/>
  <c r="BA44" i="1"/>
  <c r="AS45" i="1"/>
  <c r="AS46" i="1"/>
  <c r="AS47" i="1"/>
  <c r="AS44" i="1"/>
  <c r="AK45" i="1"/>
  <c r="AK46" i="1"/>
  <c r="AK47" i="1"/>
  <c r="AK44" i="1"/>
  <c r="AC45" i="1"/>
  <c r="AC46" i="1"/>
  <c r="AC47" i="1"/>
  <c r="AC44" i="1"/>
  <c r="U45" i="1"/>
  <c r="U46" i="1"/>
  <c r="U47" i="1"/>
  <c r="U44" i="1"/>
  <c r="M47" i="1"/>
  <c r="M46" i="1"/>
  <c r="M45" i="1"/>
  <c r="M44" i="1"/>
  <c r="V44" i="1"/>
  <c r="N44" i="1"/>
  <c r="EC41" i="1"/>
  <c r="GX44" i="1"/>
  <c r="GP44" i="1"/>
  <c r="FB44" i="1"/>
  <c r="ET44" i="1"/>
  <c r="EL44" i="1"/>
  <c r="DF44" i="1"/>
  <c r="CX44" i="1"/>
  <c r="CP44" i="1"/>
  <c r="CH44" i="1"/>
  <c r="BJ44" i="1"/>
  <c r="BB44" i="1"/>
  <c r="AT44" i="1"/>
  <c r="AL44" i="1"/>
  <c r="AD44" i="1"/>
  <c r="GA30" i="1"/>
  <c r="GB30" i="1" s="1"/>
  <c r="G73" i="15"/>
  <c r="K64" i="15"/>
  <c r="K63" i="15"/>
  <c r="K62" i="15"/>
  <c r="IS45" i="15"/>
  <c r="IK45" i="15"/>
  <c r="IC45" i="15"/>
  <c r="HU45" i="15"/>
  <c r="HM45" i="15"/>
  <c r="HE45" i="15"/>
  <c r="GW45" i="15"/>
  <c r="GO45" i="15"/>
  <c r="GG45" i="15"/>
  <c r="FY45" i="15"/>
  <c r="FQ45" i="15"/>
  <c r="FI45" i="15"/>
  <c r="FA45" i="15"/>
  <c r="ES45" i="15"/>
  <c r="EK45" i="15"/>
  <c r="EC45" i="15"/>
  <c r="DU45" i="15"/>
  <c r="DM45" i="15"/>
  <c r="DE45" i="15"/>
  <c r="CW45" i="15"/>
  <c r="CO45" i="15"/>
  <c r="CG45" i="15"/>
  <c r="BY45" i="15"/>
  <c r="BQ45" i="15"/>
  <c r="BI45" i="15"/>
  <c r="BA45" i="15"/>
  <c r="AS45" i="15"/>
  <c r="AK45" i="15"/>
  <c r="AC45" i="15"/>
  <c r="U45" i="15"/>
  <c r="M45" i="15"/>
  <c r="IT44" i="15"/>
  <c r="IS44" i="15"/>
  <c r="IL44" i="15"/>
  <c r="IK44" i="15"/>
  <c r="ID44" i="15"/>
  <c r="IC44" i="15"/>
  <c r="HV44" i="15"/>
  <c r="HU44" i="15"/>
  <c r="HN44" i="15"/>
  <c r="HM44" i="15"/>
  <c r="HF44" i="15"/>
  <c r="HE44" i="15"/>
  <c r="GX44" i="15"/>
  <c r="GW44" i="15"/>
  <c r="GP44" i="15"/>
  <c r="GO44" i="15"/>
  <c r="GH44" i="15"/>
  <c r="GG44" i="15"/>
  <c r="FZ44" i="15"/>
  <c r="FY44" i="15"/>
  <c r="FR44" i="15"/>
  <c r="FQ44" i="15"/>
  <c r="FJ44" i="15"/>
  <c r="FI44" i="15"/>
  <c r="FB44" i="15"/>
  <c r="FA44" i="15"/>
  <c r="ET44" i="15"/>
  <c r="ES44" i="15"/>
  <c r="EL44" i="15"/>
  <c r="EK44" i="15"/>
  <c r="EC44" i="15"/>
  <c r="DV44" i="15"/>
  <c r="DU44" i="15"/>
  <c r="DN44" i="15"/>
  <c r="DM44" i="15"/>
  <c r="DF44" i="15"/>
  <c r="DE44" i="15"/>
  <c r="CX44" i="15"/>
  <c r="CW44" i="15"/>
  <c r="CP44" i="15"/>
  <c r="CO44" i="15"/>
  <c r="CH44" i="15"/>
  <c r="CG44" i="15"/>
  <c r="BY44" i="15"/>
  <c r="BQ44" i="15"/>
  <c r="BJ44" i="15"/>
  <c r="BI44" i="15"/>
  <c r="BB44" i="15"/>
  <c r="BA44" i="15"/>
  <c r="AT44" i="15"/>
  <c r="AS44" i="15"/>
  <c r="AL44" i="15"/>
  <c r="AK44" i="15"/>
  <c r="AD44" i="15"/>
  <c r="AC44" i="15"/>
  <c r="V44" i="15"/>
  <c r="U44" i="15"/>
  <c r="N44" i="15"/>
  <c r="M44" i="15"/>
  <c r="IT41" i="15"/>
  <c r="IS41" i="15"/>
  <c r="IP41" i="15"/>
  <c r="IR41" i="15"/>
  <c r="IL41" i="15"/>
  <c r="IK41" i="15"/>
  <c r="IH41" i="15"/>
  <c r="IJ41" i="15"/>
  <c r="ID41" i="15"/>
  <c r="IC41" i="15"/>
  <c r="HZ41" i="15"/>
  <c r="IB41" i="15"/>
  <c r="HV41" i="15"/>
  <c r="HU41" i="15"/>
  <c r="HR41" i="15"/>
  <c r="HT41" i="15"/>
  <c r="HN41" i="15"/>
  <c r="HM41" i="15"/>
  <c r="HJ41" i="15"/>
  <c r="HL41" i="15"/>
  <c r="HF41" i="15"/>
  <c r="HE41" i="15"/>
  <c r="HB41" i="15"/>
  <c r="HD41" i="15"/>
  <c r="GX41" i="15"/>
  <c r="GW41" i="15"/>
  <c r="GT41" i="15"/>
  <c r="GV41" i="15"/>
  <c r="GP41" i="15"/>
  <c r="GO41" i="15"/>
  <c r="GL41" i="15"/>
  <c r="GN41" i="15"/>
  <c r="GH41" i="15"/>
  <c r="GG41" i="15"/>
  <c r="GD41" i="15"/>
  <c r="GF41" i="15"/>
  <c r="FZ41" i="15"/>
  <c r="FY41" i="15"/>
  <c r="FV41" i="15"/>
  <c r="FX41" i="15"/>
  <c r="FR41" i="15"/>
  <c r="FQ41" i="15"/>
  <c r="FN41" i="15"/>
  <c r="FP41" i="15"/>
  <c r="FJ41" i="15"/>
  <c r="FI41" i="15"/>
  <c r="FF41" i="15"/>
  <c r="FH41" i="15"/>
  <c r="FB41" i="15"/>
  <c r="FA41" i="15"/>
  <c r="EX41" i="15"/>
  <c r="EZ41" i="15"/>
  <c r="ET41" i="15"/>
  <c r="ES41" i="15"/>
  <c r="EP41" i="15"/>
  <c r="ER41" i="15"/>
  <c r="EL41" i="15"/>
  <c r="EK41" i="15"/>
  <c r="EH41" i="15"/>
  <c r="EJ41" i="15"/>
  <c r="EC41" i="15"/>
  <c r="DZ41" i="15"/>
  <c r="EB41" i="15"/>
  <c r="DV41" i="15"/>
  <c r="DU41" i="15"/>
  <c r="DR41" i="15"/>
  <c r="DT41" i="15"/>
  <c r="DM41" i="15"/>
  <c r="DJ41" i="15"/>
  <c r="DL41" i="15"/>
  <c r="DE41" i="15"/>
  <c r="DB41" i="15"/>
  <c r="DD41" i="15"/>
  <c r="CW41" i="15"/>
  <c r="CT41" i="15"/>
  <c r="CV41" i="15"/>
  <c r="CP41" i="15"/>
  <c r="CO41" i="15"/>
  <c r="CL41" i="15"/>
  <c r="CN41" i="15"/>
  <c r="CH41" i="15"/>
  <c r="CG41" i="15"/>
  <c r="CD41" i="15"/>
  <c r="CF41" i="15"/>
  <c r="BY41" i="15"/>
  <c r="BV41" i="15"/>
  <c r="BX41" i="15"/>
  <c r="BQ41" i="15"/>
  <c r="BN41" i="15"/>
  <c r="BP41" i="15"/>
  <c r="BI41" i="15"/>
  <c r="BF41" i="15"/>
  <c r="BH41" i="15"/>
  <c r="BB41" i="15"/>
  <c r="BA41" i="15"/>
  <c r="AX41" i="15"/>
  <c r="AZ41" i="15"/>
  <c r="AT41" i="15"/>
  <c r="AS41" i="15"/>
  <c r="AP41" i="15"/>
  <c r="AR41" i="15"/>
  <c r="AL41" i="15"/>
  <c r="AK41" i="15"/>
  <c r="AH41" i="15"/>
  <c r="AJ41" i="15"/>
  <c r="AD41" i="15"/>
  <c r="AC41" i="15"/>
  <c r="Z41" i="15"/>
  <c r="AB41" i="15"/>
  <c r="U41" i="15"/>
  <c r="R41" i="15"/>
  <c r="T41" i="15"/>
  <c r="M41" i="15"/>
  <c r="J41" i="15"/>
  <c r="IT40" i="15"/>
  <c r="IP40" i="15"/>
  <c r="IL40" i="15"/>
  <c r="IH40" i="15"/>
  <c r="ID40" i="15"/>
  <c r="HZ40" i="15"/>
  <c r="HV40" i="15"/>
  <c r="HR40" i="15"/>
  <c r="HN40" i="15"/>
  <c r="HJ40" i="15"/>
  <c r="HF40" i="15"/>
  <c r="HB40" i="15"/>
  <c r="GX40" i="15"/>
  <c r="GT40" i="15"/>
  <c r="GP40" i="15"/>
  <c r="GL40" i="15"/>
  <c r="GH40" i="15"/>
  <c r="GD40" i="15"/>
  <c r="FZ40" i="15"/>
  <c r="FV40" i="15"/>
  <c r="FR40" i="15"/>
  <c r="FN40" i="15"/>
  <c r="FJ40" i="15"/>
  <c r="FF40" i="15"/>
  <c r="FB40" i="15"/>
  <c r="EX40" i="15"/>
  <c r="ET40" i="15"/>
  <c r="EP40" i="15"/>
  <c r="EL40" i="15"/>
  <c r="EH40" i="15"/>
  <c r="ED40" i="15"/>
  <c r="DZ40" i="15"/>
  <c r="DV40" i="15"/>
  <c r="DR40" i="15"/>
  <c r="DJ40" i="15"/>
  <c r="DB40" i="15"/>
  <c r="CT40" i="15"/>
  <c r="CP40" i="15"/>
  <c r="CL40" i="15"/>
  <c r="CH40" i="15"/>
  <c r="CD40" i="15"/>
  <c r="BV40" i="15"/>
  <c r="BN40" i="15"/>
  <c r="BF40" i="15"/>
  <c r="BB40" i="15"/>
  <c r="AX40" i="15"/>
  <c r="AT40" i="15"/>
  <c r="AP40" i="15"/>
  <c r="AL40" i="15"/>
  <c r="AH40" i="15"/>
  <c r="AL17" i="15"/>
  <c r="AD40" i="15"/>
  <c r="Z40" i="15"/>
  <c r="V40" i="15"/>
  <c r="R40" i="15"/>
  <c r="V17" i="15"/>
  <c r="J40" i="15"/>
  <c r="IT39" i="15"/>
  <c r="IS39" i="15"/>
  <c r="IP39" i="15"/>
  <c r="IR39" i="15"/>
  <c r="IL39" i="15"/>
  <c r="IK39" i="15"/>
  <c r="IH39" i="15"/>
  <c r="IJ39" i="15"/>
  <c r="ID39" i="15"/>
  <c r="IC39" i="15"/>
  <c r="HZ39" i="15"/>
  <c r="IB39" i="15"/>
  <c r="HV39" i="15"/>
  <c r="HU39" i="15"/>
  <c r="HR39" i="15"/>
  <c r="HT39" i="15"/>
  <c r="HN39" i="15"/>
  <c r="HM39" i="15"/>
  <c r="HJ39" i="15"/>
  <c r="HL39" i="15"/>
  <c r="HF39" i="15"/>
  <c r="HE39" i="15"/>
  <c r="HB39" i="15"/>
  <c r="HD39" i="15"/>
  <c r="GX39" i="15"/>
  <c r="GW39" i="15"/>
  <c r="GT39" i="15"/>
  <c r="GV39" i="15"/>
  <c r="GP39" i="15"/>
  <c r="GO39" i="15"/>
  <c r="GL39" i="15"/>
  <c r="GN39" i="15"/>
  <c r="GH39" i="15"/>
  <c r="GG39" i="15"/>
  <c r="GD39" i="15"/>
  <c r="GF39" i="15"/>
  <c r="FZ39" i="15"/>
  <c r="FY39" i="15"/>
  <c r="FV39" i="15"/>
  <c r="FX39" i="15"/>
  <c r="FR39" i="15"/>
  <c r="FQ39" i="15"/>
  <c r="FN39" i="15"/>
  <c r="FP39" i="15"/>
  <c r="FJ39" i="15"/>
  <c r="FI39" i="15"/>
  <c r="FF39" i="15"/>
  <c r="FH39" i="15"/>
  <c r="FB39" i="15"/>
  <c r="FA39" i="15"/>
  <c r="EX39" i="15"/>
  <c r="EZ39" i="15"/>
  <c r="ET39" i="15"/>
  <c r="ES39" i="15"/>
  <c r="EP39" i="15"/>
  <c r="ER39" i="15"/>
  <c r="EL39" i="15"/>
  <c r="EK39" i="15"/>
  <c r="EH39" i="15"/>
  <c r="EJ39" i="15"/>
  <c r="EC39" i="15"/>
  <c r="DZ39" i="15"/>
  <c r="EB39" i="15"/>
  <c r="DV39" i="15"/>
  <c r="DU39" i="15"/>
  <c r="DR39" i="15"/>
  <c r="DT39" i="15"/>
  <c r="DN39" i="15"/>
  <c r="DM39" i="15"/>
  <c r="DJ39" i="15"/>
  <c r="DL39" i="15"/>
  <c r="DE39" i="15"/>
  <c r="DB39" i="15"/>
  <c r="DD39" i="15"/>
  <c r="CW39" i="15"/>
  <c r="CT39" i="15"/>
  <c r="CV39" i="15"/>
  <c r="CP39" i="15"/>
  <c r="CO39" i="15"/>
  <c r="CL39" i="15"/>
  <c r="CH39" i="15"/>
  <c r="CG39" i="15"/>
  <c r="CD39" i="15"/>
  <c r="CF39" i="15"/>
  <c r="BY39" i="15"/>
  <c r="BV39" i="15"/>
  <c r="BX39" i="15"/>
  <c r="BR39" i="15"/>
  <c r="BQ39" i="15"/>
  <c r="BN39" i="15"/>
  <c r="BP39" i="15"/>
  <c r="BI39" i="15"/>
  <c r="BF39" i="15"/>
  <c r="BH39" i="15"/>
  <c r="BB39" i="15"/>
  <c r="BA39" i="15"/>
  <c r="AX39" i="15"/>
  <c r="AZ39" i="15"/>
  <c r="AT39" i="15"/>
  <c r="AS39" i="15"/>
  <c r="AP39" i="15"/>
  <c r="AR39" i="15"/>
  <c r="AL39" i="15"/>
  <c r="AK39" i="15"/>
  <c r="AH39" i="15"/>
  <c r="AJ39" i="15"/>
  <c r="AD39" i="15"/>
  <c r="AC39" i="15"/>
  <c r="Z39" i="15"/>
  <c r="AB39" i="15"/>
  <c r="V39" i="15"/>
  <c r="U39" i="15"/>
  <c r="R39" i="15"/>
  <c r="T39" i="15"/>
  <c r="M39" i="15"/>
  <c r="J39" i="15"/>
  <c r="N16" i="15"/>
  <c r="IN36" i="15"/>
  <c r="IF36" i="15"/>
  <c r="HX36" i="15"/>
  <c r="HP36" i="15"/>
  <c r="HH36" i="15"/>
  <c r="GZ36" i="15"/>
  <c r="GR36" i="15"/>
  <c r="GJ36" i="15"/>
  <c r="GB36" i="15"/>
  <c r="FT36" i="15"/>
  <c r="FL36" i="15"/>
  <c r="FD36" i="15"/>
  <c r="EV36" i="15"/>
  <c r="EN36" i="15"/>
  <c r="EF36" i="15"/>
  <c r="DX36" i="15"/>
  <c r="DP36" i="15"/>
  <c r="DH36" i="15"/>
  <c r="CZ36" i="15"/>
  <c r="CR36" i="15"/>
  <c r="CJ36" i="15"/>
  <c r="CB36" i="15"/>
  <c r="BT36" i="15"/>
  <c r="BL36" i="15"/>
  <c r="BD36" i="15"/>
  <c r="AV36" i="15"/>
  <c r="AN36" i="15"/>
  <c r="AF36" i="15"/>
  <c r="X36" i="15"/>
  <c r="P36" i="15"/>
  <c r="H36" i="15"/>
  <c r="IQ35" i="15"/>
  <c r="IN35" i="15"/>
  <c r="IF35" i="15"/>
  <c r="IA35" i="15"/>
  <c r="HX35" i="15"/>
  <c r="HP35" i="15"/>
  <c r="HH35" i="15"/>
  <c r="GZ35" i="15"/>
  <c r="GR35" i="15"/>
  <c r="GJ35" i="15"/>
  <c r="GE35" i="15"/>
  <c r="GB35" i="15"/>
  <c r="FT35" i="15"/>
  <c r="FL35" i="15"/>
  <c r="FD35" i="15"/>
  <c r="EV35" i="15"/>
  <c r="EN35" i="15"/>
  <c r="EF35" i="15"/>
  <c r="DX35" i="15"/>
  <c r="DS35" i="15"/>
  <c r="DP35" i="15"/>
  <c r="DH35" i="15"/>
  <c r="CZ35" i="15"/>
  <c r="CR35" i="15"/>
  <c r="CJ35" i="15"/>
  <c r="CB35" i="15"/>
  <c r="BT35" i="15"/>
  <c r="BL35" i="15"/>
  <c r="BG35" i="15"/>
  <c r="BD35" i="15"/>
  <c r="AV35" i="15"/>
  <c r="AN35" i="15"/>
  <c r="AF35" i="15"/>
  <c r="X35" i="15"/>
  <c r="P35" i="15"/>
  <c r="H35" i="15"/>
  <c r="IN34" i="15"/>
  <c r="IF34" i="15"/>
  <c r="HX34" i="15"/>
  <c r="HP34" i="15"/>
  <c r="HH34" i="15"/>
  <c r="GZ34" i="15"/>
  <c r="GR34" i="15"/>
  <c r="GJ34" i="15"/>
  <c r="GB34" i="15"/>
  <c r="FT34" i="15"/>
  <c r="FL34" i="15"/>
  <c r="FD34" i="15"/>
  <c r="EV34" i="15"/>
  <c r="EN34" i="15"/>
  <c r="EF34" i="15"/>
  <c r="DX34" i="15"/>
  <c r="DP34" i="15"/>
  <c r="DH34" i="15"/>
  <c r="CZ34" i="15"/>
  <c r="CR34" i="15"/>
  <c r="CJ34" i="15"/>
  <c r="CB34" i="15"/>
  <c r="BT34" i="15"/>
  <c r="BL34" i="15"/>
  <c r="BD34" i="15"/>
  <c r="AV34" i="15"/>
  <c r="AN34" i="15"/>
  <c r="AF34" i="15"/>
  <c r="X34" i="15"/>
  <c r="P34" i="15"/>
  <c r="H34" i="15"/>
  <c r="IN33" i="15"/>
  <c r="IF33" i="15"/>
  <c r="HX33" i="15"/>
  <c r="HP33" i="15"/>
  <c r="HH33" i="15"/>
  <c r="GZ33" i="15"/>
  <c r="GR33" i="15"/>
  <c r="GJ33" i="15"/>
  <c r="GB33" i="15"/>
  <c r="FT33" i="15"/>
  <c r="FW31" i="15"/>
  <c r="FL33" i="15"/>
  <c r="FD33" i="15"/>
  <c r="EV33" i="15"/>
  <c r="EN33" i="15"/>
  <c r="EF33" i="15"/>
  <c r="DX33" i="15"/>
  <c r="DP33" i="15"/>
  <c r="DH33" i="15"/>
  <c r="DK31" i="15"/>
  <c r="CZ33" i="15"/>
  <c r="CR33" i="15"/>
  <c r="CJ33" i="15"/>
  <c r="CB33" i="15"/>
  <c r="BT33" i="15"/>
  <c r="BL33" i="15"/>
  <c r="BD33" i="15"/>
  <c r="AV33" i="15"/>
  <c r="AY31" i="15"/>
  <c r="AN33" i="15"/>
  <c r="AF33" i="15"/>
  <c r="X33" i="15"/>
  <c r="P33" i="15"/>
  <c r="H33" i="15"/>
  <c r="IN32" i="15"/>
  <c r="IF32" i="15"/>
  <c r="HX32" i="15"/>
  <c r="HP32" i="15"/>
  <c r="HH32" i="15"/>
  <c r="GZ32" i="15"/>
  <c r="GR32" i="15"/>
  <c r="GJ32" i="15"/>
  <c r="GB32" i="15"/>
  <c r="FT32" i="15"/>
  <c r="FL32" i="15"/>
  <c r="FD32" i="15"/>
  <c r="EV32" i="15"/>
  <c r="EN32" i="15"/>
  <c r="EF32" i="15"/>
  <c r="DX32" i="15"/>
  <c r="DP32" i="15"/>
  <c r="DH32" i="15"/>
  <c r="CZ32" i="15"/>
  <c r="CR32" i="15"/>
  <c r="CJ32" i="15"/>
  <c r="CB32" i="15"/>
  <c r="BT32" i="15"/>
  <c r="BL32" i="15"/>
  <c r="BD32" i="15"/>
  <c r="AV32" i="15"/>
  <c r="AN32" i="15"/>
  <c r="AF32" i="15"/>
  <c r="X32" i="15"/>
  <c r="P32" i="15"/>
  <c r="H32" i="15"/>
  <c r="IN31" i="15"/>
  <c r="IF31" i="15"/>
  <c r="HX31" i="15"/>
  <c r="HS31" i="15"/>
  <c r="HP31" i="15"/>
  <c r="HH31" i="15"/>
  <c r="GZ31" i="15"/>
  <c r="GR31" i="15"/>
  <c r="GJ31" i="15"/>
  <c r="GB31" i="15"/>
  <c r="FT31" i="15"/>
  <c r="FL31" i="15"/>
  <c r="FG31" i="15"/>
  <c r="FD31" i="15"/>
  <c r="EV31" i="15"/>
  <c r="EN31" i="15"/>
  <c r="EF31" i="15"/>
  <c r="DX31" i="15"/>
  <c r="DP31" i="15"/>
  <c r="DH31" i="15"/>
  <c r="CZ31" i="15"/>
  <c r="CR31" i="15"/>
  <c r="CJ31" i="15"/>
  <c r="CB31" i="15"/>
  <c r="BT31" i="15"/>
  <c r="BL31" i="15"/>
  <c r="BD31" i="15"/>
  <c r="AV31" i="15"/>
  <c r="AN31" i="15"/>
  <c r="AF31" i="15"/>
  <c r="X31" i="15"/>
  <c r="P31" i="15"/>
  <c r="H31" i="15"/>
  <c r="IN30" i="15"/>
  <c r="IM30" i="15"/>
  <c r="IF30" i="15"/>
  <c r="IE30" i="15"/>
  <c r="HX30" i="15"/>
  <c r="HW30" i="15"/>
  <c r="HP30" i="15"/>
  <c r="HO30" i="15"/>
  <c r="HH30" i="15"/>
  <c r="HG30" i="15"/>
  <c r="GZ30" i="15"/>
  <c r="GY30" i="15"/>
  <c r="GR30" i="15"/>
  <c r="GQ30" i="15"/>
  <c r="GJ30" i="15"/>
  <c r="GI30" i="15"/>
  <c r="GB30" i="15"/>
  <c r="GA30" i="15"/>
  <c r="FT30" i="15"/>
  <c r="FS30" i="15"/>
  <c r="FL30" i="15"/>
  <c r="FK30" i="15"/>
  <c r="FD30" i="15"/>
  <c r="FC30" i="15"/>
  <c r="EV30" i="15"/>
  <c r="EU30" i="15"/>
  <c r="EN30" i="15"/>
  <c r="EM30" i="15"/>
  <c r="EF30" i="15"/>
  <c r="EE30" i="15"/>
  <c r="DX30" i="15"/>
  <c r="DO30" i="15"/>
  <c r="DP30" i="15"/>
  <c r="DG30" i="15"/>
  <c r="DH30" i="15"/>
  <c r="CY30" i="15"/>
  <c r="CZ30" i="15"/>
  <c r="CQ30" i="15"/>
  <c r="CR30" i="15"/>
  <c r="CU31" i="15"/>
  <c r="CI30" i="15"/>
  <c r="CJ30" i="15"/>
  <c r="CA30" i="15"/>
  <c r="CB30" i="15"/>
  <c r="BS30" i="15"/>
  <c r="BT30" i="15"/>
  <c r="BK30" i="15"/>
  <c r="BL30" i="15"/>
  <c r="BC30" i="15"/>
  <c r="BD30" i="15"/>
  <c r="AU30" i="15"/>
  <c r="AV30" i="15"/>
  <c r="AM30" i="15"/>
  <c r="AN30" i="15"/>
  <c r="AE30" i="15"/>
  <c r="AF30" i="15"/>
  <c r="AI31" i="15"/>
  <c r="W30" i="15"/>
  <c r="X30" i="15"/>
  <c r="O30" i="15"/>
  <c r="P30" i="15"/>
  <c r="G30" i="15"/>
  <c r="H30" i="15"/>
  <c r="IN29" i="15"/>
  <c r="IQ33" i="15"/>
  <c r="IF29" i="15"/>
  <c r="HX29" i="15"/>
  <c r="HP29" i="15"/>
  <c r="HH29" i="15"/>
  <c r="GZ29" i="15"/>
  <c r="GR29" i="15"/>
  <c r="GU35" i="15"/>
  <c r="GJ29" i="15"/>
  <c r="GE29" i="15"/>
  <c r="GB29" i="15"/>
  <c r="FT29" i="15"/>
  <c r="FL29" i="15"/>
  <c r="FD29" i="15"/>
  <c r="EV29" i="15"/>
  <c r="EN29" i="15"/>
  <c r="EI29" i="15"/>
  <c r="EF29" i="15"/>
  <c r="EI35" i="15"/>
  <c r="DX29" i="15"/>
  <c r="DS29" i="15"/>
  <c r="DP29" i="15"/>
  <c r="DH29" i="15"/>
  <c r="CZ29" i="15"/>
  <c r="CR29" i="15"/>
  <c r="CJ29" i="15"/>
  <c r="CB29" i="15"/>
  <c r="BW29" i="15"/>
  <c r="BT29" i="15"/>
  <c r="BW35" i="15"/>
  <c r="BL29" i="15"/>
  <c r="BG29" i="15"/>
  <c r="BD29" i="15"/>
  <c r="AV29" i="15"/>
  <c r="AN29" i="15"/>
  <c r="AF29" i="15"/>
  <c r="X29" i="15"/>
  <c r="P29" i="15"/>
  <c r="K29" i="15"/>
  <c r="H29" i="15"/>
  <c r="K35" i="15"/>
  <c r="F29" i="15"/>
  <c r="IN28" i="15"/>
  <c r="IF28" i="15"/>
  <c r="HX28" i="15"/>
  <c r="HP28" i="15"/>
  <c r="HH28" i="15"/>
  <c r="GZ28" i="15"/>
  <c r="GR28" i="15"/>
  <c r="GJ28" i="15"/>
  <c r="GB28" i="15"/>
  <c r="FT28" i="15"/>
  <c r="FL28" i="15"/>
  <c r="FD28" i="15"/>
  <c r="EV28" i="15"/>
  <c r="EN28" i="15"/>
  <c r="EF28" i="15"/>
  <c r="DX28" i="15"/>
  <c r="DP28" i="15"/>
  <c r="DH28" i="15"/>
  <c r="CZ28" i="15"/>
  <c r="CR28" i="15"/>
  <c r="CJ28" i="15"/>
  <c r="CB28" i="15"/>
  <c r="BT28" i="15"/>
  <c r="BL28" i="15"/>
  <c r="BD28" i="15"/>
  <c r="AV28" i="15"/>
  <c r="AN28" i="15"/>
  <c r="AF28" i="15"/>
  <c r="X28" i="15"/>
  <c r="P28" i="15"/>
  <c r="H28" i="15"/>
  <c r="IN27" i="15"/>
  <c r="IF27" i="15"/>
  <c r="HX27" i="15"/>
  <c r="HP27" i="15"/>
  <c r="HH27" i="15"/>
  <c r="GZ27" i="15"/>
  <c r="GR27" i="15"/>
  <c r="GJ27" i="15"/>
  <c r="GB27" i="15"/>
  <c r="FT27" i="15"/>
  <c r="FL27" i="15"/>
  <c r="FD27" i="15"/>
  <c r="EV27" i="15"/>
  <c r="EN27" i="15"/>
  <c r="EF27" i="15"/>
  <c r="DX27" i="15"/>
  <c r="DP27" i="15"/>
  <c r="DH27" i="15"/>
  <c r="CZ27" i="15"/>
  <c r="CR27" i="15"/>
  <c r="CJ27" i="15"/>
  <c r="CB27" i="15"/>
  <c r="BT27" i="15"/>
  <c r="BL27" i="15"/>
  <c r="BD27" i="15"/>
  <c r="AV27" i="15"/>
  <c r="AN27" i="15"/>
  <c r="AF27" i="15"/>
  <c r="X27" i="15"/>
  <c r="P27" i="15"/>
  <c r="H27" i="15"/>
  <c r="IN26" i="15"/>
  <c r="IF26" i="15"/>
  <c r="HX26" i="15"/>
  <c r="HP26" i="15"/>
  <c r="HH26" i="15"/>
  <c r="GZ26" i="15"/>
  <c r="GR26" i="15"/>
  <c r="GJ26" i="15"/>
  <c r="GB26" i="15"/>
  <c r="FT26" i="15"/>
  <c r="FL26" i="15"/>
  <c r="FD26" i="15"/>
  <c r="EV26" i="15"/>
  <c r="EN26" i="15"/>
  <c r="EF26" i="15"/>
  <c r="DX26" i="15"/>
  <c r="DP26" i="15"/>
  <c r="DH26" i="15"/>
  <c r="CZ26" i="15"/>
  <c r="CR26" i="15"/>
  <c r="CJ26" i="15"/>
  <c r="CB26" i="15"/>
  <c r="BT26" i="15"/>
  <c r="BL26" i="15"/>
  <c r="BD26" i="15"/>
  <c r="AV26" i="15"/>
  <c r="AN26" i="15"/>
  <c r="AF26" i="15"/>
  <c r="X26" i="15"/>
  <c r="P26" i="15"/>
  <c r="H26" i="15"/>
  <c r="IN25" i="15"/>
  <c r="IF25" i="15"/>
  <c r="HX25" i="15"/>
  <c r="HP25" i="15"/>
  <c r="HH25" i="15"/>
  <c r="GZ25" i="15"/>
  <c r="GR25" i="15"/>
  <c r="GJ25" i="15"/>
  <c r="GB25" i="15"/>
  <c r="FT25" i="15"/>
  <c r="FL25" i="15"/>
  <c r="FD25" i="15"/>
  <c r="EV25" i="15"/>
  <c r="EN25" i="15"/>
  <c r="EF25" i="15"/>
  <c r="DX25" i="15"/>
  <c r="DP25" i="15"/>
  <c r="DH25" i="15"/>
  <c r="CZ25" i="15"/>
  <c r="CR25" i="15"/>
  <c r="CJ25" i="15"/>
  <c r="CB25" i="15"/>
  <c r="BT25" i="15"/>
  <c r="BL25" i="15"/>
  <c r="BD25" i="15"/>
  <c r="AV25" i="15"/>
  <c r="AN25" i="15"/>
  <c r="AF25" i="15"/>
  <c r="X25" i="15"/>
  <c r="P25" i="15"/>
  <c r="H25" i="15"/>
  <c r="IN24" i="15"/>
  <c r="IF24" i="15"/>
  <c r="HX24" i="15"/>
  <c r="HP24" i="15"/>
  <c r="HH24" i="15"/>
  <c r="GZ24" i="15"/>
  <c r="GR24" i="15"/>
  <c r="GJ24" i="15"/>
  <c r="GB24" i="15"/>
  <c r="FT24" i="15"/>
  <c r="FL24" i="15"/>
  <c r="FD24" i="15"/>
  <c r="EV24" i="15"/>
  <c r="EN24" i="15"/>
  <c r="EF24" i="15"/>
  <c r="DX24" i="15"/>
  <c r="DP24" i="15"/>
  <c r="DH24" i="15"/>
  <c r="CZ24" i="15"/>
  <c r="CR24" i="15"/>
  <c r="CJ24" i="15"/>
  <c r="CB24" i="15"/>
  <c r="BT24" i="15"/>
  <c r="BL24" i="15"/>
  <c r="BD24" i="15"/>
  <c r="AV24" i="15"/>
  <c r="AN24" i="15"/>
  <c r="AF24" i="15"/>
  <c r="X24" i="15"/>
  <c r="P24" i="15"/>
  <c r="H24" i="15"/>
  <c r="IN23" i="15"/>
  <c r="IM23" i="15"/>
  <c r="IF23" i="15"/>
  <c r="IE23" i="15"/>
  <c r="HW23" i="15"/>
  <c r="HX23" i="15"/>
  <c r="HO23" i="15"/>
  <c r="HP23" i="15"/>
  <c r="HH23" i="15"/>
  <c r="HG23" i="15"/>
  <c r="GY23" i="15"/>
  <c r="GZ23" i="15"/>
  <c r="GR23" i="15"/>
  <c r="GQ23" i="15"/>
  <c r="GI23" i="15"/>
  <c r="GJ23" i="15"/>
  <c r="GA23" i="15"/>
  <c r="GB23" i="15"/>
  <c r="FT23" i="15"/>
  <c r="FS23" i="15"/>
  <c r="FK23" i="15"/>
  <c r="FL23" i="15"/>
  <c r="FD23" i="15"/>
  <c r="FC23" i="15"/>
  <c r="EU23" i="15"/>
  <c r="EV23" i="15"/>
  <c r="EN23" i="15"/>
  <c r="EM23" i="15"/>
  <c r="EF23" i="15"/>
  <c r="EE23" i="15"/>
  <c r="DW23" i="15"/>
  <c r="DX23" i="15"/>
  <c r="DO23" i="15"/>
  <c r="DP23" i="15"/>
  <c r="DH23" i="15"/>
  <c r="DG23" i="15"/>
  <c r="CY23" i="15"/>
  <c r="CZ23" i="15"/>
  <c r="CR23" i="15"/>
  <c r="CQ23" i="15"/>
  <c r="CI23" i="15"/>
  <c r="CJ23" i="15"/>
  <c r="CB23" i="15"/>
  <c r="CA23" i="15"/>
  <c r="BT23" i="15"/>
  <c r="BL23" i="15"/>
  <c r="BD23" i="15"/>
  <c r="BC23" i="15"/>
  <c r="AU23" i="15"/>
  <c r="AV23" i="15"/>
  <c r="AM23" i="15"/>
  <c r="AN23" i="15"/>
  <c r="AF23" i="15"/>
  <c r="AE23" i="15"/>
  <c r="W23" i="15"/>
  <c r="X23" i="15"/>
  <c r="P23" i="15"/>
  <c r="O23" i="15"/>
  <c r="G23" i="15"/>
  <c r="H23" i="15"/>
  <c r="IN22" i="15"/>
  <c r="IM22" i="15"/>
  <c r="IE22" i="15"/>
  <c r="IF22" i="15"/>
  <c r="HX22" i="15"/>
  <c r="HW22" i="15"/>
  <c r="HO22" i="15"/>
  <c r="HP22" i="15"/>
  <c r="HG22" i="15"/>
  <c r="HH22" i="15"/>
  <c r="GY22" i="15"/>
  <c r="GZ22" i="15"/>
  <c r="GQ22" i="15"/>
  <c r="GR22" i="15"/>
  <c r="GI22" i="15"/>
  <c r="GJ22" i="15"/>
  <c r="GB22" i="15"/>
  <c r="GA22" i="15"/>
  <c r="FS22" i="15"/>
  <c r="FT22" i="15"/>
  <c r="FL22" i="15"/>
  <c r="FK22" i="15"/>
  <c r="FC22" i="15"/>
  <c r="FD22" i="15"/>
  <c r="EU22" i="15"/>
  <c r="EV22" i="15"/>
  <c r="EM22" i="15"/>
  <c r="EN22" i="15"/>
  <c r="EE22" i="15"/>
  <c r="EF22" i="15"/>
  <c r="DW22" i="15"/>
  <c r="DX22" i="15"/>
  <c r="DP22" i="15"/>
  <c r="DO22" i="15"/>
  <c r="DG22" i="15"/>
  <c r="DH22" i="15"/>
  <c r="CZ22" i="15"/>
  <c r="CY22" i="15"/>
  <c r="CQ22" i="15"/>
  <c r="CR22" i="15"/>
  <c r="CI22" i="15"/>
  <c r="CJ22" i="15"/>
  <c r="CA22" i="15"/>
  <c r="CB22" i="15"/>
  <c r="BT22" i="15"/>
  <c r="BL22" i="15"/>
  <c r="BK22" i="15"/>
  <c r="BD22" i="15"/>
  <c r="BC22" i="15"/>
  <c r="AV22" i="15"/>
  <c r="AU22" i="15"/>
  <c r="AN22" i="15"/>
  <c r="AM22" i="15"/>
  <c r="AF22" i="15"/>
  <c r="AE22" i="15"/>
  <c r="X22" i="15"/>
  <c r="W22" i="15"/>
  <c r="P22" i="15"/>
  <c r="O22" i="15"/>
  <c r="H22" i="15"/>
  <c r="G22" i="15"/>
  <c r="HP21" i="15"/>
  <c r="GZ21" i="15"/>
  <c r="FD21" i="15"/>
  <c r="EN21" i="15"/>
  <c r="EQ23" i="15"/>
  <c r="CR21" i="15"/>
  <c r="CB21" i="15"/>
  <c r="CE23" i="15"/>
  <c r="AF21" i="15"/>
  <c r="P21" i="15"/>
  <c r="F21" i="15"/>
  <c r="IN20" i="15"/>
  <c r="IF20" i="15"/>
  <c r="HX20" i="15"/>
  <c r="HP20" i="15"/>
  <c r="HN20" i="15"/>
  <c r="HH20" i="15"/>
  <c r="GZ20" i="15"/>
  <c r="GR20" i="15"/>
  <c r="GJ20" i="15"/>
  <c r="GB20" i="15"/>
  <c r="FT20" i="15"/>
  <c r="FL20" i="15"/>
  <c r="FD20" i="15"/>
  <c r="EV20" i="15"/>
  <c r="EN20" i="15"/>
  <c r="EF20" i="15"/>
  <c r="DX20" i="15"/>
  <c r="DP20" i="15"/>
  <c r="DH20" i="15"/>
  <c r="CZ20" i="15"/>
  <c r="CR20" i="15"/>
  <c r="CJ20" i="15"/>
  <c r="CB20" i="15"/>
  <c r="BT20" i="15"/>
  <c r="BL20" i="15"/>
  <c r="BD20" i="15"/>
  <c r="AV20" i="15"/>
  <c r="AN20" i="15"/>
  <c r="AF20" i="15"/>
  <c r="X20" i="15"/>
  <c r="P20" i="15"/>
  <c r="H20" i="15"/>
  <c r="IT19" i="15"/>
  <c r="IN19" i="15"/>
  <c r="IL19" i="15"/>
  <c r="IF19" i="15"/>
  <c r="ID19" i="15"/>
  <c r="HX19" i="15"/>
  <c r="HV19" i="15"/>
  <c r="HP19" i="15"/>
  <c r="HN19" i="15"/>
  <c r="HH19" i="15"/>
  <c r="HF19" i="15"/>
  <c r="GZ19" i="15"/>
  <c r="GX19" i="15"/>
  <c r="GR19" i="15"/>
  <c r="GP19" i="15"/>
  <c r="GJ19" i="15"/>
  <c r="GH19" i="15"/>
  <c r="GB19" i="15"/>
  <c r="FZ19" i="15"/>
  <c r="FT19" i="15"/>
  <c r="FR19" i="15"/>
  <c r="FL19" i="15"/>
  <c r="FJ19" i="15"/>
  <c r="FD19" i="15"/>
  <c r="FB19" i="15"/>
  <c r="EV19" i="15"/>
  <c r="ET19" i="15"/>
  <c r="EN19" i="15"/>
  <c r="EL19" i="15"/>
  <c r="EF19" i="15"/>
  <c r="ED19" i="15"/>
  <c r="DX19" i="15"/>
  <c r="DV19" i="15"/>
  <c r="DP19" i="15"/>
  <c r="DN19" i="15"/>
  <c r="DH19" i="15"/>
  <c r="DF19" i="15"/>
  <c r="CZ19" i="15"/>
  <c r="CX19" i="15"/>
  <c r="CR19" i="15"/>
  <c r="CP19" i="15"/>
  <c r="CJ19" i="15"/>
  <c r="CH19" i="15"/>
  <c r="CB19" i="15"/>
  <c r="BZ19" i="15"/>
  <c r="BW19" i="15"/>
  <c r="BT19" i="15"/>
  <c r="BR19" i="15"/>
  <c r="BL19" i="15"/>
  <c r="BJ19" i="15"/>
  <c r="BD19" i="15"/>
  <c r="BB19" i="15"/>
  <c r="AV19" i="15"/>
  <c r="AT19" i="15"/>
  <c r="AN19" i="15"/>
  <c r="AL19" i="15"/>
  <c r="AF19" i="15"/>
  <c r="AD19" i="15"/>
  <c r="X19" i="15"/>
  <c r="V19" i="15"/>
  <c r="P19" i="15"/>
  <c r="N19" i="15"/>
  <c r="H19" i="15"/>
  <c r="IT18" i="15"/>
  <c r="IN18" i="15"/>
  <c r="IL18" i="15"/>
  <c r="IF18" i="15"/>
  <c r="ID18" i="15"/>
  <c r="HX18" i="15"/>
  <c r="HV18" i="15"/>
  <c r="HP18" i="15"/>
  <c r="HN18" i="15"/>
  <c r="HH18" i="15"/>
  <c r="HF18" i="15"/>
  <c r="GZ18" i="15"/>
  <c r="GX18" i="15"/>
  <c r="GR18" i="15"/>
  <c r="GP18" i="15"/>
  <c r="GJ18" i="15"/>
  <c r="GH18" i="15"/>
  <c r="GB18" i="15"/>
  <c r="FZ18" i="15"/>
  <c r="FT18" i="15"/>
  <c r="FR18" i="15"/>
  <c r="FL18" i="15"/>
  <c r="FJ18" i="15"/>
  <c r="FD18" i="15"/>
  <c r="FB18" i="15"/>
  <c r="EV18" i="15"/>
  <c r="ET18" i="15"/>
  <c r="EN18" i="15"/>
  <c r="EL18" i="15"/>
  <c r="EF18" i="15"/>
  <c r="ED18" i="15"/>
  <c r="DX18" i="15"/>
  <c r="DV18" i="15"/>
  <c r="DP18" i="15"/>
  <c r="DN18" i="15"/>
  <c r="DH18" i="15"/>
  <c r="DF18" i="15"/>
  <c r="CZ18" i="15"/>
  <c r="CX18" i="15"/>
  <c r="CR18" i="15"/>
  <c r="CP18" i="15"/>
  <c r="CJ18" i="15"/>
  <c r="CH18" i="15"/>
  <c r="CB18" i="15"/>
  <c r="BZ18" i="15"/>
  <c r="BT18" i="15"/>
  <c r="BR18" i="15"/>
  <c r="BL18" i="15"/>
  <c r="BJ18" i="15"/>
  <c r="BD18" i="15"/>
  <c r="BB18" i="15"/>
  <c r="AV18" i="15"/>
  <c r="AN18" i="15"/>
  <c r="AF18" i="15"/>
  <c r="AD18" i="15"/>
  <c r="X18" i="15"/>
  <c r="P18" i="15"/>
  <c r="N18" i="15"/>
  <c r="H18" i="15"/>
  <c r="IT17" i="15"/>
  <c r="IN17" i="15"/>
  <c r="IL17" i="15"/>
  <c r="IF17" i="15"/>
  <c r="ID17" i="15"/>
  <c r="HX17" i="15"/>
  <c r="HV17" i="15"/>
  <c r="HP17" i="15"/>
  <c r="HN17" i="15"/>
  <c r="HH17" i="15"/>
  <c r="HF17" i="15"/>
  <c r="GZ17" i="15"/>
  <c r="GX17" i="15"/>
  <c r="GR17" i="15"/>
  <c r="GP17" i="15"/>
  <c r="GJ17" i="15"/>
  <c r="GH17" i="15"/>
  <c r="GB17" i="15"/>
  <c r="FZ17" i="15"/>
  <c r="FT17" i="15"/>
  <c r="FR17" i="15"/>
  <c r="FL17" i="15"/>
  <c r="FJ17" i="15"/>
  <c r="FD17" i="15"/>
  <c r="FB17" i="15"/>
  <c r="FB20" i="15"/>
  <c r="EV17" i="15"/>
  <c r="ET17" i="15"/>
  <c r="EN17" i="15"/>
  <c r="EL17" i="15"/>
  <c r="EF17" i="15"/>
  <c r="ED17" i="15"/>
  <c r="DX17" i="15"/>
  <c r="DV17" i="15"/>
  <c r="DP17" i="15"/>
  <c r="DN17" i="15"/>
  <c r="DH17" i="15"/>
  <c r="DF17" i="15"/>
  <c r="CZ17" i="15"/>
  <c r="CX17" i="15"/>
  <c r="CR17" i="15"/>
  <c r="CP17" i="15"/>
  <c r="CP20" i="15"/>
  <c r="CJ17" i="15"/>
  <c r="CH17" i="15"/>
  <c r="CB17" i="15"/>
  <c r="BZ17" i="15"/>
  <c r="BT17" i="15"/>
  <c r="BR17" i="15"/>
  <c r="BL17" i="15"/>
  <c r="BJ17" i="15"/>
  <c r="BD17" i="15"/>
  <c r="BB17" i="15"/>
  <c r="AV17" i="15"/>
  <c r="AT17" i="15"/>
  <c r="AN17" i="15"/>
  <c r="AF17" i="15"/>
  <c r="AD17" i="15"/>
  <c r="X17" i="15"/>
  <c r="P17" i="15"/>
  <c r="N17" i="15"/>
  <c r="H17" i="15"/>
  <c r="IT16" i="15"/>
  <c r="IT20" i="15"/>
  <c r="IN16" i="15"/>
  <c r="IL16" i="15"/>
  <c r="IF16" i="15"/>
  <c r="ID16" i="15"/>
  <c r="ID20" i="15"/>
  <c r="HX16" i="15"/>
  <c r="HV16" i="15"/>
  <c r="HP16" i="15"/>
  <c r="HN16" i="15"/>
  <c r="HH16" i="15"/>
  <c r="HF16" i="15"/>
  <c r="GZ16" i="15"/>
  <c r="GX16" i="15"/>
  <c r="GX20" i="15"/>
  <c r="GR16" i="15"/>
  <c r="GP16" i="15"/>
  <c r="GJ16" i="15"/>
  <c r="GH16" i="15"/>
  <c r="GH20" i="15"/>
  <c r="GB16" i="15"/>
  <c r="FZ16" i="15"/>
  <c r="FT16" i="15"/>
  <c r="FR16" i="15"/>
  <c r="FR20" i="15"/>
  <c r="FL16" i="15"/>
  <c r="FJ16" i="15"/>
  <c r="FD16" i="15"/>
  <c r="FB16" i="15"/>
  <c r="EV16" i="15"/>
  <c r="ET16" i="15"/>
  <c r="EN16" i="15"/>
  <c r="EL16" i="15"/>
  <c r="EL20" i="15"/>
  <c r="EF16" i="15"/>
  <c r="ED16" i="15"/>
  <c r="DX16" i="15"/>
  <c r="DV16" i="15"/>
  <c r="DV20" i="15"/>
  <c r="DP16" i="15"/>
  <c r="DN16" i="15"/>
  <c r="DH16" i="15"/>
  <c r="DF16" i="15"/>
  <c r="DF20" i="15"/>
  <c r="CZ16" i="15"/>
  <c r="CX16" i="15"/>
  <c r="CR16" i="15"/>
  <c r="CP16" i="15"/>
  <c r="CJ16" i="15"/>
  <c r="CH16" i="15"/>
  <c r="CB16" i="15"/>
  <c r="BZ16" i="15"/>
  <c r="BZ20" i="15"/>
  <c r="BT16" i="15"/>
  <c r="BR16" i="15"/>
  <c r="BR20" i="15"/>
  <c r="BL16" i="15"/>
  <c r="BJ16" i="15"/>
  <c r="BJ20" i="15"/>
  <c r="BD16" i="15"/>
  <c r="BB16" i="15"/>
  <c r="BB20" i="15"/>
  <c r="AV16" i="15"/>
  <c r="AT16" i="15"/>
  <c r="AN16" i="15"/>
  <c r="AF16" i="15"/>
  <c r="X16" i="15"/>
  <c r="V16" i="15"/>
  <c r="P16" i="15"/>
  <c r="H16" i="15"/>
  <c r="IN15" i="15"/>
  <c r="IM15" i="15"/>
  <c r="IE15" i="15"/>
  <c r="IF15" i="15"/>
  <c r="HW15" i="15"/>
  <c r="HX15" i="15"/>
  <c r="HP15" i="15"/>
  <c r="HO15" i="15"/>
  <c r="HH15" i="15"/>
  <c r="HG15" i="15"/>
  <c r="GY15" i="15"/>
  <c r="GZ15" i="15"/>
  <c r="GQ15" i="15"/>
  <c r="GR15" i="15"/>
  <c r="GJ15" i="15"/>
  <c r="GI15" i="15"/>
  <c r="GB15" i="15"/>
  <c r="GA15" i="15"/>
  <c r="FS15" i="15"/>
  <c r="FT15" i="15"/>
  <c r="FK15" i="15"/>
  <c r="FL15" i="15"/>
  <c r="FD15" i="15"/>
  <c r="FC15" i="15"/>
  <c r="EV15" i="15"/>
  <c r="EU15" i="15"/>
  <c r="EM15" i="15"/>
  <c r="EN15" i="15"/>
  <c r="EE15" i="15"/>
  <c r="EF15" i="15"/>
  <c r="DX15" i="15"/>
  <c r="DW15" i="15"/>
  <c r="DP15" i="15"/>
  <c r="DO15" i="15"/>
  <c r="DG15" i="15"/>
  <c r="DH15" i="15"/>
  <c r="CY15" i="15"/>
  <c r="CZ15" i="15"/>
  <c r="CR15" i="15"/>
  <c r="CQ15" i="15"/>
  <c r="CJ15" i="15"/>
  <c r="CI15" i="15"/>
  <c r="CA15" i="15"/>
  <c r="CB15" i="15"/>
  <c r="BT15" i="15"/>
  <c r="BL15" i="15"/>
  <c r="BK15" i="15"/>
  <c r="BC15" i="15"/>
  <c r="BD15" i="15"/>
  <c r="AU15" i="15"/>
  <c r="AV15" i="15"/>
  <c r="AN15" i="15"/>
  <c r="AM15" i="15"/>
  <c r="AF15" i="15"/>
  <c r="AE15" i="15"/>
  <c r="W15" i="15"/>
  <c r="X15" i="15"/>
  <c r="O15" i="15"/>
  <c r="P15" i="15"/>
  <c r="H15" i="15"/>
  <c r="G15" i="15"/>
  <c r="IM14" i="15"/>
  <c r="IN14" i="15"/>
  <c r="IF14" i="15"/>
  <c r="IE14" i="15"/>
  <c r="HW14" i="15"/>
  <c r="HX14" i="15"/>
  <c r="HP14" i="15"/>
  <c r="HO14" i="15"/>
  <c r="HG14" i="15"/>
  <c r="HH14" i="15"/>
  <c r="GZ14" i="15"/>
  <c r="GY14" i="15"/>
  <c r="GQ14" i="15"/>
  <c r="GR14" i="15"/>
  <c r="GU19" i="15"/>
  <c r="GJ14" i="15"/>
  <c r="GI14" i="15"/>
  <c r="GA14" i="15"/>
  <c r="GB14" i="15"/>
  <c r="FT14" i="15"/>
  <c r="FS14" i="15"/>
  <c r="FK14" i="15"/>
  <c r="FL14" i="15"/>
  <c r="FD14" i="15"/>
  <c r="FC14" i="15"/>
  <c r="EU14" i="15"/>
  <c r="EV14" i="15"/>
  <c r="EN14" i="15"/>
  <c r="EM14" i="15"/>
  <c r="EE14" i="15"/>
  <c r="EF14" i="15"/>
  <c r="DX14" i="15"/>
  <c r="DW14" i="15"/>
  <c r="DO14" i="15"/>
  <c r="DP14" i="15"/>
  <c r="DH14" i="15"/>
  <c r="DG14" i="15"/>
  <c r="CY14" i="15"/>
  <c r="CZ14" i="15"/>
  <c r="CR14" i="15"/>
  <c r="CQ14" i="15"/>
  <c r="CI14" i="15"/>
  <c r="CJ14" i="15"/>
  <c r="CB14" i="15"/>
  <c r="CA14" i="15"/>
  <c r="BT14" i="15"/>
  <c r="BL14" i="15"/>
  <c r="BK14" i="15"/>
  <c r="BC14" i="15"/>
  <c r="BD14" i="15"/>
  <c r="AV14" i="15"/>
  <c r="AU14" i="15"/>
  <c r="AM14" i="15"/>
  <c r="AN14" i="15"/>
  <c r="AF14" i="15"/>
  <c r="AE14" i="15"/>
  <c r="W14" i="15"/>
  <c r="X14" i="15"/>
  <c r="P14" i="15"/>
  <c r="O14" i="15"/>
  <c r="G14" i="15"/>
  <c r="H14" i="15"/>
  <c r="K15" i="15"/>
  <c r="HX13" i="15"/>
  <c r="GR13" i="15"/>
  <c r="FL13" i="15"/>
  <c r="EF13" i="15"/>
  <c r="CZ13" i="15"/>
  <c r="BT13" i="15"/>
  <c r="AN13" i="15"/>
  <c r="AF13" i="15"/>
  <c r="H13" i="15"/>
  <c r="K19" i="15"/>
  <c r="F13" i="15"/>
  <c r="IN13" i="15"/>
  <c r="IN12" i="15"/>
  <c r="IF12" i="15"/>
  <c r="HX12" i="15"/>
  <c r="HP12" i="15"/>
  <c r="HH12" i="15"/>
  <c r="GZ12" i="15"/>
  <c r="GR12" i="15"/>
  <c r="GJ12" i="15"/>
  <c r="GB12" i="15"/>
  <c r="FT12" i="15"/>
  <c r="FL12" i="15"/>
  <c r="FD12" i="15"/>
  <c r="EV12" i="15"/>
  <c r="EN12" i="15"/>
  <c r="EF12" i="15"/>
  <c r="DX12" i="15"/>
  <c r="DP12" i="15"/>
  <c r="DH12" i="15"/>
  <c r="CZ12" i="15"/>
  <c r="CR12" i="15"/>
  <c r="CJ12" i="15"/>
  <c r="CB12" i="15"/>
  <c r="BT12" i="15"/>
  <c r="BL12" i="15"/>
  <c r="BD12" i="15"/>
  <c r="AV12" i="15"/>
  <c r="AN12" i="15"/>
  <c r="AF12" i="15"/>
  <c r="X12" i="15"/>
  <c r="P12" i="15"/>
  <c r="H12" i="15"/>
  <c r="IN11" i="15"/>
  <c r="IF11" i="15"/>
  <c r="HX11" i="15"/>
  <c r="HP11" i="15"/>
  <c r="HH11" i="15"/>
  <c r="GZ11" i="15"/>
  <c r="GR11" i="15"/>
  <c r="GJ11" i="15"/>
  <c r="GB11" i="15"/>
  <c r="FT11" i="15"/>
  <c r="FL11" i="15"/>
  <c r="FD11" i="15"/>
  <c r="EV11" i="15"/>
  <c r="EN11" i="15"/>
  <c r="EF11" i="15"/>
  <c r="DX11" i="15"/>
  <c r="DP11" i="15"/>
  <c r="DH11" i="15"/>
  <c r="CZ11" i="15"/>
  <c r="CR11" i="15"/>
  <c r="CJ11" i="15"/>
  <c r="CB11" i="15"/>
  <c r="BT11" i="15"/>
  <c r="BL11" i="15"/>
  <c r="BD11" i="15"/>
  <c r="AV11" i="15"/>
  <c r="AN11" i="15"/>
  <c r="AF11" i="15"/>
  <c r="X11" i="15"/>
  <c r="P11" i="15"/>
  <c r="H11" i="15"/>
  <c r="IN10" i="15"/>
  <c r="IF10" i="15"/>
  <c r="HX10" i="15"/>
  <c r="HP10" i="15"/>
  <c r="HH10" i="15"/>
  <c r="GZ10" i="15"/>
  <c r="GR10" i="15"/>
  <c r="GJ10" i="15"/>
  <c r="GB10" i="15"/>
  <c r="FT10" i="15"/>
  <c r="FL10" i="15"/>
  <c r="FD10" i="15"/>
  <c r="EV10" i="15"/>
  <c r="EN10" i="15"/>
  <c r="EF10" i="15"/>
  <c r="DX10" i="15"/>
  <c r="DP10" i="15"/>
  <c r="DH10" i="15"/>
  <c r="CZ10" i="15"/>
  <c r="CR10" i="15"/>
  <c r="CJ10" i="15"/>
  <c r="CB10" i="15"/>
  <c r="BT10" i="15"/>
  <c r="BL10" i="15"/>
  <c r="BD10" i="15"/>
  <c r="AV10" i="15"/>
  <c r="AN10" i="15"/>
  <c r="AF10" i="15"/>
  <c r="X10" i="15"/>
  <c r="P10" i="15"/>
  <c r="H10" i="15"/>
  <c r="IN9" i="15"/>
  <c r="IF9" i="15"/>
  <c r="HX9" i="15"/>
  <c r="HP9" i="15"/>
  <c r="HH9" i="15"/>
  <c r="GZ9" i="15"/>
  <c r="GR9" i="15"/>
  <c r="GJ9" i="15"/>
  <c r="GB9" i="15"/>
  <c r="FT9" i="15"/>
  <c r="FL9" i="15"/>
  <c r="FD9" i="15"/>
  <c r="EV9" i="15"/>
  <c r="EN9" i="15"/>
  <c r="EF9" i="15"/>
  <c r="DX9" i="15"/>
  <c r="DP9" i="15"/>
  <c r="DS11" i="15"/>
  <c r="DH9" i="15"/>
  <c r="CZ9" i="15"/>
  <c r="CR9" i="15"/>
  <c r="CJ9" i="15"/>
  <c r="CB9" i="15"/>
  <c r="BT9" i="15"/>
  <c r="BL9" i="15"/>
  <c r="BD9" i="15"/>
  <c r="BG11" i="15"/>
  <c r="AV9" i="15"/>
  <c r="AN9" i="15"/>
  <c r="AF9" i="15"/>
  <c r="X9" i="15"/>
  <c r="P9" i="15"/>
  <c r="H9" i="15"/>
  <c r="IN8" i="15"/>
  <c r="IF8" i="15"/>
  <c r="HX8" i="15"/>
  <c r="HP8" i="15"/>
  <c r="HH8" i="15"/>
  <c r="GZ8" i="15"/>
  <c r="GR8" i="15"/>
  <c r="GJ8" i="15"/>
  <c r="GB8" i="15"/>
  <c r="FT8" i="15"/>
  <c r="FL8" i="15"/>
  <c r="FD8" i="15"/>
  <c r="EV8" i="15"/>
  <c r="EN8" i="15"/>
  <c r="EF8" i="15"/>
  <c r="DX8" i="15"/>
  <c r="DP8" i="15"/>
  <c r="DH8" i="15"/>
  <c r="CZ8" i="15"/>
  <c r="CR8" i="15"/>
  <c r="CJ8" i="15"/>
  <c r="CB8" i="15"/>
  <c r="BT8" i="15"/>
  <c r="BL8" i="15"/>
  <c r="BD8" i="15"/>
  <c r="AV8" i="15"/>
  <c r="AN8" i="15"/>
  <c r="AF8" i="15"/>
  <c r="X8" i="15"/>
  <c r="P8" i="15"/>
  <c r="H8" i="15"/>
  <c r="IQ7" i="15"/>
  <c r="IN7" i="15"/>
  <c r="IF7" i="15"/>
  <c r="HX7" i="15"/>
  <c r="IA7" i="15"/>
  <c r="HP7" i="15"/>
  <c r="HH7" i="15"/>
  <c r="GZ7" i="15"/>
  <c r="GR7" i="15"/>
  <c r="GJ7" i="15"/>
  <c r="GE7" i="15"/>
  <c r="GB7" i="15"/>
  <c r="FT7" i="15"/>
  <c r="FL7" i="15"/>
  <c r="FO7" i="15"/>
  <c r="FD7" i="15"/>
  <c r="EV7" i="15"/>
  <c r="EN7" i="15"/>
  <c r="EF7" i="15"/>
  <c r="DX7" i="15"/>
  <c r="DS7" i="15"/>
  <c r="DP7" i="15"/>
  <c r="DH7" i="15"/>
  <c r="CZ7" i="15"/>
  <c r="DC7" i="15"/>
  <c r="CR7" i="15"/>
  <c r="CJ7" i="15"/>
  <c r="CB7" i="15"/>
  <c r="BT7" i="15"/>
  <c r="BL7" i="15"/>
  <c r="BG7" i="15"/>
  <c r="BD7" i="15"/>
  <c r="AV7" i="15"/>
  <c r="AN7" i="15"/>
  <c r="AQ7" i="15"/>
  <c r="AF7" i="15"/>
  <c r="X7" i="15"/>
  <c r="P7" i="15"/>
  <c r="H7" i="15"/>
  <c r="IM6" i="15"/>
  <c r="IN6" i="15"/>
  <c r="IT10" i="15"/>
  <c r="IF6" i="15"/>
  <c r="IL10" i="15"/>
  <c r="IE6" i="15"/>
  <c r="HW6" i="15"/>
  <c r="HX6" i="15"/>
  <c r="ID10" i="15"/>
  <c r="HO6" i="15"/>
  <c r="HP6" i="15"/>
  <c r="HV10" i="15"/>
  <c r="HG6" i="15"/>
  <c r="HH6" i="15"/>
  <c r="HN10" i="15"/>
  <c r="GY6" i="15"/>
  <c r="GZ6" i="15"/>
  <c r="HF10" i="15"/>
  <c r="GQ6" i="15"/>
  <c r="GR6" i="15"/>
  <c r="GX10" i="15"/>
  <c r="GI6" i="15"/>
  <c r="GJ6" i="15"/>
  <c r="GP10" i="15"/>
  <c r="GA6" i="15"/>
  <c r="GB6" i="15"/>
  <c r="GH10" i="15"/>
  <c r="FT6" i="15"/>
  <c r="FZ10" i="15"/>
  <c r="FS6" i="15"/>
  <c r="FK6" i="15"/>
  <c r="FL6" i="15"/>
  <c r="FR10" i="15"/>
  <c r="FC6" i="15"/>
  <c r="FD6" i="15"/>
  <c r="FJ10" i="15"/>
  <c r="EU6" i="15"/>
  <c r="EV6" i="15"/>
  <c r="FB10" i="15"/>
  <c r="EM6" i="15"/>
  <c r="EN6" i="15"/>
  <c r="ET10" i="15"/>
  <c r="EE6" i="15"/>
  <c r="EF6" i="15"/>
  <c r="EL10" i="15"/>
  <c r="DW6" i="15"/>
  <c r="DX6" i="15"/>
  <c r="ED10" i="15"/>
  <c r="DO6" i="15"/>
  <c r="DP6" i="15"/>
  <c r="DV10" i="15"/>
  <c r="DH6" i="15"/>
  <c r="DN10" i="15"/>
  <c r="DG6" i="15"/>
  <c r="CY6" i="15"/>
  <c r="CZ6" i="15"/>
  <c r="DF10" i="15"/>
  <c r="CQ6" i="15"/>
  <c r="CR6" i="15"/>
  <c r="CX10" i="15"/>
  <c r="CI6" i="15"/>
  <c r="CJ6" i="15"/>
  <c r="CP10" i="15"/>
  <c r="CA6" i="15"/>
  <c r="CB6" i="15"/>
  <c r="CH10" i="15"/>
  <c r="BS6" i="15"/>
  <c r="BT6" i="15"/>
  <c r="BZ10" i="15"/>
  <c r="BK6" i="15"/>
  <c r="BL6" i="15"/>
  <c r="BR10" i="15"/>
  <c r="BC6" i="15"/>
  <c r="BD6" i="15"/>
  <c r="BJ10" i="15"/>
  <c r="AV6" i="15"/>
  <c r="BB10" i="15"/>
  <c r="AU6" i="15"/>
  <c r="AM6" i="15"/>
  <c r="AN6" i="15"/>
  <c r="AT10" i="15"/>
  <c r="AE6" i="15"/>
  <c r="AF6" i="15"/>
  <c r="AL10" i="15"/>
  <c r="W6" i="15"/>
  <c r="X6" i="15"/>
  <c r="AD10" i="15"/>
  <c r="O6" i="15"/>
  <c r="P6" i="15"/>
  <c r="V10" i="15"/>
  <c r="G6" i="15"/>
  <c r="H6" i="15"/>
  <c r="N10" i="15"/>
  <c r="IN5" i="15"/>
  <c r="IQ9" i="15"/>
  <c r="IF5" i="15"/>
  <c r="IA5" i="15"/>
  <c r="HX5" i="15"/>
  <c r="HP5" i="15"/>
  <c r="HH5" i="15"/>
  <c r="HK11" i="15"/>
  <c r="GZ5" i="15"/>
  <c r="GR5" i="15"/>
  <c r="GJ5" i="15"/>
  <c r="GB5" i="15"/>
  <c r="GE9" i="15"/>
  <c r="FT5" i="15"/>
  <c r="FO5" i="15"/>
  <c r="FL5" i="15"/>
  <c r="FO11" i="15"/>
  <c r="FD5" i="15"/>
  <c r="EV5" i="15"/>
  <c r="EY11" i="15"/>
  <c r="EN5" i="15"/>
  <c r="EF5" i="15"/>
  <c r="EI7" i="15"/>
  <c r="DX5" i="15"/>
  <c r="DP5" i="15"/>
  <c r="DS5" i="15"/>
  <c r="DH5" i="15"/>
  <c r="DC5" i="15"/>
  <c r="CZ5" i="15"/>
  <c r="DC11" i="15"/>
  <c r="CR5" i="15"/>
  <c r="CJ5" i="15"/>
  <c r="CM11" i="15"/>
  <c r="CB5" i="15"/>
  <c r="BT5" i="15"/>
  <c r="BW7" i="15"/>
  <c r="BL5" i="15"/>
  <c r="BD5" i="15"/>
  <c r="BG5" i="15"/>
  <c r="AV5" i="15"/>
  <c r="AQ5" i="15"/>
  <c r="AN5" i="15"/>
  <c r="AQ11" i="15"/>
  <c r="AF5" i="15"/>
  <c r="X5" i="15"/>
  <c r="AA11" i="15"/>
  <c r="P5" i="15"/>
  <c r="H5" i="15"/>
  <c r="K7" i="15"/>
  <c r="F5" i="15"/>
  <c r="AT18" i="15"/>
  <c r="AT20" i="15"/>
  <c r="AL16" i="15"/>
  <c r="AL18" i="15"/>
  <c r="AD16" i="15"/>
  <c r="AD20" i="15"/>
  <c r="V20" i="15"/>
  <c r="V18" i="15"/>
  <c r="G71" i="15"/>
  <c r="AL11" i="15"/>
  <c r="AL13" i="15"/>
  <c r="F50" i="15"/>
  <c r="GM11" i="15"/>
  <c r="GM7" i="15"/>
  <c r="GM5" i="15"/>
  <c r="AI25" i="15"/>
  <c r="AI27" i="15"/>
  <c r="AI23" i="15"/>
  <c r="AI21" i="15"/>
  <c r="AA5" i="15"/>
  <c r="AY7" i="15"/>
  <c r="AY5" i="15"/>
  <c r="CM5" i="15"/>
  <c r="DK7" i="15"/>
  <c r="DK5" i="15"/>
  <c r="EY5" i="15"/>
  <c r="FW7" i="15"/>
  <c r="FW5" i="15"/>
  <c r="GU11" i="15"/>
  <c r="HK5" i="15"/>
  <c r="II7" i="15"/>
  <c r="II5" i="15"/>
  <c r="K9" i="15"/>
  <c r="AA9" i="15"/>
  <c r="AQ9" i="15"/>
  <c r="BG9" i="15"/>
  <c r="BW9" i="15"/>
  <c r="CM9" i="15"/>
  <c r="DC9" i="15"/>
  <c r="DS9" i="15"/>
  <c r="EI9" i="15"/>
  <c r="EY9" i="15"/>
  <c r="FO9" i="15"/>
  <c r="GU9" i="15"/>
  <c r="HK9" i="15"/>
  <c r="IA9" i="15"/>
  <c r="K11" i="15"/>
  <c r="AY11" i="15"/>
  <c r="BW11" i="15"/>
  <c r="DK11" i="15"/>
  <c r="EI11" i="15"/>
  <c r="FW11" i="15"/>
  <c r="II11" i="15"/>
  <c r="DC17" i="15"/>
  <c r="DC13" i="15"/>
  <c r="DC15" i="15"/>
  <c r="IA17" i="15"/>
  <c r="IA13" i="15"/>
  <c r="IA15" i="15"/>
  <c r="DC19" i="15"/>
  <c r="IA19" i="15"/>
  <c r="AQ33" i="15"/>
  <c r="AQ31" i="15"/>
  <c r="AQ35" i="15"/>
  <c r="AQ29" i="15"/>
  <c r="FO33" i="15"/>
  <c r="FO31" i="15"/>
  <c r="FO35" i="15"/>
  <c r="FO29" i="15"/>
  <c r="BO11" i="15"/>
  <c r="BO7" i="15"/>
  <c r="BO5" i="15"/>
  <c r="EI17" i="15"/>
  <c r="EI13" i="15"/>
  <c r="EI15" i="15"/>
  <c r="FG25" i="15"/>
  <c r="FG23" i="15"/>
  <c r="FG27" i="15"/>
  <c r="FG21" i="15"/>
  <c r="K5" i="15"/>
  <c r="AI11" i="15"/>
  <c r="AI7" i="15"/>
  <c r="AI5" i="15"/>
  <c r="BW5" i="15"/>
  <c r="CU11" i="15"/>
  <c r="CU7" i="15"/>
  <c r="CU5" i="15"/>
  <c r="EI5" i="15"/>
  <c r="FG11" i="15"/>
  <c r="FG7" i="15"/>
  <c r="FG5" i="15"/>
  <c r="GE11" i="15"/>
  <c r="GU5" i="15"/>
  <c r="HS11" i="15"/>
  <c r="HS7" i="15"/>
  <c r="HS5" i="15"/>
  <c r="IQ11" i="15"/>
  <c r="AA7" i="15"/>
  <c r="CM7" i="15"/>
  <c r="EY7" i="15"/>
  <c r="HK7" i="15"/>
  <c r="IQ19" i="15"/>
  <c r="IQ15" i="15"/>
  <c r="IQ17" i="15"/>
  <c r="IQ13" i="15"/>
  <c r="AI17" i="15"/>
  <c r="BW17" i="15"/>
  <c r="BW13" i="15"/>
  <c r="BW15" i="15"/>
  <c r="GU17" i="15"/>
  <c r="GU13" i="15"/>
  <c r="GU15" i="15"/>
  <c r="EI19" i="15"/>
  <c r="EA11" i="15"/>
  <c r="EA7" i="15"/>
  <c r="EA5" i="15"/>
  <c r="CU25" i="15"/>
  <c r="CU23" i="15"/>
  <c r="CU27" i="15"/>
  <c r="CU21" i="15"/>
  <c r="HS25" i="15"/>
  <c r="HS27" i="15"/>
  <c r="HS21" i="15"/>
  <c r="HS23" i="15"/>
  <c r="S7" i="15"/>
  <c r="S5" i="15"/>
  <c r="CE7" i="15"/>
  <c r="CE5" i="15"/>
  <c r="EQ7" i="15"/>
  <c r="EQ5" i="15"/>
  <c r="GE5" i="15"/>
  <c r="HC7" i="15"/>
  <c r="HC5" i="15"/>
  <c r="IA11" i="15"/>
  <c r="IQ5" i="15"/>
  <c r="GU7" i="15"/>
  <c r="S9" i="15"/>
  <c r="AI9" i="15"/>
  <c r="AY9" i="15"/>
  <c r="BO9" i="15"/>
  <c r="CE9" i="15"/>
  <c r="CU9" i="15"/>
  <c r="DK9" i="15"/>
  <c r="EA9" i="15"/>
  <c r="EQ9" i="15"/>
  <c r="FG9" i="15"/>
  <c r="FW9" i="15"/>
  <c r="GM9" i="15"/>
  <c r="HC9" i="15"/>
  <c r="HS9" i="15"/>
  <c r="II9" i="15"/>
  <c r="S11" i="15"/>
  <c r="CE11" i="15"/>
  <c r="EQ11" i="15"/>
  <c r="HC11" i="15"/>
  <c r="K17" i="15"/>
  <c r="K13" i="15"/>
  <c r="AQ17" i="15"/>
  <c r="AQ13" i="15"/>
  <c r="FO17" i="15"/>
  <c r="FO13" i="15"/>
  <c r="FO15" i="15"/>
  <c r="AQ15" i="15"/>
  <c r="AQ19" i="15"/>
  <c r="FO19" i="15"/>
  <c r="P13" i="15"/>
  <c r="AV13" i="15"/>
  <c r="CB13" i="15"/>
  <c r="CH11" i="15"/>
  <c r="CH13" i="15"/>
  <c r="DH13" i="15"/>
  <c r="DN11" i="15"/>
  <c r="EN13" i="15"/>
  <c r="ET11" i="15"/>
  <c r="ET13" i="15"/>
  <c r="FT13" i="15"/>
  <c r="GZ13" i="15"/>
  <c r="HF11" i="15"/>
  <c r="HF13" i="15"/>
  <c r="IF13" i="15"/>
  <c r="F56" i="15"/>
  <c r="IN21" i="15"/>
  <c r="HX21" i="15"/>
  <c r="ID11" i="15"/>
  <c r="ID13" i="15"/>
  <c r="HH21" i="15"/>
  <c r="GR21" i="15"/>
  <c r="GB21" i="15"/>
  <c r="FL21" i="15"/>
  <c r="FR11" i="15"/>
  <c r="FR13" i="15"/>
  <c r="EV21" i="15"/>
  <c r="EF21" i="15"/>
  <c r="EL11" i="15"/>
  <c r="EL13" i="15"/>
  <c r="DP21" i="15"/>
  <c r="CZ21" i="15"/>
  <c r="CJ21" i="15"/>
  <c r="BT21" i="15"/>
  <c r="BD21" i="15"/>
  <c r="AN21" i="15"/>
  <c r="X21" i="15"/>
  <c r="H21" i="15"/>
  <c r="AV21" i="15"/>
  <c r="DH21" i="15"/>
  <c r="FT21" i="15"/>
  <c r="IF21" i="15"/>
  <c r="CE35" i="15"/>
  <c r="CE33" i="15"/>
  <c r="CE29" i="15"/>
  <c r="CE31" i="15"/>
  <c r="HK33" i="15"/>
  <c r="HK29" i="15"/>
  <c r="HK31" i="15"/>
  <c r="HK35" i="15"/>
  <c r="BL13" i="15"/>
  <c r="CR13" i="15"/>
  <c r="CX11" i="15"/>
  <c r="DX13" i="15"/>
  <c r="FD13" i="15"/>
  <c r="GJ13" i="15"/>
  <c r="HP13" i="15"/>
  <c r="HV11" i="15"/>
  <c r="HV13" i="15"/>
  <c r="AI15" i="15"/>
  <c r="CH20" i="15"/>
  <c r="CX20" i="15"/>
  <c r="DN20" i="15"/>
  <c r="ED20" i="15"/>
  <c r="ET20" i="15"/>
  <c r="FJ20" i="15"/>
  <c r="FZ20" i="15"/>
  <c r="GP20" i="15"/>
  <c r="HF20" i="15"/>
  <c r="HV20" i="15"/>
  <c r="IL20" i="15"/>
  <c r="F59" i="15"/>
  <c r="F60" i="15"/>
  <c r="AI19" i="15"/>
  <c r="N20" i="15"/>
  <c r="S27" i="15"/>
  <c r="S25" i="15"/>
  <c r="S23" i="15"/>
  <c r="CE27" i="15"/>
  <c r="CE25" i="15"/>
  <c r="EQ27" i="15"/>
  <c r="EQ25" i="15"/>
  <c r="HC27" i="15"/>
  <c r="HC25" i="15"/>
  <c r="HC23" i="15"/>
  <c r="S35" i="15"/>
  <c r="S33" i="15"/>
  <c r="S29" i="15"/>
  <c r="S31" i="15"/>
  <c r="EQ35" i="15"/>
  <c r="EQ33" i="15"/>
  <c r="EQ29" i="15"/>
  <c r="EQ31" i="15"/>
  <c r="G70" i="15"/>
  <c r="L39" i="15"/>
  <c r="X13" i="15"/>
  <c r="AI13" i="15"/>
  <c r="BD13" i="15"/>
  <c r="CJ13" i="15"/>
  <c r="DP13" i="15"/>
  <c r="EV13" i="15"/>
  <c r="FB11" i="15"/>
  <c r="FB13" i="15"/>
  <c r="GB13" i="15"/>
  <c r="HH13" i="15"/>
  <c r="F57" i="15"/>
  <c r="F58" i="15"/>
  <c r="S21" i="15"/>
  <c r="BL21" i="15"/>
  <c r="CE21" i="15"/>
  <c r="DX21" i="15"/>
  <c r="EQ21" i="15"/>
  <c r="GJ21" i="15"/>
  <c r="HC21" i="15"/>
  <c r="DC33" i="15"/>
  <c r="DC31" i="15"/>
  <c r="DC35" i="15"/>
  <c r="DC29" i="15"/>
  <c r="AI35" i="15"/>
  <c r="AI33" i="15"/>
  <c r="AI29" i="15"/>
  <c r="BG33" i="15"/>
  <c r="BG31" i="15"/>
  <c r="CU35" i="15"/>
  <c r="CU33" i="15"/>
  <c r="CU29" i="15"/>
  <c r="DS33" i="15"/>
  <c r="DS31" i="15"/>
  <c r="FG35" i="15"/>
  <c r="FG33" i="15"/>
  <c r="FG29" i="15"/>
  <c r="GE33" i="15"/>
  <c r="GE31" i="15"/>
  <c r="HC35" i="15"/>
  <c r="HC33" i="15"/>
  <c r="HC29" i="15"/>
  <c r="II35" i="15"/>
  <c r="II33" i="15"/>
  <c r="II29" i="15"/>
  <c r="II31" i="15"/>
  <c r="CI69" i="15"/>
  <c r="CN39" i="15"/>
  <c r="AA33" i="15"/>
  <c r="AA31" i="15"/>
  <c r="BO35" i="15"/>
  <c r="BO33" i="15"/>
  <c r="BO29" i="15"/>
  <c r="CM33" i="15"/>
  <c r="CM31" i="15"/>
  <c r="EA35" i="15"/>
  <c r="EA33" i="15"/>
  <c r="EA29" i="15"/>
  <c r="EY33" i="15"/>
  <c r="EY31" i="15"/>
  <c r="GM35" i="15"/>
  <c r="GM33" i="15"/>
  <c r="GM29" i="15"/>
  <c r="HS35" i="15"/>
  <c r="HS33" i="15"/>
  <c r="HS29" i="15"/>
  <c r="HC31" i="15"/>
  <c r="K33" i="15"/>
  <c r="K31" i="15"/>
  <c r="AA29" i="15"/>
  <c r="AY35" i="15"/>
  <c r="AY33" i="15"/>
  <c r="AY29" i="15"/>
  <c r="BW33" i="15"/>
  <c r="BW31" i="15"/>
  <c r="CM29" i="15"/>
  <c r="DK35" i="15"/>
  <c r="DK33" i="15"/>
  <c r="DK29" i="15"/>
  <c r="EI33" i="15"/>
  <c r="EI31" i="15"/>
  <c r="EY29" i="15"/>
  <c r="FW35" i="15"/>
  <c r="FW33" i="15"/>
  <c r="FW29" i="15"/>
  <c r="GU33" i="15"/>
  <c r="GU29" i="15"/>
  <c r="GU31" i="15"/>
  <c r="IA33" i="15"/>
  <c r="IA29" i="15"/>
  <c r="IA31" i="15"/>
  <c r="BO31" i="15"/>
  <c r="EA31" i="15"/>
  <c r="GM31" i="15"/>
  <c r="AA35" i="15"/>
  <c r="CM35" i="15"/>
  <c r="EY35" i="15"/>
  <c r="U40" i="15"/>
  <c r="V12" i="15"/>
  <c r="T40" i="15"/>
  <c r="AK40" i="15"/>
  <c r="AL12" i="15"/>
  <c r="AJ40" i="15"/>
  <c r="BA40" i="15"/>
  <c r="BB12" i="15"/>
  <c r="AZ40" i="15"/>
  <c r="BQ40" i="15"/>
  <c r="BP40" i="15"/>
  <c r="CG40" i="15"/>
  <c r="CH12" i="15"/>
  <c r="CF40" i="15"/>
  <c r="CW40" i="15"/>
  <c r="CV40" i="15"/>
  <c r="DM40" i="15"/>
  <c r="DL40" i="15"/>
  <c r="EC40" i="15"/>
  <c r="ED12" i="15"/>
  <c r="EB40" i="15"/>
  <c r="ES40" i="15"/>
  <c r="ET12" i="15"/>
  <c r="ER40" i="15"/>
  <c r="FI40" i="15"/>
  <c r="FJ12" i="15"/>
  <c r="FH40" i="15"/>
  <c r="FY40" i="15"/>
  <c r="FZ12" i="15"/>
  <c r="FX40" i="15"/>
  <c r="GO40" i="15"/>
  <c r="GP12" i="15"/>
  <c r="GN40" i="15"/>
  <c r="HE40" i="15"/>
  <c r="HF12" i="15"/>
  <c r="HD40" i="15"/>
  <c r="HU40" i="15"/>
  <c r="HV12" i="15"/>
  <c r="HT40" i="15"/>
  <c r="IK40" i="15"/>
  <c r="IL12" i="15"/>
  <c r="IJ40" i="15"/>
  <c r="G72" i="15"/>
  <c r="L41" i="15"/>
  <c r="IQ31" i="15"/>
  <c r="IQ29" i="15"/>
  <c r="M40" i="15"/>
  <c r="L40" i="15"/>
  <c r="AC40" i="15"/>
  <c r="AD12" i="15"/>
  <c r="AB40" i="15"/>
  <c r="AS40" i="15"/>
  <c r="AT12" i="15"/>
  <c r="AR40" i="15"/>
  <c r="BI40" i="15"/>
  <c r="BH40" i="15"/>
  <c r="BY40" i="15"/>
  <c r="BX40" i="15"/>
  <c r="CO40" i="15"/>
  <c r="CP12" i="15"/>
  <c r="CN40" i="15"/>
  <c r="DE40" i="15"/>
  <c r="DD40" i="15"/>
  <c r="DU40" i="15"/>
  <c r="DV12" i="15"/>
  <c r="DT40" i="15"/>
  <c r="EK40" i="15"/>
  <c r="EL12" i="15"/>
  <c r="EJ40" i="15"/>
  <c r="FA40" i="15"/>
  <c r="FB12" i="15"/>
  <c r="EZ40" i="15"/>
  <c r="FQ40" i="15"/>
  <c r="FR12" i="15"/>
  <c r="FP40" i="15"/>
  <c r="GG40" i="15"/>
  <c r="GH12" i="15"/>
  <c r="GF40" i="15"/>
  <c r="GW40" i="15"/>
  <c r="GX12" i="15"/>
  <c r="GV40" i="15"/>
  <c r="HM40" i="15"/>
  <c r="HN12" i="15"/>
  <c r="HL40" i="15"/>
  <c r="IC40" i="15"/>
  <c r="ID12" i="15"/>
  <c r="IB40" i="15"/>
  <c r="IS40" i="15"/>
  <c r="IT12" i="15"/>
  <c r="IR40" i="15"/>
  <c r="AL20" i="15"/>
  <c r="BR12" i="15"/>
  <c r="EA25" i="15"/>
  <c r="EA23" i="15"/>
  <c r="EA27" i="15"/>
  <c r="EA21" i="15"/>
  <c r="II25" i="15"/>
  <c r="II27" i="15"/>
  <c r="II23" i="15"/>
  <c r="II21" i="15"/>
  <c r="BW27" i="15"/>
  <c r="BZ44" i="15"/>
  <c r="BW25" i="15"/>
  <c r="BW21" i="15"/>
  <c r="BW23" i="15"/>
  <c r="GU27" i="15"/>
  <c r="GU23" i="15"/>
  <c r="GU25" i="15"/>
  <c r="GU21" i="15"/>
  <c r="DF12" i="15"/>
  <c r="BZ40" i="15"/>
  <c r="BZ12" i="15"/>
  <c r="N12" i="15"/>
  <c r="N40" i="15"/>
  <c r="GE19" i="15"/>
  <c r="GE15" i="15"/>
  <c r="GE17" i="15"/>
  <c r="GE13" i="15"/>
  <c r="BG19" i="15"/>
  <c r="BG15" i="15"/>
  <c r="BG17" i="15"/>
  <c r="BG13" i="15"/>
  <c r="BJ39" i="15"/>
  <c r="GM17" i="15"/>
  <c r="GM13" i="15"/>
  <c r="GM19" i="15"/>
  <c r="GM15" i="15"/>
  <c r="BO17" i="15"/>
  <c r="BO13" i="15"/>
  <c r="BO19" i="15"/>
  <c r="BR44" i="15"/>
  <c r="J59" i="15"/>
  <c r="BO15" i="15"/>
  <c r="BR40" i="15"/>
  <c r="AY25" i="15"/>
  <c r="AY23" i="15"/>
  <c r="AY27" i="15"/>
  <c r="AY21" i="15"/>
  <c r="BG27" i="15"/>
  <c r="BG21" i="15"/>
  <c r="BG25" i="15"/>
  <c r="BG23" i="15"/>
  <c r="BJ40" i="15"/>
  <c r="DS27" i="15"/>
  <c r="DS21" i="15"/>
  <c r="DS23" i="15"/>
  <c r="DS25" i="15"/>
  <c r="GE27" i="15"/>
  <c r="GE21" i="15"/>
  <c r="GE23" i="15"/>
  <c r="GE25" i="15"/>
  <c r="IQ27" i="15"/>
  <c r="IQ23" i="15"/>
  <c r="IQ21" i="15"/>
  <c r="IQ25" i="15"/>
  <c r="FW15" i="15"/>
  <c r="FW19" i="15"/>
  <c r="FW17" i="15"/>
  <c r="FW13" i="15"/>
  <c r="AY19" i="15"/>
  <c r="AY15" i="15"/>
  <c r="AY17" i="15"/>
  <c r="AY13" i="15"/>
  <c r="IT11" i="15"/>
  <c r="IT13" i="15"/>
  <c r="GP11" i="15"/>
  <c r="GP13" i="15"/>
  <c r="BB11" i="15"/>
  <c r="BB13" i="15"/>
  <c r="BR11" i="15"/>
  <c r="BR13" i="15"/>
  <c r="GX11" i="15"/>
  <c r="GX13" i="15"/>
  <c r="BJ11" i="15"/>
  <c r="FZ11" i="15"/>
  <c r="FZ13" i="15"/>
  <c r="G59" i="15"/>
  <c r="F62" i="15"/>
  <c r="G56" i="15"/>
  <c r="G58" i="15"/>
  <c r="G57" i="15"/>
  <c r="K27" i="15"/>
  <c r="K23" i="15"/>
  <c r="K25" i="15"/>
  <c r="K21" i="15"/>
  <c r="EI27" i="15"/>
  <c r="EI25" i="15"/>
  <c r="EI21" i="15"/>
  <c r="EI23" i="15"/>
  <c r="S19" i="15"/>
  <c r="S15" i="15"/>
  <c r="S13" i="15"/>
  <c r="S17" i="15"/>
  <c r="CX41" i="15"/>
  <c r="BJ12" i="15"/>
  <c r="DS19" i="15"/>
  <c r="DS15" i="15"/>
  <c r="DS17" i="15"/>
  <c r="DS13" i="15"/>
  <c r="AA19" i="15"/>
  <c r="AA15" i="15"/>
  <c r="AA17" i="15"/>
  <c r="AA13" i="15"/>
  <c r="EA17" i="15"/>
  <c r="ED41" i="15"/>
  <c r="EA13" i="15"/>
  <c r="EA19" i="15"/>
  <c r="ED44" i="15"/>
  <c r="EA15" i="15"/>
  <c r="FW25" i="15"/>
  <c r="FW23" i="15"/>
  <c r="FW27" i="15"/>
  <c r="FW21" i="15"/>
  <c r="AA27" i="15"/>
  <c r="AA25" i="15"/>
  <c r="AA23" i="15"/>
  <c r="AA21" i="15"/>
  <c r="CM27" i="15"/>
  <c r="CM25" i="15"/>
  <c r="CM23" i="15"/>
  <c r="CM21" i="15"/>
  <c r="EY27" i="15"/>
  <c r="EY25" i="15"/>
  <c r="EY23" i="15"/>
  <c r="EY21" i="15"/>
  <c r="HK27" i="15"/>
  <c r="HK23" i="15"/>
  <c r="HK25" i="15"/>
  <c r="HK21" i="15"/>
  <c r="II15" i="15"/>
  <c r="II19" i="15"/>
  <c r="II17" i="15"/>
  <c r="II13" i="15"/>
  <c r="DK15" i="15"/>
  <c r="DN40" i="15"/>
  <c r="DK19" i="15"/>
  <c r="DK17" i="15"/>
  <c r="DN41" i="15"/>
  <c r="DK13" i="15"/>
  <c r="V41" i="15"/>
  <c r="BZ41" i="15"/>
  <c r="N41" i="15"/>
  <c r="DV11" i="15"/>
  <c r="DV13" i="15"/>
  <c r="N11" i="15"/>
  <c r="GH11" i="15"/>
  <c r="GH13" i="15"/>
  <c r="CX12" i="15"/>
  <c r="CX13" i="15"/>
  <c r="EY19" i="15"/>
  <c r="EY15" i="15"/>
  <c r="EY17" i="15"/>
  <c r="EY13" i="15"/>
  <c r="FG17" i="15"/>
  <c r="FG13" i="15"/>
  <c r="FG19" i="15"/>
  <c r="FG15" i="15"/>
  <c r="EQ15" i="15"/>
  <c r="EQ19" i="15"/>
  <c r="EQ17" i="15"/>
  <c r="EQ13" i="15"/>
  <c r="IL11" i="15"/>
  <c r="IL13" i="15"/>
  <c r="ED11" i="15"/>
  <c r="ED13" i="15"/>
  <c r="BZ11" i="15"/>
  <c r="BZ13" i="15"/>
  <c r="DN12" i="15"/>
  <c r="DN13" i="15"/>
  <c r="GM25" i="15"/>
  <c r="GM23" i="15"/>
  <c r="GM27" i="15"/>
  <c r="GM21" i="15"/>
  <c r="BO25" i="15"/>
  <c r="BO27" i="15"/>
  <c r="BO23" i="15"/>
  <c r="BO21" i="15"/>
  <c r="HK19" i="15"/>
  <c r="HK15" i="15"/>
  <c r="HK17" i="15"/>
  <c r="HK13" i="15"/>
  <c r="CM19" i="15"/>
  <c r="CM15" i="15"/>
  <c r="CM17" i="15"/>
  <c r="CM13" i="15"/>
  <c r="HS17" i="15"/>
  <c r="HS13" i="15"/>
  <c r="HS19" i="15"/>
  <c r="HS15" i="15"/>
  <c r="CU17" i="15"/>
  <c r="CU13" i="15"/>
  <c r="CX39" i="15"/>
  <c r="CU19" i="15"/>
  <c r="CU15" i="15"/>
  <c r="CX40" i="15"/>
  <c r="DK25" i="15"/>
  <c r="DK23" i="15"/>
  <c r="DK27" i="15"/>
  <c r="DK21" i="15"/>
  <c r="AQ27" i="15"/>
  <c r="AQ21" i="15"/>
  <c r="AQ25" i="15"/>
  <c r="AQ23" i="15"/>
  <c r="DC27" i="15"/>
  <c r="DC23" i="15"/>
  <c r="DF40" i="15"/>
  <c r="DC21" i="15"/>
  <c r="DF39" i="15"/>
  <c r="DC25" i="15"/>
  <c r="DF41" i="15"/>
  <c r="FO27" i="15"/>
  <c r="FO23" i="15"/>
  <c r="FO21" i="15"/>
  <c r="FO25" i="15"/>
  <c r="IA27" i="15"/>
  <c r="IA23" i="15"/>
  <c r="IA21" i="15"/>
  <c r="IA25" i="15"/>
  <c r="HC15" i="15"/>
  <c r="HC19" i="15"/>
  <c r="HC13" i="15"/>
  <c r="HC17" i="15"/>
  <c r="CE15" i="15"/>
  <c r="CE19" i="15"/>
  <c r="CE13" i="15"/>
  <c r="CE17" i="15"/>
  <c r="BR41" i="15"/>
  <c r="ED39" i="15"/>
  <c r="BZ39" i="15"/>
  <c r="N39" i="15"/>
  <c r="BJ41" i="15"/>
  <c r="AD11" i="15"/>
  <c r="AD13" i="15"/>
  <c r="HN11" i="15"/>
  <c r="HN13" i="15"/>
  <c r="FJ11" i="15"/>
  <c r="FJ13" i="15"/>
  <c r="DF11" i="15"/>
  <c r="V11" i="15"/>
  <c r="V13" i="15"/>
  <c r="AT11" i="15"/>
  <c r="AT13" i="15"/>
  <c r="CP11" i="15"/>
  <c r="CP13" i="15"/>
  <c r="F51" i="15"/>
  <c r="N13" i="15"/>
  <c r="J57" i="15"/>
  <c r="L63" i="15"/>
  <c r="M63" i="15"/>
  <c r="F52" i="15"/>
  <c r="DF13" i="15"/>
  <c r="J58" i="15"/>
  <c r="L64" i="15"/>
  <c r="M64" i="15"/>
  <c r="J56" i="15"/>
  <c r="L62" i="15"/>
  <c r="M62" i="15"/>
  <c r="BJ13" i="15"/>
  <c r="M65" i="15"/>
  <c r="J68" i="15"/>
  <c r="J69" i="15"/>
  <c r="F53" i="15"/>
  <c r="G52" i="15"/>
  <c r="G50" i="15"/>
  <c r="G51" i="15"/>
  <c r="AD41" i="1"/>
  <c r="AL41" i="1"/>
  <c r="AT41" i="1"/>
  <c r="BB41" i="1"/>
  <c r="CH41" i="1"/>
  <c r="CP41" i="1"/>
  <c r="DV41" i="1"/>
  <c r="EL41" i="1"/>
  <c r="ET41" i="1"/>
  <c r="GP41" i="1"/>
  <c r="GX41" i="1"/>
  <c r="GX40" i="1"/>
  <c r="ET40" i="1"/>
  <c r="EL40" i="1"/>
  <c r="CP40" i="1"/>
  <c r="CH40" i="1"/>
  <c r="CH39" i="1"/>
  <c r="BB40" i="1"/>
  <c r="AT40" i="1"/>
  <c r="AL40" i="1"/>
  <c r="AD40" i="1"/>
  <c r="V40" i="1"/>
  <c r="GX39" i="1"/>
  <c r="GP39" i="1"/>
  <c r="GH39" i="1"/>
  <c r="FR39" i="1"/>
  <c r="ET39" i="1"/>
  <c r="EL39" i="1"/>
  <c r="CP39" i="1"/>
  <c r="BR39" i="1"/>
  <c r="BB39" i="1"/>
  <c r="AT39" i="1"/>
  <c r="AL39" i="1"/>
  <c r="AD39" i="1"/>
  <c r="V39" i="1"/>
  <c r="BC6" i="1"/>
  <c r="BD6" i="1" s="1"/>
  <c r="O6" i="1"/>
  <c r="P6" i="1" s="1"/>
  <c r="GW41" i="1"/>
  <c r="GT41" i="1"/>
  <c r="GT40" i="1"/>
  <c r="GW39" i="1"/>
  <c r="GT39" i="1"/>
  <c r="GR36" i="1"/>
  <c r="GR35" i="1"/>
  <c r="GR34" i="1"/>
  <c r="GR33" i="1"/>
  <c r="GR32" i="1"/>
  <c r="GR31" i="1"/>
  <c r="GQ30" i="1"/>
  <c r="GR30" i="1" s="1"/>
  <c r="GR28" i="1"/>
  <c r="GR27" i="1"/>
  <c r="GR26" i="1"/>
  <c r="GR25" i="1"/>
  <c r="GR24" i="1"/>
  <c r="GQ23" i="1"/>
  <c r="GR23" i="1" s="1"/>
  <c r="GQ22" i="1"/>
  <c r="GR22" i="1" s="1"/>
  <c r="GR20" i="1"/>
  <c r="GR19" i="1"/>
  <c r="GR18" i="1"/>
  <c r="GR17" i="1"/>
  <c r="GR16" i="1"/>
  <c r="GQ15" i="1"/>
  <c r="GR15" i="1" s="1"/>
  <c r="GQ14" i="1"/>
  <c r="GR14" i="1" s="1"/>
  <c r="GR12" i="1"/>
  <c r="GR11" i="1"/>
  <c r="GR10" i="1"/>
  <c r="GR9" i="1"/>
  <c r="GR8" i="1"/>
  <c r="GR7" i="1"/>
  <c r="GQ6" i="1"/>
  <c r="GR6" i="1" s="1"/>
  <c r="GO41" i="1"/>
  <c r="GL41" i="1"/>
  <c r="GL40" i="1"/>
  <c r="GO39" i="1"/>
  <c r="GL39" i="1"/>
  <c r="GJ36" i="1"/>
  <c r="GJ35" i="1"/>
  <c r="GJ34" i="1"/>
  <c r="GJ33" i="1"/>
  <c r="GJ32" i="1"/>
  <c r="GJ31" i="1"/>
  <c r="GJ30" i="1"/>
  <c r="GJ28" i="1"/>
  <c r="GJ27" i="1"/>
  <c r="GJ26" i="1"/>
  <c r="GJ25" i="1"/>
  <c r="GJ24" i="1"/>
  <c r="GI23" i="1"/>
  <c r="GJ23" i="1" s="1"/>
  <c r="GI22" i="1"/>
  <c r="GJ22" i="1" s="1"/>
  <c r="GJ20" i="1"/>
  <c r="GJ19" i="1"/>
  <c r="GJ18" i="1"/>
  <c r="GJ17" i="1"/>
  <c r="GJ16" i="1"/>
  <c r="GJ15" i="1"/>
  <c r="GJ14" i="1"/>
  <c r="GJ12" i="1"/>
  <c r="GJ11" i="1"/>
  <c r="GJ10" i="1"/>
  <c r="GJ9" i="1"/>
  <c r="GJ8" i="1"/>
  <c r="GJ7" i="1"/>
  <c r="GI6" i="1"/>
  <c r="GJ6" i="1" s="1"/>
  <c r="GG41" i="1"/>
  <c r="GD41" i="1"/>
  <c r="GD40" i="1"/>
  <c r="GG39" i="1"/>
  <c r="GD39" i="1"/>
  <c r="GB36" i="1"/>
  <c r="GB35" i="1"/>
  <c r="GB34" i="1"/>
  <c r="GB33" i="1"/>
  <c r="GB32" i="1"/>
  <c r="GB31" i="1"/>
  <c r="GB28" i="1"/>
  <c r="GB27" i="1"/>
  <c r="GB26" i="1"/>
  <c r="GB25" i="1"/>
  <c r="GB24" i="1"/>
  <c r="GA23" i="1"/>
  <c r="GB23" i="1" s="1"/>
  <c r="GA22" i="1"/>
  <c r="GB22" i="1" s="1"/>
  <c r="GB20" i="1"/>
  <c r="GB19" i="1"/>
  <c r="GB18" i="1"/>
  <c r="GB17" i="1"/>
  <c r="GB16" i="1"/>
  <c r="GA15" i="1"/>
  <c r="GB15" i="1" s="1"/>
  <c r="GA14" i="1"/>
  <c r="GB14" i="1" s="1"/>
  <c r="GB12" i="1"/>
  <c r="GB11" i="1"/>
  <c r="GB10" i="1"/>
  <c r="GB9" i="1"/>
  <c r="GB8" i="1"/>
  <c r="GB7" i="1"/>
  <c r="GA6" i="1"/>
  <c r="GB6" i="1" s="1"/>
  <c r="FY41" i="1"/>
  <c r="FV41" i="1"/>
  <c r="FV40" i="1"/>
  <c r="FY39" i="1"/>
  <c r="FV39" i="1"/>
  <c r="FT36" i="1"/>
  <c r="FT35" i="1"/>
  <c r="FT34" i="1"/>
  <c r="FT33" i="1"/>
  <c r="FT32" i="1"/>
  <c r="FT31" i="1"/>
  <c r="FS30" i="1"/>
  <c r="FT30" i="1" s="1"/>
  <c r="FT28" i="1"/>
  <c r="FT27" i="1"/>
  <c r="FT26" i="1"/>
  <c r="FT25" i="1"/>
  <c r="FT24" i="1"/>
  <c r="FS23" i="1"/>
  <c r="FT23" i="1" s="1"/>
  <c r="FS22" i="1"/>
  <c r="FT22" i="1" s="1"/>
  <c r="FT20" i="1"/>
  <c r="FT19" i="1"/>
  <c r="FT18" i="1"/>
  <c r="FT17" i="1"/>
  <c r="FT16" i="1"/>
  <c r="FS15" i="1"/>
  <c r="FT15" i="1" s="1"/>
  <c r="FS14" i="1"/>
  <c r="FT14" i="1" s="1"/>
  <c r="FT12" i="1"/>
  <c r="FT11" i="1"/>
  <c r="FT10" i="1"/>
  <c r="FT9" i="1"/>
  <c r="FT8" i="1"/>
  <c r="FT7" i="1"/>
  <c r="FS6" i="1"/>
  <c r="FT6" i="1" s="1"/>
  <c r="FQ41" i="1"/>
  <c r="FN41" i="1"/>
  <c r="FN40" i="1"/>
  <c r="FQ39" i="1"/>
  <c r="FN39" i="1"/>
  <c r="FL36" i="1"/>
  <c r="FL35" i="1"/>
  <c r="FL34" i="1"/>
  <c r="FL33" i="1"/>
  <c r="FL32" i="1"/>
  <c r="FL31" i="1"/>
  <c r="FK30" i="1"/>
  <c r="FL30" i="1" s="1"/>
  <c r="FL28" i="1"/>
  <c r="FL27" i="1"/>
  <c r="FL26" i="1"/>
  <c r="FL25" i="1"/>
  <c r="FL24" i="1"/>
  <c r="FK23" i="1"/>
  <c r="FL23" i="1" s="1"/>
  <c r="FK22" i="1"/>
  <c r="FL22" i="1" s="1"/>
  <c r="FL20" i="1"/>
  <c r="FL19" i="1"/>
  <c r="FL18" i="1"/>
  <c r="FL17" i="1"/>
  <c r="FL16" i="1"/>
  <c r="FK15" i="1"/>
  <c r="FL15" i="1" s="1"/>
  <c r="FK14" i="1"/>
  <c r="FL14" i="1" s="1"/>
  <c r="FL12" i="1"/>
  <c r="FL11" i="1"/>
  <c r="FL10" i="1"/>
  <c r="FL9" i="1"/>
  <c r="FL8" i="1"/>
  <c r="FL7" i="1"/>
  <c r="FK6" i="1"/>
  <c r="FL6" i="1" s="1"/>
  <c r="FI41" i="1"/>
  <c r="FF41" i="1"/>
  <c r="FF40" i="1"/>
  <c r="FI39" i="1"/>
  <c r="FF39" i="1"/>
  <c r="FD36" i="1"/>
  <c r="FD35" i="1"/>
  <c r="FD34" i="1"/>
  <c r="FD33" i="1"/>
  <c r="FD32" i="1"/>
  <c r="FD31" i="1"/>
  <c r="FC30" i="1"/>
  <c r="FD30" i="1" s="1"/>
  <c r="FD28" i="1"/>
  <c r="FD27" i="1"/>
  <c r="FD26" i="1"/>
  <c r="FD25" i="1"/>
  <c r="FD24" i="1"/>
  <c r="FC23" i="1"/>
  <c r="FD23" i="1" s="1"/>
  <c r="FC22" i="1"/>
  <c r="FD22" i="1" s="1"/>
  <c r="FD20" i="1"/>
  <c r="FD19" i="1"/>
  <c r="FD18" i="1"/>
  <c r="FD17" i="1"/>
  <c r="FD16" i="1"/>
  <c r="FC15" i="1"/>
  <c r="FD15" i="1" s="1"/>
  <c r="FC14" i="1"/>
  <c r="FD14" i="1" s="1"/>
  <c r="FD12" i="1"/>
  <c r="FD11" i="1"/>
  <c r="FD10" i="1"/>
  <c r="FD9" i="1"/>
  <c r="FD8" i="1"/>
  <c r="FD7" i="1"/>
  <c r="FC6" i="1"/>
  <c r="FD6" i="1" s="1"/>
  <c r="FA41" i="1"/>
  <c r="EX41" i="1"/>
  <c r="EX40" i="1"/>
  <c r="FA39" i="1"/>
  <c r="EX39" i="1"/>
  <c r="EV36" i="1"/>
  <c r="EV35" i="1"/>
  <c r="EV34" i="1"/>
  <c r="EV33" i="1"/>
  <c r="EV32" i="1"/>
  <c r="EV31" i="1"/>
  <c r="EU30" i="1"/>
  <c r="EV30" i="1" s="1"/>
  <c r="EV28" i="1"/>
  <c r="EV27" i="1"/>
  <c r="EV26" i="1"/>
  <c r="EV25" i="1"/>
  <c r="EV24" i="1"/>
  <c r="EU23" i="1"/>
  <c r="EV23" i="1" s="1"/>
  <c r="EU22" i="1"/>
  <c r="EV22" i="1" s="1"/>
  <c r="EV20" i="1"/>
  <c r="EV19" i="1"/>
  <c r="EV18" i="1"/>
  <c r="EV17" i="1"/>
  <c r="EV16" i="1"/>
  <c r="EV15" i="1"/>
  <c r="EV14" i="1"/>
  <c r="EV12" i="1"/>
  <c r="EV11" i="1"/>
  <c r="EV10" i="1"/>
  <c r="EV9" i="1"/>
  <c r="EV8" i="1"/>
  <c r="EV7" i="1"/>
  <c r="EU6" i="1"/>
  <c r="EV6" i="1" s="1"/>
  <c r="ES41" i="1"/>
  <c r="EP41" i="1"/>
  <c r="EP40" i="1"/>
  <c r="ES39" i="1"/>
  <c r="EP39" i="1"/>
  <c r="EN36" i="1"/>
  <c r="EN35" i="1"/>
  <c r="EN34" i="1"/>
  <c r="EN33" i="1"/>
  <c r="EN32" i="1"/>
  <c r="EN31" i="1"/>
  <c r="EM30" i="1"/>
  <c r="EN30" i="1" s="1"/>
  <c r="EN28" i="1"/>
  <c r="EN27" i="1"/>
  <c r="EN26" i="1"/>
  <c r="EN25" i="1"/>
  <c r="EN24" i="1"/>
  <c r="EM23" i="1"/>
  <c r="EN23" i="1" s="1"/>
  <c r="EM22" i="1"/>
  <c r="EN22" i="1" s="1"/>
  <c r="EN20" i="1"/>
  <c r="EN19" i="1"/>
  <c r="EN18" i="1"/>
  <c r="EN17" i="1"/>
  <c r="EN16" i="1"/>
  <c r="EM15" i="1"/>
  <c r="EN15" i="1" s="1"/>
  <c r="EM14" i="1"/>
  <c r="EN14" i="1" s="1"/>
  <c r="EN12" i="1"/>
  <c r="EN11" i="1"/>
  <c r="EN10" i="1"/>
  <c r="EN9" i="1"/>
  <c r="EN8" i="1"/>
  <c r="EN7" i="1"/>
  <c r="EM6" i="1"/>
  <c r="EN6" i="1" s="1"/>
  <c r="EK41" i="1"/>
  <c r="EH41" i="1"/>
  <c r="EH40" i="1"/>
  <c r="EK39" i="1"/>
  <c r="EH39" i="1"/>
  <c r="EF36" i="1"/>
  <c r="EF35" i="1"/>
  <c r="EF34" i="1"/>
  <c r="EF33" i="1"/>
  <c r="EF32" i="1"/>
  <c r="EF31" i="1"/>
  <c r="EE30" i="1"/>
  <c r="EF30" i="1" s="1"/>
  <c r="EF28" i="1"/>
  <c r="EF27" i="1"/>
  <c r="EF26" i="1"/>
  <c r="EF25" i="1"/>
  <c r="EF24" i="1"/>
  <c r="EE23" i="1"/>
  <c r="EF23" i="1" s="1"/>
  <c r="EE22" i="1"/>
  <c r="EF22" i="1" s="1"/>
  <c r="EF20" i="1"/>
  <c r="EF19" i="1"/>
  <c r="EF18" i="1"/>
  <c r="EF17" i="1"/>
  <c r="EF16" i="1"/>
  <c r="EE15" i="1"/>
  <c r="EF15" i="1" s="1"/>
  <c r="EE14" i="1"/>
  <c r="EF14" i="1" s="1"/>
  <c r="EF12" i="1"/>
  <c r="EF11" i="1"/>
  <c r="EF10" i="1"/>
  <c r="EF9" i="1"/>
  <c r="EF8" i="1"/>
  <c r="EF7" i="1"/>
  <c r="EE6" i="1"/>
  <c r="EF6" i="1" s="1"/>
  <c r="DZ41" i="1"/>
  <c r="DZ40" i="1"/>
  <c r="EC39" i="1"/>
  <c r="DZ39" i="1"/>
  <c r="DX36" i="1"/>
  <c r="DX35" i="1"/>
  <c r="DX34" i="1"/>
  <c r="DX33" i="1"/>
  <c r="DX32" i="1"/>
  <c r="DX31" i="1"/>
  <c r="DX30" i="1"/>
  <c r="DX28" i="1"/>
  <c r="DX27" i="1"/>
  <c r="DX26" i="1"/>
  <c r="DX25" i="1"/>
  <c r="DX24" i="1"/>
  <c r="DW23" i="1"/>
  <c r="DX23" i="1" s="1"/>
  <c r="DW22" i="1"/>
  <c r="DX22" i="1" s="1"/>
  <c r="DX20" i="1"/>
  <c r="DX19" i="1"/>
  <c r="DX18" i="1"/>
  <c r="DX17" i="1"/>
  <c r="DX16" i="1"/>
  <c r="DW15" i="1"/>
  <c r="DX15" i="1" s="1"/>
  <c r="DW14" i="1"/>
  <c r="DX14" i="1" s="1"/>
  <c r="DX12" i="1"/>
  <c r="DX11" i="1"/>
  <c r="DX10" i="1"/>
  <c r="DX9" i="1"/>
  <c r="DX8" i="1"/>
  <c r="DX7" i="1"/>
  <c r="DW6" i="1"/>
  <c r="DX6" i="1" s="1"/>
  <c r="DU41" i="1"/>
  <c r="DR41" i="1"/>
  <c r="DR40" i="1"/>
  <c r="DU39" i="1"/>
  <c r="DR39" i="1"/>
  <c r="DP36" i="1"/>
  <c r="DP35" i="1"/>
  <c r="DP34" i="1"/>
  <c r="DP33" i="1"/>
  <c r="DP32" i="1"/>
  <c r="DP31" i="1"/>
  <c r="DO30" i="1"/>
  <c r="DP30" i="1" s="1"/>
  <c r="DP28" i="1"/>
  <c r="DP27" i="1"/>
  <c r="DP26" i="1"/>
  <c r="DP25" i="1"/>
  <c r="DP24" i="1"/>
  <c r="DO23" i="1"/>
  <c r="DP23" i="1" s="1"/>
  <c r="DO22" i="1"/>
  <c r="DP22" i="1" s="1"/>
  <c r="DP20" i="1"/>
  <c r="DP19" i="1"/>
  <c r="DP18" i="1"/>
  <c r="DP17" i="1"/>
  <c r="DP16" i="1"/>
  <c r="DO15" i="1"/>
  <c r="DP15" i="1" s="1"/>
  <c r="DO14" i="1"/>
  <c r="DP14" i="1" s="1"/>
  <c r="DP12" i="1"/>
  <c r="DP11" i="1"/>
  <c r="DP10" i="1"/>
  <c r="DP9" i="1"/>
  <c r="DP8" i="1"/>
  <c r="DP7" i="1"/>
  <c r="DO6" i="1"/>
  <c r="DP6" i="1" s="1"/>
  <c r="DM41" i="1"/>
  <c r="DJ41" i="1"/>
  <c r="DJ40" i="1"/>
  <c r="DM39" i="1"/>
  <c r="DJ39" i="1"/>
  <c r="DH36" i="1"/>
  <c r="DH35" i="1"/>
  <c r="DH34" i="1"/>
  <c r="DH33" i="1"/>
  <c r="DH32" i="1"/>
  <c r="DH31" i="1"/>
  <c r="DG30" i="1"/>
  <c r="DH30" i="1" s="1"/>
  <c r="DH28" i="1"/>
  <c r="DH27" i="1"/>
  <c r="DH26" i="1"/>
  <c r="DH25" i="1"/>
  <c r="DH24" i="1"/>
  <c r="DG23" i="1"/>
  <c r="DH23" i="1" s="1"/>
  <c r="DG22" i="1"/>
  <c r="DH22" i="1" s="1"/>
  <c r="DH20" i="1"/>
  <c r="DH19" i="1"/>
  <c r="DH18" i="1"/>
  <c r="DH17" i="1"/>
  <c r="DH16" i="1"/>
  <c r="DG15" i="1"/>
  <c r="DH15" i="1" s="1"/>
  <c r="DG14" i="1"/>
  <c r="DH14" i="1" s="1"/>
  <c r="DH12" i="1"/>
  <c r="DH11" i="1"/>
  <c r="DH10" i="1"/>
  <c r="DH9" i="1"/>
  <c r="DH8" i="1"/>
  <c r="DH7" i="1"/>
  <c r="DG6" i="1"/>
  <c r="DH6" i="1" s="1"/>
  <c r="DE41" i="1"/>
  <c r="DB41" i="1"/>
  <c r="DB40" i="1"/>
  <c r="DE39" i="1"/>
  <c r="DB39" i="1"/>
  <c r="CZ36" i="1"/>
  <c r="CZ35" i="1"/>
  <c r="CZ34" i="1"/>
  <c r="CZ33" i="1"/>
  <c r="CZ32" i="1"/>
  <c r="CZ31" i="1"/>
  <c r="CY30" i="1"/>
  <c r="CZ30" i="1" s="1"/>
  <c r="CZ28" i="1"/>
  <c r="CZ27" i="1"/>
  <c r="CZ26" i="1"/>
  <c r="CZ25" i="1"/>
  <c r="CZ24" i="1"/>
  <c r="CY23" i="1"/>
  <c r="CZ23" i="1" s="1"/>
  <c r="CY22" i="1"/>
  <c r="CZ22" i="1" s="1"/>
  <c r="CZ20" i="1"/>
  <c r="CZ19" i="1"/>
  <c r="CZ18" i="1"/>
  <c r="CZ17" i="1"/>
  <c r="CZ16" i="1"/>
  <c r="CY15" i="1"/>
  <c r="CZ15" i="1" s="1"/>
  <c r="CY14" i="1"/>
  <c r="CZ14" i="1" s="1"/>
  <c r="CZ12" i="1"/>
  <c r="CZ11" i="1"/>
  <c r="CZ10" i="1"/>
  <c r="CZ9" i="1"/>
  <c r="CZ8" i="1"/>
  <c r="CZ7" i="1"/>
  <c r="CY6" i="1"/>
  <c r="CZ6" i="1" s="1"/>
  <c r="CW41" i="1"/>
  <c r="CT41" i="1"/>
  <c r="CT40" i="1"/>
  <c r="CW39" i="1"/>
  <c r="CT39" i="1"/>
  <c r="CR36" i="1"/>
  <c r="CR35" i="1"/>
  <c r="CR34" i="1"/>
  <c r="CR33" i="1"/>
  <c r="CR32" i="1"/>
  <c r="CR31" i="1"/>
  <c r="CQ30" i="1"/>
  <c r="CR30" i="1" s="1"/>
  <c r="CR28" i="1"/>
  <c r="CR27" i="1"/>
  <c r="CR26" i="1"/>
  <c r="CR25" i="1"/>
  <c r="CR24" i="1"/>
  <c r="CQ23" i="1"/>
  <c r="CR23" i="1" s="1"/>
  <c r="CQ22" i="1"/>
  <c r="CR22" i="1" s="1"/>
  <c r="CR20" i="1"/>
  <c r="CR19" i="1"/>
  <c r="CR18" i="1"/>
  <c r="CR17" i="1"/>
  <c r="CR16" i="1"/>
  <c r="CQ15" i="1"/>
  <c r="CR15" i="1" s="1"/>
  <c r="CQ14" i="1"/>
  <c r="CR14" i="1" s="1"/>
  <c r="CR12" i="1"/>
  <c r="CR11" i="1"/>
  <c r="CR10" i="1"/>
  <c r="CR9" i="1"/>
  <c r="CR8" i="1"/>
  <c r="CR7" i="1"/>
  <c r="CQ6" i="1"/>
  <c r="CR6" i="1" s="1"/>
  <c r="CO41" i="1"/>
  <c r="CL41" i="1"/>
  <c r="CL40" i="1"/>
  <c r="CO39" i="1"/>
  <c r="CL39" i="1"/>
  <c r="CJ36" i="1"/>
  <c r="CJ35" i="1"/>
  <c r="CJ34" i="1"/>
  <c r="CJ33" i="1"/>
  <c r="CJ32" i="1"/>
  <c r="CJ31" i="1"/>
  <c r="CI30" i="1"/>
  <c r="CJ30" i="1" s="1"/>
  <c r="CJ28" i="1"/>
  <c r="CJ27" i="1"/>
  <c r="CJ26" i="1"/>
  <c r="CJ25" i="1"/>
  <c r="CJ24" i="1"/>
  <c r="CI23" i="1"/>
  <c r="CJ23" i="1" s="1"/>
  <c r="CI22" i="1"/>
  <c r="CJ22" i="1" s="1"/>
  <c r="CJ20" i="1"/>
  <c r="CJ19" i="1"/>
  <c r="CJ18" i="1"/>
  <c r="CJ17" i="1"/>
  <c r="CJ16" i="1"/>
  <c r="CI15" i="1"/>
  <c r="CJ15" i="1" s="1"/>
  <c r="CI14" i="1"/>
  <c r="CJ14" i="1" s="1"/>
  <c r="CJ12" i="1"/>
  <c r="CJ11" i="1"/>
  <c r="CJ10" i="1"/>
  <c r="CJ9" i="1"/>
  <c r="CJ8" i="1"/>
  <c r="CJ7" i="1"/>
  <c r="CI6" i="1"/>
  <c r="CJ6" i="1" s="1"/>
  <c r="CG41" i="1"/>
  <c r="CD41" i="1"/>
  <c r="CD40" i="1"/>
  <c r="CG39" i="1"/>
  <c r="CD39" i="1"/>
  <c r="CB36" i="1"/>
  <c r="CB35" i="1"/>
  <c r="CB34" i="1"/>
  <c r="CB33" i="1"/>
  <c r="CB32" i="1"/>
  <c r="CB31" i="1"/>
  <c r="CA30" i="1"/>
  <c r="CB30" i="1" s="1"/>
  <c r="CB28" i="1"/>
  <c r="CB27" i="1"/>
  <c r="CB26" i="1"/>
  <c r="CB25" i="1"/>
  <c r="CB24" i="1"/>
  <c r="CA23" i="1"/>
  <c r="CB23" i="1" s="1"/>
  <c r="CA22" i="1"/>
  <c r="CB22" i="1" s="1"/>
  <c r="CB20" i="1"/>
  <c r="CB19" i="1"/>
  <c r="CB18" i="1"/>
  <c r="CB17" i="1"/>
  <c r="CB16" i="1"/>
  <c r="CA15" i="1"/>
  <c r="CB15" i="1" s="1"/>
  <c r="CA14" i="1"/>
  <c r="CB14" i="1" s="1"/>
  <c r="CB12" i="1"/>
  <c r="CB11" i="1"/>
  <c r="CB10" i="1"/>
  <c r="CB9" i="1"/>
  <c r="CB8" i="1"/>
  <c r="CB7" i="1"/>
  <c r="CA6" i="1"/>
  <c r="CB6" i="1" s="1"/>
  <c r="BY41" i="1"/>
  <c r="BV41" i="1"/>
  <c r="BV40" i="1"/>
  <c r="BX40" i="1" s="1"/>
  <c r="BY39" i="1"/>
  <c r="BV39" i="1"/>
  <c r="BT36" i="1"/>
  <c r="BT35" i="1"/>
  <c r="BT34" i="1"/>
  <c r="BT33" i="1"/>
  <c r="BT32" i="1"/>
  <c r="BT31" i="1"/>
  <c r="BS30" i="1"/>
  <c r="BT30" i="1" s="1"/>
  <c r="BT28" i="1"/>
  <c r="BT27" i="1"/>
  <c r="BT26" i="1"/>
  <c r="BT25" i="1"/>
  <c r="BT24" i="1"/>
  <c r="BT23" i="1"/>
  <c r="BT22" i="1"/>
  <c r="BT20" i="1"/>
  <c r="BT19" i="1"/>
  <c r="BT18" i="1"/>
  <c r="BT17" i="1"/>
  <c r="BT16" i="1"/>
  <c r="BT15" i="1"/>
  <c r="BT14" i="1"/>
  <c r="BT12" i="1"/>
  <c r="BT11" i="1"/>
  <c r="BT10" i="1"/>
  <c r="BT9" i="1"/>
  <c r="BT8" i="1"/>
  <c r="BT7" i="1"/>
  <c r="BS6" i="1"/>
  <c r="BT6" i="1" s="1"/>
  <c r="BQ41" i="1"/>
  <c r="BN41" i="1"/>
  <c r="BN40" i="1"/>
  <c r="BQ39" i="1"/>
  <c r="BN39" i="1"/>
  <c r="BL36" i="1"/>
  <c r="BL35" i="1"/>
  <c r="BL34" i="1"/>
  <c r="BL33" i="1"/>
  <c r="BL32" i="1"/>
  <c r="BL31" i="1"/>
  <c r="BK30" i="1"/>
  <c r="BL30" i="1" s="1"/>
  <c r="BL28" i="1"/>
  <c r="BL27" i="1"/>
  <c r="BL26" i="1"/>
  <c r="BL25" i="1"/>
  <c r="BL24" i="1"/>
  <c r="BL23" i="1"/>
  <c r="BK22" i="1"/>
  <c r="BL22" i="1" s="1"/>
  <c r="BL20" i="1"/>
  <c r="BL19" i="1"/>
  <c r="BL18" i="1"/>
  <c r="BL17" i="1"/>
  <c r="BL16" i="1"/>
  <c r="BK15" i="1"/>
  <c r="BL15" i="1" s="1"/>
  <c r="BK14" i="1"/>
  <c r="BL14" i="1" s="1"/>
  <c r="BL12" i="1"/>
  <c r="BL11" i="1"/>
  <c r="BL10" i="1"/>
  <c r="BL9" i="1"/>
  <c r="BL8" i="1"/>
  <c r="BL7" i="1"/>
  <c r="BK6" i="1"/>
  <c r="BL6" i="1" s="1"/>
  <c r="BI41" i="1"/>
  <c r="BF41" i="1"/>
  <c r="BF40" i="1"/>
  <c r="BI39" i="1"/>
  <c r="BF39" i="1"/>
  <c r="BD36" i="1"/>
  <c r="BD35" i="1"/>
  <c r="BD34" i="1"/>
  <c r="BD33" i="1"/>
  <c r="BD32" i="1"/>
  <c r="BD31" i="1"/>
  <c r="BC30" i="1"/>
  <c r="BD30" i="1" s="1"/>
  <c r="BD28" i="1"/>
  <c r="BD27" i="1"/>
  <c r="BD26" i="1"/>
  <c r="BD25" i="1"/>
  <c r="BD24" i="1"/>
  <c r="BC23" i="1"/>
  <c r="BD23" i="1" s="1"/>
  <c r="BC22" i="1"/>
  <c r="BD22" i="1" s="1"/>
  <c r="BD20" i="1"/>
  <c r="BD19" i="1"/>
  <c r="BD18" i="1"/>
  <c r="BD17" i="1"/>
  <c r="BD16" i="1"/>
  <c r="BC15" i="1"/>
  <c r="BD15" i="1" s="1"/>
  <c r="BC14" i="1"/>
  <c r="BD14" i="1" s="1"/>
  <c r="BD12" i="1"/>
  <c r="BD11" i="1"/>
  <c r="BD10" i="1"/>
  <c r="BD9" i="1"/>
  <c r="BD8" i="1"/>
  <c r="BD7" i="1"/>
  <c r="BA41" i="1"/>
  <c r="AX41" i="1"/>
  <c r="AX40" i="1"/>
  <c r="BA39" i="1"/>
  <c r="AX39" i="1"/>
  <c r="AV36" i="1"/>
  <c r="AV35" i="1"/>
  <c r="AV34" i="1"/>
  <c r="AV33" i="1"/>
  <c r="AV32" i="1"/>
  <c r="AV31" i="1"/>
  <c r="AU30" i="1"/>
  <c r="AV30" i="1" s="1"/>
  <c r="AV28" i="1"/>
  <c r="AV27" i="1"/>
  <c r="AV26" i="1"/>
  <c r="AV25" i="1"/>
  <c r="AV24" i="1"/>
  <c r="AU23" i="1"/>
  <c r="AV23" i="1" s="1"/>
  <c r="AU22" i="1"/>
  <c r="AV22" i="1" s="1"/>
  <c r="AV20" i="1"/>
  <c r="AV19" i="1"/>
  <c r="AV18" i="1"/>
  <c r="AV17" i="1"/>
  <c r="AV16" i="1"/>
  <c r="AU15" i="1"/>
  <c r="AV15" i="1" s="1"/>
  <c r="AU14" i="1"/>
  <c r="AV14" i="1" s="1"/>
  <c r="AV12" i="1"/>
  <c r="AV11" i="1"/>
  <c r="AV10" i="1"/>
  <c r="AV9" i="1"/>
  <c r="AV8" i="1"/>
  <c r="AV7" i="1"/>
  <c r="AU6" i="1"/>
  <c r="AV6" i="1" s="1"/>
  <c r="AS41" i="1"/>
  <c r="AP41" i="1"/>
  <c r="AP40" i="1"/>
  <c r="AS39" i="1"/>
  <c r="AP39" i="1"/>
  <c r="AN36" i="1"/>
  <c r="AN35" i="1"/>
  <c r="AN34" i="1"/>
  <c r="AN33" i="1"/>
  <c r="AN32" i="1"/>
  <c r="AN31" i="1"/>
  <c r="AM30" i="1"/>
  <c r="AN30" i="1" s="1"/>
  <c r="AN28" i="1"/>
  <c r="AN27" i="1"/>
  <c r="AN26" i="1"/>
  <c r="AN25" i="1"/>
  <c r="AN24" i="1"/>
  <c r="AM23" i="1"/>
  <c r="AN23" i="1" s="1"/>
  <c r="AM22" i="1"/>
  <c r="AN22" i="1" s="1"/>
  <c r="AN20" i="1"/>
  <c r="AN19" i="1"/>
  <c r="AN18" i="1"/>
  <c r="AN17" i="1"/>
  <c r="AN16" i="1"/>
  <c r="AM15" i="1"/>
  <c r="AN15" i="1" s="1"/>
  <c r="AM14" i="1"/>
  <c r="AN14" i="1" s="1"/>
  <c r="AN12" i="1"/>
  <c r="AN11" i="1"/>
  <c r="AN10" i="1"/>
  <c r="AN9" i="1"/>
  <c r="AN8" i="1"/>
  <c r="AN7" i="1"/>
  <c r="AM6" i="1"/>
  <c r="AN6" i="1" s="1"/>
  <c r="AK41" i="1"/>
  <c r="AH41" i="1"/>
  <c r="AH40" i="1"/>
  <c r="AK39" i="1"/>
  <c r="AH39" i="1"/>
  <c r="AF36" i="1"/>
  <c r="AF35" i="1"/>
  <c r="AF34" i="1"/>
  <c r="AF33" i="1"/>
  <c r="AF32" i="1"/>
  <c r="AF31" i="1"/>
  <c r="AE30" i="1"/>
  <c r="AF30" i="1" s="1"/>
  <c r="AF28" i="1"/>
  <c r="AF27" i="1"/>
  <c r="AF26" i="1"/>
  <c r="AF25" i="1"/>
  <c r="AF24" i="1"/>
  <c r="AE23" i="1"/>
  <c r="AF23" i="1" s="1"/>
  <c r="AE22" i="1"/>
  <c r="AF22" i="1" s="1"/>
  <c r="AF20" i="1"/>
  <c r="AF19" i="1"/>
  <c r="AF18" i="1"/>
  <c r="AF17" i="1"/>
  <c r="AF16" i="1"/>
  <c r="AE15" i="1"/>
  <c r="AF15" i="1" s="1"/>
  <c r="AE14" i="1"/>
  <c r="AF14" i="1" s="1"/>
  <c r="AF12" i="1"/>
  <c r="AF11" i="1"/>
  <c r="AF10" i="1"/>
  <c r="AF9" i="1"/>
  <c r="AF8" i="1"/>
  <c r="AF7" i="1"/>
  <c r="AE6" i="1"/>
  <c r="AF6" i="1" s="1"/>
  <c r="AC41" i="1"/>
  <c r="Z41" i="1"/>
  <c r="Z40" i="1"/>
  <c r="AC39" i="1"/>
  <c r="Z39" i="1"/>
  <c r="X36" i="1"/>
  <c r="X35" i="1"/>
  <c r="X34" i="1"/>
  <c r="X33" i="1"/>
  <c r="X32" i="1"/>
  <c r="X31" i="1"/>
  <c r="W30" i="1"/>
  <c r="X30" i="1" s="1"/>
  <c r="X28" i="1"/>
  <c r="X27" i="1"/>
  <c r="X26" i="1"/>
  <c r="X25" i="1"/>
  <c r="X24" i="1"/>
  <c r="W23" i="1"/>
  <c r="X23" i="1" s="1"/>
  <c r="W22" i="1"/>
  <c r="X22" i="1" s="1"/>
  <c r="X20" i="1"/>
  <c r="X19" i="1"/>
  <c r="X18" i="1"/>
  <c r="X17" i="1"/>
  <c r="X16" i="1"/>
  <c r="W15" i="1"/>
  <c r="X15" i="1" s="1"/>
  <c r="W14" i="1"/>
  <c r="X14" i="1" s="1"/>
  <c r="X12" i="1"/>
  <c r="X11" i="1"/>
  <c r="X10" i="1"/>
  <c r="X9" i="1"/>
  <c r="X8" i="1"/>
  <c r="X7" i="1"/>
  <c r="W6" i="1"/>
  <c r="X6" i="1" s="1"/>
  <c r="U41" i="1"/>
  <c r="R41" i="1"/>
  <c r="R40" i="1"/>
  <c r="U39" i="1"/>
  <c r="R39" i="1"/>
  <c r="P36" i="1"/>
  <c r="P35" i="1"/>
  <c r="P34" i="1"/>
  <c r="P33" i="1"/>
  <c r="P32" i="1"/>
  <c r="P31" i="1"/>
  <c r="O30" i="1"/>
  <c r="P30" i="1" s="1"/>
  <c r="P28" i="1"/>
  <c r="P27" i="1"/>
  <c r="P26" i="1"/>
  <c r="P25" i="1"/>
  <c r="P24" i="1"/>
  <c r="O23" i="1"/>
  <c r="P23" i="1" s="1"/>
  <c r="O22" i="1"/>
  <c r="P22" i="1" s="1"/>
  <c r="P20" i="1"/>
  <c r="P19" i="1"/>
  <c r="P18" i="1"/>
  <c r="P17" i="1"/>
  <c r="P16" i="1"/>
  <c r="O15" i="1"/>
  <c r="P15" i="1" s="1"/>
  <c r="O14" i="1"/>
  <c r="P14" i="1" s="1"/>
  <c r="P12" i="1"/>
  <c r="P11" i="1"/>
  <c r="P10" i="1"/>
  <c r="P9" i="1"/>
  <c r="P8" i="1"/>
  <c r="P7" i="1"/>
  <c r="M39" i="1"/>
  <c r="M41" i="1"/>
  <c r="ED40" i="1"/>
  <c r="J39" i="1"/>
  <c r="H7" i="1"/>
  <c r="H8" i="1"/>
  <c r="H9" i="1"/>
  <c r="H10" i="1"/>
  <c r="H11" i="1"/>
  <c r="H12" i="1"/>
  <c r="H16" i="1"/>
  <c r="H17" i="1"/>
  <c r="H18" i="1"/>
  <c r="H19" i="1"/>
  <c r="H20" i="1"/>
  <c r="H24" i="1"/>
  <c r="H25" i="1"/>
  <c r="H26" i="1"/>
  <c r="H27" i="1"/>
  <c r="H28" i="1"/>
  <c r="H31" i="1"/>
  <c r="H32" i="1"/>
  <c r="H33" i="1"/>
  <c r="H34" i="1"/>
  <c r="H35" i="1"/>
  <c r="H36" i="1"/>
  <c r="G30" i="1"/>
  <c r="H30" i="1" s="1"/>
  <c r="G23" i="1"/>
  <c r="H23" i="1" s="1"/>
  <c r="G22" i="1"/>
  <c r="H22" i="1" s="1"/>
  <c r="G15" i="1"/>
  <c r="H15" i="1" s="1"/>
  <c r="G14" i="1"/>
  <c r="H14" i="1" s="1"/>
  <c r="G6" i="1"/>
  <c r="H6" i="1" s="1"/>
  <c r="J41" i="1"/>
  <c r="J40" i="1"/>
  <c r="F29" i="1"/>
  <c r="BT29" i="1" s="1"/>
  <c r="F21" i="1"/>
  <c r="CR21" i="1" s="1"/>
  <c r="F13" i="1"/>
  <c r="FL13" i="1" s="1"/>
  <c r="F5" i="1"/>
  <c r="BD5" i="1" s="1"/>
  <c r="DX29" i="1"/>
  <c r="H21" i="1" l="1"/>
  <c r="AR39" i="1"/>
  <c r="BH41" i="1"/>
  <c r="CF39" i="1"/>
  <c r="CN41" i="1"/>
  <c r="CW40" i="1"/>
  <c r="EJ40" i="1"/>
  <c r="FQ40" i="1"/>
  <c r="FR12" i="1" s="1"/>
  <c r="GF39" i="1"/>
  <c r="GN41" i="1"/>
  <c r="GV40" i="1"/>
  <c r="E153" i="1"/>
  <c r="F153" i="1"/>
  <c r="E147" i="1" s="1"/>
  <c r="F147" i="1" s="1"/>
  <c r="T39" i="1"/>
  <c r="AB41" i="1"/>
  <c r="AJ40" i="1"/>
  <c r="AZ39" i="1"/>
  <c r="BH39" i="1"/>
  <c r="BP41" i="1"/>
  <c r="BY40" i="1"/>
  <c r="BZ12" i="1" s="1"/>
  <c r="CN39" i="1"/>
  <c r="CV41" i="1"/>
  <c r="DD40" i="1"/>
  <c r="DT39" i="1"/>
  <c r="EB41" i="1"/>
  <c r="EJ41" i="1"/>
  <c r="ES40" i="1"/>
  <c r="ET12" i="1" s="1"/>
  <c r="FH39" i="1"/>
  <c r="FP41" i="1"/>
  <c r="GN39" i="1"/>
  <c r="GV41" i="1"/>
  <c r="L41" i="1"/>
  <c r="E155" i="1"/>
  <c r="F155" i="1"/>
  <c r="E149" i="1" s="1"/>
  <c r="F149" i="1" s="1"/>
  <c r="AC40" i="1"/>
  <c r="AD12" i="1" s="1"/>
  <c r="AZ41" i="1"/>
  <c r="DL39" i="1"/>
  <c r="DT41" i="1"/>
  <c r="AB39" i="1"/>
  <c r="AJ41" i="1"/>
  <c r="AL31" i="1"/>
  <c r="AR40" i="1"/>
  <c r="BP39" i="1"/>
  <c r="BX41" i="1"/>
  <c r="CV39" i="1"/>
  <c r="DD41" i="1"/>
  <c r="DF31" i="1"/>
  <c r="DL40" i="1"/>
  <c r="EB39" i="1"/>
  <c r="EJ39" i="1"/>
  <c r="ER41" i="1"/>
  <c r="FP39" i="1"/>
  <c r="FX41" i="1"/>
  <c r="GF40" i="1"/>
  <c r="GV39" i="1"/>
  <c r="BP40" i="1"/>
  <c r="EC40" i="1"/>
  <c r="EZ39" i="1"/>
  <c r="FH41" i="1"/>
  <c r="FJ31" i="1"/>
  <c r="L40" i="1"/>
  <c r="F154" i="1"/>
  <c r="E148" i="1" s="1"/>
  <c r="F148" i="1" s="1"/>
  <c r="E154" i="1"/>
  <c r="U40" i="1"/>
  <c r="V12" i="1" s="1"/>
  <c r="V30" i="1"/>
  <c r="AJ39" i="1"/>
  <c r="AR41" i="1"/>
  <c r="AZ40" i="1"/>
  <c r="BX39" i="1"/>
  <c r="CF41" i="1"/>
  <c r="CP30" i="1"/>
  <c r="DD39" i="1"/>
  <c r="DL41" i="1"/>
  <c r="DT40" i="1"/>
  <c r="ER39" i="1"/>
  <c r="EZ41" i="1"/>
  <c r="FB31" i="1"/>
  <c r="FI40" i="1"/>
  <c r="FJ12" i="1" s="1"/>
  <c r="FJ30" i="1"/>
  <c r="FX39" i="1"/>
  <c r="GF41" i="1"/>
  <c r="GN40" i="1"/>
  <c r="GG40" i="1"/>
  <c r="GH12" i="1" s="1"/>
  <c r="EN21" i="1"/>
  <c r="EQ27" i="1" s="1"/>
  <c r="AB40" i="1"/>
  <c r="AV29" i="1"/>
  <c r="AY35" i="1" s="1"/>
  <c r="AS40" i="1"/>
  <c r="AT12" i="1" s="1"/>
  <c r="BL21" i="1"/>
  <c r="BO25" i="1" s="1"/>
  <c r="BA40" i="1"/>
  <c r="BB12" i="1" s="1"/>
  <c r="BG7" i="1"/>
  <c r="K23" i="1"/>
  <c r="BT21" i="1"/>
  <c r="BW25" i="1" s="1"/>
  <c r="DH5" i="1"/>
  <c r="DK5" i="1" s="1"/>
  <c r="GR21" i="1"/>
  <c r="GU25" i="1" s="1"/>
  <c r="ER40" i="1"/>
  <c r="CV40" i="1"/>
  <c r="AF13" i="1"/>
  <c r="AI19" i="1" s="1"/>
  <c r="X21" i="1"/>
  <c r="AA21" i="1" s="1"/>
  <c r="FD21" i="1"/>
  <c r="FG27" i="1" s="1"/>
  <c r="FP40" i="1"/>
  <c r="P21" i="1"/>
  <c r="S25" i="1" s="1"/>
  <c r="DP21" i="1"/>
  <c r="DS21" i="1" s="1"/>
  <c r="DX21" i="1"/>
  <c r="EA25" i="1" s="1"/>
  <c r="EK40" i="1"/>
  <c r="EL12" i="1" s="1"/>
  <c r="P5" i="1"/>
  <c r="S7" i="1" s="1"/>
  <c r="CZ21" i="1"/>
  <c r="DC25" i="1" s="1"/>
  <c r="AV21" i="1"/>
  <c r="AY21" i="1" s="1"/>
  <c r="EF21" i="1"/>
  <c r="EI25" i="1" s="1"/>
  <c r="GJ21" i="1"/>
  <c r="GM25" i="1" s="1"/>
  <c r="GB21" i="1"/>
  <c r="GE27" i="1" s="1"/>
  <c r="DP5" i="1"/>
  <c r="DS11" i="1" s="1"/>
  <c r="K27" i="1"/>
  <c r="CU27" i="1"/>
  <c r="N10" i="1"/>
  <c r="CB13" i="1"/>
  <c r="CE15" i="1" s="1"/>
  <c r="FD5" i="1"/>
  <c r="FG9" i="1" s="1"/>
  <c r="EV21" i="1"/>
  <c r="EY27" i="1" s="1"/>
  <c r="CJ21" i="1"/>
  <c r="CM27" i="1" s="1"/>
  <c r="DH21" i="1"/>
  <c r="DK25" i="1" s="1"/>
  <c r="AF21" i="1"/>
  <c r="AI25" i="1" s="1"/>
  <c r="FH40" i="1"/>
  <c r="BQ40" i="1"/>
  <c r="BR12" i="1" s="1"/>
  <c r="AV5" i="1"/>
  <c r="AY7" i="1" s="1"/>
  <c r="GB5" i="1"/>
  <c r="GE7" i="1" s="1"/>
  <c r="FT5" i="1"/>
  <c r="FW5" i="1" s="1"/>
  <c r="GR5" i="1"/>
  <c r="GU7" i="1" s="1"/>
  <c r="FT13" i="1"/>
  <c r="FW13" i="1" s="1"/>
  <c r="EF5" i="1"/>
  <c r="EI9" i="1" s="1"/>
  <c r="AN5" i="1"/>
  <c r="AQ5" i="1" s="1"/>
  <c r="GJ5" i="1"/>
  <c r="GM9" i="1" s="1"/>
  <c r="GO40" i="1"/>
  <c r="GP12" i="1" s="1"/>
  <c r="T40" i="1"/>
  <c r="FO13" i="1"/>
  <c r="GR13" i="1"/>
  <c r="GU17" i="1" s="1"/>
  <c r="FL5" i="1"/>
  <c r="FO5" i="1" s="1"/>
  <c r="CR5" i="1"/>
  <c r="CU5" i="1" s="1"/>
  <c r="EV5" i="1"/>
  <c r="EY9" i="1" s="1"/>
  <c r="AN21" i="1"/>
  <c r="AQ23" i="1" s="1"/>
  <c r="FT21" i="1"/>
  <c r="FW25" i="1" s="1"/>
  <c r="CB21" i="1"/>
  <c r="CE25" i="1" s="1"/>
  <c r="BD21" i="1"/>
  <c r="BG23" i="1" s="1"/>
  <c r="FL21" i="1"/>
  <c r="FO23" i="1" s="1"/>
  <c r="DE40" i="1"/>
  <c r="DF12" i="1" s="1"/>
  <c r="BG9" i="1"/>
  <c r="BB10" i="1"/>
  <c r="GP10" i="1"/>
  <c r="BJ10" i="1"/>
  <c r="BG5" i="1"/>
  <c r="DM40" i="1"/>
  <c r="DN12" i="1" s="1"/>
  <c r="AD10" i="1"/>
  <c r="DU40" i="1"/>
  <c r="DV12" i="1" s="1"/>
  <c r="GW40" i="1"/>
  <c r="GX12" i="1" s="1"/>
  <c r="AK40" i="1"/>
  <c r="AL12" i="1" s="1"/>
  <c r="BR10" i="1"/>
  <c r="CH10" i="1"/>
  <c r="GH10" i="1"/>
  <c r="EZ40" i="1"/>
  <c r="FA40" i="1"/>
  <c r="FJ10" i="1"/>
  <c r="BW29" i="1"/>
  <c r="BW33" i="1"/>
  <c r="BW31" i="1"/>
  <c r="BW35" i="1"/>
  <c r="EB40" i="1"/>
  <c r="FO17" i="1"/>
  <c r="FO15" i="1"/>
  <c r="FO19" i="1"/>
  <c r="CU9" i="1"/>
  <c r="CU23" i="1"/>
  <c r="CU21" i="1"/>
  <c r="CU25" i="1"/>
  <c r="EA29" i="1"/>
  <c r="EA33" i="1"/>
  <c r="EA35" i="1"/>
  <c r="EA31" i="1"/>
  <c r="CR29" i="1"/>
  <c r="DH29" i="1"/>
  <c r="GB29" i="1"/>
  <c r="EN29" i="1"/>
  <c r="EF29" i="1"/>
  <c r="BL29" i="1"/>
  <c r="EV29" i="1"/>
  <c r="AF29" i="1"/>
  <c r="BD29" i="1"/>
  <c r="CJ29" i="1"/>
  <c r="X29" i="1"/>
  <c r="AN29" i="1"/>
  <c r="FL29" i="1"/>
  <c r="CB29" i="1"/>
  <c r="P29" i="1"/>
  <c r="GR29" i="1"/>
  <c r="GJ29" i="1"/>
  <c r="FT29" i="1"/>
  <c r="H29" i="1"/>
  <c r="FD29" i="1"/>
  <c r="DP29" i="1"/>
  <c r="CZ29" i="1"/>
  <c r="CP10" i="1"/>
  <c r="T41" i="1"/>
  <c r="CG40" i="1"/>
  <c r="CH12" i="1" s="1"/>
  <c r="CF40" i="1"/>
  <c r="CN40" i="1"/>
  <c r="CO40" i="1"/>
  <c r="CP12" i="1" s="1"/>
  <c r="DV10" i="1"/>
  <c r="GU9" i="1"/>
  <c r="AN13" i="1"/>
  <c r="DP13" i="1"/>
  <c r="X13" i="1"/>
  <c r="DX13" i="1"/>
  <c r="BT13" i="1"/>
  <c r="CR13" i="1"/>
  <c r="GJ13" i="1"/>
  <c r="CJ13" i="1"/>
  <c r="EV13" i="1"/>
  <c r="BD13" i="1"/>
  <c r="H13" i="1"/>
  <c r="EN13" i="1"/>
  <c r="EF13" i="1"/>
  <c r="BL13" i="1"/>
  <c r="P13" i="1"/>
  <c r="FD13" i="1"/>
  <c r="S21" i="1"/>
  <c r="AL10" i="1"/>
  <c r="AT10" i="1"/>
  <c r="DF10" i="1"/>
  <c r="EL10" i="1"/>
  <c r="FR10" i="1"/>
  <c r="BG11" i="1"/>
  <c r="CM25" i="1"/>
  <c r="AV13" i="1"/>
  <c r="DH13" i="1"/>
  <c r="FB10" i="1"/>
  <c r="CX10" i="1"/>
  <c r="DN10" i="1"/>
  <c r="ET10" i="1"/>
  <c r="FZ10" i="1"/>
  <c r="GX10" i="1"/>
  <c r="CX12" i="1"/>
  <c r="GB13" i="1"/>
  <c r="CZ13" i="1"/>
  <c r="M40" i="1"/>
  <c r="K21" i="1"/>
  <c r="K25" i="1"/>
  <c r="L39" i="1"/>
  <c r="BI40" i="1"/>
  <c r="BH40" i="1"/>
  <c r="FY40" i="1"/>
  <c r="FX40" i="1"/>
  <c r="V10" i="1"/>
  <c r="H5" i="1"/>
  <c r="BT5" i="1"/>
  <c r="X5" i="1"/>
  <c r="CZ5" i="1"/>
  <c r="BZ10" i="1"/>
  <c r="ED10" i="1"/>
  <c r="CB5" i="1"/>
  <c r="EN5" i="1"/>
  <c r="BL5" i="1"/>
  <c r="DX5" i="1"/>
  <c r="CJ5" i="1"/>
  <c r="AF5" i="1"/>
  <c r="ED12" i="1"/>
  <c r="EI7" i="1" l="1"/>
  <c r="CE27" i="1"/>
  <c r="DC27" i="1"/>
  <c r="DF29" i="1"/>
  <c r="BZ29" i="1"/>
  <c r="CP29" i="1"/>
  <c r="FZ29" i="1"/>
  <c r="AL29" i="1"/>
  <c r="FZ31" i="1"/>
  <c r="ET31" i="1"/>
  <c r="ED29" i="1"/>
  <c r="BR29" i="1"/>
  <c r="DN31" i="1"/>
  <c r="FB29" i="1"/>
  <c r="GX29" i="1"/>
  <c r="CX29" i="1"/>
  <c r="BB31" i="1"/>
  <c r="D155" i="1"/>
  <c r="FR31" i="1"/>
  <c r="BB29" i="1"/>
  <c r="GE11" i="1"/>
  <c r="AD31" i="1"/>
  <c r="GH31" i="1"/>
  <c r="ET29" i="1"/>
  <c r="AT31" i="1"/>
  <c r="FR29" i="1"/>
  <c r="EL29" i="1"/>
  <c r="DV31" i="1"/>
  <c r="ED31" i="1"/>
  <c r="BR31" i="1"/>
  <c r="N30" i="1"/>
  <c r="FB30" i="1"/>
  <c r="GX31" i="1"/>
  <c r="FZ30" i="1"/>
  <c r="GX30" i="1"/>
  <c r="GH29" i="1"/>
  <c r="EL30" i="1"/>
  <c r="CP31" i="1"/>
  <c r="BJ31" i="1"/>
  <c r="BR30" i="1"/>
  <c r="CH30" i="1"/>
  <c r="ET30" i="1"/>
  <c r="DF30" i="1"/>
  <c r="CH31" i="1"/>
  <c r="BJ30" i="1"/>
  <c r="GH30" i="1"/>
  <c r="BZ31" i="1"/>
  <c r="AT30" i="1"/>
  <c r="AD29" i="1"/>
  <c r="DN29" i="1"/>
  <c r="AD30" i="1"/>
  <c r="N31" i="1"/>
  <c r="GP29" i="1"/>
  <c r="N29" i="1"/>
  <c r="GP31" i="1"/>
  <c r="FR30" i="1"/>
  <c r="CX30" i="1"/>
  <c r="CH29" i="1"/>
  <c r="AT29" i="1"/>
  <c r="GP30" i="1"/>
  <c r="DV30" i="1"/>
  <c r="BB30" i="1"/>
  <c r="D154" i="1"/>
  <c r="ED30" i="1"/>
  <c r="V31" i="1"/>
  <c r="DN30" i="1"/>
  <c r="FJ29" i="1"/>
  <c r="EL31" i="1"/>
  <c r="DV29" i="1"/>
  <c r="CX31" i="1"/>
  <c r="BZ30" i="1"/>
  <c r="BJ29" i="1"/>
  <c r="AL30" i="1"/>
  <c r="V29" i="1"/>
  <c r="D153" i="1"/>
  <c r="DS27" i="1"/>
  <c r="CE21" i="1"/>
  <c r="EQ21" i="1"/>
  <c r="AA23" i="1"/>
  <c r="EQ25" i="1"/>
  <c r="GE5" i="1"/>
  <c r="GE9" i="1"/>
  <c r="BW21" i="1"/>
  <c r="AI27" i="1"/>
  <c r="GM5" i="1"/>
  <c r="EQ23" i="1"/>
  <c r="BW23" i="1"/>
  <c r="GM27" i="1"/>
  <c r="AI17" i="1"/>
  <c r="GU15" i="1"/>
  <c r="AI23" i="1"/>
  <c r="AI21" i="1"/>
  <c r="S9" i="1"/>
  <c r="EY23" i="1"/>
  <c r="S23" i="1"/>
  <c r="GU27" i="1"/>
  <c r="GU11" i="1"/>
  <c r="AQ25" i="1"/>
  <c r="FG7" i="1"/>
  <c r="GU5" i="1"/>
  <c r="EA23" i="1"/>
  <c r="EA27" i="1"/>
  <c r="CU7" i="1"/>
  <c r="CE23" i="1"/>
  <c r="FO21" i="1"/>
  <c r="GU19" i="1"/>
  <c r="AY33" i="1"/>
  <c r="AA25" i="1"/>
  <c r="AA27" i="1"/>
  <c r="DS25" i="1"/>
  <c r="GM7" i="1"/>
  <c r="FO25" i="1"/>
  <c r="AQ21" i="1"/>
  <c r="CU11" i="1"/>
  <c r="FG5" i="1"/>
  <c r="BW27" i="1"/>
  <c r="EI21" i="1"/>
  <c r="GM23" i="1"/>
  <c r="GU21" i="1"/>
  <c r="FO27" i="1"/>
  <c r="AQ27" i="1"/>
  <c r="GU13" i="1"/>
  <c r="CE19" i="1"/>
  <c r="DS23" i="1"/>
  <c r="FW11" i="1"/>
  <c r="GM11" i="1"/>
  <c r="BB11" i="1"/>
  <c r="BB13" i="1" s="1"/>
  <c r="EY25" i="1"/>
  <c r="EI5" i="1"/>
  <c r="GU23" i="1"/>
  <c r="S27" i="1"/>
  <c r="AY31" i="1"/>
  <c r="BO23" i="1"/>
  <c r="FG23" i="1"/>
  <c r="FG25" i="1"/>
  <c r="BO27" i="1"/>
  <c r="AY29" i="1"/>
  <c r="EY21" i="1"/>
  <c r="GE23" i="1"/>
  <c r="FG21" i="1"/>
  <c r="GE21" i="1"/>
  <c r="EI11" i="1"/>
  <c r="AI13" i="1"/>
  <c r="DK23" i="1"/>
  <c r="DC23" i="1"/>
  <c r="BO21" i="1"/>
  <c r="DK9" i="1"/>
  <c r="DS7" i="1"/>
  <c r="AY9" i="1"/>
  <c r="CM23" i="1"/>
  <c r="AY5" i="1"/>
  <c r="DS5" i="1"/>
  <c r="BG25" i="1"/>
  <c r="AY27" i="1"/>
  <c r="DK11" i="1"/>
  <c r="DK7" i="1"/>
  <c r="N11" i="1"/>
  <c r="CM21" i="1"/>
  <c r="S5" i="1"/>
  <c r="AY11" i="1"/>
  <c r="AI15" i="1"/>
  <c r="DS9" i="1"/>
  <c r="GM21" i="1"/>
  <c r="FW9" i="1"/>
  <c r="EA21" i="1"/>
  <c r="FG11" i="1"/>
  <c r="AY25" i="1"/>
  <c r="FW15" i="1"/>
  <c r="AY23" i="1"/>
  <c r="S11" i="1"/>
  <c r="GE25" i="1"/>
  <c r="CE17" i="1"/>
  <c r="DK27" i="1"/>
  <c r="AD11" i="1"/>
  <c r="AD13" i="1" s="1"/>
  <c r="AQ9" i="1"/>
  <c r="EI27" i="1"/>
  <c r="FO11" i="1"/>
  <c r="DC21" i="1"/>
  <c r="BG27" i="1"/>
  <c r="FW21" i="1"/>
  <c r="EY5" i="1"/>
  <c r="CE13" i="1"/>
  <c r="FO7" i="1"/>
  <c r="DK21" i="1"/>
  <c r="AQ11" i="1"/>
  <c r="EI23" i="1"/>
  <c r="FW7" i="1"/>
  <c r="CH11" i="1"/>
  <c r="CH13" i="1" s="1"/>
  <c r="FO9" i="1"/>
  <c r="AQ7" i="1"/>
  <c r="BG21" i="1"/>
  <c r="FW23" i="1"/>
  <c r="EY11" i="1"/>
  <c r="FW17" i="1"/>
  <c r="FW19" i="1"/>
  <c r="FW27" i="1"/>
  <c r="EY7" i="1"/>
  <c r="FR11" i="1"/>
  <c r="FR13" i="1" s="1"/>
  <c r="ED11" i="1"/>
  <c r="ED13" i="1" s="1"/>
  <c r="GH11" i="1"/>
  <c r="GH13" i="1" s="1"/>
  <c r="EL11" i="1"/>
  <c r="EL13" i="1" s="1"/>
  <c r="FZ11" i="1"/>
  <c r="GU35" i="1"/>
  <c r="GU33" i="1"/>
  <c r="GU29" i="1"/>
  <c r="GU31" i="1"/>
  <c r="AQ29" i="1"/>
  <c r="AQ31" i="1"/>
  <c r="AQ33" i="1"/>
  <c r="AQ35" i="1"/>
  <c r="EQ29" i="1"/>
  <c r="EQ35" i="1"/>
  <c r="EQ31" i="1"/>
  <c r="EQ33" i="1"/>
  <c r="BO9" i="1"/>
  <c r="BO5" i="1"/>
  <c r="BO11" i="1"/>
  <c r="BO7" i="1"/>
  <c r="BR11" i="1"/>
  <c r="BR13" i="1" s="1"/>
  <c r="CX11" i="1"/>
  <c r="CX13" i="1" s="1"/>
  <c r="DK17" i="1"/>
  <c r="DK19" i="1"/>
  <c r="DK13" i="1"/>
  <c r="DK15" i="1"/>
  <c r="D52" i="1"/>
  <c r="EY13" i="1"/>
  <c r="EY17" i="1"/>
  <c r="EY19" i="1"/>
  <c r="EY15" i="1"/>
  <c r="AQ13" i="1"/>
  <c r="AQ19" i="1"/>
  <c r="AQ15" i="1"/>
  <c r="AQ17" i="1"/>
  <c r="K33" i="1"/>
  <c r="K29" i="1"/>
  <c r="K35" i="1"/>
  <c r="K31" i="1"/>
  <c r="AA35" i="1"/>
  <c r="AA29" i="1"/>
  <c r="AA33" i="1"/>
  <c r="AA31" i="1"/>
  <c r="EY29" i="1"/>
  <c r="EY33" i="1"/>
  <c r="EY35" i="1"/>
  <c r="EY31" i="1"/>
  <c r="GE31" i="1"/>
  <c r="GE33" i="1"/>
  <c r="GE29" i="1"/>
  <c r="GE35" i="1"/>
  <c r="FZ12" i="1"/>
  <c r="AI11" i="1"/>
  <c r="AI7" i="1"/>
  <c r="AI9" i="1"/>
  <c r="AI5" i="1"/>
  <c r="EQ7" i="1"/>
  <c r="EQ11" i="1"/>
  <c r="EQ9" i="1"/>
  <c r="EQ5" i="1"/>
  <c r="DC5" i="1"/>
  <c r="DC11" i="1"/>
  <c r="DC7" i="1"/>
  <c r="DC9" i="1"/>
  <c r="V11" i="1"/>
  <c r="V13" i="1" s="1"/>
  <c r="BJ12" i="1"/>
  <c r="DC15" i="1"/>
  <c r="DC19" i="1"/>
  <c r="DC17" i="1"/>
  <c r="DC13" i="1"/>
  <c r="AY13" i="1"/>
  <c r="AY15" i="1"/>
  <c r="AY19" i="1"/>
  <c r="AY17" i="1"/>
  <c r="AL11" i="1"/>
  <c r="AL13" i="1" s="1"/>
  <c r="FG19" i="1"/>
  <c r="FG15" i="1"/>
  <c r="FG13" i="1"/>
  <c r="FG17" i="1"/>
  <c r="EQ19" i="1"/>
  <c r="EQ13" i="1"/>
  <c r="EQ15" i="1"/>
  <c r="EQ17" i="1"/>
  <c r="CM13" i="1"/>
  <c r="CM15" i="1"/>
  <c r="CM19" i="1"/>
  <c r="CM17" i="1"/>
  <c r="EA19" i="1"/>
  <c r="EA17" i="1"/>
  <c r="EA13" i="1"/>
  <c r="EA15" i="1"/>
  <c r="DC31" i="1"/>
  <c r="DC33" i="1"/>
  <c r="DC35" i="1"/>
  <c r="DC29" i="1"/>
  <c r="FW33" i="1"/>
  <c r="FW29" i="1"/>
  <c r="FW35" i="1"/>
  <c r="FW31" i="1"/>
  <c r="CE31" i="1"/>
  <c r="CE29" i="1"/>
  <c r="CE35" i="1"/>
  <c r="CE33" i="1"/>
  <c r="CM35" i="1"/>
  <c r="CM31" i="1"/>
  <c r="CM29" i="1"/>
  <c r="CM33" i="1"/>
  <c r="BO33" i="1"/>
  <c r="BO35" i="1"/>
  <c r="BO31" i="1"/>
  <c r="BO29" i="1"/>
  <c r="DK35" i="1"/>
  <c r="DK29" i="1"/>
  <c r="DK31" i="1"/>
  <c r="DK33" i="1"/>
  <c r="EA11" i="1"/>
  <c r="EA9" i="1"/>
  <c r="ED41" i="1" s="1"/>
  <c r="EA7" i="1"/>
  <c r="EA5" i="1"/>
  <c r="BW7" i="1"/>
  <c r="BW11" i="1"/>
  <c r="BW9" i="1"/>
  <c r="BW5" i="1"/>
  <c r="BO17" i="1"/>
  <c r="BO15" i="1"/>
  <c r="BO13" i="1"/>
  <c r="BO19" i="1"/>
  <c r="BG17" i="1"/>
  <c r="BG15" i="1"/>
  <c r="BJ40" i="1" s="1"/>
  <c r="BG13" i="1"/>
  <c r="BG19" i="1"/>
  <c r="BJ11" i="1"/>
  <c r="CU13" i="1"/>
  <c r="CU15" i="1"/>
  <c r="CU19" i="1"/>
  <c r="CU17" i="1"/>
  <c r="DS15" i="1"/>
  <c r="DS17" i="1"/>
  <c r="DS19" i="1"/>
  <c r="DS13" i="1"/>
  <c r="DV11" i="1"/>
  <c r="DV13" i="1" s="1"/>
  <c r="FG29" i="1"/>
  <c r="FG35" i="1"/>
  <c r="FG33" i="1"/>
  <c r="FG31" i="1"/>
  <c r="AI31" i="1"/>
  <c r="AI29" i="1"/>
  <c r="AI35" i="1"/>
  <c r="AI33" i="1"/>
  <c r="FJ11" i="1"/>
  <c r="FJ13" i="1" s="1"/>
  <c r="BZ11" i="1"/>
  <c r="BZ13" i="1" s="1"/>
  <c r="K7" i="1"/>
  <c r="K11" i="1"/>
  <c r="K5" i="1"/>
  <c r="K9" i="1"/>
  <c r="ET11" i="1"/>
  <c r="ET13" i="1" s="1"/>
  <c r="AT11" i="1"/>
  <c r="AT13" i="1" s="1"/>
  <c r="EI15" i="1"/>
  <c r="EI17" i="1"/>
  <c r="EI13" i="1"/>
  <c r="EI19" i="1"/>
  <c r="BW13" i="1"/>
  <c r="BW15" i="1"/>
  <c r="BW19" i="1"/>
  <c r="BW17" i="1"/>
  <c r="S35" i="1"/>
  <c r="S29" i="1"/>
  <c r="S33" i="1"/>
  <c r="S31" i="1"/>
  <c r="FB12" i="1"/>
  <c r="CM5" i="1"/>
  <c r="CM9" i="1"/>
  <c r="CM7" i="1"/>
  <c r="CM11" i="1"/>
  <c r="CE5" i="1"/>
  <c r="CE11" i="1"/>
  <c r="CE9" i="1"/>
  <c r="CE7" i="1"/>
  <c r="AA9" i="1"/>
  <c r="AA11" i="1"/>
  <c r="AA5" i="1"/>
  <c r="AA7" i="1"/>
  <c r="N12" i="1"/>
  <c r="GE15" i="1"/>
  <c r="GE13" i="1"/>
  <c r="GE19" i="1"/>
  <c r="GE17" i="1"/>
  <c r="GX11" i="1"/>
  <c r="GX13" i="1" s="1"/>
  <c r="DN11" i="1"/>
  <c r="DN13" i="1" s="1"/>
  <c r="FB11" i="1"/>
  <c r="DF11" i="1"/>
  <c r="DF13" i="1" s="1"/>
  <c r="S15" i="1"/>
  <c r="S17" i="1"/>
  <c r="S13" i="1"/>
  <c r="S19" i="1"/>
  <c r="K15" i="1"/>
  <c r="K19" i="1"/>
  <c r="K13" i="1"/>
  <c r="K17" i="1"/>
  <c r="GM19" i="1"/>
  <c r="GM13" i="1"/>
  <c r="GM17" i="1"/>
  <c r="GM15" i="1"/>
  <c r="AA17" i="1"/>
  <c r="AA15" i="1"/>
  <c r="AA13" i="1"/>
  <c r="AA19" i="1"/>
  <c r="GP11" i="1"/>
  <c r="GP13" i="1" s="1"/>
  <c r="CP11" i="1"/>
  <c r="CP13" i="1" s="1"/>
  <c r="DS35" i="1"/>
  <c r="DS33" i="1"/>
  <c r="DS31" i="1"/>
  <c r="DS29" i="1"/>
  <c r="GM33" i="1"/>
  <c r="GM31" i="1"/>
  <c r="GM35" i="1"/>
  <c r="GM29" i="1"/>
  <c r="FO33" i="1"/>
  <c r="FO35" i="1"/>
  <c r="FO31" i="1"/>
  <c r="FO29" i="1"/>
  <c r="BG33" i="1"/>
  <c r="BG35" i="1"/>
  <c r="BG31" i="1"/>
  <c r="BG29" i="1"/>
  <c r="EI35" i="1"/>
  <c r="EI33" i="1"/>
  <c r="EI29" i="1"/>
  <c r="EI31" i="1"/>
  <c r="CU33" i="1"/>
  <c r="CU31" i="1"/>
  <c r="CU35" i="1"/>
  <c r="CU29" i="1"/>
  <c r="FZ39" i="1" l="1"/>
  <c r="FR44" i="1"/>
  <c r="FZ13" i="1"/>
  <c r="FZ41" i="1"/>
  <c r="GH40" i="1"/>
  <c r="FR41" i="1"/>
  <c r="FJ40" i="1"/>
  <c r="GH44" i="1"/>
  <c r="FR40" i="1"/>
  <c r="N40" i="1"/>
  <c r="FB40" i="1"/>
  <c r="FZ40" i="1"/>
  <c r="V41" i="1"/>
  <c r="GH41" i="1"/>
  <c r="FZ44" i="1"/>
  <c r="FB39" i="1"/>
  <c r="FB13" i="1"/>
  <c r="D54" i="1"/>
  <c r="FJ41" i="1"/>
  <c r="DV39" i="1"/>
  <c r="CX41" i="1"/>
  <c r="BJ41" i="1"/>
  <c r="DV40" i="1"/>
  <c r="DF41" i="1"/>
  <c r="GP40" i="1"/>
  <c r="CX40" i="1"/>
  <c r="FJ44" i="1"/>
  <c r="N41" i="1"/>
  <c r="BZ41" i="1"/>
  <c r="DF39" i="1"/>
  <c r="DN41" i="1"/>
  <c r="BR41" i="1"/>
  <c r="D53" i="1"/>
  <c r="N39" i="1"/>
  <c r="DV44" i="1"/>
  <c r="BZ44" i="1"/>
  <c r="DN40" i="1"/>
  <c r="BR40" i="1"/>
  <c r="N13" i="1"/>
  <c r="BJ39" i="1"/>
  <c r="BZ40" i="1"/>
  <c r="ED44" i="1"/>
  <c r="FJ39" i="1"/>
  <c r="BJ13" i="1"/>
  <c r="DF40" i="1"/>
  <c r="FB41" i="1"/>
  <c r="DN39" i="1"/>
  <c r="BR44" i="1"/>
  <c r="C144" i="1" s="1"/>
  <c r="CX39" i="1"/>
  <c r="BZ39" i="1"/>
  <c r="ED39" i="1"/>
  <c r="DN44" i="1"/>
  <c r="C143" i="1" l="1"/>
  <c r="C141" i="1"/>
  <c r="C142" i="1"/>
  <c r="D55" i="1"/>
  <c r="E52" i="1" l="1"/>
  <c r="E54" i="1"/>
  <c r="E53" i="1"/>
</calcChain>
</file>

<file path=xl/sharedStrings.xml><?xml version="1.0" encoding="utf-8"?>
<sst xmlns="http://schemas.openxmlformats.org/spreadsheetml/2006/main" count="2878" uniqueCount="188">
  <si>
    <t>Ballast</t>
  </si>
  <si>
    <t>Béton</t>
  </si>
  <si>
    <t>Asphalte</t>
  </si>
  <si>
    <t>Béton C12/15</t>
  </si>
  <si>
    <t>Ballast 0-63</t>
  </si>
  <si>
    <t>Logan + carburant</t>
  </si>
  <si>
    <t>U</t>
  </si>
  <si>
    <t>Compressor</t>
  </si>
  <si>
    <t>Placa vibranta</t>
  </si>
  <si>
    <t>Mai compactor</t>
  </si>
  <si>
    <t>Traietor rost</t>
  </si>
  <si>
    <t>Muncitorii</t>
  </si>
  <si>
    <t>Conducator</t>
  </si>
  <si>
    <t>Perte compactage</t>
  </si>
  <si>
    <t>Matériel</t>
  </si>
  <si>
    <t>Surface réalisée en m²</t>
  </si>
  <si>
    <t>Pourcentage temps passé sur</t>
  </si>
  <si>
    <t>Total par activité (LEI)</t>
  </si>
  <si>
    <t>Marteau piqueur</t>
  </si>
  <si>
    <t>Equipes</t>
  </si>
  <si>
    <t>Equipes + Matériel</t>
  </si>
  <si>
    <t>Matériaux</t>
  </si>
  <si>
    <t>Prix (RON)</t>
  </si>
  <si>
    <t>Masse Vol T/m3</t>
  </si>
  <si>
    <t>Matériaux en tonnes</t>
  </si>
  <si>
    <t>Matériaux en m3</t>
  </si>
  <si>
    <t>Epaisseur de couche en m</t>
  </si>
  <si>
    <t>Béton de scellement regard</t>
  </si>
  <si>
    <t>Regard</t>
  </si>
  <si>
    <t>Mise à la côte regard / avaloir</t>
  </si>
  <si>
    <t>Total (RON)</t>
  </si>
  <si>
    <t>Quantité</t>
  </si>
  <si>
    <t>Jour</t>
  </si>
  <si>
    <t>Tonnes</t>
  </si>
  <si>
    <t>m3</t>
  </si>
  <si>
    <t>Prix en RON / U</t>
  </si>
  <si>
    <t>Mise à la côte de regard/avaloir</t>
  </si>
  <si>
    <t>Dépenses</t>
  </si>
  <si>
    <t>Total</t>
  </si>
  <si>
    <t>Dépenses du mois</t>
  </si>
  <si>
    <t>Dépenses du mois en matériaux</t>
  </si>
  <si>
    <t>Dépenses du mois en matériel</t>
  </si>
  <si>
    <t>Dépenses du mois en main d'œuvre</t>
  </si>
  <si>
    <t>Moyenne coût BA8 / m²</t>
  </si>
  <si>
    <t>Moyenne coût Regards / U</t>
  </si>
  <si>
    <t>FG + Encadrement (pour 1 mois)</t>
  </si>
  <si>
    <t>Recettes</t>
  </si>
  <si>
    <t>Prix BPU</t>
  </si>
  <si>
    <t>Prix total (RON)</t>
  </si>
  <si>
    <t>Prix en RON / m3 et m²</t>
  </si>
  <si>
    <t>Moyenne coût Ballast / m3</t>
  </si>
  <si>
    <t>Moyenne coût Béton / m3</t>
  </si>
  <si>
    <t>Production attendue par jour en Ballast en m3/j</t>
  </si>
  <si>
    <t>Production attendue par jour en Béton en m3/j</t>
  </si>
  <si>
    <t>Production attendue par jour en BA8 en m²/j</t>
  </si>
  <si>
    <t>Production attendue par jour en Regard en u/j</t>
  </si>
  <si>
    <t>Production moyenne du mois par jour de Ballast en m3</t>
  </si>
  <si>
    <t>Production moyenne du mois par jour de Béton en m3</t>
  </si>
  <si>
    <t>Production moyenne du mois par jour de BA8 en m3</t>
  </si>
  <si>
    <t>Marge ACVATOT</t>
  </si>
  <si>
    <t>Recettes Ballast</t>
  </si>
  <si>
    <t>Recettes Béton</t>
  </si>
  <si>
    <t>Recettes Asphalte</t>
  </si>
  <si>
    <t>Recette totale du mois</t>
  </si>
  <si>
    <t>Production moyenne du mois par jour de Regard mis à la cote</t>
  </si>
  <si>
    <t xml:space="preserve">Pour 1 m² selon le BPU </t>
  </si>
  <si>
    <t>ep</t>
  </si>
  <si>
    <t>PU RON</t>
  </si>
  <si>
    <t>TOTAL RON</t>
  </si>
  <si>
    <t xml:space="preserve">Reste </t>
  </si>
  <si>
    <t xml:space="preserve">1 m² est vendu </t>
  </si>
  <si>
    <t xml:space="preserve">On dépense </t>
  </si>
  <si>
    <t>Ford Transit + carburant B-29-NNM</t>
  </si>
  <si>
    <t>Renault Mascott + carburant B-87-JED</t>
  </si>
  <si>
    <t>Renault M150 + carburant B-63-HRN</t>
  </si>
  <si>
    <t>BA8 / BA16</t>
  </si>
  <si>
    <t xml:space="preserve">Asphalte </t>
  </si>
  <si>
    <t>Regards</t>
  </si>
  <si>
    <t>Recettes Regards</t>
  </si>
  <si>
    <t>Tampons Plastique</t>
  </si>
  <si>
    <t>Tampon fonte</t>
  </si>
  <si>
    <t>Avaloir</t>
  </si>
  <si>
    <t>Béton de scellement</t>
  </si>
  <si>
    <t>Production moyenne du mois par jour travaillé de Ballast en m3</t>
  </si>
  <si>
    <t>Production moyenne du mois par jour travaillé de Béton en m3</t>
  </si>
  <si>
    <t>Production moyenne du mois par jour travaillé de BA8 en m3</t>
  </si>
  <si>
    <t>%</t>
  </si>
  <si>
    <t>Refection Trottoir</t>
  </si>
  <si>
    <t>Beton asfaltic BA 8 (3cm) pe beton (10cm) pe nisip filtrant (7cm )</t>
  </si>
  <si>
    <t>m²</t>
  </si>
  <si>
    <t>Beton asfaltic BA 8 (4cm) pe balast (10cm) pe nisip filtrant (7cm)</t>
  </si>
  <si>
    <t>Beton asfaltic BA 8(4cm) pe pavele (12cm) sau bolov de rau pe nisip poza (5 cm) nisip filtrant (7 cm )</t>
  </si>
  <si>
    <t>Beton (10cm) pe nisip filtrant (7 cm )</t>
  </si>
  <si>
    <t>Dale prefabricate (10cm) pe nisip poza (5 cm ) si nisip filtrant (7 cm)</t>
  </si>
  <si>
    <t>Balast (10cm) pe nisip filtrant (7 cm)</t>
  </si>
  <si>
    <t>Macadam (10cm) pe nisip filtrant (7 cm)</t>
  </si>
  <si>
    <t>Pavele autoblocante (8cm) pe nisip poza (5cm) si nisip filtrant (7 cm)</t>
  </si>
  <si>
    <t>Pavele (12cm) sau bolovani de rau pe nisip poza (5cm) nisip filtrant (7cm)</t>
  </si>
  <si>
    <t>Réfection route Grave 0/80 recouverts d'asphalte</t>
  </si>
  <si>
    <t>Beton asfaltic BAR16 (5cm) pe pavele sau bolovani de rau (12cm) nisip poza (5cm) balast (15cm) nisip filtrant (7cm)</t>
  </si>
  <si>
    <t>Beton asfaltic BAR16 (6cm) cu mixtura (12cm) pe macadam (25cm) balast (15cm) nisip filtrant (7cm)</t>
  </si>
  <si>
    <t>Beton asfaltic BAR16 (6cm) cu mixtura (12cm) pe balast (25cm) nisip filtrant (7cm)</t>
  </si>
  <si>
    <t>Balast (20cm) nisip filtrant (7cm)</t>
  </si>
  <si>
    <t>Macadam (20cm) balast (15cm) nisip filtrant(7cm)</t>
  </si>
  <si>
    <t>Pavele autoblocante (18cm) nisip poza (5) balast(15cm) nisip filtrant (7cm)</t>
  </si>
  <si>
    <t>Pavele sau bolov. rau (12cm) nisip poza (5cm) balast (15cm) nisip filtrant (7cm)</t>
  </si>
  <si>
    <t>Réfection de route avec dalle en béton armé recouverte d'asphalte</t>
  </si>
  <si>
    <t>Beton asfaltic BAR16( 4cm) cu mixtura (6cm) pe beton (18cm) balast (15cm) nisip filtrant (7cm)</t>
  </si>
  <si>
    <t>Beton asfaltic BAR16( 4cm) cu mixtura (6cm) pe beton (22cm) balast (15cm) nisip filtrant (7cm)</t>
  </si>
  <si>
    <t>1172/a</t>
  </si>
  <si>
    <t>Beton asfaltic BAR16( 4cm) cu mixtura (6cm) anrobat bituminos AB2 (5cm) pe beton (22cm) balast (15cm) nisip filtrant (7cm)</t>
  </si>
  <si>
    <t>1172/b</t>
  </si>
  <si>
    <t>Beton asfaltic cu mixtura BAD 25 (6 cm) piatra sparta (20cm)  balast (15cm) anrobat bituminos AB2 (5cm) nisip filtrant (7cm)</t>
  </si>
  <si>
    <t>1172/c</t>
  </si>
  <si>
    <t>Beton asfaltic cu mixtura BAD 25 (6 cm) balast (15cm) nisip filtrant (7cm)</t>
  </si>
  <si>
    <t>Beton asfaltic BAR16( 4cm)  pe beton (18cm) balast (15cm) nisip filtrant (7cm)</t>
  </si>
  <si>
    <t>Beton rutier (18cm) balast (15 cm) nisip filtrant (7cm)</t>
  </si>
  <si>
    <t>Beton rutier (20cm) balast (15 cm) nisip filtrant (7cm)</t>
  </si>
  <si>
    <t>Refaire la structure de chaussée</t>
  </si>
  <si>
    <t>Couche de structure de chaussée</t>
  </si>
  <si>
    <t>Beton asfaltic BAR 16 (5cm) - Suprastructura sistem rutier</t>
  </si>
  <si>
    <t>mp</t>
  </si>
  <si>
    <t>Mixtura BAD 25 (5cm) - Suprastructura sistem rutier</t>
  </si>
  <si>
    <t>Anrobat bituminos AB2 (6cm)</t>
  </si>
  <si>
    <t>Beton (18cm) - Suprastructura sistem rutier</t>
  </si>
  <si>
    <t>Piatra sparta (20cm) - Suprastructura sistem rutier</t>
  </si>
  <si>
    <t>Pavele/Bolovani de rau (12 cm) - Suprastructura sistem rutier</t>
  </si>
  <si>
    <t>Pavele autoblocante (18cm) - Suprastructura sistem rutier</t>
  </si>
  <si>
    <t>Balast (20cm) - Infrastuctura sistem rutier</t>
  </si>
  <si>
    <t>Nisip (7cm) - Infrastuctura sistem rutier</t>
  </si>
  <si>
    <t>Bordures</t>
  </si>
  <si>
    <t>Borduri mijlocii 50 x 15 x 10</t>
  </si>
  <si>
    <t>ml</t>
  </si>
  <si>
    <t>Borduri mari 50 x 25 x 20</t>
  </si>
  <si>
    <t>Remise à la cote d'éléments</t>
  </si>
  <si>
    <t>Tampons</t>
  </si>
  <si>
    <t>buc.</t>
  </si>
  <si>
    <t>Inlocuiri /ridicari la cota cutii vane/robineti/hidranti</t>
  </si>
  <si>
    <t>Pavage provizoire</t>
  </si>
  <si>
    <t>Umplutura pe interventii</t>
  </si>
  <si>
    <t>Umplutura</t>
  </si>
  <si>
    <t>Signalisation trottoir</t>
  </si>
  <si>
    <r>
      <t xml:space="preserve">Marcaj longitudinal (latime de 15 cm) din material termoplastic aplicat la cald grosime de 3000 </t>
    </r>
    <r>
      <rPr>
        <sz val="10"/>
        <color theme="1"/>
        <rFont val="Calibri"/>
        <family val="2"/>
        <scheme val="minor"/>
      </rPr>
      <t>µ</t>
    </r>
    <r>
      <rPr>
        <sz val="10"/>
        <color theme="1"/>
        <rFont val="Arial"/>
        <family val="2"/>
      </rPr>
      <t>m</t>
    </r>
  </si>
  <si>
    <r>
      <t xml:space="preserve">Marcaj transversal si divers (scuare etc) material termoplastic aplicat la cald grosime de 3000 </t>
    </r>
    <r>
      <rPr>
        <sz val="10"/>
        <color theme="1"/>
        <rFont val="Calibri"/>
        <family val="2"/>
        <scheme val="minor"/>
      </rPr>
      <t>µ</t>
    </r>
    <r>
      <rPr>
        <sz val="10"/>
        <color theme="1"/>
        <rFont val="Arial"/>
        <family val="2"/>
      </rPr>
      <t>m</t>
    </r>
  </si>
  <si>
    <r>
      <t xml:space="preserve">Marcaje simboluri (sageti, limitari de viteza etc) din  material termoplastic performant, aplicat la cald, grosime de 3000 </t>
    </r>
    <r>
      <rPr>
        <sz val="10"/>
        <color theme="1"/>
        <rFont val="Calibri"/>
        <family val="2"/>
        <scheme val="minor"/>
      </rPr>
      <t>µ</t>
    </r>
    <r>
      <rPr>
        <sz val="10"/>
        <color theme="1"/>
        <rFont val="Arial"/>
        <family val="2"/>
      </rPr>
      <t>m (dimensiune conform SR 1848/7:2004)</t>
    </r>
  </si>
  <si>
    <t>Covoare antiderapante aplicate in zone periculoase (pante, rampe, treceri de pietoni)</t>
  </si>
  <si>
    <t xml:space="preserve">Refacere carosabil </t>
  </si>
  <si>
    <t>Pavaje din piatra (12 cm), sapa (4 cm), beton (20 cm), balast (15 cm), nisip filtrant (7 cm)</t>
  </si>
  <si>
    <t>Pavele din beton (10cm) , sapa (4 cm), beton (18 cm), balast (15 cm), nisip filtrant (7 cm)</t>
  </si>
  <si>
    <t>Réfection trottoir</t>
  </si>
  <si>
    <t>Pavaje din piatra (10 cm), sapa (4 cm), beton (10 cm), balast (10 cm), nisip filtrant (7 cm)</t>
  </si>
  <si>
    <t>Réfection des éléments de regards</t>
  </si>
  <si>
    <t xml:space="preserve">Beton asfaltic BAR16 (5cm) </t>
  </si>
  <si>
    <t>t</t>
  </si>
  <si>
    <t>Démolition trottoir</t>
  </si>
  <si>
    <t>Beton asfaltic BA 8(3cm) pe beton BC 8/10 (10cm)         nisip (7cm)</t>
  </si>
  <si>
    <t>Beton asfaltic BA 8(4cm) pe balast (10cm)</t>
  </si>
  <si>
    <t>Beton asfaltic BA 8(4cm) pe pavele (12cm) sau bolov de rau nisip poza (5cm) nisip (7cm)</t>
  </si>
  <si>
    <t>BetonBC8/10 (10cm) nisip (7cm)</t>
  </si>
  <si>
    <t>Dale prefabricate (10cm) nisip poza (5cm) nisip (7cm)</t>
  </si>
  <si>
    <t>Balast (10cm)</t>
  </si>
  <si>
    <t>Macadam (10cm) nisip (7cm)</t>
  </si>
  <si>
    <t xml:space="preserve">Pavele autoblocante (8cm) nisip poza (5cm) nisip (7cm) </t>
  </si>
  <si>
    <t>Pavele (12cm) sau bolovani de rau nisip poza (5cm) nisip (7cm)</t>
  </si>
  <si>
    <t>Démolition pavage</t>
  </si>
  <si>
    <t>Beton asfaltic BA16 (5cm) pe pavele sau bolovani de rau (12cm) nisip poza (5cm) balast (15cm) nisip (7cm)</t>
  </si>
  <si>
    <t>Beton asfaltic BA16 (4cm) cu mixtura BAD 25 (5cm) strat suport AB2 (6cm) pe macadam (25cm)              balast (15cm) nisip (7cm)</t>
  </si>
  <si>
    <t>Beton asfaltic BA16 (4cm) cu mixtura BAD 25 (5cm) strat suport AB2 (6cm) pe balast stabilizat (25cm)           balast (15cm) nisip (7cm)</t>
  </si>
  <si>
    <t>Balast (20cm)</t>
  </si>
  <si>
    <t>Macadam (20cm) balast (15cm) nisip (7cm)</t>
  </si>
  <si>
    <t xml:space="preserve">Pavele autoblocante (18cm) nisip poza (5cm)        balast (15cm) nisip (7cm) </t>
  </si>
  <si>
    <t>Pavele sau bolov. rau (12cm) nisip poza (5cm)           balast (15cm)  nisip (7cm)</t>
  </si>
  <si>
    <t>Démolition pavage avec béton armé et asphalte</t>
  </si>
  <si>
    <t>Beton asfaltic BAR16 (4cm) cu mixtura BAD 25 (5cm) strat suport AB2 (6cm) pe beton BC12/15 (22cm)          balast (15cm) nisip (7cm)</t>
  </si>
  <si>
    <t>Beton asfaltic BAR16 (4cm) cu mixtura BAD 25 (6cm) pe beton BC 12/15 (20cm) balast (15cm ) nisip (7cm)</t>
  </si>
  <si>
    <t>Beton asfaltic BA16( 4cm)  pe beton BC12/15 (18cm) balast (15cm) nisip (7cm)</t>
  </si>
  <si>
    <t>Beton BC18/12,5 (18cm) balast (15cm) nisip (7cm)</t>
  </si>
  <si>
    <t>Beton 18/12,5 (22cm) balast (15cm) nisip (7cm)</t>
  </si>
  <si>
    <t>Inlocuiri/ridicari la cota sisteme ANA</t>
  </si>
  <si>
    <t>Surface / Volume réceptionée</t>
  </si>
  <si>
    <t>Balast 0/63 mm</t>
  </si>
  <si>
    <t>TROUVER LES FRAIS GENERAUX + ENCADREMENT POUR 1 MOIS AVEC ERIC</t>
  </si>
  <si>
    <t>Prix BPU / U / Code</t>
  </si>
  <si>
    <t>Béton + Découpe</t>
  </si>
  <si>
    <t>Surface / Volume exécuté</t>
  </si>
  <si>
    <t>Remise à niveau regard</t>
  </si>
  <si>
    <t>% Production</t>
  </si>
  <si>
    <t>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</si>
</sst>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5">
    <numFmt numFmtId="164" formatCode="_-* #,##0.00\ [$RON]_-;\-* #,##0.00\ [$RON]_-;_-* &quot;-&quot;??\ [$RON]_-;_-@_-"/>
    <numFmt numFmtId="165" formatCode="[$-F800]dddd\,\ mmmm\ dd\,\ yyyy"/>
    <numFmt numFmtId="166" formatCode="@&quot;1151&quot;"/>
    <numFmt numFmtId="167" formatCode="#,##0.00\ [$RON]"/>
    <numFmt numFmtId="168" formatCode="#,##0.00\ [$RON]&quot;  /  m²   (1151)&quot;"/>
    <numFmt numFmtId="169" formatCode="#,##0.00\ [$RON]&quot;  /  m²   (1150)&quot;"/>
    <numFmt numFmtId="170" formatCode="#,##0.00\ [$RON]&quot;  /  m²   (1152)&quot;"/>
    <numFmt numFmtId="171" formatCode="#,##0.00\ [$RON]&quot;  /  m²   (1153)&quot;"/>
    <numFmt numFmtId="172" formatCode="#,##0.00\ [$RON]&quot;  /  m²   (1154)&quot;"/>
    <numFmt numFmtId="173" formatCode="#,##0.00\ [$RON]&quot;  /  m²   (1155)&quot;"/>
    <numFmt numFmtId="174" formatCode="#,##0.00\ [$RON]&quot;  /  m²   (1156)&quot;"/>
    <numFmt numFmtId="175" formatCode="#,##0.00\ [$RON]&quot;  /  m²   (1157)&quot;"/>
    <numFmt numFmtId="176" formatCode="#,##0.00\ [$RON]&quot;  /  m²   (1158)&quot;"/>
    <numFmt numFmtId="177" formatCode="#,##0.00\ [$RON]&quot;  /  m²   (1161)&quot;"/>
    <numFmt numFmtId="178" formatCode="#,##0.00\ [$RON]&quot;  /  m²   (1162)&quot;"/>
    <numFmt numFmtId="179" formatCode="#,##0.00\ [$RON]&quot;  /  m²   (1163)&quot;"/>
    <numFmt numFmtId="180" formatCode="#,##0.00\ [$RON]&quot;  /  m²   (1164)&quot;"/>
    <numFmt numFmtId="181" formatCode="#,##0.00\ [$RON]&quot;  /  m²   (1165)&quot;"/>
    <numFmt numFmtId="182" formatCode="#,##0.00\ [$RON]&quot;  /  m²   (1166)&quot;"/>
    <numFmt numFmtId="183" formatCode="#,##0.00\ [$RON]&quot;  /  m²   (1167)&quot;"/>
    <numFmt numFmtId="184" formatCode="#,##0.00\ [$RON]&quot;  /  m²   (1171)&quot;"/>
    <numFmt numFmtId="185" formatCode="#,##0.00\ [$RON]&quot;  /  m²   (1172)&quot;"/>
    <numFmt numFmtId="186" formatCode="#,##0.00\ [$RON]&quot;  /  m²   (1172/a)&quot;"/>
    <numFmt numFmtId="187" formatCode="#,##0.00\ [$RON]&quot;  /  m²   (1172/b)&quot;"/>
    <numFmt numFmtId="188" formatCode="#,##0.00\ [$RON]&quot;  /  m²   (1172/c)&quot;"/>
    <numFmt numFmtId="189" formatCode="#,##0.00\ [$RON]&quot;  /  m²   (1173)&quot;"/>
    <numFmt numFmtId="190" formatCode="#,##0.00\ [$RON]&quot;  /  m²   (1174)&quot;"/>
    <numFmt numFmtId="191" formatCode="#,##0.00\ [$RON]&quot;  /  m²   (1175)&quot;"/>
    <numFmt numFmtId="192" formatCode="#,##0.00\ [$RON]&quot;  /  m²   (1176)&quot;"/>
    <numFmt numFmtId="193" formatCode="#,##0.00\ [$RON]&quot;  /  m²   (1191)&quot;"/>
    <numFmt numFmtId="194" formatCode="#,##0.00\ [$RON]&quot;  /  m²   (1192)&quot;"/>
    <numFmt numFmtId="195" formatCode="#,##0.00\ [$RON]&quot;  /  m²   (1193)&quot;"/>
    <numFmt numFmtId="196" formatCode="#,##0.00\ [$RON]&quot;  /  m²   (1194)&quot;"/>
    <numFmt numFmtId="197" formatCode="#,##0.00\ [$RON]&quot;  /  m²   (1195)&quot;"/>
    <numFmt numFmtId="198" formatCode="#,##0.00\ [$RON]&quot;  /  m²   (1196)&quot;"/>
    <numFmt numFmtId="199" formatCode="#,##0.00\ [$RON]&quot;  /  m²   (1197)&quot;"/>
    <numFmt numFmtId="200" formatCode="#,##0.00\ [$RON]&quot;  /  m²   (1198)&quot;"/>
    <numFmt numFmtId="201" formatCode="#,##0.00\ [$RON]&quot;  /  m²   (1199)&quot;"/>
    <numFmt numFmtId="202" formatCode="#,##0.00\ [$RON]&quot;  /  ml   (1121)&quot;"/>
    <numFmt numFmtId="203" formatCode="#,##0.00\ [$RON]&quot;  /  ml   (1122)&quot;"/>
    <numFmt numFmtId="204" formatCode="#,##0.00\ [$RON]&quot;  /  U   (1181)&quot;"/>
    <numFmt numFmtId="205" formatCode="#,##0.00\ [$RON]&quot;  /  U   (1182)&quot;"/>
    <numFmt numFmtId="206" formatCode="#,##0.00\ [$RON]&quot;  /  U   (1183)&quot;"/>
    <numFmt numFmtId="207" formatCode="#,##0.00\ [$RON]&quot;  /  m3   (1131)&quot;"/>
    <numFmt numFmtId="208" formatCode="#,##0.00\ [$RON]&quot;  /  m²   (1200)&quot;"/>
    <numFmt numFmtId="209" formatCode="#,##0.00\ [$RON]&quot;  /  m²   (1210)&quot;"/>
    <numFmt numFmtId="210" formatCode="#,##0.00\ [$RON]&quot;  /  m²   (1230)&quot;"/>
    <numFmt numFmtId="211" formatCode="#,##0.00\ [$RON]&quot;  /  m²   (1119)&quot;"/>
    <numFmt numFmtId="212" formatCode="#,##0.00\ [$RON]&quot;  /  t   Balast 0/63 mm&quot;"/>
    <numFmt numFmtId="213" formatCode="#,##0.00\ [$RON]&quot;  /  m²   (1110)&quot;"/>
    <numFmt numFmtId="214" formatCode="#,##0.00\ [$RON]&quot;  /  m²   (1111)&quot;"/>
    <numFmt numFmtId="215" formatCode="#,##0.00\ [$RON]&quot;  /  m²   (1112)&quot;"/>
    <numFmt numFmtId="216" formatCode="#,##0.00\ [$RON]&quot;  /  m²   (1113)&quot;"/>
    <numFmt numFmtId="217" formatCode="#,##0.00\ [$RON]&quot;  /  m²   (1114)&quot;"/>
    <numFmt numFmtId="218" formatCode="#,##0.00\ [$RON]&quot;  /  m²   (1115)&quot;"/>
    <numFmt numFmtId="219" formatCode="#,##0.00\ [$RON]&quot;  /  m²   (1116)&quot;"/>
    <numFmt numFmtId="220" formatCode="#,##0.00\ [$RON]&quot;  /  m²   (1117)&quot;"/>
    <numFmt numFmtId="221" formatCode="#,##0.00\ [$RON]&quot;  /  m²   (1118)&quot;"/>
    <numFmt numFmtId="222" formatCode="#,##0.00\ [$RON]&quot;  /  m²   (1121)&quot;"/>
    <numFmt numFmtId="223" formatCode="#,##0.00\ [$RON]&quot;  /  m²   (1122)&quot;"/>
    <numFmt numFmtId="224" formatCode="#,##0.00\ [$RON]&quot;  /  m²   (1123)&quot;"/>
    <numFmt numFmtId="225" formatCode="#,##0.00\ [$RON]&quot;  /  m²   (1124)&quot;"/>
    <numFmt numFmtId="226" formatCode="#,##0.00\ [$RON]&quot;  /  m²   (1125)&quot;"/>
    <numFmt numFmtId="227" formatCode="#,##0.00\ [$RON]&quot;  /  m²   (1126)&quot;"/>
    <numFmt numFmtId="228" formatCode="#,##0.00\ [$RON]&quot;  /  m²   (1127)&quot;"/>
    <numFmt numFmtId="229" formatCode="#,##0.00\ [$RON]&quot;  /  m²   (1130)&quot;"/>
    <numFmt numFmtId="230" formatCode="#,##0.00\ [$RON]&quot;  /  m²   (1132)&quot;"/>
    <numFmt numFmtId="231" formatCode="#,##0.00\ [$RON]&quot;  /  m²   (1133)&quot;"/>
    <numFmt numFmtId="232" formatCode="#,##0.00\ [$RON]&quot;  /  m²   (1134)&quot;"/>
    <numFmt numFmtId="233" formatCode="#,##0.00\ [$RON]&quot;  /  m²   (1135)&quot;"/>
    <numFmt numFmtId="234" formatCode="#,##0.00\ [$RON]&quot;  /  U   (1184)&quot;"/>
    <numFmt numFmtId="235" formatCode="#,##0.00\ [$RON]&quot;  /  m²   (1241)&quot;"/>
    <numFmt numFmtId="236" formatCode="#,##0.00\ [$RON]&quot;  /  m²   (1242)&quot;"/>
    <numFmt numFmtId="237" formatCode="#,##0.00\ [$RON]&quot;  /  m²   (1243)&quot;"/>
    <numFmt numFmtId="238" formatCode="#,##0.00\ [$RON]&quot;  /  m²   (1244)&quot;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u/>
      <sz val="10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2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DCD"/>
        <bgColor indexed="64"/>
      </patternFill>
    </fill>
    <fill>
      <patternFill patternType="solid">
        <fgColor rgb="FF57FB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360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8" xfId="0" applyBorder="1" applyAlignment="1">
      <alignment horizontal="center"/>
    </xf>
    <xf numFmtId="0" fontId="0" fillId="0" borderId="0" xfId="0" applyBorder="1" applyAlignment="1">
      <alignment vertical="center"/>
    </xf>
    <xf numFmtId="10" fontId="0" fillId="0" borderId="10" xfId="0" applyNumberFormat="1" applyBorder="1" applyAlignment="1"/>
    <xf numFmtId="10" fontId="0" fillId="0" borderId="11" xfId="0" applyNumberFormat="1" applyBorder="1" applyAlignment="1"/>
    <xf numFmtId="10" fontId="0" fillId="0" borderId="12" xfId="0" applyNumberFormat="1" applyBorder="1" applyAlignment="1"/>
    <xf numFmtId="10" fontId="0" fillId="0" borderId="11" xfId="0" applyNumberForma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0" xfId="0" applyBorder="1"/>
    <xf numFmtId="0" fontId="0" fillId="0" borderId="0" xfId="0" applyAlignment="1">
      <alignment horizontal="right"/>
    </xf>
    <xf numFmtId="164" fontId="0" fillId="0" borderId="0" xfId="0" applyNumberFormat="1" applyAlignment="1">
      <alignment horizontal="center"/>
    </xf>
    <xf numFmtId="16" fontId="0" fillId="0" borderId="0" xfId="0" applyNumberFormat="1" applyAlignment="1"/>
    <xf numFmtId="0" fontId="0" fillId="0" borderId="21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8" xfId="0" applyBorder="1"/>
    <xf numFmtId="10" fontId="0" fillId="0" borderId="22" xfId="0" applyNumberFormat="1" applyBorder="1" applyAlignment="1">
      <alignment horizontal="center" vertical="center"/>
    </xf>
    <xf numFmtId="164" fontId="0" fillId="0" borderId="24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164" fontId="4" fillId="0" borderId="10" xfId="0" applyNumberFormat="1" applyFont="1" applyBorder="1" applyAlignment="1">
      <alignment horizontal="center"/>
    </xf>
    <xf numFmtId="164" fontId="4" fillId="0" borderId="11" xfId="0" applyNumberFormat="1" applyFont="1" applyBorder="1" applyAlignment="1">
      <alignment horizontal="center"/>
    </xf>
    <xf numFmtId="164" fontId="4" fillId="0" borderId="12" xfId="0" applyNumberFormat="1" applyFont="1" applyBorder="1" applyAlignment="1">
      <alignment horizontal="center"/>
    </xf>
    <xf numFmtId="164" fontId="4" fillId="0" borderId="4" xfId="0" applyNumberFormat="1" applyFont="1" applyBorder="1" applyAlignment="1">
      <alignment vertical="center"/>
    </xf>
    <xf numFmtId="164" fontId="4" fillId="0" borderId="6" xfId="0" applyNumberFormat="1" applyFont="1" applyBorder="1" applyAlignment="1">
      <alignment vertical="center"/>
    </xf>
    <xf numFmtId="164" fontId="4" fillId="0" borderId="9" xfId="0" applyNumberFormat="1" applyFont="1" applyBorder="1" applyAlignment="1">
      <alignment vertical="center"/>
    </xf>
    <xf numFmtId="2" fontId="4" fillId="0" borderId="9" xfId="0" applyNumberFormat="1" applyFont="1" applyBorder="1" applyAlignment="1">
      <alignment vertical="center"/>
    </xf>
    <xf numFmtId="0" fontId="1" fillId="0" borderId="23" xfId="0" applyFont="1" applyBorder="1" applyAlignment="1">
      <alignment horizontal="center"/>
    </xf>
    <xf numFmtId="164" fontId="5" fillId="0" borderId="23" xfId="0" applyNumberFormat="1" applyFont="1" applyBorder="1" applyAlignment="1">
      <alignment vertical="center"/>
    </xf>
    <xf numFmtId="164" fontId="5" fillId="0" borderId="23" xfId="0" applyNumberFormat="1" applyFont="1" applyBorder="1" applyAlignment="1">
      <alignment horizontal="center"/>
    </xf>
    <xf numFmtId="0" fontId="0" fillId="0" borderId="29" xfId="0" applyNumberFormat="1" applyBorder="1" applyAlignment="1">
      <alignment horizontal="center" vertical="center"/>
    </xf>
    <xf numFmtId="0" fontId="0" fillId="0" borderId="30" xfId="0" applyNumberFormat="1" applyBorder="1" applyAlignment="1">
      <alignment horizontal="center" vertical="center"/>
    </xf>
    <xf numFmtId="164" fontId="4" fillId="0" borderId="31" xfId="0" applyNumberFormat="1" applyFont="1" applyBorder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164" fontId="4" fillId="0" borderId="5" xfId="0" applyNumberFormat="1" applyFont="1" applyBorder="1" applyAlignment="1">
      <alignment horizontal="center"/>
    </xf>
    <xf numFmtId="164" fontId="4" fillId="0" borderId="7" xfId="0" applyNumberFormat="1" applyFont="1" applyBorder="1" applyAlignment="1">
      <alignment horizontal="center"/>
    </xf>
    <xf numFmtId="0" fontId="0" fillId="0" borderId="3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Alignment="1">
      <alignment horizontal="left"/>
    </xf>
    <xf numFmtId="0" fontId="6" fillId="0" borderId="0" xfId="0" applyFont="1"/>
    <xf numFmtId="10" fontId="0" fillId="0" borderId="2" xfId="0" applyNumberFormat="1" applyBorder="1" applyAlignment="1"/>
    <xf numFmtId="10" fontId="0" fillId="0" borderId="5" xfId="0" applyNumberFormat="1" applyBorder="1" applyAlignment="1"/>
    <xf numFmtId="10" fontId="0" fillId="0" borderId="7" xfId="0" applyNumberFormat="1" applyBorder="1" applyAlignment="1"/>
    <xf numFmtId="10" fontId="0" fillId="0" borderId="5" xfId="0" applyNumberFormat="1" applyBorder="1" applyAlignment="1">
      <alignment horizontal="center"/>
    </xf>
    <xf numFmtId="164" fontId="4" fillId="0" borderId="10" xfId="0" applyNumberFormat="1" applyFont="1" applyBorder="1" applyAlignment="1">
      <alignment vertical="center"/>
    </xf>
    <xf numFmtId="164" fontId="4" fillId="0" borderId="11" xfId="0" applyNumberFormat="1" applyFont="1" applyBorder="1" applyAlignment="1">
      <alignment vertical="center"/>
    </xf>
    <xf numFmtId="164" fontId="4" fillId="0" borderId="12" xfId="0" applyNumberFormat="1" applyFont="1" applyBorder="1" applyAlignment="1">
      <alignment vertical="center"/>
    </xf>
    <xf numFmtId="164" fontId="0" fillId="0" borderId="19" xfId="0" applyNumberFormat="1" applyBorder="1" applyAlignment="1">
      <alignment horizontal="center"/>
    </xf>
    <xf numFmtId="0" fontId="0" fillId="0" borderId="32" xfId="0" applyBorder="1" applyAlignment="1">
      <alignment horizontal="center"/>
    </xf>
    <xf numFmtId="164" fontId="5" fillId="0" borderId="25" xfId="0" applyNumberFormat="1" applyFont="1" applyBorder="1" applyAlignment="1">
      <alignment vertical="center"/>
    </xf>
    <xf numFmtId="164" fontId="5" fillId="0" borderId="27" xfId="0" applyNumberFormat="1" applyFont="1" applyBorder="1" applyAlignment="1">
      <alignment vertical="center"/>
    </xf>
    <xf numFmtId="0" fontId="8" fillId="0" borderId="0" xfId="0" applyFont="1" applyAlignment="1">
      <alignment wrapText="1"/>
    </xf>
    <xf numFmtId="0" fontId="8" fillId="0" borderId="6" xfId="0" applyFont="1" applyBorder="1" applyAlignment="1">
      <alignment wrapText="1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left" vertical="center"/>
    </xf>
    <xf numFmtId="9" fontId="0" fillId="0" borderId="0" xfId="1" applyFont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9" fillId="0" borderId="0" xfId="0" applyFont="1"/>
    <xf numFmtId="0" fontId="0" fillId="0" borderId="15" xfId="0" applyBorder="1"/>
    <xf numFmtId="0" fontId="0" fillId="0" borderId="16" xfId="0" applyBorder="1"/>
    <xf numFmtId="164" fontId="0" fillId="0" borderId="0" xfId="0" applyNumberFormat="1" applyBorder="1" applyAlignment="1">
      <alignment horizontal="center"/>
    </xf>
    <xf numFmtId="9" fontId="8" fillId="0" borderId="19" xfId="1" applyFont="1" applyBorder="1" applyAlignment="1">
      <alignment horizontal="left"/>
    </xf>
    <xf numFmtId="0" fontId="0" fillId="0" borderId="19" xfId="0" applyBorder="1"/>
    <xf numFmtId="0" fontId="0" fillId="0" borderId="34" xfId="0" applyBorder="1"/>
    <xf numFmtId="0" fontId="0" fillId="0" borderId="26" xfId="0" applyBorder="1"/>
    <xf numFmtId="0" fontId="0" fillId="0" borderId="41" xfId="0" applyBorder="1"/>
    <xf numFmtId="0" fontId="0" fillId="0" borderId="40" xfId="0" applyBorder="1"/>
    <xf numFmtId="0" fontId="1" fillId="3" borderId="1" xfId="0" applyFont="1" applyFill="1" applyBorder="1"/>
    <xf numFmtId="0" fontId="0" fillId="3" borderId="14" xfId="0" applyFill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3" fillId="3" borderId="2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3" fillId="3" borderId="25" xfId="0" applyFont="1" applyFill="1" applyBorder="1" applyAlignment="1">
      <alignment horizontal="center"/>
    </xf>
    <xf numFmtId="0" fontId="3" fillId="3" borderId="23" xfId="0" applyFont="1" applyFill="1" applyBorder="1" applyAlignment="1">
      <alignment horizontal="center"/>
    </xf>
    <xf numFmtId="0" fontId="1" fillId="2" borderId="2" xfId="0" applyFont="1" applyFill="1" applyBorder="1"/>
    <xf numFmtId="0" fontId="0" fillId="2" borderId="10" xfId="0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10" fontId="3" fillId="2" borderId="29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2" fontId="3" fillId="2" borderId="3" xfId="0" applyNumberFormat="1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164" fontId="3" fillId="2" borderId="25" xfId="0" applyNumberFormat="1" applyFont="1" applyFill="1" applyBorder="1" applyAlignment="1">
      <alignment horizontal="center"/>
    </xf>
    <xf numFmtId="0" fontId="3" fillId="4" borderId="13" xfId="0" applyFont="1" applyFill="1" applyBorder="1" applyAlignment="1">
      <alignment horizontal="center"/>
    </xf>
    <xf numFmtId="0" fontId="3" fillId="4" borderId="28" xfId="0" applyFont="1" applyFill="1" applyBorder="1" applyAlignment="1">
      <alignment horizontal="center"/>
    </xf>
    <xf numFmtId="0" fontId="1" fillId="4" borderId="1" xfId="0" applyFont="1" applyFill="1" applyBorder="1"/>
    <xf numFmtId="0" fontId="3" fillId="4" borderId="1" xfId="0" applyFont="1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42" xfId="0" applyFill="1" applyBorder="1" applyAlignment="1">
      <alignment horizontal="center"/>
    </xf>
    <xf numFmtId="0" fontId="0" fillId="6" borderId="36" xfId="0" applyFill="1" applyBorder="1"/>
    <xf numFmtId="9" fontId="8" fillId="6" borderId="17" xfId="1" applyFont="1" applyFill="1" applyBorder="1" applyAlignment="1">
      <alignment horizontal="left"/>
    </xf>
    <xf numFmtId="0" fontId="0" fillId="6" borderId="37" xfId="0" applyFill="1" applyBorder="1"/>
    <xf numFmtId="9" fontId="8" fillId="6" borderId="19" xfId="1" applyFont="1" applyFill="1" applyBorder="1" applyAlignment="1">
      <alignment horizontal="left"/>
    </xf>
    <xf numFmtId="0" fontId="0" fillId="6" borderId="33" xfId="0" applyFill="1" applyBorder="1"/>
    <xf numFmtId="0" fontId="0" fillId="6" borderId="39" xfId="0" applyFill="1" applyBorder="1"/>
    <xf numFmtId="164" fontId="0" fillId="6" borderId="39" xfId="0" applyNumberFormat="1" applyFill="1" applyBorder="1" applyAlignment="1">
      <alignment horizontal="center"/>
    </xf>
    <xf numFmtId="0" fontId="0" fillId="6" borderId="38" xfId="0" applyFill="1" applyBorder="1"/>
    <xf numFmtId="0" fontId="0" fillId="6" borderId="26" xfId="0" applyFill="1" applyBorder="1"/>
    <xf numFmtId="164" fontId="0" fillId="6" borderId="26" xfId="0" applyNumberFormat="1" applyFill="1" applyBorder="1" applyAlignment="1">
      <alignment horizontal="center"/>
    </xf>
    <xf numFmtId="0" fontId="0" fillId="7" borderId="36" xfId="0" applyFill="1" applyBorder="1"/>
    <xf numFmtId="0" fontId="0" fillId="7" borderId="16" xfId="0" applyFill="1" applyBorder="1"/>
    <xf numFmtId="164" fontId="0" fillId="7" borderId="16" xfId="0" applyNumberFormat="1" applyFill="1" applyBorder="1" applyAlignment="1">
      <alignment horizontal="center"/>
    </xf>
    <xf numFmtId="9" fontId="8" fillId="7" borderId="17" xfId="1" applyFont="1" applyFill="1" applyBorder="1" applyAlignment="1">
      <alignment horizontal="left"/>
    </xf>
    <xf numFmtId="0" fontId="0" fillId="7" borderId="37" xfId="0" applyFill="1" applyBorder="1"/>
    <xf numFmtId="0" fontId="0" fillId="7" borderId="0" xfId="0" applyFill="1" applyBorder="1"/>
    <xf numFmtId="164" fontId="0" fillId="7" borderId="0" xfId="0" applyNumberFormat="1" applyFill="1" applyBorder="1" applyAlignment="1">
      <alignment horizontal="center"/>
    </xf>
    <xf numFmtId="9" fontId="8" fillId="7" borderId="19" xfId="1" applyFont="1" applyFill="1" applyBorder="1" applyAlignment="1">
      <alignment horizontal="left"/>
    </xf>
    <xf numFmtId="0" fontId="0" fillId="7" borderId="33" xfId="0" applyFill="1" applyBorder="1"/>
    <xf numFmtId="0" fontId="0" fillId="7" borderId="39" xfId="0" applyFill="1" applyBorder="1"/>
    <xf numFmtId="164" fontId="0" fillId="7" borderId="39" xfId="0" applyNumberFormat="1" applyFill="1" applyBorder="1" applyAlignment="1">
      <alignment horizontal="center"/>
    </xf>
    <xf numFmtId="9" fontId="8" fillId="7" borderId="40" xfId="1" applyFont="1" applyFill="1" applyBorder="1" applyAlignment="1">
      <alignment horizontal="left"/>
    </xf>
    <xf numFmtId="0" fontId="14" fillId="0" borderId="41" xfId="0" applyFont="1" applyBorder="1"/>
    <xf numFmtId="164" fontId="13" fillId="0" borderId="39" xfId="0" applyNumberFormat="1" applyFont="1" applyBorder="1" applyAlignment="1">
      <alignment horizontal="center"/>
    </xf>
    <xf numFmtId="9" fontId="0" fillId="0" borderId="16" xfId="1" applyFont="1" applyBorder="1" applyAlignment="1">
      <alignment horizontal="center"/>
    </xf>
    <xf numFmtId="9" fontId="0" fillId="0" borderId="0" xfId="1" applyFont="1" applyBorder="1" applyAlignment="1">
      <alignment horizontal="center"/>
    </xf>
    <xf numFmtId="0" fontId="0" fillId="0" borderId="18" xfId="0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center"/>
    </xf>
    <xf numFmtId="9" fontId="0" fillId="0" borderId="26" xfId="1" applyFont="1" applyBorder="1" applyAlignment="1">
      <alignment horizontal="center"/>
    </xf>
    <xf numFmtId="0" fontId="15" fillId="0" borderId="36" xfId="0" applyFont="1" applyBorder="1" applyAlignment="1">
      <alignment horizontal="center"/>
    </xf>
    <xf numFmtId="0" fontId="15" fillId="0" borderId="37" xfId="0" applyFont="1" applyBorder="1" applyAlignment="1">
      <alignment horizontal="center"/>
    </xf>
    <xf numFmtId="0" fontId="15" fillId="0" borderId="38" xfId="0" applyFont="1" applyBorder="1" applyAlignment="1">
      <alignment horizontal="center"/>
    </xf>
    <xf numFmtId="2" fontId="15" fillId="0" borderId="36" xfId="0" applyNumberFormat="1" applyFont="1" applyBorder="1" applyAlignment="1">
      <alignment horizontal="center"/>
    </xf>
    <xf numFmtId="2" fontId="15" fillId="0" borderId="37" xfId="0" applyNumberFormat="1" applyFont="1" applyBorder="1" applyAlignment="1">
      <alignment horizontal="center"/>
    </xf>
    <xf numFmtId="2" fontId="15" fillId="0" borderId="38" xfId="0" applyNumberFormat="1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8" fillId="0" borderId="0" xfId="0" applyFont="1" applyBorder="1" applyAlignment="1">
      <alignment horizontal="left"/>
    </xf>
    <xf numFmtId="164" fontId="0" fillId="0" borderId="18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0" borderId="18" xfId="0" applyNumberFormat="1" applyBorder="1" applyAlignment="1">
      <alignment horizontal="right"/>
    </xf>
    <xf numFmtId="0" fontId="0" fillId="0" borderId="34" xfId="0" applyBorder="1" applyAlignment="1">
      <alignment horizontal="right"/>
    </xf>
    <xf numFmtId="0" fontId="0" fillId="0" borderId="35" xfId="0" applyBorder="1" applyAlignment="1">
      <alignment horizontal="center"/>
    </xf>
    <xf numFmtId="164" fontId="12" fillId="0" borderId="17" xfId="0" applyNumberFormat="1" applyFont="1" applyFill="1" applyBorder="1" applyAlignment="1">
      <alignment horizontal="center"/>
    </xf>
    <xf numFmtId="164" fontId="12" fillId="0" borderId="19" xfId="0" applyNumberFormat="1" applyFont="1" applyFill="1" applyBorder="1" applyAlignment="1">
      <alignment horizontal="center"/>
    </xf>
    <xf numFmtId="164" fontId="12" fillId="0" borderId="35" xfId="0" applyNumberFormat="1" applyFont="1" applyFill="1" applyBorder="1" applyAlignment="1">
      <alignment horizontal="center"/>
    </xf>
    <xf numFmtId="0" fontId="0" fillId="0" borderId="36" xfId="0" applyFill="1" applyBorder="1" applyAlignment="1">
      <alignment horizontal="left" vertical="center"/>
    </xf>
    <xf numFmtId="0" fontId="0" fillId="0" borderId="37" xfId="0" applyFill="1" applyBorder="1" applyAlignment="1">
      <alignment horizontal="left" vertical="center"/>
    </xf>
    <xf numFmtId="0" fontId="0" fillId="0" borderId="38" xfId="0" applyFill="1" applyBorder="1" applyAlignment="1">
      <alignment horizontal="left" vertical="center"/>
    </xf>
    <xf numFmtId="164" fontId="0" fillId="0" borderId="15" xfId="0" applyNumberFormat="1" applyBorder="1" applyAlignment="1">
      <alignment horizontal="center"/>
    </xf>
    <xf numFmtId="0" fontId="0" fillId="0" borderId="34" xfId="0" applyBorder="1" applyAlignment="1">
      <alignment horizontal="center"/>
    </xf>
    <xf numFmtId="2" fontId="0" fillId="0" borderId="26" xfId="0" applyNumberFormat="1" applyBorder="1" applyAlignment="1">
      <alignment horizontal="center"/>
    </xf>
    <xf numFmtId="164" fontId="0" fillId="0" borderId="35" xfId="0" applyNumberFormat="1" applyBorder="1" applyAlignment="1">
      <alignment horizontal="center"/>
    </xf>
    <xf numFmtId="0" fontId="0" fillId="0" borderId="15" xfId="0" applyBorder="1" applyAlignment="1">
      <alignment horizontal="right"/>
    </xf>
    <xf numFmtId="164" fontId="0" fillId="0" borderId="17" xfId="0" applyNumberFormat="1" applyBorder="1" applyAlignment="1">
      <alignment horizontal="center"/>
    </xf>
    <xf numFmtId="9" fontId="8" fillId="6" borderId="33" xfId="1" applyFont="1" applyFill="1" applyBorder="1" applyAlignment="1">
      <alignment horizontal="left"/>
    </xf>
    <xf numFmtId="0" fontId="3" fillId="4" borderId="13" xfId="0" applyFont="1" applyFill="1" applyBorder="1" applyAlignment="1">
      <alignment horizontal="center"/>
    </xf>
    <xf numFmtId="0" fontId="3" fillId="4" borderId="32" xfId="0" applyFont="1" applyFill="1" applyBorder="1" applyAlignment="1">
      <alignment horizontal="center"/>
    </xf>
    <xf numFmtId="0" fontId="0" fillId="6" borderId="15" xfId="0" applyFill="1" applyBorder="1"/>
    <xf numFmtId="164" fontId="0" fillId="6" borderId="17" xfId="0" applyNumberFormat="1" applyFill="1" applyBorder="1" applyAlignment="1">
      <alignment horizontal="center"/>
    </xf>
    <xf numFmtId="0" fontId="0" fillId="6" borderId="18" xfId="0" applyFill="1" applyBorder="1"/>
    <xf numFmtId="164" fontId="0" fillId="6" borderId="19" xfId="0" applyNumberFormat="1" applyFill="1" applyBorder="1" applyAlignment="1">
      <alignment horizontal="center"/>
    </xf>
    <xf numFmtId="0" fontId="0" fillId="6" borderId="34" xfId="0" applyFill="1" applyBorder="1"/>
    <xf numFmtId="164" fontId="0" fillId="6" borderId="35" xfId="0" applyNumberFormat="1" applyFill="1" applyBorder="1" applyAlignment="1">
      <alignment horizontal="center"/>
    </xf>
    <xf numFmtId="0" fontId="3" fillId="3" borderId="14" xfId="0" applyFont="1" applyFill="1" applyBorder="1" applyAlignment="1">
      <alignment horizontal="center" vertical="center"/>
    </xf>
    <xf numFmtId="10" fontId="0" fillId="0" borderId="8" xfId="0" applyNumberFormat="1" applyBorder="1" applyAlignment="1">
      <alignment horizontal="center" vertical="center"/>
    </xf>
    <xf numFmtId="0" fontId="9" fillId="0" borderId="1" xfId="0" applyFont="1" applyBorder="1"/>
    <xf numFmtId="164" fontId="10" fillId="0" borderId="13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2" fontId="9" fillId="0" borderId="1" xfId="0" applyNumberFormat="1" applyFont="1" applyBorder="1" applyAlignment="1">
      <alignment horizontal="center"/>
    </xf>
    <xf numFmtId="164" fontId="10" fillId="0" borderId="1" xfId="0" applyNumberFormat="1" applyFont="1" applyBorder="1" applyAlignment="1">
      <alignment horizontal="center"/>
    </xf>
    <xf numFmtId="10" fontId="9" fillId="0" borderId="32" xfId="0" applyNumberFormat="1" applyFont="1" applyBorder="1" applyAlignment="1">
      <alignment horizontal="center" vertical="center"/>
    </xf>
    <xf numFmtId="10" fontId="9" fillId="0" borderId="28" xfId="0" applyNumberFormat="1" applyFont="1" applyBorder="1" applyAlignment="1">
      <alignment horizontal="center" vertical="center"/>
    </xf>
    <xf numFmtId="164" fontId="11" fillId="0" borderId="23" xfId="0" applyNumberFormat="1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164" fontId="5" fillId="0" borderId="13" xfId="0" applyNumberFormat="1" applyFont="1" applyBorder="1" applyAlignment="1">
      <alignment vertical="center"/>
    </xf>
    <xf numFmtId="164" fontId="5" fillId="0" borderId="13" xfId="0" applyNumberFormat="1" applyFont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164" fontId="11" fillId="0" borderId="13" xfId="0" applyNumberFormat="1" applyFon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3" fillId="2" borderId="2" xfId="0" applyNumberFormat="1" applyFont="1" applyFill="1" applyBorder="1" applyAlignment="1">
      <alignment horizontal="center"/>
    </xf>
    <xf numFmtId="164" fontId="5" fillId="0" borderId="2" xfId="0" applyNumberFormat="1" applyFont="1" applyBorder="1" applyAlignment="1">
      <alignment vertical="center"/>
    </xf>
    <xf numFmtId="164" fontId="5" fillId="0" borderId="46" xfId="0" applyNumberFormat="1" applyFont="1" applyBorder="1" applyAlignment="1">
      <alignment vertical="center"/>
    </xf>
    <xf numFmtId="10" fontId="3" fillId="2" borderId="4" xfId="0" applyNumberFormat="1" applyFont="1" applyFill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47" xfId="0" applyNumberForma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7" xfId="0" applyBorder="1"/>
    <xf numFmtId="0" fontId="0" fillId="0" borderId="43" xfId="0" applyNumberFormat="1" applyBorder="1" applyAlignment="1">
      <alignment horizontal="center" vertical="center"/>
    </xf>
    <xf numFmtId="0" fontId="0" fillId="0" borderId="48" xfId="0" applyBorder="1" applyAlignment="1">
      <alignment horizontal="center"/>
    </xf>
    <xf numFmtId="164" fontId="4" fillId="0" borderId="44" xfId="0" applyNumberFormat="1" applyFont="1" applyBorder="1" applyAlignment="1">
      <alignment horizontal="center"/>
    </xf>
    <xf numFmtId="164" fontId="5" fillId="0" borderId="45" xfId="0" applyNumberFormat="1" applyFont="1" applyBorder="1" applyAlignment="1">
      <alignment vertical="center"/>
    </xf>
    <xf numFmtId="0" fontId="0" fillId="0" borderId="35" xfId="0" applyBorder="1"/>
    <xf numFmtId="10" fontId="0" fillId="0" borderId="46" xfId="0" applyNumberFormat="1" applyBorder="1" applyAlignment="1"/>
    <xf numFmtId="164" fontId="4" fillId="0" borderId="31" xfId="0" applyNumberFormat="1" applyFont="1" applyBorder="1" applyAlignment="1">
      <alignment vertical="center"/>
    </xf>
    <xf numFmtId="0" fontId="0" fillId="0" borderId="0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6" borderId="0" xfId="0" applyFill="1" applyBorder="1"/>
    <xf numFmtId="0" fontId="0" fillId="6" borderId="41" xfId="0" applyFill="1" applyBorder="1"/>
    <xf numFmtId="164" fontId="0" fillId="6" borderId="40" xfId="0" applyNumberFormat="1" applyFill="1" applyBorder="1" applyAlignment="1">
      <alignment horizontal="center"/>
    </xf>
    <xf numFmtId="164" fontId="12" fillId="0" borderId="33" xfId="0" applyNumberFormat="1" applyFont="1" applyFill="1" applyBorder="1" applyAlignment="1">
      <alignment horizontal="center"/>
    </xf>
    <xf numFmtId="2" fontId="15" fillId="0" borderId="33" xfId="0" applyNumberFormat="1" applyFont="1" applyBorder="1" applyAlignment="1">
      <alignment horizontal="center"/>
    </xf>
    <xf numFmtId="0" fontId="0" fillId="0" borderId="5" xfId="0" applyBorder="1"/>
    <xf numFmtId="0" fontId="0" fillId="0" borderId="11" xfId="0" applyBorder="1" applyAlignment="1">
      <alignment horizontal="center"/>
    </xf>
    <xf numFmtId="0" fontId="3" fillId="4" borderId="32" xfId="0" applyFont="1" applyFill="1" applyBorder="1" applyAlignment="1">
      <alignment horizontal="center"/>
    </xf>
    <xf numFmtId="166" fontId="0" fillId="0" borderId="0" xfId="0" applyNumberFormat="1" applyAlignment="1">
      <alignment horizontal="center"/>
    </xf>
    <xf numFmtId="10" fontId="0" fillId="0" borderId="36" xfId="0" applyNumberFormat="1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3" xfId="0" applyBorder="1" applyAlignment="1">
      <alignment horizontal="center"/>
    </xf>
    <xf numFmtId="2" fontId="0" fillId="0" borderId="33" xfId="0" applyNumberFormat="1" applyBorder="1" applyAlignment="1">
      <alignment horizontal="center"/>
    </xf>
    <xf numFmtId="2" fontId="0" fillId="0" borderId="37" xfId="0" applyNumberFormat="1" applyBorder="1" applyAlignment="1">
      <alignment horizontal="center"/>
    </xf>
    <xf numFmtId="2" fontId="0" fillId="0" borderId="38" xfId="0" applyNumberFormat="1" applyBorder="1" applyAlignment="1">
      <alignment horizontal="center"/>
    </xf>
    <xf numFmtId="0" fontId="16" fillId="0" borderId="35" xfId="0" applyFont="1" applyBorder="1" applyAlignment="1">
      <alignment horizontal="left" wrapText="1"/>
    </xf>
    <xf numFmtId="0" fontId="16" fillId="0" borderId="35" xfId="0" applyFont="1" applyBorder="1" applyAlignment="1">
      <alignment horizontal="center"/>
    </xf>
    <xf numFmtId="0" fontId="17" fillId="0" borderId="35" xfId="0" applyFont="1" applyBorder="1" applyAlignment="1">
      <alignment horizontal="center"/>
    </xf>
    <xf numFmtId="2" fontId="16" fillId="8" borderId="35" xfId="0" applyNumberFormat="1" applyFont="1" applyFill="1" applyBorder="1" applyAlignment="1">
      <alignment horizontal="center"/>
    </xf>
    <xf numFmtId="0" fontId="16" fillId="9" borderId="35" xfId="0" applyFont="1" applyFill="1" applyBorder="1" applyAlignment="1">
      <alignment horizontal="left" wrapText="1"/>
    </xf>
    <xf numFmtId="0" fontId="17" fillId="9" borderId="35" xfId="0" applyFont="1" applyFill="1" applyBorder="1" applyAlignment="1">
      <alignment horizontal="center"/>
    </xf>
    <xf numFmtId="0" fontId="16" fillId="0" borderId="35" xfId="0" applyFont="1" applyBorder="1" applyAlignment="1">
      <alignment horizontal="left"/>
    </xf>
    <xf numFmtId="0" fontId="16" fillId="0" borderId="40" xfId="0" applyFont="1" applyBorder="1" applyAlignment="1">
      <alignment horizontal="left" wrapText="1"/>
    </xf>
    <xf numFmtId="0" fontId="17" fillId="0" borderId="40" xfId="0" applyFont="1" applyBorder="1" applyAlignment="1">
      <alignment horizontal="center"/>
    </xf>
    <xf numFmtId="2" fontId="16" fillId="8" borderId="40" xfId="0" applyNumberFormat="1" applyFont="1" applyFill="1" applyBorder="1" applyAlignment="1">
      <alignment horizontal="center"/>
    </xf>
    <xf numFmtId="167" fontId="0" fillId="0" borderId="0" xfId="0" applyNumberFormat="1" applyAlignment="1">
      <alignment horizontal="right"/>
    </xf>
    <xf numFmtId="169" fontId="18" fillId="8" borderId="40" xfId="0" applyNumberFormat="1" applyFont="1" applyFill="1" applyBorder="1" applyAlignment="1">
      <alignment horizontal="right"/>
    </xf>
    <xf numFmtId="170" fontId="18" fillId="8" borderId="35" xfId="0" applyNumberFormat="1" applyFont="1" applyFill="1" applyBorder="1" applyAlignment="1">
      <alignment horizontal="right"/>
    </xf>
    <xf numFmtId="168" fontId="18" fillId="8" borderId="35" xfId="0" applyNumberFormat="1" applyFont="1" applyFill="1" applyBorder="1" applyAlignment="1">
      <alignment horizontal="right"/>
    </xf>
    <xf numFmtId="171" fontId="18" fillId="8" borderId="35" xfId="0" applyNumberFormat="1" applyFont="1" applyFill="1" applyBorder="1" applyAlignment="1">
      <alignment horizontal="right"/>
    </xf>
    <xf numFmtId="172" fontId="18" fillId="8" borderId="35" xfId="0" applyNumberFormat="1" applyFont="1" applyFill="1" applyBorder="1" applyAlignment="1">
      <alignment horizontal="right"/>
    </xf>
    <xf numFmtId="173" fontId="18" fillId="8" borderId="35" xfId="0" applyNumberFormat="1" applyFont="1" applyFill="1" applyBorder="1" applyAlignment="1">
      <alignment horizontal="right"/>
    </xf>
    <xf numFmtId="174" fontId="18" fillId="8" borderId="35" xfId="0" applyNumberFormat="1" applyFont="1" applyFill="1" applyBorder="1" applyAlignment="1">
      <alignment horizontal="right"/>
    </xf>
    <xf numFmtId="175" fontId="18" fillId="8" borderId="35" xfId="0" applyNumberFormat="1" applyFont="1" applyFill="1" applyBorder="1" applyAlignment="1">
      <alignment horizontal="right"/>
    </xf>
    <xf numFmtId="176" fontId="18" fillId="8" borderId="35" xfId="0" applyNumberFormat="1" applyFont="1" applyFill="1" applyBorder="1" applyAlignment="1">
      <alignment horizontal="right"/>
    </xf>
    <xf numFmtId="177" fontId="18" fillId="8" borderId="35" xfId="0" applyNumberFormat="1" applyFont="1" applyFill="1" applyBorder="1" applyAlignment="1">
      <alignment horizontal="right"/>
    </xf>
    <xf numFmtId="178" fontId="18" fillId="8" borderId="35" xfId="0" applyNumberFormat="1" applyFont="1" applyFill="1" applyBorder="1" applyAlignment="1">
      <alignment horizontal="right"/>
    </xf>
    <xf numFmtId="179" fontId="18" fillId="8" borderId="35" xfId="0" applyNumberFormat="1" applyFont="1" applyFill="1" applyBorder="1" applyAlignment="1">
      <alignment horizontal="right"/>
    </xf>
    <xf numFmtId="180" fontId="18" fillId="8" borderId="35" xfId="0" applyNumberFormat="1" applyFont="1" applyFill="1" applyBorder="1" applyAlignment="1">
      <alignment horizontal="right"/>
    </xf>
    <xf numFmtId="181" fontId="18" fillId="8" borderId="35" xfId="0" applyNumberFormat="1" applyFont="1" applyFill="1" applyBorder="1" applyAlignment="1">
      <alignment horizontal="right"/>
    </xf>
    <xf numFmtId="182" fontId="18" fillId="8" borderId="35" xfId="0" applyNumberFormat="1" applyFont="1" applyFill="1" applyBorder="1" applyAlignment="1">
      <alignment horizontal="right"/>
    </xf>
    <xf numFmtId="183" fontId="18" fillId="8" borderId="35" xfId="0" applyNumberFormat="1" applyFont="1" applyFill="1" applyBorder="1" applyAlignment="1">
      <alignment horizontal="right"/>
    </xf>
    <xf numFmtId="184" fontId="18" fillId="8" borderId="35" xfId="0" applyNumberFormat="1" applyFont="1" applyFill="1" applyBorder="1" applyAlignment="1">
      <alignment horizontal="right"/>
    </xf>
    <xf numFmtId="185" fontId="18" fillId="8" borderId="35" xfId="0" applyNumberFormat="1" applyFont="1" applyFill="1" applyBorder="1" applyAlignment="1">
      <alignment horizontal="right"/>
    </xf>
    <xf numFmtId="186" fontId="18" fillId="8" borderId="35" xfId="0" applyNumberFormat="1" applyFont="1" applyFill="1" applyBorder="1" applyAlignment="1">
      <alignment horizontal="right"/>
    </xf>
    <xf numFmtId="187" fontId="18" fillId="8" borderId="35" xfId="0" applyNumberFormat="1" applyFont="1" applyFill="1" applyBorder="1" applyAlignment="1">
      <alignment horizontal="right"/>
    </xf>
    <xf numFmtId="188" fontId="18" fillId="8" borderId="35" xfId="0" applyNumberFormat="1" applyFont="1" applyFill="1" applyBorder="1" applyAlignment="1">
      <alignment horizontal="right"/>
    </xf>
    <xf numFmtId="189" fontId="18" fillId="8" borderId="35" xfId="0" applyNumberFormat="1" applyFont="1" applyFill="1" applyBorder="1" applyAlignment="1">
      <alignment horizontal="right"/>
    </xf>
    <xf numFmtId="190" fontId="18" fillId="8" borderId="35" xfId="0" applyNumberFormat="1" applyFont="1" applyFill="1" applyBorder="1" applyAlignment="1">
      <alignment horizontal="right"/>
    </xf>
    <xf numFmtId="191" fontId="18" fillId="8" borderId="35" xfId="0" applyNumberFormat="1" applyFont="1" applyFill="1" applyBorder="1" applyAlignment="1">
      <alignment horizontal="right"/>
    </xf>
    <xf numFmtId="192" fontId="18" fillId="8" borderId="35" xfId="0" applyNumberFormat="1" applyFont="1" applyFill="1" applyBorder="1" applyAlignment="1">
      <alignment horizontal="right"/>
    </xf>
    <xf numFmtId="193" fontId="18" fillId="8" borderId="35" xfId="0" applyNumberFormat="1" applyFont="1" applyFill="1" applyBorder="1" applyAlignment="1">
      <alignment horizontal="right"/>
    </xf>
    <xf numFmtId="194" fontId="18" fillId="8" borderId="35" xfId="0" applyNumberFormat="1" applyFont="1" applyFill="1" applyBorder="1" applyAlignment="1">
      <alignment horizontal="right"/>
    </xf>
    <xf numFmtId="195" fontId="18" fillId="8" borderId="35" xfId="0" applyNumberFormat="1" applyFont="1" applyFill="1" applyBorder="1" applyAlignment="1">
      <alignment horizontal="right"/>
    </xf>
    <xf numFmtId="196" fontId="18" fillId="8" borderId="35" xfId="0" applyNumberFormat="1" applyFont="1" applyFill="1" applyBorder="1" applyAlignment="1">
      <alignment horizontal="right"/>
    </xf>
    <xf numFmtId="197" fontId="18" fillId="8" borderId="35" xfId="0" applyNumberFormat="1" applyFont="1" applyFill="1" applyBorder="1" applyAlignment="1">
      <alignment horizontal="right"/>
    </xf>
    <xf numFmtId="198" fontId="18" fillId="8" borderId="35" xfId="0" applyNumberFormat="1" applyFont="1" applyFill="1" applyBorder="1" applyAlignment="1">
      <alignment horizontal="right"/>
    </xf>
    <xf numFmtId="199" fontId="18" fillId="8" borderId="35" xfId="0" applyNumberFormat="1" applyFont="1" applyFill="1" applyBorder="1" applyAlignment="1">
      <alignment horizontal="right"/>
    </xf>
    <xf numFmtId="200" fontId="18" fillId="8" borderId="35" xfId="0" applyNumberFormat="1" applyFont="1" applyFill="1" applyBorder="1" applyAlignment="1">
      <alignment horizontal="right"/>
    </xf>
    <xf numFmtId="201" fontId="18" fillId="8" borderId="35" xfId="0" applyNumberFormat="1" applyFont="1" applyFill="1" applyBorder="1" applyAlignment="1">
      <alignment horizontal="right"/>
    </xf>
    <xf numFmtId="202" fontId="18" fillId="8" borderId="35" xfId="0" applyNumberFormat="1" applyFont="1" applyFill="1" applyBorder="1" applyAlignment="1">
      <alignment horizontal="right"/>
    </xf>
    <xf numFmtId="203" fontId="18" fillId="8" borderId="35" xfId="0" applyNumberFormat="1" applyFont="1" applyFill="1" applyBorder="1" applyAlignment="1">
      <alignment horizontal="right"/>
    </xf>
    <xf numFmtId="204" fontId="18" fillId="8" borderId="35" xfId="0" applyNumberFormat="1" applyFont="1" applyFill="1" applyBorder="1" applyAlignment="1">
      <alignment horizontal="right"/>
    </xf>
    <xf numFmtId="205" fontId="18" fillId="8" borderId="35" xfId="0" applyNumberFormat="1" applyFont="1" applyFill="1" applyBorder="1" applyAlignment="1">
      <alignment horizontal="right"/>
    </xf>
    <xf numFmtId="206" fontId="18" fillId="8" borderId="35" xfId="0" applyNumberFormat="1" applyFont="1" applyFill="1" applyBorder="1" applyAlignment="1">
      <alignment horizontal="right"/>
    </xf>
    <xf numFmtId="207" fontId="18" fillId="8" borderId="35" xfId="0" applyNumberFormat="1" applyFont="1" applyFill="1" applyBorder="1" applyAlignment="1">
      <alignment horizontal="right"/>
    </xf>
    <xf numFmtId="208" fontId="18" fillId="8" borderId="35" xfId="0" applyNumberFormat="1" applyFont="1" applyFill="1" applyBorder="1" applyAlignment="1">
      <alignment horizontal="right"/>
    </xf>
    <xf numFmtId="209" fontId="18" fillId="8" borderId="35" xfId="0" applyNumberFormat="1" applyFont="1" applyFill="1" applyBorder="1" applyAlignment="1">
      <alignment horizontal="right"/>
    </xf>
    <xf numFmtId="210" fontId="18" fillId="8" borderId="35" xfId="0" applyNumberFormat="1" applyFont="1" applyFill="1" applyBorder="1" applyAlignment="1">
      <alignment horizontal="right"/>
    </xf>
    <xf numFmtId="211" fontId="18" fillId="8" borderId="35" xfId="0" applyNumberFormat="1" applyFont="1" applyFill="1" applyBorder="1" applyAlignment="1">
      <alignment horizontal="right"/>
    </xf>
    <xf numFmtId="212" fontId="18" fillId="8" borderId="35" xfId="0" applyNumberFormat="1" applyFont="1" applyFill="1" applyBorder="1" applyAlignment="1">
      <alignment horizontal="right"/>
    </xf>
    <xf numFmtId="214" fontId="18" fillId="8" borderId="35" xfId="0" applyNumberFormat="1" applyFont="1" applyFill="1" applyBorder="1" applyAlignment="1">
      <alignment horizontal="right"/>
    </xf>
    <xf numFmtId="215" fontId="18" fillId="8" borderId="35" xfId="0" applyNumberFormat="1" applyFont="1" applyFill="1" applyBorder="1" applyAlignment="1">
      <alignment horizontal="right"/>
    </xf>
    <xf numFmtId="216" fontId="18" fillId="8" borderId="35" xfId="0" applyNumberFormat="1" applyFont="1" applyFill="1" applyBorder="1" applyAlignment="1">
      <alignment horizontal="right"/>
    </xf>
    <xf numFmtId="217" fontId="18" fillId="8" borderId="35" xfId="0" applyNumberFormat="1" applyFont="1" applyFill="1" applyBorder="1" applyAlignment="1">
      <alignment horizontal="right"/>
    </xf>
    <xf numFmtId="218" fontId="18" fillId="8" borderId="35" xfId="0" applyNumberFormat="1" applyFont="1" applyFill="1" applyBorder="1" applyAlignment="1">
      <alignment horizontal="right"/>
    </xf>
    <xf numFmtId="219" fontId="18" fillId="8" borderId="35" xfId="0" applyNumberFormat="1" applyFont="1" applyFill="1" applyBorder="1" applyAlignment="1">
      <alignment horizontal="right"/>
    </xf>
    <xf numFmtId="220" fontId="18" fillId="8" borderId="35" xfId="0" applyNumberFormat="1" applyFont="1" applyFill="1" applyBorder="1" applyAlignment="1">
      <alignment horizontal="right"/>
    </xf>
    <xf numFmtId="221" fontId="18" fillId="8" borderId="35" xfId="0" applyNumberFormat="1" applyFont="1" applyFill="1" applyBorder="1" applyAlignment="1">
      <alignment horizontal="right"/>
    </xf>
    <xf numFmtId="222" fontId="18" fillId="8" borderId="35" xfId="0" applyNumberFormat="1" applyFont="1" applyFill="1" applyBorder="1" applyAlignment="1">
      <alignment horizontal="right"/>
    </xf>
    <xf numFmtId="223" fontId="18" fillId="8" borderId="35" xfId="0" applyNumberFormat="1" applyFont="1" applyFill="1" applyBorder="1" applyAlignment="1">
      <alignment horizontal="right"/>
    </xf>
    <xf numFmtId="224" fontId="18" fillId="8" borderId="35" xfId="0" applyNumberFormat="1" applyFont="1" applyFill="1" applyBorder="1" applyAlignment="1">
      <alignment horizontal="right"/>
    </xf>
    <xf numFmtId="225" fontId="18" fillId="8" borderId="35" xfId="0" applyNumberFormat="1" applyFont="1" applyFill="1" applyBorder="1" applyAlignment="1">
      <alignment horizontal="right"/>
    </xf>
    <xf numFmtId="226" fontId="18" fillId="8" borderId="35" xfId="0" applyNumberFormat="1" applyFont="1" applyFill="1" applyBorder="1" applyAlignment="1">
      <alignment horizontal="right"/>
    </xf>
    <xf numFmtId="227" fontId="18" fillId="8" borderId="35" xfId="0" applyNumberFormat="1" applyFont="1" applyFill="1" applyBorder="1" applyAlignment="1">
      <alignment horizontal="right"/>
    </xf>
    <xf numFmtId="228" fontId="18" fillId="8" borderId="35" xfId="0" applyNumberFormat="1" applyFont="1" applyFill="1" applyBorder="1" applyAlignment="1">
      <alignment horizontal="right"/>
    </xf>
    <xf numFmtId="229" fontId="18" fillId="8" borderId="35" xfId="0" applyNumberFormat="1" applyFont="1" applyFill="1" applyBorder="1" applyAlignment="1">
      <alignment horizontal="right"/>
    </xf>
    <xf numFmtId="230" fontId="18" fillId="8" borderId="35" xfId="0" applyNumberFormat="1" applyFont="1" applyFill="1" applyBorder="1" applyAlignment="1">
      <alignment horizontal="right"/>
    </xf>
    <xf numFmtId="231" fontId="18" fillId="8" borderId="35" xfId="0" applyNumberFormat="1" applyFont="1" applyFill="1" applyBorder="1" applyAlignment="1">
      <alignment horizontal="right"/>
    </xf>
    <xf numFmtId="232" fontId="18" fillId="8" borderId="35" xfId="0" applyNumberFormat="1" applyFont="1" applyFill="1" applyBorder="1" applyAlignment="1">
      <alignment horizontal="right"/>
    </xf>
    <xf numFmtId="233" fontId="18" fillId="8" borderId="35" xfId="0" applyNumberFormat="1" applyFont="1" applyFill="1" applyBorder="1" applyAlignment="1">
      <alignment horizontal="right"/>
    </xf>
    <xf numFmtId="234" fontId="18" fillId="8" borderId="35" xfId="0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16" fillId="0" borderId="35" xfId="0" applyFont="1" applyBorder="1" applyAlignment="1">
      <alignment horizontal="left" vertical="center" wrapText="1"/>
    </xf>
    <xf numFmtId="0" fontId="16" fillId="9" borderId="40" xfId="0" applyFont="1" applyFill="1" applyBorder="1" applyAlignment="1">
      <alignment horizontal="left" wrapText="1"/>
    </xf>
    <xf numFmtId="0" fontId="17" fillId="9" borderId="40" xfId="0" applyFont="1" applyFill="1" applyBorder="1" applyAlignment="1">
      <alignment horizontal="center"/>
    </xf>
    <xf numFmtId="213" fontId="18" fillId="8" borderId="40" xfId="0" applyNumberFormat="1" applyFont="1" applyFill="1" applyBorder="1" applyAlignment="1">
      <alignment horizontal="right"/>
    </xf>
    <xf numFmtId="235" fontId="18" fillId="8" borderId="35" xfId="0" applyNumberFormat="1" applyFont="1" applyFill="1" applyBorder="1" applyAlignment="1">
      <alignment horizontal="right"/>
    </xf>
    <xf numFmtId="236" fontId="18" fillId="8" borderId="35" xfId="0" applyNumberFormat="1" applyFont="1" applyFill="1" applyBorder="1" applyAlignment="1">
      <alignment horizontal="right"/>
    </xf>
    <xf numFmtId="237" fontId="18" fillId="8" borderId="35" xfId="0" applyNumberFormat="1" applyFont="1" applyFill="1" applyBorder="1" applyAlignment="1">
      <alignment horizontal="right"/>
    </xf>
    <xf numFmtId="238" fontId="18" fillId="8" borderId="35" xfId="0" applyNumberFormat="1" applyFont="1" applyFill="1" applyBorder="1" applyAlignment="1">
      <alignment horizontal="right"/>
    </xf>
    <xf numFmtId="164" fontId="4" fillId="0" borderId="13" xfId="0" applyNumberFormat="1" applyFont="1" applyBorder="1" applyAlignment="1">
      <alignment horizontal="center"/>
    </xf>
    <xf numFmtId="0" fontId="0" fillId="0" borderId="28" xfId="0" applyNumberFormat="1" applyBorder="1" applyAlignment="1">
      <alignment horizontal="center" vertical="center"/>
    </xf>
    <xf numFmtId="0" fontId="0" fillId="0" borderId="14" xfId="0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4" fontId="5" fillId="0" borderId="42" xfId="0" applyNumberFormat="1" applyFont="1" applyBorder="1" applyAlignment="1">
      <alignment vertical="center"/>
    </xf>
    <xf numFmtId="0" fontId="14" fillId="0" borderId="0" xfId="0" applyFont="1" applyBorder="1"/>
    <xf numFmtId="0" fontId="15" fillId="0" borderId="33" xfId="0" applyFont="1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164" fontId="12" fillId="0" borderId="0" xfId="0" applyNumberFormat="1" applyFont="1" applyFill="1" applyBorder="1" applyAlignment="1">
      <alignment horizontal="center"/>
    </xf>
    <xf numFmtId="0" fontId="15" fillId="0" borderId="0" xfId="0" applyFont="1" applyBorder="1" applyAlignment="1">
      <alignment horizontal="center"/>
    </xf>
    <xf numFmtId="2" fontId="0" fillId="0" borderId="19" xfId="0" applyNumberFormat="1" applyBorder="1" applyAlignment="1">
      <alignment horizontal="center"/>
    </xf>
    <xf numFmtId="165" fontId="2" fillId="5" borderId="15" xfId="0" applyNumberFormat="1" applyFont="1" applyFill="1" applyBorder="1" applyAlignment="1">
      <alignment horizontal="center" vertical="center"/>
    </xf>
    <xf numFmtId="165" fontId="2" fillId="5" borderId="16" xfId="0" applyNumberFormat="1" applyFont="1" applyFill="1" applyBorder="1" applyAlignment="1">
      <alignment horizontal="center" vertical="center"/>
    </xf>
    <xf numFmtId="165" fontId="2" fillId="5" borderId="17" xfId="0" applyNumberFormat="1" applyFont="1" applyFill="1" applyBorder="1" applyAlignment="1">
      <alignment horizontal="center" vertical="center"/>
    </xf>
    <xf numFmtId="165" fontId="2" fillId="5" borderId="22" xfId="0" applyNumberFormat="1" applyFont="1" applyFill="1" applyBorder="1" applyAlignment="1">
      <alignment horizontal="center" vertical="center"/>
    </xf>
    <xf numFmtId="165" fontId="2" fillId="5" borderId="8" xfId="0" applyNumberFormat="1" applyFont="1" applyFill="1" applyBorder="1" applyAlignment="1">
      <alignment horizontal="center" vertical="center"/>
    </xf>
    <xf numFmtId="165" fontId="2" fillId="5" borderId="24" xfId="0" applyNumberFormat="1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/>
    </xf>
    <xf numFmtId="0" fontId="3" fillId="4" borderId="32" xfId="0" applyFont="1" applyFill="1" applyBorder="1" applyAlignment="1">
      <alignment horizontal="center"/>
    </xf>
    <xf numFmtId="0" fontId="0" fillId="0" borderId="10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64" fontId="5" fillId="0" borderId="25" xfId="0" applyNumberFormat="1" applyFont="1" applyBorder="1" applyAlignment="1">
      <alignment horizontal="center" vertical="center"/>
    </xf>
    <xf numFmtId="164" fontId="5" fillId="0" borderId="27" xfId="0" applyNumberFormat="1" applyFont="1" applyBorder="1" applyAlignment="1">
      <alignment horizontal="center" vertical="center"/>
    </xf>
    <xf numFmtId="10" fontId="0" fillId="0" borderId="33" xfId="1" applyNumberFormat="1" applyFont="1" applyBorder="1" applyAlignment="1">
      <alignment horizontal="center"/>
    </xf>
    <xf numFmtId="10" fontId="0" fillId="0" borderId="0" xfId="1" applyNumberFormat="1" applyFont="1" applyBorder="1" applyAlignment="1">
      <alignment horizontal="center"/>
    </xf>
    <xf numFmtId="10" fontId="0" fillId="0" borderId="33" xfId="0" applyNumberFormat="1" applyBorder="1" applyAlignment="1">
      <alignment horizontal="center"/>
    </xf>
    <xf numFmtId="2" fontId="15" fillId="0" borderId="36" xfId="0" applyNumberFormat="1" applyFont="1" applyFill="1" applyBorder="1" applyAlignment="1">
      <alignment horizontal="center"/>
    </xf>
    <xf numFmtId="2" fontId="15" fillId="0" borderId="33" xfId="0" applyNumberFormat="1" applyFont="1" applyFill="1" applyBorder="1" applyAlignment="1">
      <alignment horizontal="center"/>
    </xf>
    <xf numFmtId="0" fontId="3" fillId="0" borderId="13" xfId="0" applyFont="1" applyBorder="1" applyAlignment="1">
      <alignment horizontal="left"/>
    </xf>
    <xf numFmtId="10" fontId="12" fillId="0" borderId="23" xfId="0" applyNumberFormat="1" applyFont="1" applyBorder="1" applyAlignment="1">
      <alignment horizontal="center"/>
    </xf>
    <xf numFmtId="164" fontId="0" fillId="0" borderId="0" xfId="0" applyNumberFormat="1" applyAlignment="1">
      <alignment vertical="center" wrapText="1"/>
    </xf>
    <xf numFmtId="0" fontId="0" fillId="0" borderId="0" xfId="0" applyNumberFormat="1" applyAlignment="1">
      <alignment horizontal="left" vertical="center"/>
    </xf>
    <xf numFmtId="0" fontId="17" fillId="0" borderId="33" xfId="0" applyFont="1" applyBorder="1" applyAlignment="1">
      <alignment horizontal="center"/>
    </xf>
    <xf numFmtId="0" fontId="17" fillId="0" borderId="38" xfId="0" applyFont="1" applyBorder="1" applyAlignment="1">
      <alignment horizontal="center"/>
    </xf>
    <xf numFmtId="0" fontId="17" fillId="9" borderId="38" xfId="0" applyFont="1" applyFill="1" applyBorder="1" applyAlignment="1">
      <alignment horizontal="center"/>
    </xf>
    <xf numFmtId="0" fontId="17" fillId="0" borderId="38" xfId="0" applyFont="1" applyBorder="1" applyAlignment="1">
      <alignment horizontal="left"/>
    </xf>
    <xf numFmtId="0" fontId="17" fillId="0" borderId="38" xfId="0" applyFont="1" applyBorder="1" applyAlignment="1">
      <alignment horizontal="center" vertical="center"/>
    </xf>
    <xf numFmtId="0" fontId="17" fillId="0" borderId="40" xfId="0" applyFont="1" applyBorder="1" applyAlignment="1">
      <alignment horizontal="center" vertical="center"/>
    </xf>
    <xf numFmtId="0" fontId="17" fillId="0" borderId="35" xfId="0" applyFont="1" applyBorder="1" applyAlignment="1">
      <alignment horizontal="center" vertical="center"/>
    </xf>
    <xf numFmtId="0" fontId="18" fillId="10" borderId="35" xfId="0" applyFont="1" applyFill="1" applyBorder="1" applyAlignment="1">
      <alignment horizontal="center" vertical="center"/>
    </xf>
    <xf numFmtId="0" fontId="17" fillId="9" borderId="35" xfId="0" applyFont="1" applyFill="1" applyBorder="1" applyAlignment="1">
      <alignment horizontal="center" vertical="center"/>
    </xf>
    <xf numFmtId="0" fontId="17" fillId="0" borderId="35" xfId="0" applyFont="1" applyBorder="1" applyAlignment="1">
      <alignment horizontal="left"/>
    </xf>
    <xf numFmtId="0" fontId="0" fillId="7" borderId="15" xfId="0" applyFill="1" applyBorder="1"/>
    <xf numFmtId="164" fontId="0" fillId="7" borderId="17" xfId="0" applyNumberFormat="1" applyFill="1" applyBorder="1" applyAlignment="1">
      <alignment horizontal="center"/>
    </xf>
    <xf numFmtId="0" fontId="0" fillId="7" borderId="18" xfId="0" applyFill="1" applyBorder="1"/>
    <xf numFmtId="164" fontId="0" fillId="7" borderId="19" xfId="0" applyNumberFormat="1" applyFill="1" applyBorder="1" applyAlignment="1">
      <alignment horizontal="center"/>
    </xf>
    <xf numFmtId="0" fontId="0" fillId="7" borderId="34" xfId="0" applyFill="1" applyBorder="1"/>
    <xf numFmtId="164" fontId="0" fillId="7" borderId="35" xfId="0" applyNumberFormat="1" applyFill="1" applyBorder="1" applyAlignment="1">
      <alignment horizontal="center"/>
    </xf>
    <xf numFmtId="9" fontId="8" fillId="7" borderId="36" xfId="1" applyFont="1" applyFill="1" applyBorder="1" applyAlignment="1">
      <alignment horizontal="left"/>
    </xf>
    <xf numFmtId="9" fontId="8" fillId="7" borderId="37" xfId="1" applyFont="1" applyFill="1" applyBorder="1" applyAlignment="1">
      <alignment horizontal="left"/>
    </xf>
    <xf numFmtId="9" fontId="8" fillId="7" borderId="38" xfId="1" applyFont="1" applyFill="1" applyBorder="1" applyAlignment="1">
      <alignment horizontal="left"/>
    </xf>
    <xf numFmtId="0" fontId="0" fillId="7" borderId="42" xfId="0" applyFill="1" applyBorder="1"/>
    <xf numFmtId="9" fontId="8" fillId="7" borderId="49" xfId="1" applyFont="1" applyFill="1" applyBorder="1" applyAlignment="1">
      <alignment horizontal="left"/>
    </xf>
    <xf numFmtId="164" fontId="0" fillId="7" borderId="23" xfId="0" applyNumberFormat="1" applyFill="1" applyBorder="1" applyAlignment="1">
      <alignment horizontal="center"/>
    </xf>
    <xf numFmtId="164" fontId="1" fillId="0" borderId="1" xfId="0" applyNumberFormat="1" applyFont="1" applyBorder="1" applyAlignment="1">
      <alignment horizontal="right"/>
    </xf>
    <xf numFmtId="0" fontId="19" fillId="7" borderId="20" xfId="0" applyFont="1" applyFill="1" applyBorder="1" applyAlignment="1">
      <alignment horizontal="left" vertical="center" wrapText="1"/>
    </xf>
    <xf numFmtId="164" fontId="0" fillId="7" borderId="28" xfId="0" applyNumberForma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57FB99"/>
      <color rgb="FFFFCDCD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IT73"/>
  <sheetViews>
    <sheetView zoomScale="10" zoomScaleNormal="10" workbookViewId="0">
      <selection activeCell="AM46" sqref="AM46"/>
    </sheetView>
  </sheetViews>
  <sheetFormatPr baseColWidth="10" defaultRowHeight="15" x14ac:dyDescent="0.25"/>
  <cols>
    <col min="4" max="4" width="59.140625" bestFit="1" customWidth="1"/>
    <col min="5" max="5" width="8.42578125" bestFit="1" customWidth="1"/>
    <col min="6" max="6" width="32.28515625" style="1" bestFit="1" customWidth="1"/>
    <col min="7" max="7" width="25.140625" bestFit="1" customWidth="1"/>
    <col min="8" max="8" width="28" style="1" bestFit="1" customWidth="1"/>
    <col min="9" max="9" width="32.28515625" style="1" bestFit="1" customWidth="1"/>
    <col min="10" max="10" width="22.7109375" style="1" bestFit="1" customWidth="1"/>
    <col min="11" max="11" width="35.5703125" style="1" bestFit="1" customWidth="1"/>
    <col min="12" max="12" width="31.5703125" style="1" bestFit="1" customWidth="1"/>
    <col min="13" max="13" width="23.42578125" style="1" bestFit="1" customWidth="1"/>
    <col min="14" max="14" width="31.28515625" style="1" bestFit="1" customWidth="1"/>
    <col min="15" max="15" width="25.140625" bestFit="1" customWidth="1"/>
    <col min="16" max="16" width="28" bestFit="1" customWidth="1"/>
    <col min="17" max="17" width="32.28515625" bestFit="1" customWidth="1"/>
    <col min="18" max="18" width="22.7109375" bestFit="1" customWidth="1"/>
    <col min="19" max="19" width="35.5703125" bestFit="1" customWidth="1"/>
    <col min="20" max="20" width="31.5703125" bestFit="1" customWidth="1"/>
    <col min="21" max="21" width="23.42578125" bestFit="1" customWidth="1"/>
    <col min="22" max="22" width="31.28515625" bestFit="1" customWidth="1"/>
    <col min="23" max="23" width="25.140625" bestFit="1" customWidth="1"/>
    <col min="24" max="24" width="28" bestFit="1" customWidth="1"/>
    <col min="25" max="25" width="32.28515625" bestFit="1" customWidth="1"/>
    <col min="26" max="26" width="22.7109375" bestFit="1" customWidth="1"/>
    <col min="27" max="27" width="35.5703125" bestFit="1" customWidth="1"/>
    <col min="28" max="28" width="31.5703125" bestFit="1" customWidth="1"/>
    <col min="29" max="29" width="23.42578125" bestFit="1" customWidth="1"/>
    <col min="30" max="30" width="31.28515625" bestFit="1" customWidth="1"/>
    <col min="31" max="31" width="25.140625" bestFit="1" customWidth="1"/>
    <col min="32" max="32" width="28" bestFit="1" customWidth="1"/>
    <col min="33" max="33" width="32.28515625" bestFit="1" customWidth="1"/>
    <col min="34" max="34" width="22.7109375" bestFit="1" customWidth="1"/>
    <col min="35" max="35" width="35.5703125" bestFit="1" customWidth="1"/>
    <col min="36" max="36" width="31.5703125" bestFit="1" customWidth="1"/>
    <col min="37" max="37" width="23.42578125" bestFit="1" customWidth="1"/>
    <col min="38" max="38" width="31.28515625" bestFit="1" customWidth="1"/>
    <col min="39" max="39" width="25.140625" bestFit="1" customWidth="1"/>
    <col min="40" max="40" width="28" bestFit="1" customWidth="1"/>
    <col min="41" max="41" width="32.28515625" bestFit="1" customWidth="1"/>
    <col min="42" max="42" width="22.7109375" bestFit="1" customWidth="1"/>
    <col min="43" max="43" width="35.5703125" bestFit="1" customWidth="1"/>
    <col min="44" max="44" width="31.5703125" bestFit="1" customWidth="1"/>
    <col min="45" max="45" width="23.42578125" bestFit="1" customWidth="1"/>
    <col min="46" max="46" width="31.28515625" bestFit="1" customWidth="1"/>
    <col min="47" max="47" width="25.140625" bestFit="1" customWidth="1"/>
    <col min="48" max="48" width="28" bestFit="1" customWidth="1"/>
    <col min="49" max="49" width="32.28515625" bestFit="1" customWidth="1"/>
    <col min="50" max="50" width="22.7109375" bestFit="1" customWidth="1"/>
    <col min="51" max="51" width="35.5703125" bestFit="1" customWidth="1"/>
    <col min="52" max="52" width="31.5703125" bestFit="1" customWidth="1"/>
    <col min="53" max="53" width="23.42578125" bestFit="1" customWidth="1"/>
    <col min="54" max="54" width="31.28515625" bestFit="1" customWidth="1"/>
    <col min="55" max="55" width="25.140625" bestFit="1" customWidth="1"/>
    <col min="56" max="56" width="28" bestFit="1" customWidth="1"/>
    <col min="57" max="57" width="32.28515625" bestFit="1" customWidth="1"/>
    <col min="58" max="58" width="22.7109375" bestFit="1" customWidth="1"/>
    <col min="59" max="59" width="35.5703125" bestFit="1" customWidth="1"/>
    <col min="60" max="60" width="31.5703125" bestFit="1" customWidth="1"/>
    <col min="61" max="61" width="23.42578125" bestFit="1" customWidth="1"/>
    <col min="62" max="62" width="31.28515625" bestFit="1" customWidth="1"/>
    <col min="63" max="63" width="25.140625" bestFit="1" customWidth="1"/>
    <col min="64" max="64" width="28" bestFit="1" customWidth="1"/>
    <col min="65" max="65" width="32.28515625" bestFit="1" customWidth="1"/>
    <col min="66" max="66" width="22.7109375" bestFit="1" customWidth="1"/>
    <col min="67" max="67" width="35.5703125" bestFit="1" customWidth="1"/>
    <col min="68" max="68" width="31.5703125" bestFit="1" customWidth="1"/>
    <col min="69" max="69" width="23.42578125" bestFit="1" customWidth="1"/>
    <col min="70" max="70" width="31.28515625" bestFit="1" customWidth="1"/>
    <col min="71" max="71" width="25.140625" bestFit="1" customWidth="1"/>
    <col min="72" max="72" width="28" bestFit="1" customWidth="1"/>
    <col min="73" max="73" width="32.28515625" bestFit="1" customWidth="1"/>
    <col min="74" max="74" width="22.7109375" bestFit="1" customWidth="1"/>
    <col min="75" max="75" width="35.5703125" bestFit="1" customWidth="1"/>
    <col min="76" max="76" width="31.5703125" bestFit="1" customWidth="1"/>
    <col min="77" max="77" width="23.42578125" bestFit="1" customWidth="1"/>
    <col min="78" max="78" width="31.28515625" bestFit="1" customWidth="1"/>
    <col min="79" max="79" width="25.140625" bestFit="1" customWidth="1"/>
    <col min="80" max="80" width="28" bestFit="1" customWidth="1"/>
    <col min="81" max="81" width="32.28515625" bestFit="1" customWidth="1"/>
    <col min="82" max="82" width="22.7109375" bestFit="1" customWidth="1"/>
    <col min="83" max="83" width="35.5703125" bestFit="1" customWidth="1"/>
    <col min="84" max="84" width="31.5703125" bestFit="1" customWidth="1"/>
    <col min="85" max="85" width="23.42578125" bestFit="1" customWidth="1"/>
    <col min="86" max="86" width="31.28515625" bestFit="1" customWidth="1"/>
    <col min="87" max="87" width="25.140625" bestFit="1" customWidth="1"/>
    <col min="88" max="88" width="28" bestFit="1" customWidth="1"/>
    <col min="89" max="89" width="32.28515625" bestFit="1" customWidth="1"/>
    <col min="90" max="90" width="22.7109375" bestFit="1" customWidth="1"/>
    <col min="91" max="91" width="35.5703125" bestFit="1" customWidth="1"/>
    <col min="92" max="92" width="31.5703125" bestFit="1" customWidth="1"/>
    <col min="93" max="93" width="23.42578125" bestFit="1" customWidth="1"/>
    <col min="94" max="94" width="31.28515625" bestFit="1" customWidth="1"/>
    <col min="95" max="95" width="25.140625" bestFit="1" customWidth="1"/>
    <col min="96" max="96" width="28" bestFit="1" customWidth="1"/>
    <col min="97" max="97" width="32.28515625" bestFit="1" customWidth="1"/>
    <col min="98" max="98" width="22.7109375" bestFit="1" customWidth="1"/>
    <col min="99" max="99" width="35.5703125" bestFit="1" customWidth="1"/>
    <col min="100" max="100" width="31.5703125" bestFit="1" customWidth="1"/>
    <col min="101" max="101" width="23.42578125" bestFit="1" customWidth="1"/>
    <col min="102" max="102" width="31.28515625" bestFit="1" customWidth="1"/>
    <col min="103" max="103" width="25.140625" bestFit="1" customWidth="1"/>
    <col min="104" max="104" width="28" bestFit="1" customWidth="1"/>
    <col min="105" max="105" width="32.28515625" bestFit="1" customWidth="1"/>
    <col min="106" max="106" width="22.7109375" bestFit="1" customWidth="1"/>
    <col min="107" max="107" width="35.5703125" bestFit="1" customWidth="1"/>
    <col min="108" max="108" width="31.5703125" bestFit="1" customWidth="1"/>
    <col min="109" max="109" width="23.42578125" bestFit="1" customWidth="1"/>
    <col min="110" max="110" width="31.28515625" bestFit="1" customWidth="1"/>
    <col min="111" max="111" width="25.140625" bestFit="1" customWidth="1"/>
    <col min="112" max="112" width="28" bestFit="1" customWidth="1"/>
    <col min="113" max="113" width="32.28515625" bestFit="1" customWidth="1"/>
    <col min="114" max="114" width="22.7109375" bestFit="1" customWidth="1"/>
    <col min="115" max="115" width="35.5703125" bestFit="1" customWidth="1"/>
    <col min="116" max="116" width="31.5703125" bestFit="1" customWidth="1"/>
    <col min="117" max="117" width="23.42578125" bestFit="1" customWidth="1"/>
    <col min="118" max="118" width="31.28515625" bestFit="1" customWidth="1"/>
    <col min="119" max="119" width="25.140625" bestFit="1" customWidth="1"/>
    <col min="120" max="120" width="28" bestFit="1" customWidth="1"/>
    <col min="121" max="121" width="32.28515625" bestFit="1" customWidth="1"/>
    <col min="122" max="122" width="22.7109375" bestFit="1" customWidth="1"/>
    <col min="123" max="123" width="35.5703125" bestFit="1" customWidth="1"/>
    <col min="124" max="124" width="31.5703125" bestFit="1" customWidth="1"/>
    <col min="125" max="125" width="23.42578125" bestFit="1" customWidth="1"/>
    <col min="126" max="126" width="31.28515625" bestFit="1" customWidth="1"/>
    <col min="127" max="127" width="25.140625" bestFit="1" customWidth="1"/>
    <col min="128" max="128" width="28" bestFit="1" customWidth="1"/>
    <col min="129" max="129" width="32.28515625" bestFit="1" customWidth="1"/>
    <col min="130" max="130" width="22.7109375" bestFit="1" customWidth="1"/>
    <col min="131" max="131" width="35.5703125" bestFit="1" customWidth="1"/>
    <col min="132" max="132" width="31.5703125" bestFit="1" customWidth="1"/>
    <col min="133" max="133" width="23.42578125" bestFit="1" customWidth="1"/>
    <col min="134" max="134" width="31.28515625" bestFit="1" customWidth="1"/>
    <col min="135" max="135" width="25.140625" bestFit="1" customWidth="1"/>
    <col min="136" max="136" width="28" bestFit="1" customWidth="1"/>
    <col min="137" max="137" width="32.28515625" bestFit="1" customWidth="1"/>
    <col min="138" max="138" width="22.7109375" bestFit="1" customWidth="1"/>
    <col min="139" max="139" width="35.5703125" bestFit="1" customWidth="1"/>
    <col min="140" max="140" width="31.5703125" bestFit="1" customWidth="1"/>
    <col min="141" max="141" width="23.42578125" bestFit="1" customWidth="1"/>
    <col min="142" max="142" width="31.28515625" bestFit="1" customWidth="1"/>
    <col min="143" max="143" width="25.140625" bestFit="1" customWidth="1"/>
    <col min="144" max="144" width="28" bestFit="1" customWidth="1"/>
    <col min="145" max="145" width="32.28515625" bestFit="1" customWidth="1"/>
    <col min="146" max="146" width="22.7109375" bestFit="1" customWidth="1"/>
    <col min="147" max="147" width="35.5703125" bestFit="1" customWidth="1"/>
    <col min="148" max="148" width="31.5703125" bestFit="1" customWidth="1"/>
    <col min="149" max="149" width="23.42578125" bestFit="1" customWidth="1"/>
    <col min="150" max="150" width="31.28515625" bestFit="1" customWidth="1"/>
    <col min="151" max="151" width="25.140625" bestFit="1" customWidth="1"/>
    <col min="152" max="152" width="28" bestFit="1" customWidth="1"/>
    <col min="153" max="153" width="32.28515625" bestFit="1" customWidth="1"/>
    <col min="154" max="154" width="22.7109375" bestFit="1" customWidth="1"/>
    <col min="155" max="155" width="35.5703125" bestFit="1" customWidth="1"/>
    <col min="156" max="156" width="31.5703125" bestFit="1" customWidth="1"/>
    <col min="157" max="157" width="23.42578125" bestFit="1" customWidth="1"/>
    <col min="158" max="158" width="31.28515625" bestFit="1" customWidth="1"/>
    <col min="159" max="159" width="25.140625" bestFit="1" customWidth="1"/>
    <col min="160" max="160" width="28" bestFit="1" customWidth="1"/>
    <col min="161" max="161" width="32.28515625" bestFit="1" customWidth="1"/>
    <col min="162" max="162" width="22.7109375" bestFit="1" customWidth="1"/>
    <col min="163" max="163" width="35.5703125" bestFit="1" customWidth="1"/>
    <col min="164" max="164" width="31.5703125" bestFit="1" customWidth="1"/>
    <col min="165" max="165" width="23.42578125" bestFit="1" customWidth="1"/>
    <col min="166" max="166" width="31.28515625" bestFit="1" customWidth="1"/>
    <col min="167" max="167" width="25.140625" bestFit="1" customWidth="1"/>
    <col min="168" max="168" width="28" bestFit="1" customWidth="1"/>
    <col min="169" max="169" width="32.28515625" bestFit="1" customWidth="1"/>
    <col min="170" max="170" width="22.7109375" bestFit="1" customWidth="1"/>
    <col min="171" max="171" width="35.5703125" bestFit="1" customWidth="1"/>
    <col min="172" max="172" width="31.5703125" bestFit="1" customWidth="1"/>
    <col min="173" max="173" width="23.42578125" bestFit="1" customWidth="1"/>
    <col min="174" max="174" width="31.28515625" bestFit="1" customWidth="1"/>
    <col min="175" max="175" width="25.140625" bestFit="1" customWidth="1"/>
    <col min="176" max="176" width="28" bestFit="1" customWidth="1"/>
    <col min="177" max="177" width="32.28515625" bestFit="1" customWidth="1"/>
    <col min="178" max="178" width="22.7109375" bestFit="1" customWidth="1"/>
    <col min="179" max="179" width="35.5703125" bestFit="1" customWidth="1"/>
    <col min="180" max="180" width="31.5703125" bestFit="1" customWidth="1"/>
    <col min="181" max="181" width="23.42578125" bestFit="1" customWidth="1"/>
    <col min="182" max="182" width="31.28515625" bestFit="1" customWidth="1"/>
    <col min="183" max="183" width="25.140625" bestFit="1" customWidth="1"/>
    <col min="184" max="184" width="28" bestFit="1" customWidth="1"/>
    <col min="185" max="185" width="32.28515625" bestFit="1" customWidth="1"/>
    <col min="186" max="186" width="22.7109375" bestFit="1" customWidth="1"/>
    <col min="187" max="187" width="35.5703125" bestFit="1" customWidth="1"/>
    <col min="188" max="188" width="31.5703125" bestFit="1" customWidth="1"/>
    <col min="189" max="189" width="23.42578125" bestFit="1" customWidth="1"/>
    <col min="190" max="190" width="31.28515625" bestFit="1" customWidth="1"/>
    <col min="191" max="191" width="25.140625" bestFit="1" customWidth="1"/>
    <col min="192" max="192" width="28" bestFit="1" customWidth="1"/>
    <col min="193" max="193" width="32.28515625" bestFit="1" customWidth="1"/>
    <col min="194" max="194" width="22.7109375" bestFit="1" customWidth="1"/>
    <col min="195" max="195" width="35.5703125" bestFit="1" customWidth="1"/>
    <col min="196" max="196" width="31.5703125" bestFit="1" customWidth="1"/>
    <col min="197" max="197" width="23.42578125" bestFit="1" customWidth="1"/>
    <col min="198" max="198" width="31.28515625" bestFit="1" customWidth="1"/>
    <col min="199" max="199" width="25.140625" bestFit="1" customWidth="1"/>
    <col min="200" max="200" width="28" bestFit="1" customWidth="1"/>
    <col min="201" max="201" width="32.28515625" bestFit="1" customWidth="1"/>
    <col min="202" max="202" width="22.7109375" bestFit="1" customWidth="1"/>
    <col min="203" max="203" width="35.5703125" bestFit="1" customWidth="1"/>
    <col min="204" max="204" width="31.5703125" bestFit="1" customWidth="1"/>
    <col min="205" max="205" width="23.42578125" bestFit="1" customWidth="1"/>
    <col min="206" max="206" width="31.28515625" bestFit="1" customWidth="1"/>
    <col min="207" max="207" width="25.140625" bestFit="1" customWidth="1"/>
    <col min="208" max="208" width="28" bestFit="1" customWidth="1"/>
    <col min="209" max="209" width="32.28515625" bestFit="1" customWidth="1"/>
    <col min="210" max="210" width="22.7109375" bestFit="1" customWidth="1"/>
    <col min="211" max="211" width="35.5703125" bestFit="1" customWidth="1"/>
    <col min="212" max="212" width="31.5703125" bestFit="1" customWidth="1"/>
    <col min="213" max="213" width="23.42578125" bestFit="1" customWidth="1"/>
    <col min="214" max="214" width="31.28515625" bestFit="1" customWidth="1"/>
    <col min="215" max="215" width="25.140625" bestFit="1" customWidth="1"/>
    <col min="216" max="216" width="28" bestFit="1" customWidth="1"/>
    <col min="217" max="217" width="32.28515625" bestFit="1" customWidth="1"/>
    <col min="218" max="218" width="22.7109375" bestFit="1" customWidth="1"/>
    <col min="219" max="219" width="35.5703125" bestFit="1" customWidth="1"/>
    <col min="220" max="220" width="31.5703125" bestFit="1" customWidth="1"/>
    <col min="221" max="221" width="23.42578125" bestFit="1" customWidth="1"/>
    <col min="222" max="222" width="31.28515625" bestFit="1" customWidth="1"/>
    <col min="223" max="223" width="25.140625" bestFit="1" customWidth="1"/>
    <col min="224" max="224" width="28" bestFit="1" customWidth="1"/>
    <col min="225" max="225" width="32.28515625" bestFit="1" customWidth="1"/>
    <col min="226" max="226" width="22.7109375" bestFit="1" customWidth="1"/>
    <col min="227" max="227" width="35.5703125" bestFit="1" customWidth="1"/>
    <col min="228" max="228" width="31.5703125" bestFit="1" customWidth="1"/>
    <col min="229" max="229" width="23.42578125" bestFit="1" customWidth="1"/>
    <col min="230" max="230" width="31.28515625" bestFit="1" customWidth="1"/>
    <col min="231" max="231" width="25.140625" bestFit="1" customWidth="1"/>
    <col min="232" max="232" width="28" bestFit="1" customWidth="1"/>
    <col min="233" max="233" width="32.28515625" bestFit="1" customWidth="1"/>
    <col min="234" max="234" width="22.7109375" bestFit="1" customWidth="1"/>
    <col min="235" max="235" width="35.5703125" bestFit="1" customWidth="1"/>
    <col min="236" max="236" width="31.5703125" bestFit="1" customWidth="1"/>
    <col min="237" max="237" width="23.42578125" bestFit="1" customWidth="1"/>
    <col min="238" max="238" width="31.28515625" bestFit="1" customWidth="1"/>
    <col min="239" max="239" width="25.140625" bestFit="1" customWidth="1"/>
    <col min="240" max="240" width="28" bestFit="1" customWidth="1"/>
    <col min="241" max="241" width="32.28515625" bestFit="1" customWidth="1"/>
    <col min="242" max="242" width="22.7109375" bestFit="1" customWidth="1"/>
    <col min="243" max="243" width="35.5703125" bestFit="1" customWidth="1"/>
    <col min="244" max="244" width="31.5703125" bestFit="1" customWidth="1"/>
    <col min="245" max="245" width="23.42578125" bestFit="1" customWidth="1"/>
    <col min="246" max="246" width="31.28515625" bestFit="1" customWidth="1"/>
    <col min="247" max="247" width="25.140625" bestFit="1" customWidth="1"/>
    <col min="248" max="248" width="28" bestFit="1" customWidth="1"/>
    <col min="249" max="249" width="32.28515625" bestFit="1" customWidth="1"/>
    <col min="250" max="250" width="22.7109375" bestFit="1" customWidth="1"/>
    <col min="251" max="251" width="35.5703125" bestFit="1" customWidth="1"/>
    <col min="252" max="252" width="31.5703125" bestFit="1" customWidth="1"/>
    <col min="253" max="253" width="23.42578125" bestFit="1" customWidth="1"/>
    <col min="254" max="254" width="31.28515625" bestFit="1" customWidth="1"/>
  </cols>
  <sheetData>
    <row r="1" spans="2:254" ht="15.75" thickBot="1" x14ac:dyDescent="0.3"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M1" s="71"/>
      <c r="AN1" s="72"/>
      <c r="AO1" s="72"/>
      <c r="AP1" s="72"/>
      <c r="AQ1" s="72"/>
      <c r="AR1" s="72"/>
      <c r="AS1" s="72"/>
      <c r="AT1" s="191"/>
      <c r="IE1" s="71"/>
      <c r="IF1" s="72"/>
      <c r="IG1" s="72"/>
      <c r="IH1" s="72"/>
      <c r="II1" s="72"/>
      <c r="IJ1" s="72"/>
      <c r="IK1" s="72"/>
      <c r="IL1" s="191"/>
    </row>
    <row r="2" spans="2:254" ht="15" customHeight="1" x14ac:dyDescent="0.25">
      <c r="G2" s="313">
        <v>42370</v>
      </c>
      <c r="H2" s="314"/>
      <c r="I2" s="314"/>
      <c r="J2" s="314"/>
      <c r="K2" s="314"/>
      <c r="L2" s="314"/>
      <c r="M2" s="314"/>
      <c r="N2" s="315"/>
      <c r="O2" s="313">
        <v>42371</v>
      </c>
      <c r="P2" s="314"/>
      <c r="Q2" s="314"/>
      <c r="R2" s="314"/>
      <c r="S2" s="314"/>
      <c r="T2" s="314"/>
      <c r="U2" s="314"/>
      <c r="V2" s="315"/>
      <c r="W2" s="313">
        <v>42372</v>
      </c>
      <c r="X2" s="314"/>
      <c r="Y2" s="314"/>
      <c r="Z2" s="314"/>
      <c r="AA2" s="314"/>
      <c r="AB2" s="314"/>
      <c r="AC2" s="314"/>
      <c r="AD2" s="315"/>
      <c r="AE2" s="313">
        <v>42373</v>
      </c>
      <c r="AF2" s="314"/>
      <c r="AG2" s="314"/>
      <c r="AH2" s="314"/>
      <c r="AI2" s="314"/>
      <c r="AJ2" s="314"/>
      <c r="AK2" s="314"/>
      <c r="AL2" s="315"/>
      <c r="AM2" s="313">
        <v>42374</v>
      </c>
      <c r="AN2" s="314"/>
      <c r="AO2" s="314"/>
      <c r="AP2" s="314"/>
      <c r="AQ2" s="314"/>
      <c r="AR2" s="314"/>
      <c r="AS2" s="314"/>
      <c r="AT2" s="315"/>
      <c r="AU2" s="313">
        <v>42375</v>
      </c>
      <c r="AV2" s="314"/>
      <c r="AW2" s="314"/>
      <c r="AX2" s="314"/>
      <c r="AY2" s="314"/>
      <c r="AZ2" s="314"/>
      <c r="BA2" s="314"/>
      <c r="BB2" s="315"/>
      <c r="BC2" s="313">
        <v>42376</v>
      </c>
      <c r="BD2" s="314"/>
      <c r="BE2" s="314"/>
      <c r="BF2" s="314"/>
      <c r="BG2" s="314"/>
      <c r="BH2" s="314"/>
      <c r="BI2" s="314"/>
      <c r="BJ2" s="315"/>
      <c r="BK2" s="313">
        <v>42377</v>
      </c>
      <c r="BL2" s="314"/>
      <c r="BM2" s="314"/>
      <c r="BN2" s="314"/>
      <c r="BO2" s="314"/>
      <c r="BP2" s="314"/>
      <c r="BQ2" s="314"/>
      <c r="BR2" s="315"/>
      <c r="BS2" s="313">
        <v>42378</v>
      </c>
      <c r="BT2" s="314"/>
      <c r="BU2" s="314"/>
      <c r="BV2" s="314"/>
      <c r="BW2" s="314"/>
      <c r="BX2" s="314"/>
      <c r="BY2" s="314"/>
      <c r="BZ2" s="315"/>
      <c r="CA2" s="313">
        <v>42379</v>
      </c>
      <c r="CB2" s="314"/>
      <c r="CC2" s="314"/>
      <c r="CD2" s="314"/>
      <c r="CE2" s="314"/>
      <c r="CF2" s="314"/>
      <c r="CG2" s="314"/>
      <c r="CH2" s="315"/>
      <c r="CI2" s="313">
        <v>42380</v>
      </c>
      <c r="CJ2" s="314"/>
      <c r="CK2" s="314"/>
      <c r="CL2" s="314"/>
      <c r="CM2" s="314"/>
      <c r="CN2" s="314"/>
      <c r="CO2" s="314"/>
      <c r="CP2" s="315"/>
      <c r="CQ2" s="313">
        <v>42381</v>
      </c>
      <c r="CR2" s="314"/>
      <c r="CS2" s="314"/>
      <c r="CT2" s="314"/>
      <c r="CU2" s="314"/>
      <c r="CV2" s="314"/>
      <c r="CW2" s="314"/>
      <c r="CX2" s="315"/>
      <c r="CY2" s="313">
        <v>42382</v>
      </c>
      <c r="CZ2" s="314"/>
      <c r="DA2" s="314"/>
      <c r="DB2" s="314"/>
      <c r="DC2" s="314"/>
      <c r="DD2" s="314"/>
      <c r="DE2" s="314"/>
      <c r="DF2" s="315"/>
      <c r="DG2" s="313">
        <v>42383</v>
      </c>
      <c r="DH2" s="314"/>
      <c r="DI2" s="314"/>
      <c r="DJ2" s="314"/>
      <c r="DK2" s="314"/>
      <c r="DL2" s="314"/>
      <c r="DM2" s="314"/>
      <c r="DN2" s="315"/>
      <c r="DO2" s="313">
        <v>42384</v>
      </c>
      <c r="DP2" s="314"/>
      <c r="DQ2" s="314"/>
      <c r="DR2" s="314"/>
      <c r="DS2" s="314"/>
      <c r="DT2" s="314"/>
      <c r="DU2" s="314"/>
      <c r="DV2" s="315"/>
      <c r="DW2" s="313">
        <v>42385</v>
      </c>
      <c r="DX2" s="314"/>
      <c r="DY2" s="314"/>
      <c r="DZ2" s="314"/>
      <c r="EA2" s="314"/>
      <c r="EB2" s="314"/>
      <c r="EC2" s="314"/>
      <c r="ED2" s="315"/>
      <c r="EE2" s="313">
        <v>42386</v>
      </c>
      <c r="EF2" s="314"/>
      <c r="EG2" s="314"/>
      <c r="EH2" s="314"/>
      <c r="EI2" s="314"/>
      <c r="EJ2" s="314"/>
      <c r="EK2" s="314"/>
      <c r="EL2" s="315"/>
      <c r="EM2" s="313">
        <v>42387</v>
      </c>
      <c r="EN2" s="314"/>
      <c r="EO2" s="314"/>
      <c r="EP2" s="314"/>
      <c r="EQ2" s="314"/>
      <c r="ER2" s="314"/>
      <c r="ES2" s="314"/>
      <c r="ET2" s="315"/>
      <c r="EU2" s="313">
        <v>42388</v>
      </c>
      <c r="EV2" s="314"/>
      <c r="EW2" s="314"/>
      <c r="EX2" s="314"/>
      <c r="EY2" s="314"/>
      <c r="EZ2" s="314"/>
      <c r="FA2" s="314"/>
      <c r="FB2" s="315"/>
      <c r="FC2" s="313">
        <v>42389</v>
      </c>
      <c r="FD2" s="314"/>
      <c r="FE2" s="314"/>
      <c r="FF2" s="314"/>
      <c r="FG2" s="314"/>
      <c r="FH2" s="314"/>
      <c r="FI2" s="314"/>
      <c r="FJ2" s="315"/>
      <c r="FK2" s="313">
        <v>42390</v>
      </c>
      <c r="FL2" s="314"/>
      <c r="FM2" s="314"/>
      <c r="FN2" s="314"/>
      <c r="FO2" s="314"/>
      <c r="FP2" s="314"/>
      <c r="FQ2" s="314"/>
      <c r="FR2" s="315"/>
      <c r="FS2" s="313">
        <v>42391</v>
      </c>
      <c r="FT2" s="314"/>
      <c r="FU2" s="314"/>
      <c r="FV2" s="314"/>
      <c r="FW2" s="314"/>
      <c r="FX2" s="314"/>
      <c r="FY2" s="314"/>
      <c r="FZ2" s="315"/>
      <c r="GA2" s="313">
        <v>42392</v>
      </c>
      <c r="GB2" s="314"/>
      <c r="GC2" s="314"/>
      <c r="GD2" s="314"/>
      <c r="GE2" s="314"/>
      <c r="GF2" s="314"/>
      <c r="GG2" s="314"/>
      <c r="GH2" s="315"/>
      <c r="GI2" s="313">
        <v>42393</v>
      </c>
      <c r="GJ2" s="314"/>
      <c r="GK2" s="314"/>
      <c r="GL2" s="314"/>
      <c r="GM2" s="314"/>
      <c r="GN2" s="314"/>
      <c r="GO2" s="314"/>
      <c r="GP2" s="315"/>
      <c r="GQ2" s="313">
        <v>42394</v>
      </c>
      <c r="GR2" s="314"/>
      <c r="GS2" s="314"/>
      <c r="GT2" s="314"/>
      <c r="GU2" s="314"/>
      <c r="GV2" s="314"/>
      <c r="GW2" s="314"/>
      <c r="GX2" s="315"/>
      <c r="GY2" s="313">
        <v>42395</v>
      </c>
      <c r="GZ2" s="314"/>
      <c r="HA2" s="314"/>
      <c r="HB2" s="314"/>
      <c r="HC2" s="314"/>
      <c r="HD2" s="314"/>
      <c r="HE2" s="314"/>
      <c r="HF2" s="315"/>
      <c r="HG2" s="313">
        <v>42396</v>
      </c>
      <c r="HH2" s="314"/>
      <c r="HI2" s="314"/>
      <c r="HJ2" s="314"/>
      <c r="HK2" s="314"/>
      <c r="HL2" s="314"/>
      <c r="HM2" s="314"/>
      <c r="HN2" s="315"/>
      <c r="HO2" s="313">
        <v>42397</v>
      </c>
      <c r="HP2" s="314"/>
      <c r="HQ2" s="314"/>
      <c r="HR2" s="314"/>
      <c r="HS2" s="314"/>
      <c r="HT2" s="314"/>
      <c r="HU2" s="314"/>
      <c r="HV2" s="315"/>
      <c r="HW2" s="313">
        <v>42398</v>
      </c>
      <c r="HX2" s="314"/>
      <c r="HY2" s="314"/>
      <c r="HZ2" s="314"/>
      <c r="IA2" s="314"/>
      <c r="IB2" s="314"/>
      <c r="IC2" s="314"/>
      <c r="ID2" s="315"/>
      <c r="IE2" s="313">
        <v>42399</v>
      </c>
      <c r="IF2" s="314"/>
      <c r="IG2" s="314"/>
      <c r="IH2" s="314"/>
      <c r="II2" s="314"/>
      <c r="IJ2" s="314"/>
      <c r="IK2" s="314"/>
      <c r="IL2" s="315"/>
      <c r="IM2" s="313">
        <v>42400</v>
      </c>
      <c r="IN2" s="314"/>
      <c r="IO2" s="314"/>
      <c r="IP2" s="314"/>
      <c r="IQ2" s="314"/>
      <c r="IR2" s="314"/>
      <c r="IS2" s="314"/>
      <c r="IT2" s="315"/>
    </row>
    <row r="3" spans="2:254" ht="15" customHeight="1" x14ac:dyDescent="0.25">
      <c r="G3" s="316"/>
      <c r="H3" s="317"/>
      <c r="I3" s="317"/>
      <c r="J3" s="317"/>
      <c r="K3" s="317"/>
      <c r="L3" s="317"/>
      <c r="M3" s="317"/>
      <c r="N3" s="318"/>
      <c r="O3" s="316"/>
      <c r="P3" s="317"/>
      <c r="Q3" s="317"/>
      <c r="R3" s="317"/>
      <c r="S3" s="317"/>
      <c r="T3" s="317"/>
      <c r="U3" s="317"/>
      <c r="V3" s="318"/>
      <c r="W3" s="316"/>
      <c r="X3" s="317"/>
      <c r="Y3" s="317"/>
      <c r="Z3" s="317"/>
      <c r="AA3" s="317"/>
      <c r="AB3" s="317"/>
      <c r="AC3" s="317"/>
      <c r="AD3" s="318"/>
      <c r="AE3" s="316"/>
      <c r="AF3" s="317"/>
      <c r="AG3" s="317"/>
      <c r="AH3" s="317"/>
      <c r="AI3" s="317"/>
      <c r="AJ3" s="317"/>
      <c r="AK3" s="317"/>
      <c r="AL3" s="318"/>
      <c r="AM3" s="316"/>
      <c r="AN3" s="317"/>
      <c r="AO3" s="317"/>
      <c r="AP3" s="317"/>
      <c r="AQ3" s="317"/>
      <c r="AR3" s="317"/>
      <c r="AS3" s="317"/>
      <c r="AT3" s="318"/>
      <c r="AU3" s="316"/>
      <c r="AV3" s="317"/>
      <c r="AW3" s="317"/>
      <c r="AX3" s="317"/>
      <c r="AY3" s="317"/>
      <c r="AZ3" s="317"/>
      <c r="BA3" s="317"/>
      <c r="BB3" s="318"/>
      <c r="BC3" s="316"/>
      <c r="BD3" s="317"/>
      <c r="BE3" s="317"/>
      <c r="BF3" s="317"/>
      <c r="BG3" s="317"/>
      <c r="BH3" s="317"/>
      <c r="BI3" s="317"/>
      <c r="BJ3" s="318"/>
      <c r="BK3" s="316"/>
      <c r="BL3" s="317"/>
      <c r="BM3" s="317"/>
      <c r="BN3" s="317"/>
      <c r="BO3" s="317"/>
      <c r="BP3" s="317"/>
      <c r="BQ3" s="317"/>
      <c r="BR3" s="318"/>
      <c r="BS3" s="316"/>
      <c r="BT3" s="317"/>
      <c r="BU3" s="317"/>
      <c r="BV3" s="317"/>
      <c r="BW3" s="317"/>
      <c r="BX3" s="317"/>
      <c r="BY3" s="317"/>
      <c r="BZ3" s="318"/>
      <c r="CA3" s="316"/>
      <c r="CB3" s="317"/>
      <c r="CC3" s="317"/>
      <c r="CD3" s="317"/>
      <c r="CE3" s="317"/>
      <c r="CF3" s="317"/>
      <c r="CG3" s="317"/>
      <c r="CH3" s="318"/>
      <c r="CI3" s="316"/>
      <c r="CJ3" s="317"/>
      <c r="CK3" s="317"/>
      <c r="CL3" s="317"/>
      <c r="CM3" s="317"/>
      <c r="CN3" s="317"/>
      <c r="CO3" s="317"/>
      <c r="CP3" s="318"/>
      <c r="CQ3" s="316"/>
      <c r="CR3" s="317"/>
      <c r="CS3" s="317"/>
      <c r="CT3" s="317"/>
      <c r="CU3" s="317"/>
      <c r="CV3" s="317"/>
      <c r="CW3" s="317"/>
      <c r="CX3" s="318"/>
      <c r="CY3" s="316"/>
      <c r="CZ3" s="317"/>
      <c r="DA3" s="317"/>
      <c r="DB3" s="317"/>
      <c r="DC3" s="317"/>
      <c r="DD3" s="317"/>
      <c r="DE3" s="317"/>
      <c r="DF3" s="318"/>
      <c r="DG3" s="316"/>
      <c r="DH3" s="317"/>
      <c r="DI3" s="317"/>
      <c r="DJ3" s="317"/>
      <c r="DK3" s="317"/>
      <c r="DL3" s="317"/>
      <c r="DM3" s="317"/>
      <c r="DN3" s="318"/>
      <c r="DO3" s="316"/>
      <c r="DP3" s="317"/>
      <c r="DQ3" s="317"/>
      <c r="DR3" s="317"/>
      <c r="DS3" s="317"/>
      <c r="DT3" s="317"/>
      <c r="DU3" s="317"/>
      <c r="DV3" s="318"/>
      <c r="DW3" s="316"/>
      <c r="DX3" s="317"/>
      <c r="DY3" s="317"/>
      <c r="DZ3" s="317"/>
      <c r="EA3" s="317"/>
      <c r="EB3" s="317"/>
      <c r="EC3" s="317"/>
      <c r="ED3" s="318"/>
      <c r="EE3" s="316"/>
      <c r="EF3" s="317"/>
      <c r="EG3" s="317"/>
      <c r="EH3" s="317"/>
      <c r="EI3" s="317"/>
      <c r="EJ3" s="317"/>
      <c r="EK3" s="317"/>
      <c r="EL3" s="318"/>
      <c r="EM3" s="316"/>
      <c r="EN3" s="317"/>
      <c r="EO3" s="317"/>
      <c r="EP3" s="317"/>
      <c r="EQ3" s="317"/>
      <c r="ER3" s="317"/>
      <c r="ES3" s="317"/>
      <c r="ET3" s="318"/>
      <c r="EU3" s="316"/>
      <c r="EV3" s="317"/>
      <c r="EW3" s="317"/>
      <c r="EX3" s="317"/>
      <c r="EY3" s="317"/>
      <c r="EZ3" s="317"/>
      <c r="FA3" s="317"/>
      <c r="FB3" s="318"/>
      <c r="FC3" s="316"/>
      <c r="FD3" s="317"/>
      <c r="FE3" s="317"/>
      <c r="FF3" s="317"/>
      <c r="FG3" s="317"/>
      <c r="FH3" s="317"/>
      <c r="FI3" s="317"/>
      <c r="FJ3" s="318"/>
      <c r="FK3" s="316"/>
      <c r="FL3" s="317"/>
      <c r="FM3" s="317"/>
      <c r="FN3" s="317"/>
      <c r="FO3" s="317"/>
      <c r="FP3" s="317"/>
      <c r="FQ3" s="317"/>
      <c r="FR3" s="318"/>
      <c r="FS3" s="316"/>
      <c r="FT3" s="317"/>
      <c r="FU3" s="317"/>
      <c r="FV3" s="317"/>
      <c r="FW3" s="317"/>
      <c r="FX3" s="317"/>
      <c r="FY3" s="317"/>
      <c r="FZ3" s="318"/>
      <c r="GA3" s="316"/>
      <c r="GB3" s="317"/>
      <c r="GC3" s="317"/>
      <c r="GD3" s="317"/>
      <c r="GE3" s="317"/>
      <c r="GF3" s="317"/>
      <c r="GG3" s="317"/>
      <c r="GH3" s="318"/>
      <c r="GI3" s="316"/>
      <c r="GJ3" s="317"/>
      <c r="GK3" s="317"/>
      <c r="GL3" s="317"/>
      <c r="GM3" s="317"/>
      <c r="GN3" s="317"/>
      <c r="GO3" s="317"/>
      <c r="GP3" s="318"/>
      <c r="GQ3" s="316"/>
      <c r="GR3" s="317"/>
      <c r="GS3" s="317"/>
      <c r="GT3" s="317"/>
      <c r="GU3" s="317"/>
      <c r="GV3" s="317"/>
      <c r="GW3" s="317"/>
      <c r="GX3" s="318"/>
      <c r="GY3" s="316"/>
      <c r="GZ3" s="317"/>
      <c r="HA3" s="317"/>
      <c r="HB3" s="317"/>
      <c r="HC3" s="317"/>
      <c r="HD3" s="317"/>
      <c r="HE3" s="317"/>
      <c r="HF3" s="318"/>
      <c r="HG3" s="316"/>
      <c r="HH3" s="317"/>
      <c r="HI3" s="317"/>
      <c r="HJ3" s="317"/>
      <c r="HK3" s="317"/>
      <c r="HL3" s="317"/>
      <c r="HM3" s="317"/>
      <c r="HN3" s="318"/>
      <c r="HO3" s="316"/>
      <c r="HP3" s="317"/>
      <c r="HQ3" s="317"/>
      <c r="HR3" s="317"/>
      <c r="HS3" s="317"/>
      <c r="HT3" s="317"/>
      <c r="HU3" s="317"/>
      <c r="HV3" s="318"/>
      <c r="HW3" s="316"/>
      <c r="HX3" s="317"/>
      <c r="HY3" s="317"/>
      <c r="HZ3" s="317"/>
      <c r="IA3" s="317"/>
      <c r="IB3" s="317"/>
      <c r="IC3" s="317"/>
      <c r="ID3" s="318"/>
      <c r="IE3" s="316"/>
      <c r="IF3" s="317"/>
      <c r="IG3" s="317"/>
      <c r="IH3" s="317"/>
      <c r="II3" s="317"/>
      <c r="IJ3" s="317"/>
      <c r="IK3" s="317"/>
      <c r="IL3" s="318"/>
      <c r="IM3" s="316"/>
      <c r="IN3" s="317"/>
      <c r="IO3" s="317"/>
      <c r="IP3" s="317"/>
      <c r="IQ3" s="317"/>
      <c r="IR3" s="317"/>
      <c r="IS3" s="317"/>
      <c r="IT3" s="318"/>
    </row>
    <row r="4" spans="2:254" ht="15.75" customHeight="1" x14ac:dyDescent="0.25">
      <c r="D4" s="98" t="s">
        <v>20</v>
      </c>
      <c r="E4" s="159" t="s">
        <v>6</v>
      </c>
      <c r="F4" s="159" t="s">
        <v>22</v>
      </c>
      <c r="G4" s="97" t="s">
        <v>31</v>
      </c>
      <c r="H4" s="160" t="s">
        <v>30</v>
      </c>
      <c r="I4" s="319" t="s">
        <v>16</v>
      </c>
      <c r="J4" s="320"/>
      <c r="K4" s="99" t="s">
        <v>17</v>
      </c>
      <c r="L4" s="100"/>
      <c r="M4" s="100"/>
      <c r="N4" s="101"/>
      <c r="O4" s="160" t="s">
        <v>31</v>
      </c>
      <c r="P4" s="160" t="s">
        <v>30</v>
      </c>
      <c r="Q4" s="319" t="s">
        <v>16</v>
      </c>
      <c r="R4" s="320"/>
      <c r="S4" s="99" t="s">
        <v>17</v>
      </c>
      <c r="T4" s="100"/>
      <c r="U4" s="100"/>
      <c r="V4" s="100"/>
      <c r="W4" s="97" t="s">
        <v>31</v>
      </c>
      <c r="X4" s="160" t="s">
        <v>30</v>
      </c>
      <c r="Y4" s="319" t="s">
        <v>16</v>
      </c>
      <c r="Z4" s="320"/>
      <c r="AA4" s="99" t="s">
        <v>17</v>
      </c>
      <c r="AB4" s="100"/>
      <c r="AC4" s="100"/>
      <c r="AD4" s="101"/>
      <c r="AE4" s="160" t="s">
        <v>31</v>
      </c>
      <c r="AF4" s="160" t="s">
        <v>30</v>
      </c>
      <c r="AG4" s="319" t="s">
        <v>16</v>
      </c>
      <c r="AH4" s="320"/>
      <c r="AI4" s="99" t="s">
        <v>17</v>
      </c>
      <c r="AJ4" s="100"/>
      <c r="AK4" s="100"/>
      <c r="AL4" s="100"/>
      <c r="AM4" s="97" t="s">
        <v>31</v>
      </c>
      <c r="AN4" s="160" t="s">
        <v>30</v>
      </c>
      <c r="AO4" s="319" t="s">
        <v>16</v>
      </c>
      <c r="AP4" s="320"/>
      <c r="AQ4" s="99" t="s">
        <v>17</v>
      </c>
      <c r="AR4" s="100"/>
      <c r="AS4" s="100"/>
      <c r="AT4" s="101"/>
      <c r="AU4" s="160" t="s">
        <v>31</v>
      </c>
      <c r="AV4" s="160" t="s">
        <v>30</v>
      </c>
      <c r="AW4" s="319" t="s">
        <v>16</v>
      </c>
      <c r="AX4" s="320"/>
      <c r="AY4" s="99" t="s">
        <v>17</v>
      </c>
      <c r="AZ4" s="100"/>
      <c r="BA4" s="100"/>
      <c r="BB4" s="100"/>
      <c r="BC4" s="97" t="s">
        <v>31</v>
      </c>
      <c r="BD4" s="160" t="s">
        <v>30</v>
      </c>
      <c r="BE4" s="319" t="s">
        <v>16</v>
      </c>
      <c r="BF4" s="320"/>
      <c r="BG4" s="99" t="s">
        <v>17</v>
      </c>
      <c r="BH4" s="100"/>
      <c r="BI4" s="100"/>
      <c r="BJ4" s="101"/>
      <c r="BK4" s="160" t="s">
        <v>31</v>
      </c>
      <c r="BL4" s="160" t="s">
        <v>30</v>
      </c>
      <c r="BM4" s="319" t="s">
        <v>16</v>
      </c>
      <c r="BN4" s="320"/>
      <c r="BO4" s="99" t="s">
        <v>17</v>
      </c>
      <c r="BP4" s="100"/>
      <c r="BQ4" s="100"/>
      <c r="BR4" s="100"/>
      <c r="BS4" s="97" t="s">
        <v>31</v>
      </c>
      <c r="BT4" s="160" t="s">
        <v>30</v>
      </c>
      <c r="BU4" s="319" t="s">
        <v>16</v>
      </c>
      <c r="BV4" s="320"/>
      <c r="BW4" s="99" t="s">
        <v>17</v>
      </c>
      <c r="BX4" s="100"/>
      <c r="BY4" s="100"/>
      <c r="BZ4" s="101"/>
      <c r="CA4" s="160" t="s">
        <v>31</v>
      </c>
      <c r="CB4" s="160" t="s">
        <v>30</v>
      </c>
      <c r="CC4" s="319" t="s">
        <v>16</v>
      </c>
      <c r="CD4" s="320"/>
      <c r="CE4" s="99" t="s">
        <v>17</v>
      </c>
      <c r="CF4" s="100"/>
      <c r="CG4" s="100"/>
      <c r="CH4" s="100"/>
      <c r="CI4" s="97" t="s">
        <v>31</v>
      </c>
      <c r="CJ4" s="160" t="s">
        <v>30</v>
      </c>
      <c r="CK4" s="319" t="s">
        <v>16</v>
      </c>
      <c r="CL4" s="320"/>
      <c r="CM4" s="99" t="s">
        <v>17</v>
      </c>
      <c r="CN4" s="100"/>
      <c r="CO4" s="100"/>
      <c r="CP4" s="101"/>
      <c r="CQ4" s="160" t="s">
        <v>31</v>
      </c>
      <c r="CR4" s="160" t="s">
        <v>30</v>
      </c>
      <c r="CS4" s="319" t="s">
        <v>16</v>
      </c>
      <c r="CT4" s="320"/>
      <c r="CU4" s="99" t="s">
        <v>17</v>
      </c>
      <c r="CV4" s="100"/>
      <c r="CW4" s="100"/>
      <c r="CX4" s="100"/>
      <c r="CY4" s="97" t="s">
        <v>31</v>
      </c>
      <c r="CZ4" s="160" t="s">
        <v>30</v>
      </c>
      <c r="DA4" s="319" t="s">
        <v>16</v>
      </c>
      <c r="DB4" s="320"/>
      <c r="DC4" s="99" t="s">
        <v>17</v>
      </c>
      <c r="DD4" s="100"/>
      <c r="DE4" s="100"/>
      <c r="DF4" s="101"/>
      <c r="DG4" s="160" t="s">
        <v>31</v>
      </c>
      <c r="DH4" s="160" t="s">
        <v>30</v>
      </c>
      <c r="DI4" s="319" t="s">
        <v>16</v>
      </c>
      <c r="DJ4" s="320"/>
      <c r="DK4" s="99" t="s">
        <v>17</v>
      </c>
      <c r="DL4" s="100"/>
      <c r="DM4" s="100"/>
      <c r="DN4" s="100"/>
      <c r="DO4" s="97" t="s">
        <v>31</v>
      </c>
      <c r="DP4" s="160" t="s">
        <v>30</v>
      </c>
      <c r="DQ4" s="319" t="s">
        <v>16</v>
      </c>
      <c r="DR4" s="320"/>
      <c r="DS4" s="99" t="s">
        <v>17</v>
      </c>
      <c r="DT4" s="100"/>
      <c r="DU4" s="100"/>
      <c r="DV4" s="101"/>
      <c r="DW4" s="160" t="s">
        <v>31</v>
      </c>
      <c r="DX4" s="160" t="s">
        <v>30</v>
      </c>
      <c r="DY4" s="319" t="s">
        <v>16</v>
      </c>
      <c r="DZ4" s="320"/>
      <c r="EA4" s="99" t="s">
        <v>17</v>
      </c>
      <c r="EB4" s="100"/>
      <c r="EC4" s="100"/>
      <c r="ED4" s="100"/>
      <c r="EE4" s="97" t="s">
        <v>31</v>
      </c>
      <c r="EF4" s="160" t="s">
        <v>30</v>
      </c>
      <c r="EG4" s="319" t="s">
        <v>16</v>
      </c>
      <c r="EH4" s="320"/>
      <c r="EI4" s="99" t="s">
        <v>17</v>
      </c>
      <c r="EJ4" s="100"/>
      <c r="EK4" s="100"/>
      <c r="EL4" s="101"/>
      <c r="EM4" s="160" t="s">
        <v>31</v>
      </c>
      <c r="EN4" s="160" t="s">
        <v>30</v>
      </c>
      <c r="EO4" s="319" t="s">
        <v>16</v>
      </c>
      <c r="EP4" s="320"/>
      <c r="EQ4" s="99" t="s">
        <v>17</v>
      </c>
      <c r="ER4" s="100"/>
      <c r="ES4" s="100"/>
      <c r="ET4" s="100"/>
      <c r="EU4" s="97" t="s">
        <v>31</v>
      </c>
      <c r="EV4" s="160" t="s">
        <v>30</v>
      </c>
      <c r="EW4" s="319" t="s">
        <v>16</v>
      </c>
      <c r="EX4" s="320"/>
      <c r="EY4" s="99" t="s">
        <v>17</v>
      </c>
      <c r="EZ4" s="100"/>
      <c r="FA4" s="100"/>
      <c r="FB4" s="101"/>
      <c r="FC4" s="97" t="s">
        <v>31</v>
      </c>
      <c r="FD4" s="160" t="s">
        <v>30</v>
      </c>
      <c r="FE4" s="319" t="s">
        <v>16</v>
      </c>
      <c r="FF4" s="320"/>
      <c r="FG4" s="99" t="s">
        <v>17</v>
      </c>
      <c r="FH4" s="100"/>
      <c r="FI4" s="100"/>
      <c r="FJ4" s="101"/>
      <c r="FK4" s="160" t="s">
        <v>31</v>
      </c>
      <c r="FL4" s="160" t="s">
        <v>30</v>
      </c>
      <c r="FM4" s="319" t="s">
        <v>16</v>
      </c>
      <c r="FN4" s="320"/>
      <c r="FO4" s="99" t="s">
        <v>17</v>
      </c>
      <c r="FP4" s="100"/>
      <c r="FQ4" s="100"/>
      <c r="FR4" s="100"/>
      <c r="FS4" s="97" t="s">
        <v>31</v>
      </c>
      <c r="FT4" s="160" t="s">
        <v>30</v>
      </c>
      <c r="FU4" s="319" t="s">
        <v>16</v>
      </c>
      <c r="FV4" s="320"/>
      <c r="FW4" s="99" t="s">
        <v>17</v>
      </c>
      <c r="FX4" s="100"/>
      <c r="FY4" s="100"/>
      <c r="FZ4" s="101"/>
      <c r="GA4" s="160" t="s">
        <v>31</v>
      </c>
      <c r="GB4" s="160" t="s">
        <v>30</v>
      </c>
      <c r="GC4" s="319" t="s">
        <v>16</v>
      </c>
      <c r="GD4" s="320"/>
      <c r="GE4" s="99" t="s">
        <v>17</v>
      </c>
      <c r="GF4" s="100"/>
      <c r="GG4" s="100"/>
      <c r="GH4" s="100"/>
      <c r="GI4" s="97" t="s">
        <v>31</v>
      </c>
      <c r="GJ4" s="160" t="s">
        <v>30</v>
      </c>
      <c r="GK4" s="319" t="s">
        <v>16</v>
      </c>
      <c r="GL4" s="320"/>
      <c r="GM4" s="99" t="s">
        <v>17</v>
      </c>
      <c r="GN4" s="100"/>
      <c r="GO4" s="100"/>
      <c r="GP4" s="101"/>
      <c r="GQ4" s="160" t="s">
        <v>31</v>
      </c>
      <c r="GR4" s="160" t="s">
        <v>30</v>
      </c>
      <c r="GS4" s="319" t="s">
        <v>16</v>
      </c>
      <c r="GT4" s="320"/>
      <c r="GU4" s="99" t="s">
        <v>17</v>
      </c>
      <c r="GV4" s="100"/>
      <c r="GW4" s="100"/>
      <c r="GX4" s="100"/>
      <c r="GY4" s="97" t="s">
        <v>31</v>
      </c>
      <c r="GZ4" s="160" t="s">
        <v>30</v>
      </c>
      <c r="HA4" s="319" t="s">
        <v>16</v>
      </c>
      <c r="HB4" s="320"/>
      <c r="HC4" s="99" t="s">
        <v>17</v>
      </c>
      <c r="HD4" s="100"/>
      <c r="HE4" s="100"/>
      <c r="HF4" s="101"/>
      <c r="HG4" s="160" t="s">
        <v>31</v>
      </c>
      <c r="HH4" s="160" t="s">
        <v>30</v>
      </c>
      <c r="HI4" s="319" t="s">
        <v>16</v>
      </c>
      <c r="HJ4" s="320"/>
      <c r="HK4" s="99" t="s">
        <v>17</v>
      </c>
      <c r="HL4" s="100"/>
      <c r="HM4" s="100"/>
      <c r="HN4" s="100"/>
      <c r="HO4" s="97" t="s">
        <v>31</v>
      </c>
      <c r="HP4" s="160" t="s">
        <v>30</v>
      </c>
      <c r="HQ4" s="319" t="s">
        <v>16</v>
      </c>
      <c r="HR4" s="320"/>
      <c r="HS4" s="99" t="s">
        <v>17</v>
      </c>
      <c r="HT4" s="100"/>
      <c r="HU4" s="100"/>
      <c r="HV4" s="101"/>
      <c r="HW4" s="160" t="s">
        <v>31</v>
      </c>
      <c r="HX4" s="160" t="s">
        <v>30</v>
      </c>
      <c r="HY4" s="319" t="s">
        <v>16</v>
      </c>
      <c r="HZ4" s="320"/>
      <c r="IA4" s="99" t="s">
        <v>17</v>
      </c>
      <c r="IB4" s="100"/>
      <c r="IC4" s="100"/>
      <c r="ID4" s="100"/>
      <c r="IE4" s="97" t="s">
        <v>31</v>
      </c>
      <c r="IF4" s="160" t="s">
        <v>30</v>
      </c>
      <c r="IG4" s="319" t="s">
        <v>16</v>
      </c>
      <c r="IH4" s="320"/>
      <c r="II4" s="99" t="s">
        <v>17</v>
      </c>
      <c r="IJ4" s="100"/>
      <c r="IK4" s="100"/>
      <c r="IL4" s="101"/>
      <c r="IM4" s="97" t="s">
        <v>31</v>
      </c>
      <c r="IN4" s="160" t="s">
        <v>30</v>
      </c>
      <c r="IO4" s="319" t="s">
        <v>16</v>
      </c>
      <c r="IP4" s="320"/>
      <c r="IQ4" s="99" t="s">
        <v>17</v>
      </c>
      <c r="IR4" s="100"/>
      <c r="IS4" s="100"/>
      <c r="IT4" s="101"/>
    </row>
    <row r="5" spans="2:254" ht="15.75" customHeight="1" x14ac:dyDescent="0.25">
      <c r="B5" s="63"/>
      <c r="C5" s="64"/>
      <c r="D5" s="16" t="s">
        <v>72</v>
      </c>
      <c r="E5" s="6" t="s">
        <v>32</v>
      </c>
      <c r="F5" s="46">
        <f>114.32+101.66</f>
        <v>215.98</v>
      </c>
      <c r="G5" s="23">
        <v>0</v>
      </c>
      <c r="H5" s="33">
        <f t="shared" ref="H5:H36" si="0">$F5*G5</f>
        <v>0</v>
      </c>
      <c r="I5" s="10" t="s">
        <v>0</v>
      </c>
      <c r="J5" s="53"/>
      <c r="K5" s="57">
        <f>SUM(H$5:H$12)*J5</f>
        <v>0</v>
      </c>
      <c r="L5" s="6"/>
      <c r="M5" s="6"/>
      <c r="N5" s="24"/>
      <c r="O5" s="6">
        <v>0.5</v>
      </c>
      <c r="P5" s="33">
        <f>$F5*O5</f>
        <v>107.99</v>
      </c>
      <c r="Q5" s="10" t="s">
        <v>0</v>
      </c>
      <c r="R5" s="53"/>
      <c r="S5" s="57">
        <f>SUM(P$5:P$12)*R5</f>
        <v>0</v>
      </c>
      <c r="T5" s="6"/>
      <c r="U5" s="6"/>
      <c r="V5" s="6"/>
      <c r="W5" s="23">
        <v>0</v>
      </c>
      <c r="X5" s="33">
        <f>$F5*W5</f>
        <v>0</v>
      </c>
      <c r="Y5" s="10" t="s">
        <v>0</v>
      </c>
      <c r="Z5" s="12"/>
      <c r="AA5" s="36">
        <f>SUM(X$5:X$12)*Z5</f>
        <v>0</v>
      </c>
      <c r="AB5" s="6"/>
      <c r="AC5" s="6"/>
      <c r="AD5" s="24"/>
      <c r="AE5" s="6">
        <v>0</v>
      </c>
      <c r="AF5" s="33">
        <f>$F5*AE5</f>
        <v>0</v>
      </c>
      <c r="AG5" s="10" t="s">
        <v>0</v>
      </c>
      <c r="AH5" s="53"/>
      <c r="AI5" s="57">
        <f>SUM(AF$5:AF$12)*AH5</f>
        <v>0</v>
      </c>
      <c r="AJ5" s="6"/>
      <c r="AK5" s="6"/>
      <c r="AL5" s="6"/>
      <c r="AM5" s="23">
        <v>0</v>
      </c>
      <c r="AN5" s="33">
        <f>$F5*AM5</f>
        <v>0</v>
      </c>
      <c r="AO5" s="10" t="s">
        <v>0</v>
      </c>
      <c r="AP5" s="53"/>
      <c r="AQ5" s="57">
        <f>SUM(AN$5:AN$12)*AP5</f>
        <v>0</v>
      </c>
      <c r="AR5" s="6"/>
      <c r="AS5" s="6"/>
      <c r="AT5" s="24"/>
      <c r="AU5" s="6">
        <v>0</v>
      </c>
      <c r="AV5" s="33">
        <f>$F5*AU5</f>
        <v>0</v>
      </c>
      <c r="AW5" s="10" t="s">
        <v>0</v>
      </c>
      <c r="AX5" s="53"/>
      <c r="AY5" s="57">
        <f>SUM(AV$5:AV$12)*AX5</f>
        <v>0</v>
      </c>
      <c r="AZ5" s="6"/>
      <c r="BA5" s="6"/>
      <c r="BB5" s="6"/>
      <c r="BC5" s="23">
        <v>1</v>
      </c>
      <c r="BD5" s="33">
        <f>$F5*BC5</f>
        <v>215.98</v>
      </c>
      <c r="BE5" s="10" t="s">
        <v>0</v>
      </c>
      <c r="BF5" s="53"/>
      <c r="BG5" s="57">
        <f>SUM(BD$5:BD$12)*BF5</f>
        <v>0</v>
      </c>
      <c r="BH5" s="6"/>
      <c r="BI5" s="6"/>
      <c r="BJ5" s="24"/>
      <c r="BK5" s="6">
        <v>1</v>
      </c>
      <c r="BL5" s="33">
        <f>$F5*BK5</f>
        <v>215.98</v>
      </c>
      <c r="BM5" s="10" t="s">
        <v>0</v>
      </c>
      <c r="BN5" s="53"/>
      <c r="BO5" s="57">
        <f>SUM(BL$5:BL$12)*BN5</f>
        <v>0</v>
      </c>
      <c r="BP5" s="6"/>
      <c r="BQ5" s="6"/>
      <c r="BR5" s="6"/>
      <c r="BS5" s="23">
        <v>1</v>
      </c>
      <c r="BT5" s="33">
        <f>$F5*BS5</f>
        <v>215.98</v>
      </c>
      <c r="BU5" s="10" t="s">
        <v>0</v>
      </c>
      <c r="BV5" s="53"/>
      <c r="BW5" s="57">
        <f>SUM(BT$5:BT$12)*BV5</f>
        <v>0</v>
      </c>
      <c r="BX5" s="6"/>
      <c r="BY5" s="6"/>
      <c r="BZ5" s="24"/>
      <c r="CA5" s="6">
        <v>0</v>
      </c>
      <c r="CB5" s="33">
        <f>$F5*CA5</f>
        <v>0</v>
      </c>
      <c r="CC5" s="10" t="s">
        <v>0</v>
      </c>
      <c r="CD5" s="53"/>
      <c r="CE5" s="57">
        <f>SUM(CB$5:CB$12)*CD5</f>
        <v>0</v>
      </c>
      <c r="CF5" s="6"/>
      <c r="CG5" s="6"/>
      <c r="CH5" s="6"/>
      <c r="CI5" s="23">
        <v>0</v>
      </c>
      <c r="CJ5" s="33">
        <f>$F5*CI5</f>
        <v>0</v>
      </c>
      <c r="CK5" s="10" t="s">
        <v>0</v>
      </c>
      <c r="CL5" s="53"/>
      <c r="CM5" s="57">
        <f>SUM(CJ$5:CJ$12)*CL5</f>
        <v>0</v>
      </c>
      <c r="CN5" s="6"/>
      <c r="CO5" s="6"/>
      <c r="CP5" s="24"/>
      <c r="CQ5" s="6">
        <v>1</v>
      </c>
      <c r="CR5" s="33">
        <f>$F5*CQ5</f>
        <v>215.98</v>
      </c>
      <c r="CS5" s="10" t="s">
        <v>0</v>
      </c>
      <c r="CT5" s="53"/>
      <c r="CU5" s="57">
        <f>SUM(CR$5:CR$12)*CT5</f>
        <v>0</v>
      </c>
      <c r="CV5" s="6"/>
      <c r="CW5" s="6"/>
      <c r="CX5" s="6"/>
      <c r="CY5" s="23">
        <v>1</v>
      </c>
      <c r="CZ5" s="33">
        <f>$F5*CY5</f>
        <v>215.98</v>
      </c>
      <c r="DA5" s="10" t="s">
        <v>0</v>
      </c>
      <c r="DB5" s="53"/>
      <c r="DC5" s="57">
        <f>SUM(CZ$5:CZ$12)*DB5</f>
        <v>0</v>
      </c>
      <c r="DD5" s="6"/>
      <c r="DE5" s="6"/>
      <c r="DF5" s="24"/>
      <c r="DG5" s="6">
        <v>1</v>
      </c>
      <c r="DH5" s="33">
        <f>$F5*DG5</f>
        <v>215.98</v>
      </c>
      <c r="DI5" s="10" t="s">
        <v>0</v>
      </c>
      <c r="DJ5" s="53"/>
      <c r="DK5" s="57">
        <f>SUM(DH$5:DH$12)*DJ5</f>
        <v>0</v>
      </c>
      <c r="DL5" s="6"/>
      <c r="DM5" s="6"/>
      <c r="DN5" s="6"/>
      <c r="DO5" s="23">
        <v>1</v>
      </c>
      <c r="DP5" s="33">
        <f>$F5*DO5</f>
        <v>215.98</v>
      </c>
      <c r="DQ5" s="10" t="s">
        <v>0</v>
      </c>
      <c r="DR5" s="53"/>
      <c r="DS5" s="57">
        <f>SUM(DP$5:DP$12)*DR5</f>
        <v>0</v>
      </c>
      <c r="DT5" s="6"/>
      <c r="DU5" s="6"/>
      <c r="DV5" s="24"/>
      <c r="DW5" s="6">
        <v>1</v>
      </c>
      <c r="DX5" s="33">
        <f>$F5*DW5</f>
        <v>215.98</v>
      </c>
      <c r="DY5" s="10" t="s">
        <v>0</v>
      </c>
      <c r="DZ5" s="53"/>
      <c r="EA5" s="57">
        <f>SUM(DX$5:DX$12)*DZ5</f>
        <v>0</v>
      </c>
      <c r="EB5" s="6"/>
      <c r="EC5" s="6"/>
      <c r="ED5" s="6"/>
      <c r="EE5" s="23">
        <v>0</v>
      </c>
      <c r="EF5" s="33">
        <f>$F5*EE5</f>
        <v>0</v>
      </c>
      <c r="EG5" s="10" t="s">
        <v>0</v>
      </c>
      <c r="EH5" s="53"/>
      <c r="EI5" s="57">
        <f>SUM(EF$5:EF$12)*EH5</f>
        <v>0</v>
      </c>
      <c r="EJ5" s="6"/>
      <c r="EK5" s="6"/>
      <c r="EL5" s="24"/>
      <c r="EM5" s="6">
        <v>0</v>
      </c>
      <c r="EN5" s="33">
        <f>$F5*EM5</f>
        <v>0</v>
      </c>
      <c r="EO5" s="10" t="s">
        <v>0</v>
      </c>
      <c r="EP5" s="53"/>
      <c r="EQ5" s="57">
        <f>SUM(EN$5:EN$12)*EP5</f>
        <v>0</v>
      </c>
      <c r="ER5" s="6"/>
      <c r="ES5" s="6"/>
      <c r="ET5" s="6"/>
      <c r="EU5" s="23">
        <v>0</v>
      </c>
      <c r="EV5" s="33">
        <f>$F5*EU5</f>
        <v>0</v>
      </c>
      <c r="EW5" s="10" t="s">
        <v>0</v>
      </c>
      <c r="EX5" s="53"/>
      <c r="EY5" s="57">
        <f>SUM(EV$5:EV$12)*EX5</f>
        <v>0</v>
      </c>
      <c r="EZ5" s="6"/>
      <c r="FA5" s="6"/>
      <c r="FB5" s="24"/>
      <c r="FC5" s="23">
        <v>0</v>
      </c>
      <c r="FD5" s="33">
        <f>$F5*FC5</f>
        <v>0</v>
      </c>
      <c r="FE5" s="10" t="s">
        <v>0</v>
      </c>
      <c r="FF5" s="53"/>
      <c r="FG5" s="57">
        <f>SUM(FD$5:FD$12)*FF5</f>
        <v>0</v>
      </c>
      <c r="FH5" s="6"/>
      <c r="FI5" s="6"/>
      <c r="FJ5" s="24"/>
      <c r="FK5" s="6">
        <v>0</v>
      </c>
      <c r="FL5" s="33">
        <f>$F5*FK5</f>
        <v>0</v>
      </c>
      <c r="FM5" s="10" t="s">
        <v>0</v>
      </c>
      <c r="FN5" s="53"/>
      <c r="FO5" s="57">
        <f>SUM(FL$5:FL$12)*FN5</f>
        <v>0</v>
      </c>
      <c r="FP5" s="6"/>
      <c r="FQ5" s="6"/>
      <c r="FR5" s="6"/>
      <c r="FS5" s="23">
        <v>0</v>
      </c>
      <c r="FT5" s="33">
        <f>$F5*FS5</f>
        <v>0</v>
      </c>
      <c r="FU5" s="10" t="s">
        <v>0</v>
      </c>
      <c r="FV5" s="53"/>
      <c r="FW5" s="57">
        <f>SUM(FT$5:FT$12)*FV5</f>
        <v>0</v>
      </c>
      <c r="FX5" s="6"/>
      <c r="FY5" s="6"/>
      <c r="FZ5" s="24"/>
      <c r="GA5" s="6">
        <v>0</v>
      </c>
      <c r="GB5" s="33">
        <f>$F5*GA5</f>
        <v>0</v>
      </c>
      <c r="GC5" s="10" t="s">
        <v>0</v>
      </c>
      <c r="GD5" s="53"/>
      <c r="GE5" s="57">
        <f>SUM(GB$5:GB$12)*GD5</f>
        <v>0</v>
      </c>
      <c r="GF5" s="6"/>
      <c r="GG5" s="6"/>
      <c r="GH5" s="6"/>
      <c r="GI5" s="23">
        <v>0</v>
      </c>
      <c r="GJ5" s="33">
        <f>$F5*GI5</f>
        <v>0</v>
      </c>
      <c r="GK5" s="10" t="s">
        <v>0</v>
      </c>
      <c r="GL5" s="53"/>
      <c r="GM5" s="57">
        <f>SUM(GJ$5:GJ$12)*GL5</f>
        <v>0</v>
      </c>
      <c r="GN5" s="6"/>
      <c r="GO5" s="6"/>
      <c r="GP5" s="24"/>
      <c r="GQ5" s="6">
        <v>0</v>
      </c>
      <c r="GR5" s="33">
        <f>$F5*GQ5</f>
        <v>0</v>
      </c>
      <c r="GS5" s="10" t="s">
        <v>0</v>
      </c>
      <c r="GT5" s="53"/>
      <c r="GU5" s="57">
        <f>SUM(GR$5:GR$12)*GT5</f>
        <v>0</v>
      </c>
      <c r="GV5" s="6"/>
      <c r="GW5" s="6"/>
      <c r="GX5" s="6"/>
      <c r="GY5" s="23">
        <v>0</v>
      </c>
      <c r="GZ5" s="33">
        <f>$F5*GY5</f>
        <v>0</v>
      </c>
      <c r="HA5" s="10" t="s">
        <v>0</v>
      </c>
      <c r="HB5" s="53"/>
      <c r="HC5" s="57">
        <f>SUM(GZ$5:GZ$12)*HB5</f>
        <v>0</v>
      </c>
      <c r="HD5" s="6"/>
      <c r="HE5" s="6"/>
      <c r="HF5" s="24"/>
      <c r="HG5" s="6">
        <v>0</v>
      </c>
      <c r="HH5" s="33">
        <f>$F5*HG5</f>
        <v>0</v>
      </c>
      <c r="HI5" s="10" t="s">
        <v>0</v>
      </c>
      <c r="HJ5" s="53"/>
      <c r="HK5" s="57">
        <f>SUM(HH$5:HH$12)*HJ5</f>
        <v>0</v>
      </c>
      <c r="HL5" s="6"/>
      <c r="HM5" s="6"/>
      <c r="HN5" s="6"/>
      <c r="HO5" s="23">
        <v>0</v>
      </c>
      <c r="HP5" s="33">
        <f>$F5*HO5</f>
        <v>0</v>
      </c>
      <c r="HQ5" s="10" t="s">
        <v>0</v>
      </c>
      <c r="HR5" s="53"/>
      <c r="HS5" s="57">
        <f>SUM(HP$5:HP$12)*HR5</f>
        <v>0</v>
      </c>
      <c r="HT5" s="6"/>
      <c r="HU5" s="6"/>
      <c r="HV5" s="24"/>
      <c r="HW5" s="6">
        <v>0</v>
      </c>
      <c r="HX5" s="33">
        <f>$F5*HW5</f>
        <v>0</v>
      </c>
      <c r="HY5" s="10" t="s">
        <v>0</v>
      </c>
      <c r="HZ5" s="53"/>
      <c r="IA5" s="57">
        <f>SUM(HX$5:HX$12)*HZ5</f>
        <v>0</v>
      </c>
      <c r="IB5" s="6"/>
      <c r="IC5" s="6"/>
      <c r="ID5" s="6"/>
      <c r="IE5" s="23">
        <v>0</v>
      </c>
      <c r="IF5" s="33">
        <f>$F5*IE5</f>
        <v>0</v>
      </c>
      <c r="IG5" s="10" t="s">
        <v>0</v>
      </c>
      <c r="IH5" s="53"/>
      <c r="II5" s="57">
        <f>SUM(IF$5:IF$12)*IH5</f>
        <v>0</v>
      </c>
      <c r="IJ5" s="6"/>
      <c r="IK5" s="6"/>
      <c r="IL5" s="24"/>
      <c r="IM5" s="23">
        <v>0</v>
      </c>
      <c r="IN5" s="33">
        <f>$F5*IM5</f>
        <v>0</v>
      </c>
      <c r="IO5" s="10" t="s">
        <v>0</v>
      </c>
      <c r="IP5" s="53"/>
      <c r="IQ5" s="57">
        <f>SUM(IN$5:IN$12)*IP5</f>
        <v>0</v>
      </c>
      <c r="IR5" s="6"/>
      <c r="IS5" s="6"/>
      <c r="IT5" s="24"/>
    </row>
    <row r="6" spans="2:254" ht="15.75" customHeight="1" x14ac:dyDescent="0.25">
      <c r="B6" s="63"/>
      <c r="C6" s="64"/>
      <c r="D6" s="16" t="s">
        <v>12</v>
      </c>
      <c r="E6" s="6" t="s">
        <v>32</v>
      </c>
      <c r="F6" s="46">
        <v>190</v>
      </c>
      <c r="G6" s="23">
        <f>IF(G5=0,0,1)</f>
        <v>0</v>
      </c>
      <c r="H6" s="33">
        <f t="shared" si="0"/>
        <v>0</v>
      </c>
      <c r="I6" s="10"/>
      <c r="J6" s="53"/>
      <c r="K6" s="57"/>
      <c r="L6" s="6"/>
      <c r="M6" s="6"/>
      <c r="N6" s="24"/>
      <c r="O6" s="6">
        <f>O5</f>
        <v>0.5</v>
      </c>
      <c r="P6" s="33">
        <f t="shared" ref="P6:P36" si="1">$F6*O6</f>
        <v>95</v>
      </c>
      <c r="Q6" s="10"/>
      <c r="R6" s="53"/>
      <c r="S6" s="57"/>
      <c r="T6" s="6"/>
      <c r="U6" s="6"/>
      <c r="V6" s="6"/>
      <c r="W6" s="23">
        <f>IF(W5=0,0,1)</f>
        <v>0</v>
      </c>
      <c r="X6" s="33">
        <f t="shared" ref="X6:X36" si="2">$F6*W6</f>
        <v>0</v>
      </c>
      <c r="Y6" s="10"/>
      <c r="Z6" s="12"/>
      <c r="AA6" s="36"/>
      <c r="AB6" s="6"/>
      <c r="AC6" s="6"/>
      <c r="AD6" s="24"/>
      <c r="AE6" s="6">
        <f>IF(AE5=0,0,1)</f>
        <v>0</v>
      </c>
      <c r="AF6" s="33">
        <f t="shared" ref="AF6:AF36" si="3">$F6*AE6</f>
        <v>0</v>
      </c>
      <c r="AG6" s="10"/>
      <c r="AH6" s="53"/>
      <c r="AI6" s="57"/>
      <c r="AJ6" s="6"/>
      <c r="AK6" s="6"/>
      <c r="AL6" s="6"/>
      <c r="AM6" s="23">
        <f>IF(AM5=0,0,1)</f>
        <v>0</v>
      </c>
      <c r="AN6" s="33">
        <f t="shared" ref="AN6:AN36" si="4">$F6*AM6</f>
        <v>0</v>
      </c>
      <c r="AO6" s="10"/>
      <c r="AP6" s="53"/>
      <c r="AQ6" s="57"/>
      <c r="AR6" s="6"/>
      <c r="AS6" s="6"/>
      <c r="AT6" s="24"/>
      <c r="AU6" s="6">
        <f>IF(AU5=0,0,1)</f>
        <v>0</v>
      </c>
      <c r="AV6" s="33">
        <f t="shared" ref="AV6:AV36" si="5">$F6*AU6</f>
        <v>0</v>
      </c>
      <c r="AW6" s="10"/>
      <c r="AX6" s="53"/>
      <c r="AY6" s="57"/>
      <c r="AZ6" s="6"/>
      <c r="BA6" s="6"/>
      <c r="BB6" s="6"/>
      <c r="BC6" s="23">
        <f>BC5</f>
        <v>1</v>
      </c>
      <c r="BD6" s="33">
        <f t="shared" ref="BD6:BD36" si="6">$F6*BC6</f>
        <v>190</v>
      </c>
      <c r="BE6" s="10"/>
      <c r="BF6" s="53"/>
      <c r="BG6" s="57"/>
      <c r="BH6" s="6"/>
      <c r="BI6" s="6"/>
      <c r="BJ6" s="24"/>
      <c r="BK6" s="6">
        <f>IF(BK5=0,0,1)</f>
        <v>1</v>
      </c>
      <c r="BL6" s="33">
        <f t="shared" ref="BL6:BL36" si="7">$F6*BK6</f>
        <v>190</v>
      </c>
      <c r="BM6" s="10"/>
      <c r="BN6" s="53"/>
      <c r="BO6" s="57"/>
      <c r="BP6" s="6"/>
      <c r="BQ6" s="6"/>
      <c r="BR6" s="6"/>
      <c r="BS6" s="23">
        <f>IF(BS5=0,0,1)</f>
        <v>1</v>
      </c>
      <c r="BT6" s="33">
        <f t="shared" ref="BT6:BT36" si="8">$F6*BS6</f>
        <v>190</v>
      </c>
      <c r="BU6" s="10"/>
      <c r="BV6" s="53"/>
      <c r="BW6" s="57"/>
      <c r="BX6" s="6"/>
      <c r="BY6" s="6"/>
      <c r="BZ6" s="24"/>
      <c r="CA6" s="6">
        <f>IF(CA5=0,0,1)</f>
        <v>0</v>
      </c>
      <c r="CB6" s="33">
        <f t="shared" ref="CB6:CB36" si="9">$F6*CA6</f>
        <v>0</v>
      </c>
      <c r="CC6" s="10"/>
      <c r="CD6" s="53"/>
      <c r="CE6" s="57"/>
      <c r="CF6" s="6"/>
      <c r="CG6" s="6"/>
      <c r="CH6" s="6"/>
      <c r="CI6" s="23">
        <f>IF(CI5=0,0,1)</f>
        <v>0</v>
      </c>
      <c r="CJ6" s="33">
        <f t="shared" ref="CJ6:CJ36" si="10">$F6*CI6</f>
        <v>0</v>
      </c>
      <c r="CK6" s="10"/>
      <c r="CL6" s="53"/>
      <c r="CM6" s="57"/>
      <c r="CN6" s="6"/>
      <c r="CO6" s="6"/>
      <c r="CP6" s="24"/>
      <c r="CQ6" s="6">
        <f>IF(CQ5=0,0,1)</f>
        <v>1</v>
      </c>
      <c r="CR6" s="33">
        <f t="shared" ref="CR6:CR36" si="11">$F6*CQ6</f>
        <v>190</v>
      </c>
      <c r="CS6" s="10"/>
      <c r="CT6" s="53"/>
      <c r="CU6" s="57"/>
      <c r="CV6" s="6"/>
      <c r="CW6" s="6"/>
      <c r="CX6" s="6"/>
      <c r="CY6" s="23">
        <f>IF(CY5=0,0,1)</f>
        <v>1</v>
      </c>
      <c r="CZ6" s="33">
        <f t="shared" ref="CZ6:CZ36" si="12">$F6*CY6</f>
        <v>190</v>
      </c>
      <c r="DA6" s="10"/>
      <c r="DB6" s="53"/>
      <c r="DC6" s="57"/>
      <c r="DD6" s="6"/>
      <c r="DE6" s="6"/>
      <c r="DF6" s="24"/>
      <c r="DG6" s="6">
        <f>IF(DG5=0,0,1)</f>
        <v>1</v>
      </c>
      <c r="DH6" s="33">
        <f t="shared" ref="DH6:DH36" si="13">$F6*DG6</f>
        <v>190</v>
      </c>
      <c r="DI6" s="10"/>
      <c r="DJ6" s="53"/>
      <c r="DK6" s="57"/>
      <c r="DL6" s="6"/>
      <c r="DM6" s="6"/>
      <c r="DN6" s="6"/>
      <c r="DO6" s="23">
        <f>IF(DO5=0,0,1)</f>
        <v>1</v>
      </c>
      <c r="DP6" s="33">
        <f t="shared" ref="DP6:DP36" si="14">$F6*DO6</f>
        <v>190</v>
      </c>
      <c r="DQ6" s="10"/>
      <c r="DR6" s="53"/>
      <c r="DS6" s="57"/>
      <c r="DT6" s="6"/>
      <c r="DU6" s="6"/>
      <c r="DV6" s="24"/>
      <c r="DW6" s="6">
        <f>IF(DW5=0,0,1)</f>
        <v>1</v>
      </c>
      <c r="DX6" s="33">
        <f t="shared" ref="DX6:DX36" si="15">$F6*DW6</f>
        <v>190</v>
      </c>
      <c r="DY6" s="10"/>
      <c r="DZ6" s="53"/>
      <c r="EA6" s="57"/>
      <c r="EB6" s="6"/>
      <c r="EC6" s="6"/>
      <c r="ED6" s="6"/>
      <c r="EE6" s="23">
        <f>IF(EE5=0,0,1)</f>
        <v>0</v>
      </c>
      <c r="EF6" s="33">
        <f t="shared" ref="EF6:EF36" si="16">$F6*EE6</f>
        <v>0</v>
      </c>
      <c r="EG6" s="10"/>
      <c r="EH6" s="53"/>
      <c r="EI6" s="57"/>
      <c r="EJ6" s="6"/>
      <c r="EK6" s="6"/>
      <c r="EL6" s="24"/>
      <c r="EM6" s="6">
        <f>IF(EM5=0,0,1)</f>
        <v>0</v>
      </c>
      <c r="EN6" s="33">
        <f t="shared" ref="EN6:EN36" si="17">$F6*EM6</f>
        <v>0</v>
      </c>
      <c r="EO6" s="10"/>
      <c r="EP6" s="53"/>
      <c r="EQ6" s="57"/>
      <c r="ER6" s="6"/>
      <c r="ES6" s="6"/>
      <c r="ET6" s="6"/>
      <c r="EU6" s="23">
        <f>IF(EU5=0,0,1)</f>
        <v>0</v>
      </c>
      <c r="EV6" s="33">
        <f t="shared" ref="EV6:EV36" si="18">$F6*EU6</f>
        <v>0</v>
      </c>
      <c r="EW6" s="10"/>
      <c r="EX6" s="53"/>
      <c r="EY6" s="57"/>
      <c r="EZ6" s="6"/>
      <c r="FA6" s="6"/>
      <c r="FB6" s="24"/>
      <c r="FC6" s="23">
        <f>IF(FC5=0,0,1)</f>
        <v>0</v>
      </c>
      <c r="FD6" s="33">
        <f t="shared" ref="FD6:FD36" si="19">$F6*FC6</f>
        <v>0</v>
      </c>
      <c r="FE6" s="10"/>
      <c r="FF6" s="53"/>
      <c r="FG6" s="57"/>
      <c r="FH6" s="6"/>
      <c r="FI6" s="6"/>
      <c r="FJ6" s="24"/>
      <c r="FK6" s="6">
        <f>IF(FK5=0,0,1)</f>
        <v>0</v>
      </c>
      <c r="FL6" s="33">
        <f t="shared" ref="FL6:FL36" si="20">$F6*FK6</f>
        <v>0</v>
      </c>
      <c r="FM6" s="10"/>
      <c r="FN6" s="53"/>
      <c r="FO6" s="57"/>
      <c r="FP6" s="6"/>
      <c r="FQ6" s="6"/>
      <c r="FR6" s="6"/>
      <c r="FS6" s="23">
        <f>IF(FS5=0,0,1)</f>
        <v>0</v>
      </c>
      <c r="FT6" s="33">
        <f t="shared" ref="FT6:FT36" si="21">$F6*FS6</f>
        <v>0</v>
      </c>
      <c r="FU6" s="10"/>
      <c r="FV6" s="53"/>
      <c r="FW6" s="57"/>
      <c r="FX6" s="6"/>
      <c r="FY6" s="6"/>
      <c r="FZ6" s="24"/>
      <c r="GA6" s="6">
        <f>IF(GA5=0,0,1)</f>
        <v>0</v>
      </c>
      <c r="GB6" s="33">
        <f t="shared" ref="GB6:GB36" si="22">$F6*GA6</f>
        <v>0</v>
      </c>
      <c r="GC6" s="10"/>
      <c r="GD6" s="53"/>
      <c r="GE6" s="57"/>
      <c r="GF6" s="6"/>
      <c r="GG6" s="6"/>
      <c r="GH6" s="6"/>
      <c r="GI6" s="23">
        <f>IF(GI5=0,0,1)</f>
        <v>0</v>
      </c>
      <c r="GJ6" s="33">
        <f t="shared" ref="GJ6:GJ36" si="23">$F6*GI6</f>
        <v>0</v>
      </c>
      <c r="GK6" s="10"/>
      <c r="GL6" s="53"/>
      <c r="GM6" s="57"/>
      <c r="GN6" s="6"/>
      <c r="GO6" s="6"/>
      <c r="GP6" s="24"/>
      <c r="GQ6" s="6">
        <f>IF(GQ5=0,0,1)</f>
        <v>0</v>
      </c>
      <c r="GR6" s="33">
        <f t="shared" ref="GR6:GR36" si="24">$F6*GQ6</f>
        <v>0</v>
      </c>
      <c r="GS6" s="10"/>
      <c r="GT6" s="53"/>
      <c r="GU6" s="57"/>
      <c r="GV6" s="6"/>
      <c r="GW6" s="6"/>
      <c r="GX6" s="6"/>
      <c r="GY6" s="23">
        <f>IF(GY5=0,0,1)</f>
        <v>0</v>
      </c>
      <c r="GZ6" s="33">
        <f t="shared" ref="GZ6:GZ36" si="25">$F6*GY6</f>
        <v>0</v>
      </c>
      <c r="HA6" s="10"/>
      <c r="HB6" s="53"/>
      <c r="HC6" s="57"/>
      <c r="HD6" s="6"/>
      <c r="HE6" s="6"/>
      <c r="HF6" s="24"/>
      <c r="HG6" s="6">
        <f>IF(HG5=0,0,1)</f>
        <v>0</v>
      </c>
      <c r="HH6" s="33">
        <f t="shared" ref="HH6:HH36" si="26">$F6*HG6</f>
        <v>0</v>
      </c>
      <c r="HI6" s="10"/>
      <c r="HJ6" s="53"/>
      <c r="HK6" s="57"/>
      <c r="HL6" s="6"/>
      <c r="HM6" s="6"/>
      <c r="HN6" s="6"/>
      <c r="HO6" s="23">
        <f>IF(HO5=0,0,1)</f>
        <v>0</v>
      </c>
      <c r="HP6" s="33">
        <f t="shared" ref="HP6:HP36" si="27">$F6*HO6</f>
        <v>0</v>
      </c>
      <c r="HQ6" s="10"/>
      <c r="HR6" s="53"/>
      <c r="HS6" s="57"/>
      <c r="HT6" s="6"/>
      <c r="HU6" s="6"/>
      <c r="HV6" s="24"/>
      <c r="HW6" s="6">
        <f>IF(HW5=0,0,1)</f>
        <v>0</v>
      </c>
      <c r="HX6" s="33">
        <f t="shared" ref="HX6:HX36" si="28">$F6*HW6</f>
        <v>0</v>
      </c>
      <c r="HY6" s="10"/>
      <c r="HZ6" s="53"/>
      <c r="IA6" s="57"/>
      <c r="IB6" s="6"/>
      <c r="IC6" s="6"/>
      <c r="ID6" s="6"/>
      <c r="IE6" s="23">
        <f>IF(IE5=0,0,1)</f>
        <v>0</v>
      </c>
      <c r="IF6" s="33">
        <f t="shared" ref="IF6:IF36" si="29">$F6*IE6</f>
        <v>0</v>
      </c>
      <c r="IG6" s="10"/>
      <c r="IH6" s="53"/>
      <c r="II6" s="57"/>
      <c r="IJ6" s="6"/>
      <c r="IK6" s="6"/>
      <c r="IL6" s="24"/>
      <c r="IM6" s="23">
        <f>IF(IM5=0,0,1)</f>
        <v>0</v>
      </c>
      <c r="IN6" s="33">
        <f t="shared" ref="IN6:IN36" si="30">$F6*IM6</f>
        <v>0</v>
      </c>
      <c r="IO6" s="10"/>
      <c r="IP6" s="53"/>
      <c r="IQ6" s="57"/>
      <c r="IR6" s="6"/>
      <c r="IS6" s="6"/>
      <c r="IT6" s="24"/>
    </row>
    <row r="7" spans="2:254" ht="15.75" customHeight="1" x14ac:dyDescent="0.25">
      <c r="B7" s="63"/>
      <c r="C7" s="64"/>
      <c r="D7" s="16" t="s">
        <v>11</v>
      </c>
      <c r="E7" s="6" t="s">
        <v>32</v>
      </c>
      <c r="F7" s="46">
        <v>160</v>
      </c>
      <c r="G7" s="23">
        <v>0</v>
      </c>
      <c r="H7" s="33">
        <f t="shared" si="0"/>
        <v>0</v>
      </c>
      <c r="I7" s="48" t="s">
        <v>1</v>
      </c>
      <c r="J7" s="52"/>
      <c r="K7" s="56">
        <f>SUM(H$5:H$12)*J7</f>
        <v>0</v>
      </c>
      <c r="L7" s="6"/>
      <c r="M7" s="6"/>
      <c r="N7" s="24"/>
      <c r="O7" s="6">
        <v>0.5</v>
      </c>
      <c r="P7" s="33">
        <f t="shared" si="1"/>
        <v>80</v>
      </c>
      <c r="Q7" s="48" t="s">
        <v>1</v>
      </c>
      <c r="R7" s="52"/>
      <c r="S7" s="56">
        <f>SUM(P$5:P$12)*R7</f>
        <v>0</v>
      </c>
      <c r="T7" s="6"/>
      <c r="U7" s="6"/>
      <c r="V7" s="6"/>
      <c r="W7" s="23">
        <v>0</v>
      </c>
      <c r="X7" s="33">
        <f t="shared" si="2"/>
        <v>0</v>
      </c>
      <c r="Y7" s="48" t="s">
        <v>1</v>
      </c>
      <c r="Z7" s="11"/>
      <c r="AA7" s="35">
        <f>SUM(X$5:X$12)*Z7</f>
        <v>0</v>
      </c>
      <c r="AB7" s="6"/>
      <c r="AC7" s="6"/>
      <c r="AD7" s="24"/>
      <c r="AE7" s="6">
        <v>0</v>
      </c>
      <c r="AF7" s="33">
        <f t="shared" si="3"/>
        <v>0</v>
      </c>
      <c r="AG7" s="48" t="s">
        <v>1</v>
      </c>
      <c r="AH7" s="52"/>
      <c r="AI7" s="56">
        <f>SUM(AF$5:AF$12)*AH7</f>
        <v>0</v>
      </c>
      <c r="AJ7" s="6"/>
      <c r="AK7" s="6"/>
      <c r="AL7" s="6"/>
      <c r="AM7" s="23">
        <v>0</v>
      </c>
      <c r="AN7" s="33">
        <f t="shared" si="4"/>
        <v>0</v>
      </c>
      <c r="AO7" s="48" t="s">
        <v>1</v>
      </c>
      <c r="AP7" s="52"/>
      <c r="AQ7" s="56">
        <f>SUM(AN$5:AN$12)*AP7</f>
        <v>0</v>
      </c>
      <c r="AR7" s="6"/>
      <c r="AS7" s="6"/>
      <c r="AT7" s="24"/>
      <c r="AU7" s="6">
        <v>0</v>
      </c>
      <c r="AV7" s="33">
        <f t="shared" si="5"/>
        <v>0</v>
      </c>
      <c r="AW7" s="48" t="s">
        <v>1</v>
      </c>
      <c r="AX7" s="52"/>
      <c r="AY7" s="56">
        <f>SUM(AV$5:AV$12)*AX7</f>
        <v>0</v>
      </c>
      <c r="AZ7" s="6"/>
      <c r="BA7" s="6"/>
      <c r="BB7" s="6"/>
      <c r="BC7" s="23">
        <v>2</v>
      </c>
      <c r="BD7" s="33">
        <f t="shared" si="6"/>
        <v>320</v>
      </c>
      <c r="BE7" s="48" t="s">
        <v>1</v>
      </c>
      <c r="BF7" s="52"/>
      <c r="BG7" s="56">
        <f>SUM(BD$5:BD$12)*BF7</f>
        <v>0</v>
      </c>
      <c r="BH7" s="6"/>
      <c r="BI7" s="6"/>
      <c r="BJ7" s="24"/>
      <c r="BK7" s="6">
        <v>1</v>
      </c>
      <c r="BL7" s="33">
        <f t="shared" si="7"/>
        <v>160</v>
      </c>
      <c r="BM7" s="48" t="s">
        <v>1</v>
      </c>
      <c r="BN7" s="52"/>
      <c r="BO7" s="56">
        <f>SUM(BL$5:BL$12)*BN7</f>
        <v>0</v>
      </c>
      <c r="BP7" s="6"/>
      <c r="BQ7" s="6"/>
      <c r="BR7" s="6"/>
      <c r="BS7" s="23">
        <v>1</v>
      </c>
      <c r="BT7" s="33">
        <f t="shared" si="8"/>
        <v>160</v>
      </c>
      <c r="BU7" s="48" t="s">
        <v>1</v>
      </c>
      <c r="BV7" s="52"/>
      <c r="BW7" s="56">
        <f>SUM(BT$5:BT$12)*BV7</f>
        <v>0</v>
      </c>
      <c r="BX7" s="6"/>
      <c r="BY7" s="6"/>
      <c r="BZ7" s="24"/>
      <c r="CA7" s="6">
        <v>0</v>
      </c>
      <c r="CB7" s="33">
        <f t="shared" si="9"/>
        <v>0</v>
      </c>
      <c r="CC7" s="48" t="s">
        <v>1</v>
      </c>
      <c r="CD7" s="52"/>
      <c r="CE7" s="56">
        <f>SUM(CB$5:CB$12)*CD7</f>
        <v>0</v>
      </c>
      <c r="CF7" s="6"/>
      <c r="CG7" s="6"/>
      <c r="CH7" s="6"/>
      <c r="CI7" s="23">
        <v>0</v>
      </c>
      <c r="CJ7" s="33">
        <f t="shared" si="10"/>
        <v>0</v>
      </c>
      <c r="CK7" s="48" t="s">
        <v>1</v>
      </c>
      <c r="CL7" s="52"/>
      <c r="CM7" s="56">
        <f>SUM(CJ$5:CJ$12)*CL7</f>
        <v>0</v>
      </c>
      <c r="CN7" s="6"/>
      <c r="CO7" s="6"/>
      <c r="CP7" s="24"/>
      <c r="CQ7" s="6">
        <v>2</v>
      </c>
      <c r="CR7" s="33">
        <f t="shared" si="11"/>
        <v>320</v>
      </c>
      <c r="CS7" s="48" t="s">
        <v>1</v>
      </c>
      <c r="CT7" s="52"/>
      <c r="CU7" s="56">
        <f>SUM(CR$5:CR$12)*CT7</f>
        <v>0</v>
      </c>
      <c r="CV7" s="6"/>
      <c r="CW7" s="6"/>
      <c r="CX7" s="6"/>
      <c r="CY7" s="23">
        <v>2</v>
      </c>
      <c r="CZ7" s="33">
        <f t="shared" si="12"/>
        <v>320</v>
      </c>
      <c r="DA7" s="48" t="s">
        <v>1</v>
      </c>
      <c r="DB7" s="52"/>
      <c r="DC7" s="56">
        <f>SUM(CZ$5:CZ$12)*DB7</f>
        <v>0</v>
      </c>
      <c r="DD7" s="6"/>
      <c r="DE7" s="6"/>
      <c r="DF7" s="24"/>
      <c r="DG7" s="6">
        <v>2</v>
      </c>
      <c r="DH7" s="33">
        <f t="shared" si="13"/>
        <v>320</v>
      </c>
      <c r="DI7" s="48" t="s">
        <v>1</v>
      </c>
      <c r="DJ7" s="52"/>
      <c r="DK7" s="56">
        <f>SUM(DH$5:DH$12)*DJ7</f>
        <v>0</v>
      </c>
      <c r="DL7" s="6"/>
      <c r="DM7" s="6"/>
      <c r="DN7" s="6"/>
      <c r="DO7" s="23">
        <v>2</v>
      </c>
      <c r="DP7" s="33">
        <f t="shared" si="14"/>
        <v>320</v>
      </c>
      <c r="DQ7" s="48" t="s">
        <v>1</v>
      </c>
      <c r="DR7" s="52"/>
      <c r="DS7" s="56">
        <f>SUM(DP$5:DP$12)*DR7</f>
        <v>0</v>
      </c>
      <c r="DT7" s="6"/>
      <c r="DU7" s="6"/>
      <c r="DV7" s="24"/>
      <c r="DW7" s="6">
        <v>2</v>
      </c>
      <c r="DX7" s="33">
        <f t="shared" si="15"/>
        <v>320</v>
      </c>
      <c r="DY7" s="48" t="s">
        <v>1</v>
      </c>
      <c r="DZ7" s="52"/>
      <c r="EA7" s="56">
        <f>SUM(DX$5:DX$12)*DZ7</f>
        <v>0</v>
      </c>
      <c r="EB7" s="6"/>
      <c r="EC7" s="6"/>
      <c r="ED7" s="6"/>
      <c r="EE7" s="23">
        <v>0</v>
      </c>
      <c r="EF7" s="33">
        <f t="shared" si="16"/>
        <v>0</v>
      </c>
      <c r="EG7" s="48" t="s">
        <v>1</v>
      </c>
      <c r="EH7" s="52"/>
      <c r="EI7" s="56">
        <f>SUM(EF$5:EF$12)*EH7</f>
        <v>0</v>
      </c>
      <c r="EJ7" s="6"/>
      <c r="EK7" s="6"/>
      <c r="EL7" s="24"/>
      <c r="EM7" s="6">
        <v>0</v>
      </c>
      <c r="EN7" s="33">
        <f t="shared" si="17"/>
        <v>0</v>
      </c>
      <c r="EO7" s="48" t="s">
        <v>1</v>
      </c>
      <c r="EP7" s="52"/>
      <c r="EQ7" s="56">
        <f>SUM(EN$5:EN$12)*EP7</f>
        <v>0</v>
      </c>
      <c r="ER7" s="6"/>
      <c r="ES7" s="6"/>
      <c r="ET7" s="6"/>
      <c r="EU7" s="23">
        <v>0</v>
      </c>
      <c r="EV7" s="33">
        <f t="shared" si="18"/>
        <v>0</v>
      </c>
      <c r="EW7" s="48" t="s">
        <v>1</v>
      </c>
      <c r="EX7" s="52"/>
      <c r="EY7" s="56">
        <f>SUM(EV$5:EV$12)*EX7</f>
        <v>0</v>
      </c>
      <c r="EZ7" s="6"/>
      <c r="FA7" s="6"/>
      <c r="FB7" s="24"/>
      <c r="FC7" s="23">
        <v>0</v>
      </c>
      <c r="FD7" s="33">
        <f t="shared" si="19"/>
        <v>0</v>
      </c>
      <c r="FE7" s="48" t="s">
        <v>1</v>
      </c>
      <c r="FF7" s="52"/>
      <c r="FG7" s="56">
        <f>SUM(FD$5:FD$12)*FF7</f>
        <v>0</v>
      </c>
      <c r="FH7" s="6"/>
      <c r="FI7" s="6"/>
      <c r="FJ7" s="24"/>
      <c r="FK7" s="6">
        <v>0</v>
      </c>
      <c r="FL7" s="33">
        <f t="shared" si="20"/>
        <v>0</v>
      </c>
      <c r="FM7" s="48" t="s">
        <v>1</v>
      </c>
      <c r="FN7" s="52"/>
      <c r="FO7" s="56">
        <f>SUM(FL$5:FL$12)*FN7</f>
        <v>0</v>
      </c>
      <c r="FP7" s="6"/>
      <c r="FQ7" s="6"/>
      <c r="FR7" s="6"/>
      <c r="FS7" s="23">
        <v>0</v>
      </c>
      <c r="FT7" s="33">
        <f t="shared" si="21"/>
        <v>0</v>
      </c>
      <c r="FU7" s="48" t="s">
        <v>1</v>
      </c>
      <c r="FV7" s="52"/>
      <c r="FW7" s="56">
        <f>SUM(FT$5:FT$12)*FV7</f>
        <v>0</v>
      </c>
      <c r="FX7" s="6"/>
      <c r="FY7" s="6"/>
      <c r="FZ7" s="24"/>
      <c r="GA7" s="6">
        <v>0</v>
      </c>
      <c r="GB7" s="33">
        <f t="shared" si="22"/>
        <v>0</v>
      </c>
      <c r="GC7" s="48" t="s">
        <v>1</v>
      </c>
      <c r="GD7" s="52"/>
      <c r="GE7" s="56">
        <f>SUM(GB$5:GB$12)*GD7</f>
        <v>0</v>
      </c>
      <c r="GF7" s="6"/>
      <c r="GG7" s="6"/>
      <c r="GH7" s="6"/>
      <c r="GI7" s="23">
        <v>0</v>
      </c>
      <c r="GJ7" s="33">
        <f t="shared" si="23"/>
        <v>0</v>
      </c>
      <c r="GK7" s="48" t="s">
        <v>1</v>
      </c>
      <c r="GL7" s="52"/>
      <c r="GM7" s="56">
        <f>SUM(GJ$5:GJ$12)*GL7</f>
        <v>0</v>
      </c>
      <c r="GN7" s="6"/>
      <c r="GO7" s="6"/>
      <c r="GP7" s="24"/>
      <c r="GQ7" s="6">
        <v>0</v>
      </c>
      <c r="GR7" s="33">
        <f t="shared" si="24"/>
        <v>0</v>
      </c>
      <c r="GS7" s="48" t="s">
        <v>1</v>
      </c>
      <c r="GT7" s="52"/>
      <c r="GU7" s="56">
        <f>SUM(GR$5:GR$12)*GT7</f>
        <v>0</v>
      </c>
      <c r="GV7" s="6"/>
      <c r="GW7" s="6"/>
      <c r="GX7" s="6"/>
      <c r="GY7" s="23">
        <v>0</v>
      </c>
      <c r="GZ7" s="33">
        <f t="shared" si="25"/>
        <v>0</v>
      </c>
      <c r="HA7" s="48" t="s">
        <v>1</v>
      </c>
      <c r="HB7" s="52"/>
      <c r="HC7" s="56">
        <f>SUM(GZ$5:GZ$12)*HB7</f>
        <v>0</v>
      </c>
      <c r="HD7" s="6"/>
      <c r="HE7" s="6"/>
      <c r="HF7" s="24"/>
      <c r="HG7" s="6">
        <v>0</v>
      </c>
      <c r="HH7" s="33">
        <f t="shared" si="26"/>
        <v>0</v>
      </c>
      <c r="HI7" s="48" t="s">
        <v>1</v>
      </c>
      <c r="HJ7" s="52"/>
      <c r="HK7" s="56">
        <f>SUM(HH$5:HH$12)*HJ7</f>
        <v>0</v>
      </c>
      <c r="HL7" s="6"/>
      <c r="HM7" s="6"/>
      <c r="HN7" s="6"/>
      <c r="HO7" s="23">
        <v>0</v>
      </c>
      <c r="HP7" s="33">
        <f t="shared" si="27"/>
        <v>0</v>
      </c>
      <c r="HQ7" s="48" t="s">
        <v>1</v>
      </c>
      <c r="HR7" s="52"/>
      <c r="HS7" s="56">
        <f>SUM(HP$5:HP$12)*HR7</f>
        <v>0</v>
      </c>
      <c r="HT7" s="6"/>
      <c r="HU7" s="6"/>
      <c r="HV7" s="24"/>
      <c r="HW7" s="6">
        <v>0</v>
      </c>
      <c r="HX7" s="33">
        <f t="shared" si="28"/>
        <v>0</v>
      </c>
      <c r="HY7" s="48" t="s">
        <v>1</v>
      </c>
      <c r="HZ7" s="52"/>
      <c r="IA7" s="56">
        <f>SUM(HX$5:HX$12)*HZ7</f>
        <v>0</v>
      </c>
      <c r="IB7" s="6"/>
      <c r="IC7" s="6"/>
      <c r="ID7" s="6"/>
      <c r="IE7" s="23">
        <v>0</v>
      </c>
      <c r="IF7" s="33">
        <f t="shared" si="29"/>
        <v>0</v>
      </c>
      <c r="IG7" s="48" t="s">
        <v>1</v>
      </c>
      <c r="IH7" s="52"/>
      <c r="II7" s="56">
        <f>SUM(IF$5:IF$12)*IH7</f>
        <v>0</v>
      </c>
      <c r="IJ7" s="6"/>
      <c r="IK7" s="6"/>
      <c r="IL7" s="24"/>
      <c r="IM7" s="23">
        <v>0</v>
      </c>
      <c r="IN7" s="33">
        <f t="shared" si="30"/>
        <v>0</v>
      </c>
      <c r="IO7" s="48" t="s">
        <v>1</v>
      </c>
      <c r="IP7" s="52"/>
      <c r="IQ7" s="56">
        <f>SUM(IN$5:IN$12)*IP7</f>
        <v>0</v>
      </c>
      <c r="IR7" s="6"/>
      <c r="IS7" s="6"/>
      <c r="IT7" s="24"/>
    </row>
    <row r="8" spans="2:254" ht="15.75" customHeight="1" x14ac:dyDescent="0.25">
      <c r="B8" s="63"/>
      <c r="C8" s="64"/>
      <c r="D8" s="16" t="s">
        <v>7</v>
      </c>
      <c r="E8" s="6" t="s">
        <v>32</v>
      </c>
      <c r="F8" s="46">
        <v>38.340000000000003</v>
      </c>
      <c r="G8" s="23">
        <v>0</v>
      </c>
      <c r="H8" s="33">
        <f t="shared" si="0"/>
        <v>0</v>
      </c>
      <c r="I8" s="49"/>
      <c r="J8" s="54"/>
      <c r="K8" s="58"/>
      <c r="L8" s="6"/>
      <c r="M8" s="6"/>
      <c r="N8" s="24"/>
      <c r="O8" s="6">
        <v>0</v>
      </c>
      <c r="P8" s="33">
        <f t="shared" si="1"/>
        <v>0</v>
      </c>
      <c r="Q8" s="49"/>
      <c r="R8" s="54"/>
      <c r="S8" s="58"/>
      <c r="T8" s="6"/>
      <c r="U8" s="6"/>
      <c r="V8" s="6"/>
      <c r="W8" s="23">
        <v>0</v>
      </c>
      <c r="X8" s="33">
        <f t="shared" si="2"/>
        <v>0</v>
      </c>
      <c r="Y8" s="49"/>
      <c r="Z8" s="13"/>
      <c r="AA8" s="37"/>
      <c r="AB8" s="6"/>
      <c r="AC8" s="6"/>
      <c r="AD8" s="24"/>
      <c r="AE8" s="6">
        <v>0</v>
      </c>
      <c r="AF8" s="33">
        <f t="shared" si="3"/>
        <v>0</v>
      </c>
      <c r="AG8" s="49"/>
      <c r="AH8" s="54"/>
      <c r="AI8" s="58"/>
      <c r="AJ8" s="6"/>
      <c r="AK8" s="6"/>
      <c r="AL8" s="6"/>
      <c r="AM8" s="23">
        <v>0</v>
      </c>
      <c r="AN8" s="33">
        <f t="shared" si="4"/>
        <v>0</v>
      </c>
      <c r="AO8" s="49"/>
      <c r="AP8" s="54"/>
      <c r="AQ8" s="58"/>
      <c r="AR8" s="6"/>
      <c r="AS8" s="6"/>
      <c r="AT8" s="24"/>
      <c r="AU8" s="6">
        <v>0</v>
      </c>
      <c r="AV8" s="33">
        <f t="shared" si="5"/>
        <v>0</v>
      </c>
      <c r="AW8" s="49"/>
      <c r="AX8" s="54"/>
      <c r="AY8" s="58"/>
      <c r="AZ8" s="6"/>
      <c r="BA8" s="6"/>
      <c r="BB8" s="6"/>
      <c r="BC8" s="23">
        <v>0</v>
      </c>
      <c r="BD8" s="33">
        <f t="shared" si="6"/>
        <v>0</v>
      </c>
      <c r="BE8" s="49"/>
      <c r="BF8" s="54"/>
      <c r="BG8" s="58"/>
      <c r="BH8" s="6"/>
      <c r="BI8" s="6"/>
      <c r="BJ8" s="24"/>
      <c r="BK8" s="6">
        <v>0</v>
      </c>
      <c r="BL8" s="33">
        <f t="shared" si="7"/>
        <v>0</v>
      </c>
      <c r="BM8" s="49"/>
      <c r="BN8" s="54"/>
      <c r="BO8" s="58"/>
      <c r="BP8" s="6"/>
      <c r="BQ8" s="6"/>
      <c r="BR8" s="6"/>
      <c r="BS8" s="23">
        <v>0</v>
      </c>
      <c r="BT8" s="33">
        <f t="shared" si="8"/>
        <v>0</v>
      </c>
      <c r="BU8" s="49"/>
      <c r="BV8" s="54"/>
      <c r="BW8" s="58"/>
      <c r="BX8" s="6"/>
      <c r="BY8" s="6"/>
      <c r="BZ8" s="24"/>
      <c r="CA8" s="6">
        <v>0</v>
      </c>
      <c r="CB8" s="33">
        <f t="shared" si="9"/>
        <v>0</v>
      </c>
      <c r="CC8" s="49"/>
      <c r="CD8" s="54"/>
      <c r="CE8" s="58"/>
      <c r="CF8" s="6"/>
      <c r="CG8" s="6"/>
      <c r="CH8" s="6"/>
      <c r="CI8" s="23">
        <v>0</v>
      </c>
      <c r="CJ8" s="33">
        <f t="shared" si="10"/>
        <v>0</v>
      </c>
      <c r="CK8" s="49"/>
      <c r="CL8" s="54"/>
      <c r="CM8" s="58"/>
      <c r="CN8" s="6"/>
      <c r="CO8" s="6"/>
      <c r="CP8" s="24"/>
      <c r="CQ8" s="6">
        <v>0</v>
      </c>
      <c r="CR8" s="33">
        <f t="shared" si="11"/>
        <v>0</v>
      </c>
      <c r="CS8" s="49"/>
      <c r="CT8" s="54"/>
      <c r="CU8" s="58"/>
      <c r="CV8" s="6"/>
      <c r="CW8" s="6"/>
      <c r="CX8" s="6"/>
      <c r="CY8" s="23">
        <v>0</v>
      </c>
      <c r="CZ8" s="33">
        <f t="shared" si="12"/>
        <v>0</v>
      </c>
      <c r="DA8" s="49"/>
      <c r="DB8" s="54"/>
      <c r="DC8" s="58"/>
      <c r="DD8" s="6"/>
      <c r="DE8" s="6"/>
      <c r="DF8" s="24"/>
      <c r="DG8" s="6">
        <v>0</v>
      </c>
      <c r="DH8" s="33">
        <f t="shared" si="13"/>
        <v>0</v>
      </c>
      <c r="DI8" s="49"/>
      <c r="DJ8" s="54"/>
      <c r="DK8" s="58"/>
      <c r="DL8" s="6"/>
      <c r="DM8" s="6"/>
      <c r="DN8" s="6"/>
      <c r="DO8" s="23">
        <v>0</v>
      </c>
      <c r="DP8" s="33">
        <f t="shared" si="14"/>
        <v>0</v>
      </c>
      <c r="DQ8" s="49"/>
      <c r="DR8" s="54"/>
      <c r="DS8" s="58"/>
      <c r="DT8" s="6"/>
      <c r="DU8" s="6"/>
      <c r="DV8" s="24"/>
      <c r="DW8" s="6">
        <v>0</v>
      </c>
      <c r="DX8" s="33">
        <f t="shared" si="15"/>
        <v>0</v>
      </c>
      <c r="DY8" s="49"/>
      <c r="DZ8" s="54"/>
      <c r="EA8" s="58"/>
      <c r="EB8" s="6"/>
      <c r="EC8" s="6"/>
      <c r="ED8" s="6"/>
      <c r="EE8" s="23">
        <v>0</v>
      </c>
      <c r="EF8" s="33">
        <f t="shared" si="16"/>
        <v>0</v>
      </c>
      <c r="EG8" s="49"/>
      <c r="EH8" s="54"/>
      <c r="EI8" s="58"/>
      <c r="EJ8" s="6"/>
      <c r="EK8" s="6"/>
      <c r="EL8" s="24"/>
      <c r="EM8" s="6">
        <v>0</v>
      </c>
      <c r="EN8" s="33">
        <f t="shared" si="17"/>
        <v>0</v>
      </c>
      <c r="EO8" s="49"/>
      <c r="EP8" s="54"/>
      <c r="EQ8" s="58"/>
      <c r="ER8" s="6"/>
      <c r="ES8" s="6"/>
      <c r="ET8" s="6"/>
      <c r="EU8" s="23">
        <v>0</v>
      </c>
      <c r="EV8" s="33">
        <f t="shared" si="18"/>
        <v>0</v>
      </c>
      <c r="EW8" s="49"/>
      <c r="EX8" s="54"/>
      <c r="EY8" s="58"/>
      <c r="EZ8" s="6"/>
      <c r="FA8" s="6"/>
      <c r="FB8" s="24"/>
      <c r="FC8" s="23">
        <v>0</v>
      </c>
      <c r="FD8" s="33">
        <f t="shared" si="19"/>
        <v>0</v>
      </c>
      <c r="FE8" s="49"/>
      <c r="FF8" s="54"/>
      <c r="FG8" s="58"/>
      <c r="FH8" s="6"/>
      <c r="FI8" s="6"/>
      <c r="FJ8" s="24"/>
      <c r="FK8" s="6">
        <v>0</v>
      </c>
      <c r="FL8" s="33">
        <f t="shared" si="20"/>
        <v>0</v>
      </c>
      <c r="FM8" s="49"/>
      <c r="FN8" s="54"/>
      <c r="FO8" s="58"/>
      <c r="FP8" s="6"/>
      <c r="FQ8" s="6"/>
      <c r="FR8" s="6"/>
      <c r="FS8" s="23">
        <v>0</v>
      </c>
      <c r="FT8" s="33">
        <f t="shared" si="21"/>
        <v>0</v>
      </c>
      <c r="FU8" s="49"/>
      <c r="FV8" s="54"/>
      <c r="FW8" s="58"/>
      <c r="FX8" s="6"/>
      <c r="FY8" s="6"/>
      <c r="FZ8" s="24"/>
      <c r="GA8" s="6">
        <v>0</v>
      </c>
      <c r="GB8" s="33">
        <f t="shared" si="22"/>
        <v>0</v>
      </c>
      <c r="GC8" s="49"/>
      <c r="GD8" s="54"/>
      <c r="GE8" s="58"/>
      <c r="GF8" s="6"/>
      <c r="GG8" s="6"/>
      <c r="GH8" s="6"/>
      <c r="GI8" s="23">
        <v>0</v>
      </c>
      <c r="GJ8" s="33">
        <f t="shared" si="23"/>
        <v>0</v>
      </c>
      <c r="GK8" s="49"/>
      <c r="GL8" s="54"/>
      <c r="GM8" s="58"/>
      <c r="GN8" s="6"/>
      <c r="GO8" s="6"/>
      <c r="GP8" s="24"/>
      <c r="GQ8" s="6">
        <v>0</v>
      </c>
      <c r="GR8" s="33">
        <f t="shared" si="24"/>
        <v>0</v>
      </c>
      <c r="GS8" s="49"/>
      <c r="GT8" s="54"/>
      <c r="GU8" s="58"/>
      <c r="GV8" s="6"/>
      <c r="GW8" s="6"/>
      <c r="GX8" s="6"/>
      <c r="GY8" s="23">
        <v>0</v>
      </c>
      <c r="GZ8" s="33">
        <f t="shared" si="25"/>
        <v>0</v>
      </c>
      <c r="HA8" s="49"/>
      <c r="HB8" s="54"/>
      <c r="HC8" s="58"/>
      <c r="HD8" s="6"/>
      <c r="HE8" s="6"/>
      <c r="HF8" s="24"/>
      <c r="HG8" s="6">
        <v>0</v>
      </c>
      <c r="HH8" s="33">
        <f t="shared" si="26"/>
        <v>0</v>
      </c>
      <c r="HI8" s="49"/>
      <c r="HJ8" s="54"/>
      <c r="HK8" s="58"/>
      <c r="HL8" s="6"/>
      <c r="HM8" s="6"/>
      <c r="HN8" s="6"/>
      <c r="HO8" s="23">
        <v>0</v>
      </c>
      <c r="HP8" s="33">
        <f t="shared" si="27"/>
        <v>0</v>
      </c>
      <c r="HQ8" s="49"/>
      <c r="HR8" s="54"/>
      <c r="HS8" s="58"/>
      <c r="HT8" s="6"/>
      <c r="HU8" s="6"/>
      <c r="HV8" s="24"/>
      <c r="HW8" s="6">
        <v>0</v>
      </c>
      <c r="HX8" s="33">
        <f t="shared" si="28"/>
        <v>0</v>
      </c>
      <c r="HY8" s="49"/>
      <c r="HZ8" s="54"/>
      <c r="IA8" s="58"/>
      <c r="IB8" s="6"/>
      <c r="IC8" s="6"/>
      <c r="ID8" s="6"/>
      <c r="IE8" s="23">
        <v>0</v>
      </c>
      <c r="IF8" s="33">
        <f t="shared" si="29"/>
        <v>0</v>
      </c>
      <c r="IG8" s="49"/>
      <c r="IH8" s="54"/>
      <c r="II8" s="58"/>
      <c r="IJ8" s="6"/>
      <c r="IK8" s="6"/>
      <c r="IL8" s="24"/>
      <c r="IM8" s="23">
        <v>0</v>
      </c>
      <c r="IN8" s="33">
        <f t="shared" si="30"/>
        <v>0</v>
      </c>
      <c r="IO8" s="49"/>
      <c r="IP8" s="54"/>
      <c r="IQ8" s="58"/>
      <c r="IR8" s="6"/>
      <c r="IS8" s="6"/>
      <c r="IT8" s="24"/>
    </row>
    <row r="9" spans="2:254" ht="15.75" customHeight="1" x14ac:dyDescent="0.25">
      <c r="B9" s="63"/>
      <c r="C9" s="64"/>
      <c r="D9" s="16" t="s">
        <v>8</v>
      </c>
      <c r="E9" s="6" t="s">
        <v>32</v>
      </c>
      <c r="F9" s="46">
        <v>24.79</v>
      </c>
      <c r="G9" s="23">
        <v>0</v>
      </c>
      <c r="H9" s="33">
        <f t="shared" si="0"/>
        <v>0</v>
      </c>
      <c r="I9" s="10" t="s">
        <v>2</v>
      </c>
      <c r="J9" s="53"/>
      <c r="K9" s="57">
        <f>SUM(H$5:H$12)*J9</f>
        <v>0</v>
      </c>
      <c r="L9" s="6"/>
      <c r="M9" s="30"/>
      <c r="N9" s="39" t="s">
        <v>37</v>
      </c>
      <c r="O9" s="6">
        <v>1</v>
      </c>
      <c r="P9" s="33">
        <f t="shared" si="1"/>
        <v>24.79</v>
      </c>
      <c r="Q9" s="10" t="s">
        <v>2</v>
      </c>
      <c r="R9" s="53">
        <v>1</v>
      </c>
      <c r="S9" s="57">
        <f>SUM(P$5:P$12)*R9</f>
        <v>307.78000000000003</v>
      </c>
      <c r="T9" s="6"/>
      <c r="U9" s="30"/>
      <c r="V9" s="177" t="s">
        <v>37</v>
      </c>
      <c r="W9" s="23">
        <v>0</v>
      </c>
      <c r="X9" s="33">
        <f t="shared" si="2"/>
        <v>0</v>
      </c>
      <c r="Y9" s="10" t="s">
        <v>2</v>
      </c>
      <c r="Z9" s="12"/>
      <c r="AA9" s="36">
        <f>SUM(X$5:X$12)*Z9</f>
        <v>0</v>
      </c>
      <c r="AB9" s="6"/>
      <c r="AC9" s="30"/>
      <c r="AD9" s="39" t="s">
        <v>37</v>
      </c>
      <c r="AE9" s="6">
        <v>0</v>
      </c>
      <c r="AF9" s="33">
        <f t="shared" si="3"/>
        <v>0</v>
      </c>
      <c r="AG9" s="10" t="s">
        <v>2</v>
      </c>
      <c r="AH9" s="53"/>
      <c r="AI9" s="57">
        <f>SUM(AF$5:AF$12)*AH9</f>
        <v>0</v>
      </c>
      <c r="AJ9" s="6"/>
      <c r="AK9" s="30"/>
      <c r="AL9" s="177" t="s">
        <v>37</v>
      </c>
      <c r="AM9" s="23">
        <v>0</v>
      </c>
      <c r="AN9" s="33">
        <f t="shared" si="4"/>
        <v>0</v>
      </c>
      <c r="AO9" s="10" t="s">
        <v>2</v>
      </c>
      <c r="AP9" s="53"/>
      <c r="AQ9" s="57">
        <f>SUM(AN$5:AN$12)*AP9</f>
        <v>0</v>
      </c>
      <c r="AR9" s="6"/>
      <c r="AS9" s="30"/>
      <c r="AT9" s="39" t="s">
        <v>37</v>
      </c>
      <c r="AU9" s="6">
        <v>0</v>
      </c>
      <c r="AV9" s="33">
        <f t="shared" si="5"/>
        <v>0</v>
      </c>
      <c r="AW9" s="10" t="s">
        <v>2</v>
      </c>
      <c r="AX9" s="53"/>
      <c r="AY9" s="57">
        <f>SUM(AV$5:AV$12)*AX9</f>
        <v>0</v>
      </c>
      <c r="AZ9" s="6"/>
      <c r="BA9" s="30"/>
      <c r="BB9" s="177" t="s">
        <v>37</v>
      </c>
      <c r="BC9" s="23">
        <v>1</v>
      </c>
      <c r="BD9" s="33">
        <f t="shared" si="6"/>
        <v>24.79</v>
      </c>
      <c r="BE9" s="10" t="s">
        <v>2</v>
      </c>
      <c r="BF9" s="53">
        <v>1</v>
      </c>
      <c r="BG9" s="57">
        <f>SUM(BD$5:BD$12)*BF9</f>
        <v>750.77</v>
      </c>
      <c r="BH9" s="6"/>
      <c r="BI9" s="30"/>
      <c r="BJ9" s="39" t="s">
        <v>37</v>
      </c>
      <c r="BK9" s="6">
        <v>1</v>
      </c>
      <c r="BL9" s="33">
        <f t="shared" si="7"/>
        <v>24.79</v>
      </c>
      <c r="BM9" s="10" t="s">
        <v>2</v>
      </c>
      <c r="BN9" s="53"/>
      <c r="BO9" s="57">
        <f>SUM(BL$5:BL$12)*BN9</f>
        <v>0</v>
      </c>
      <c r="BP9" s="6"/>
      <c r="BQ9" s="30"/>
      <c r="BR9" s="177" t="s">
        <v>37</v>
      </c>
      <c r="BS9" s="23">
        <v>1</v>
      </c>
      <c r="BT9" s="33">
        <f t="shared" si="8"/>
        <v>24.79</v>
      </c>
      <c r="BU9" s="10" t="s">
        <v>2</v>
      </c>
      <c r="BV9" s="53"/>
      <c r="BW9" s="57">
        <f>SUM(BT$5:BT$12)*BV9</f>
        <v>0</v>
      </c>
      <c r="BX9" s="6"/>
      <c r="BY9" s="30"/>
      <c r="BZ9" s="39" t="s">
        <v>37</v>
      </c>
      <c r="CA9" s="6">
        <v>0</v>
      </c>
      <c r="CB9" s="33">
        <f t="shared" si="9"/>
        <v>0</v>
      </c>
      <c r="CC9" s="10" t="s">
        <v>2</v>
      </c>
      <c r="CD9" s="53"/>
      <c r="CE9" s="57">
        <f>SUM(CB$5:CB$12)*CD9</f>
        <v>0</v>
      </c>
      <c r="CF9" s="6"/>
      <c r="CG9" s="30"/>
      <c r="CH9" s="177" t="s">
        <v>37</v>
      </c>
      <c r="CI9" s="23">
        <v>0</v>
      </c>
      <c r="CJ9" s="33">
        <f t="shared" si="10"/>
        <v>0</v>
      </c>
      <c r="CK9" s="10" t="s">
        <v>2</v>
      </c>
      <c r="CL9" s="53"/>
      <c r="CM9" s="57">
        <f>SUM(CJ$5:CJ$12)*CL9</f>
        <v>0</v>
      </c>
      <c r="CN9" s="6"/>
      <c r="CO9" s="30"/>
      <c r="CP9" s="39" t="s">
        <v>37</v>
      </c>
      <c r="CQ9" s="6">
        <v>1</v>
      </c>
      <c r="CR9" s="33">
        <f t="shared" si="11"/>
        <v>24.79</v>
      </c>
      <c r="CS9" s="10" t="s">
        <v>2</v>
      </c>
      <c r="CT9" s="53">
        <v>1</v>
      </c>
      <c r="CU9" s="57">
        <f>SUM(CR$5:CR$12)*CT9</f>
        <v>750.77</v>
      </c>
      <c r="CV9" s="6"/>
      <c r="CW9" s="30"/>
      <c r="CX9" s="177" t="s">
        <v>37</v>
      </c>
      <c r="CY9" s="23">
        <v>1</v>
      </c>
      <c r="CZ9" s="33">
        <f t="shared" si="12"/>
        <v>24.79</v>
      </c>
      <c r="DA9" s="10" t="s">
        <v>2</v>
      </c>
      <c r="DB9" s="53">
        <v>1</v>
      </c>
      <c r="DC9" s="57">
        <f>SUM(CZ$5:CZ$12)*DB9</f>
        <v>750.77</v>
      </c>
      <c r="DD9" s="6"/>
      <c r="DE9" s="30"/>
      <c r="DF9" s="39" t="s">
        <v>37</v>
      </c>
      <c r="DG9" s="6">
        <v>1</v>
      </c>
      <c r="DH9" s="33">
        <f t="shared" si="13"/>
        <v>24.79</v>
      </c>
      <c r="DI9" s="10" t="s">
        <v>2</v>
      </c>
      <c r="DJ9" s="53">
        <v>1</v>
      </c>
      <c r="DK9" s="57">
        <f>SUM(DH$5:DH$12)*DJ9</f>
        <v>750.77</v>
      </c>
      <c r="DL9" s="6"/>
      <c r="DM9" s="30"/>
      <c r="DN9" s="177" t="s">
        <v>37</v>
      </c>
      <c r="DO9" s="23">
        <v>1</v>
      </c>
      <c r="DP9" s="33">
        <f t="shared" si="14"/>
        <v>24.79</v>
      </c>
      <c r="DQ9" s="10" t="s">
        <v>2</v>
      </c>
      <c r="DR9" s="53">
        <v>1</v>
      </c>
      <c r="DS9" s="57">
        <f>SUM(DP$5:DP$12)*DR9</f>
        <v>750.77</v>
      </c>
      <c r="DT9" s="6"/>
      <c r="DU9" s="30"/>
      <c r="DV9" s="39" t="s">
        <v>37</v>
      </c>
      <c r="DW9" s="6">
        <v>1</v>
      </c>
      <c r="DX9" s="33">
        <f t="shared" si="15"/>
        <v>24.79</v>
      </c>
      <c r="DY9" s="10" t="s">
        <v>2</v>
      </c>
      <c r="DZ9" s="53">
        <v>0.3</v>
      </c>
      <c r="EA9" s="57">
        <f>SUM(DX$5:DX$12)*DZ9</f>
        <v>225.23099999999999</v>
      </c>
      <c r="EB9" s="6"/>
      <c r="EC9" s="30"/>
      <c r="ED9" s="177" t="s">
        <v>37</v>
      </c>
      <c r="EE9" s="23">
        <v>0</v>
      </c>
      <c r="EF9" s="33">
        <f t="shared" si="16"/>
        <v>0</v>
      </c>
      <c r="EG9" s="10" t="s">
        <v>2</v>
      </c>
      <c r="EH9" s="53"/>
      <c r="EI9" s="57">
        <f>SUM(EF$5:EF$12)*EH9</f>
        <v>0</v>
      </c>
      <c r="EJ9" s="6"/>
      <c r="EK9" s="30"/>
      <c r="EL9" s="39" t="s">
        <v>37</v>
      </c>
      <c r="EM9" s="6">
        <v>0</v>
      </c>
      <c r="EN9" s="33">
        <f t="shared" si="17"/>
        <v>0</v>
      </c>
      <c r="EO9" s="10" t="s">
        <v>2</v>
      </c>
      <c r="EP9" s="53"/>
      <c r="EQ9" s="57">
        <f>SUM(EN$5:EN$12)*EP9</f>
        <v>0</v>
      </c>
      <c r="ER9" s="6"/>
      <c r="ES9" s="30"/>
      <c r="ET9" s="177" t="s">
        <v>37</v>
      </c>
      <c r="EU9" s="23">
        <v>0</v>
      </c>
      <c r="EV9" s="33">
        <f t="shared" si="18"/>
        <v>0</v>
      </c>
      <c r="EW9" s="10" t="s">
        <v>2</v>
      </c>
      <c r="EX9" s="53"/>
      <c r="EY9" s="57">
        <f>SUM(EV$5:EV$12)*EX9</f>
        <v>0</v>
      </c>
      <c r="EZ9" s="6"/>
      <c r="FA9" s="30"/>
      <c r="FB9" s="39" t="s">
        <v>37</v>
      </c>
      <c r="FC9" s="23">
        <v>0</v>
      </c>
      <c r="FD9" s="33">
        <f t="shared" si="19"/>
        <v>0</v>
      </c>
      <c r="FE9" s="10" t="s">
        <v>2</v>
      </c>
      <c r="FF9" s="53"/>
      <c r="FG9" s="57">
        <f>SUM(FD$5:FD$12)*FF9</f>
        <v>0</v>
      </c>
      <c r="FH9" s="6"/>
      <c r="FI9" s="30"/>
      <c r="FJ9" s="39" t="s">
        <v>37</v>
      </c>
      <c r="FK9" s="6">
        <v>0</v>
      </c>
      <c r="FL9" s="33">
        <f t="shared" si="20"/>
        <v>0</v>
      </c>
      <c r="FM9" s="10" t="s">
        <v>2</v>
      </c>
      <c r="FN9" s="53"/>
      <c r="FO9" s="57">
        <f>SUM(FL$5:FL$12)*FN9</f>
        <v>0</v>
      </c>
      <c r="FP9" s="6"/>
      <c r="FQ9" s="30"/>
      <c r="FR9" s="177" t="s">
        <v>37</v>
      </c>
      <c r="FS9" s="23">
        <v>0</v>
      </c>
      <c r="FT9" s="33">
        <f t="shared" si="21"/>
        <v>0</v>
      </c>
      <c r="FU9" s="10" t="s">
        <v>2</v>
      </c>
      <c r="FV9" s="53"/>
      <c r="FW9" s="57">
        <f>SUM(FT$5:FT$12)*FV9</f>
        <v>0</v>
      </c>
      <c r="FX9" s="6"/>
      <c r="FY9" s="30"/>
      <c r="FZ9" s="39" t="s">
        <v>37</v>
      </c>
      <c r="GA9" s="6">
        <v>0</v>
      </c>
      <c r="GB9" s="33">
        <f t="shared" si="22"/>
        <v>0</v>
      </c>
      <c r="GC9" s="10" t="s">
        <v>2</v>
      </c>
      <c r="GD9" s="53"/>
      <c r="GE9" s="57">
        <f>SUM(GB$5:GB$12)*GD9</f>
        <v>0</v>
      </c>
      <c r="GF9" s="6"/>
      <c r="GG9" s="30"/>
      <c r="GH9" s="177" t="s">
        <v>37</v>
      </c>
      <c r="GI9" s="23">
        <v>0</v>
      </c>
      <c r="GJ9" s="33">
        <f t="shared" si="23"/>
        <v>0</v>
      </c>
      <c r="GK9" s="10" t="s">
        <v>2</v>
      </c>
      <c r="GL9" s="53"/>
      <c r="GM9" s="57">
        <f>SUM(GJ$5:GJ$12)*GL9</f>
        <v>0</v>
      </c>
      <c r="GN9" s="6"/>
      <c r="GO9" s="30"/>
      <c r="GP9" s="39" t="s">
        <v>37</v>
      </c>
      <c r="GQ9" s="6">
        <v>0</v>
      </c>
      <c r="GR9" s="33">
        <f t="shared" si="24"/>
        <v>0</v>
      </c>
      <c r="GS9" s="10" t="s">
        <v>2</v>
      </c>
      <c r="GT9" s="53"/>
      <c r="GU9" s="57">
        <f>SUM(GR$5:GR$12)*GT9</f>
        <v>0</v>
      </c>
      <c r="GV9" s="6"/>
      <c r="GW9" s="30"/>
      <c r="GX9" s="177" t="s">
        <v>37</v>
      </c>
      <c r="GY9" s="23">
        <v>0</v>
      </c>
      <c r="GZ9" s="33">
        <f t="shared" si="25"/>
        <v>0</v>
      </c>
      <c r="HA9" s="10" t="s">
        <v>2</v>
      </c>
      <c r="HB9" s="53"/>
      <c r="HC9" s="57">
        <f>SUM(GZ$5:GZ$12)*HB9</f>
        <v>0</v>
      </c>
      <c r="HD9" s="6"/>
      <c r="HE9" s="30"/>
      <c r="HF9" s="39" t="s">
        <v>37</v>
      </c>
      <c r="HG9" s="6">
        <v>0</v>
      </c>
      <c r="HH9" s="33">
        <f t="shared" si="26"/>
        <v>0</v>
      </c>
      <c r="HI9" s="10" t="s">
        <v>2</v>
      </c>
      <c r="HJ9" s="53"/>
      <c r="HK9" s="57">
        <f>SUM(HH$5:HH$12)*HJ9</f>
        <v>0</v>
      </c>
      <c r="HL9" s="6"/>
      <c r="HM9" s="30"/>
      <c r="HN9" s="177" t="s">
        <v>37</v>
      </c>
      <c r="HO9" s="23">
        <v>0</v>
      </c>
      <c r="HP9" s="33">
        <f t="shared" si="27"/>
        <v>0</v>
      </c>
      <c r="HQ9" s="10" t="s">
        <v>2</v>
      </c>
      <c r="HR9" s="53"/>
      <c r="HS9" s="57">
        <f>SUM(HP$5:HP$12)*HR9</f>
        <v>0</v>
      </c>
      <c r="HT9" s="6"/>
      <c r="HU9" s="30"/>
      <c r="HV9" s="39" t="s">
        <v>37</v>
      </c>
      <c r="HW9" s="6">
        <v>0</v>
      </c>
      <c r="HX9" s="33">
        <f t="shared" si="28"/>
        <v>0</v>
      </c>
      <c r="HY9" s="10" t="s">
        <v>2</v>
      </c>
      <c r="HZ9" s="53"/>
      <c r="IA9" s="57">
        <f>SUM(HX$5:HX$12)*HZ9</f>
        <v>0</v>
      </c>
      <c r="IB9" s="6"/>
      <c r="IC9" s="30"/>
      <c r="ID9" s="177" t="s">
        <v>37</v>
      </c>
      <c r="IE9" s="23">
        <v>0</v>
      </c>
      <c r="IF9" s="33">
        <f t="shared" si="29"/>
        <v>0</v>
      </c>
      <c r="IG9" s="10" t="s">
        <v>2</v>
      </c>
      <c r="IH9" s="53"/>
      <c r="II9" s="57">
        <f>SUM(IF$5:IF$12)*IH9</f>
        <v>0</v>
      </c>
      <c r="IJ9" s="6"/>
      <c r="IK9" s="30"/>
      <c r="IL9" s="39" t="s">
        <v>37</v>
      </c>
      <c r="IM9" s="23">
        <v>0</v>
      </c>
      <c r="IN9" s="33">
        <f t="shared" si="30"/>
        <v>0</v>
      </c>
      <c r="IO9" s="10" t="s">
        <v>2</v>
      </c>
      <c r="IP9" s="53"/>
      <c r="IQ9" s="57">
        <f>SUM(IN$5:IN$12)*IP9</f>
        <v>0</v>
      </c>
      <c r="IR9" s="6"/>
      <c r="IS9" s="30"/>
      <c r="IT9" s="39" t="s">
        <v>37</v>
      </c>
    </row>
    <row r="10" spans="2:254" x14ac:dyDescent="0.25">
      <c r="B10" s="63"/>
      <c r="C10" s="64"/>
      <c r="D10" s="16" t="s">
        <v>9</v>
      </c>
      <c r="E10" s="6" t="s">
        <v>32</v>
      </c>
      <c r="F10" s="46">
        <v>10.93</v>
      </c>
      <c r="G10" s="23">
        <v>0</v>
      </c>
      <c r="H10" s="33">
        <f t="shared" si="0"/>
        <v>0</v>
      </c>
      <c r="I10" s="6"/>
      <c r="J10" s="55"/>
      <c r="K10" s="57"/>
      <c r="L10" s="6"/>
      <c r="M10" s="31" t="s">
        <v>19</v>
      </c>
      <c r="N10" s="40">
        <f>H6+H7+H14+H15+H22+H23+H30+H31</f>
        <v>1020</v>
      </c>
      <c r="O10" s="6">
        <v>0</v>
      </c>
      <c r="P10" s="33">
        <f t="shared" si="1"/>
        <v>0</v>
      </c>
      <c r="Q10" s="6"/>
      <c r="R10" s="55"/>
      <c r="S10" s="57"/>
      <c r="T10" s="6"/>
      <c r="U10" s="31" t="s">
        <v>19</v>
      </c>
      <c r="V10" s="178">
        <f>P6+P7+P14+P15+P22+P23+P30+P31</f>
        <v>175</v>
      </c>
      <c r="W10" s="23">
        <v>0</v>
      </c>
      <c r="X10" s="33">
        <f t="shared" si="2"/>
        <v>0</v>
      </c>
      <c r="Y10" s="6"/>
      <c r="Z10" s="14"/>
      <c r="AA10" s="36"/>
      <c r="AB10" s="6"/>
      <c r="AC10" s="31" t="s">
        <v>19</v>
      </c>
      <c r="AD10" s="40">
        <f>X6+X7+X14+X15+X22+X23+X30+X31</f>
        <v>0</v>
      </c>
      <c r="AE10" s="6">
        <v>0</v>
      </c>
      <c r="AF10" s="33">
        <f t="shared" si="3"/>
        <v>0</v>
      </c>
      <c r="AG10" s="6"/>
      <c r="AH10" s="55"/>
      <c r="AI10" s="57"/>
      <c r="AJ10" s="6"/>
      <c r="AK10" s="31" t="s">
        <v>19</v>
      </c>
      <c r="AL10" s="178">
        <f>AF6+AF7+AF14+AF15+AF22+AF23+AF30+AF31</f>
        <v>0</v>
      </c>
      <c r="AM10" s="23">
        <v>0</v>
      </c>
      <c r="AN10" s="33">
        <f t="shared" si="4"/>
        <v>0</v>
      </c>
      <c r="AO10" s="6"/>
      <c r="AP10" s="55"/>
      <c r="AQ10" s="57"/>
      <c r="AR10" s="6"/>
      <c r="AS10" s="31" t="s">
        <v>19</v>
      </c>
      <c r="AT10" s="40">
        <f>AN6+AN7+AN14+AN15+AN22+AN23+AN30+AN31</f>
        <v>0</v>
      </c>
      <c r="AU10" s="6">
        <v>0</v>
      </c>
      <c r="AV10" s="33">
        <f t="shared" si="5"/>
        <v>0</v>
      </c>
      <c r="AW10" s="6"/>
      <c r="AX10" s="55"/>
      <c r="AY10" s="57"/>
      <c r="AZ10" s="6"/>
      <c r="BA10" s="31" t="s">
        <v>19</v>
      </c>
      <c r="BB10" s="178">
        <f>AV6+AV7+AV14+AV15+AV22+AV23+AV30+AV31</f>
        <v>0</v>
      </c>
      <c r="BC10" s="23">
        <v>0</v>
      </c>
      <c r="BD10" s="33">
        <f t="shared" si="6"/>
        <v>0</v>
      </c>
      <c r="BE10" s="6"/>
      <c r="BF10" s="55"/>
      <c r="BG10" s="57"/>
      <c r="BH10" s="6"/>
      <c r="BI10" s="31" t="s">
        <v>19</v>
      </c>
      <c r="BJ10" s="40">
        <f>BD6+BD7+BD14+BD15+BD22+BD23+BD30+BD31</f>
        <v>1690</v>
      </c>
      <c r="BK10" s="6">
        <v>0</v>
      </c>
      <c r="BL10" s="33">
        <f t="shared" si="7"/>
        <v>0</v>
      </c>
      <c r="BM10" s="6"/>
      <c r="BN10" s="55"/>
      <c r="BO10" s="57"/>
      <c r="BP10" s="6"/>
      <c r="BQ10" s="31" t="s">
        <v>19</v>
      </c>
      <c r="BR10" s="178">
        <f>BL6+BL7+BL14+BL15+BL22+BL23+BL30+BL31</f>
        <v>1880</v>
      </c>
      <c r="BS10" s="23">
        <v>0</v>
      </c>
      <c r="BT10" s="33">
        <f t="shared" si="8"/>
        <v>0</v>
      </c>
      <c r="BU10" s="6"/>
      <c r="BV10" s="55"/>
      <c r="BW10" s="57"/>
      <c r="BX10" s="6"/>
      <c r="BY10" s="31" t="s">
        <v>19</v>
      </c>
      <c r="BZ10" s="40">
        <f>BT6+BT7+BT14+BT15+BT22+BT23+BT30+BT31</f>
        <v>1115</v>
      </c>
      <c r="CA10" s="6">
        <v>0</v>
      </c>
      <c r="CB10" s="33">
        <f t="shared" si="9"/>
        <v>0</v>
      </c>
      <c r="CC10" s="6"/>
      <c r="CD10" s="55"/>
      <c r="CE10" s="57"/>
      <c r="CF10" s="6"/>
      <c r="CG10" s="31" t="s">
        <v>19</v>
      </c>
      <c r="CH10" s="178">
        <f>CB6+CB7+CB14+CB15+CB22+CB23+CB30+CB31</f>
        <v>0</v>
      </c>
      <c r="CI10" s="23">
        <v>0</v>
      </c>
      <c r="CJ10" s="33">
        <f t="shared" si="10"/>
        <v>0</v>
      </c>
      <c r="CK10" s="6"/>
      <c r="CL10" s="55"/>
      <c r="CM10" s="57"/>
      <c r="CN10" s="6"/>
      <c r="CO10" s="31" t="s">
        <v>19</v>
      </c>
      <c r="CP10" s="40">
        <f>CJ6+CJ7+CJ14+CJ15+CJ22+CJ23+CJ30+CJ31</f>
        <v>0</v>
      </c>
      <c r="CQ10" s="6">
        <v>0</v>
      </c>
      <c r="CR10" s="33">
        <f t="shared" si="11"/>
        <v>0</v>
      </c>
      <c r="CS10" s="6"/>
      <c r="CT10" s="55"/>
      <c r="CU10" s="57"/>
      <c r="CV10" s="6"/>
      <c r="CW10" s="31" t="s">
        <v>19</v>
      </c>
      <c r="CX10" s="178">
        <f>CR6+CR7+CR14+CR15+CR22+CR23+CR30+CR31</f>
        <v>1720</v>
      </c>
      <c r="CY10" s="23">
        <v>0</v>
      </c>
      <c r="CZ10" s="33">
        <f t="shared" si="12"/>
        <v>0</v>
      </c>
      <c r="DA10" s="6"/>
      <c r="DB10" s="55"/>
      <c r="DC10" s="57"/>
      <c r="DD10" s="6"/>
      <c r="DE10" s="31" t="s">
        <v>19</v>
      </c>
      <c r="DF10" s="40">
        <f>CZ6+CZ7+CZ14+CZ15+CZ22+CZ23+CZ30+CZ31</f>
        <v>1880</v>
      </c>
      <c r="DG10" s="6">
        <v>0</v>
      </c>
      <c r="DH10" s="33">
        <f t="shared" si="13"/>
        <v>0</v>
      </c>
      <c r="DI10" s="6"/>
      <c r="DJ10" s="55"/>
      <c r="DK10" s="57"/>
      <c r="DL10" s="6"/>
      <c r="DM10" s="31" t="s">
        <v>19</v>
      </c>
      <c r="DN10" s="178">
        <f>DH6+DH7+DH14+DH15+DH22+DH23+DH30+DH31</f>
        <v>1880</v>
      </c>
      <c r="DO10" s="23">
        <v>0</v>
      </c>
      <c r="DP10" s="33">
        <f t="shared" si="14"/>
        <v>0</v>
      </c>
      <c r="DQ10" s="6"/>
      <c r="DR10" s="55"/>
      <c r="DS10" s="57"/>
      <c r="DT10" s="6"/>
      <c r="DU10" s="31" t="s">
        <v>19</v>
      </c>
      <c r="DV10" s="40">
        <f>DP6+DP7+DP14+DP15+DP22+DP23+DP30+DP31</f>
        <v>510</v>
      </c>
      <c r="DW10" s="6">
        <v>0</v>
      </c>
      <c r="DX10" s="33">
        <f t="shared" si="15"/>
        <v>0</v>
      </c>
      <c r="DY10" s="6"/>
      <c r="DZ10" s="55"/>
      <c r="EA10" s="57"/>
      <c r="EB10" s="6"/>
      <c r="EC10" s="31" t="s">
        <v>19</v>
      </c>
      <c r="ED10" s="178">
        <f>DX6+DX7+DX14+DX15+DX22+DX23+DX30+DX31</f>
        <v>1530</v>
      </c>
      <c r="EE10" s="23">
        <v>0</v>
      </c>
      <c r="EF10" s="33">
        <f t="shared" si="16"/>
        <v>0</v>
      </c>
      <c r="EG10" s="6"/>
      <c r="EH10" s="55"/>
      <c r="EI10" s="57"/>
      <c r="EJ10" s="6"/>
      <c r="EK10" s="31" t="s">
        <v>19</v>
      </c>
      <c r="EL10" s="40">
        <f>EF6+EF7+EF14+EF15+EF22+EF23+EF30+EF31</f>
        <v>0</v>
      </c>
      <c r="EM10" s="6">
        <v>0</v>
      </c>
      <c r="EN10" s="33">
        <f t="shared" si="17"/>
        <v>0</v>
      </c>
      <c r="EO10" s="6"/>
      <c r="EP10" s="55"/>
      <c r="EQ10" s="57"/>
      <c r="ER10" s="6"/>
      <c r="ES10" s="31" t="s">
        <v>19</v>
      </c>
      <c r="ET10" s="178">
        <f>EN6+EN7+EN14+EN15+EN22+EN23+EN30+EN31</f>
        <v>0</v>
      </c>
      <c r="EU10" s="23">
        <v>0</v>
      </c>
      <c r="EV10" s="33">
        <f t="shared" si="18"/>
        <v>0</v>
      </c>
      <c r="EW10" s="6"/>
      <c r="EX10" s="55"/>
      <c r="EY10" s="57"/>
      <c r="EZ10" s="6"/>
      <c r="FA10" s="31" t="s">
        <v>19</v>
      </c>
      <c r="FB10" s="40">
        <f>EV6+EV7+EV14+EV15+EV22+EV23+EV30+EV31</f>
        <v>0</v>
      </c>
      <c r="FC10" s="23">
        <v>0</v>
      </c>
      <c r="FD10" s="33">
        <f t="shared" si="19"/>
        <v>0</v>
      </c>
      <c r="FE10" s="6"/>
      <c r="FF10" s="55"/>
      <c r="FG10" s="57"/>
      <c r="FH10" s="6"/>
      <c r="FI10" s="31" t="s">
        <v>19</v>
      </c>
      <c r="FJ10" s="40">
        <f>FD6+FD7+FD14+FD15+FD22+FD23+FD30+FD31</f>
        <v>0</v>
      </c>
      <c r="FK10" s="6">
        <v>0</v>
      </c>
      <c r="FL10" s="33">
        <f t="shared" si="20"/>
        <v>0</v>
      </c>
      <c r="FM10" s="6"/>
      <c r="FN10" s="55"/>
      <c r="FO10" s="57"/>
      <c r="FP10" s="6"/>
      <c r="FQ10" s="31" t="s">
        <v>19</v>
      </c>
      <c r="FR10" s="178">
        <f>FL6+FL7+FL14+FL15+FL22+FL23+FL30+FL31</f>
        <v>0</v>
      </c>
      <c r="FS10" s="23">
        <v>0</v>
      </c>
      <c r="FT10" s="33">
        <f t="shared" si="21"/>
        <v>0</v>
      </c>
      <c r="FU10" s="6"/>
      <c r="FV10" s="55"/>
      <c r="FW10" s="57"/>
      <c r="FX10" s="6"/>
      <c r="FY10" s="31" t="s">
        <v>19</v>
      </c>
      <c r="FZ10" s="40">
        <f>FT6+FT7+FT14+FT15+FT22+FT23+FT30+FT31</f>
        <v>0</v>
      </c>
      <c r="GA10" s="6">
        <v>0</v>
      </c>
      <c r="GB10" s="33">
        <f t="shared" si="22"/>
        <v>0</v>
      </c>
      <c r="GC10" s="6"/>
      <c r="GD10" s="55"/>
      <c r="GE10" s="57"/>
      <c r="GF10" s="6"/>
      <c r="GG10" s="31" t="s">
        <v>19</v>
      </c>
      <c r="GH10" s="178">
        <f>GB6+GB7+GB14+GB15+GB22+GB23+GB30+GB31</f>
        <v>0</v>
      </c>
      <c r="GI10" s="23">
        <v>0</v>
      </c>
      <c r="GJ10" s="33">
        <f t="shared" si="23"/>
        <v>0</v>
      </c>
      <c r="GK10" s="6"/>
      <c r="GL10" s="55"/>
      <c r="GM10" s="57"/>
      <c r="GN10" s="6"/>
      <c r="GO10" s="31" t="s">
        <v>19</v>
      </c>
      <c r="GP10" s="40">
        <f>GJ6+GJ7+GJ14+GJ15+GJ22+GJ23+GJ30+GJ31</f>
        <v>0</v>
      </c>
      <c r="GQ10" s="6">
        <v>0</v>
      </c>
      <c r="GR10" s="33">
        <f t="shared" si="24"/>
        <v>0</v>
      </c>
      <c r="GS10" s="6"/>
      <c r="GT10" s="55"/>
      <c r="GU10" s="57"/>
      <c r="GV10" s="6"/>
      <c r="GW10" s="31" t="s">
        <v>19</v>
      </c>
      <c r="GX10" s="178">
        <f>GR6+GR7+GR14+GR15+GR22+GR23+GR30+GR31</f>
        <v>0</v>
      </c>
      <c r="GY10" s="23">
        <v>0</v>
      </c>
      <c r="GZ10" s="33">
        <f t="shared" si="25"/>
        <v>0</v>
      </c>
      <c r="HA10" s="6"/>
      <c r="HB10" s="55"/>
      <c r="HC10" s="57"/>
      <c r="HD10" s="6"/>
      <c r="HE10" s="31" t="s">
        <v>19</v>
      </c>
      <c r="HF10" s="40">
        <f>GZ6+GZ7+GZ14+GZ15+GZ22+GZ23+GZ30+GZ31</f>
        <v>0</v>
      </c>
      <c r="HG10" s="6">
        <v>0</v>
      </c>
      <c r="HH10" s="33">
        <f t="shared" si="26"/>
        <v>0</v>
      </c>
      <c r="HI10" s="6"/>
      <c r="HJ10" s="55"/>
      <c r="HK10" s="57"/>
      <c r="HL10" s="6"/>
      <c r="HM10" s="31" t="s">
        <v>19</v>
      </c>
      <c r="HN10" s="178">
        <f>HH6+HH7+HH14+HH15+HH22+HH23+HH30+HH31</f>
        <v>0</v>
      </c>
      <c r="HO10" s="23">
        <v>0</v>
      </c>
      <c r="HP10" s="33">
        <f t="shared" si="27"/>
        <v>0</v>
      </c>
      <c r="HQ10" s="6"/>
      <c r="HR10" s="55"/>
      <c r="HS10" s="57"/>
      <c r="HT10" s="6"/>
      <c r="HU10" s="31" t="s">
        <v>19</v>
      </c>
      <c r="HV10" s="40">
        <f>HP6+HP7+HP14+HP15+HP22+HP23+HP30+HP31</f>
        <v>0</v>
      </c>
      <c r="HW10" s="6">
        <v>0</v>
      </c>
      <c r="HX10" s="33">
        <f t="shared" si="28"/>
        <v>0</v>
      </c>
      <c r="HY10" s="6"/>
      <c r="HZ10" s="55"/>
      <c r="IA10" s="57"/>
      <c r="IB10" s="6"/>
      <c r="IC10" s="31" t="s">
        <v>19</v>
      </c>
      <c r="ID10" s="178">
        <f>HX6+HX7+HX14+HX15+HX22+HX23+HX30+HX31</f>
        <v>0</v>
      </c>
      <c r="IE10" s="23">
        <v>0</v>
      </c>
      <c r="IF10" s="33">
        <f t="shared" si="29"/>
        <v>0</v>
      </c>
      <c r="IG10" s="6"/>
      <c r="IH10" s="55"/>
      <c r="II10" s="57"/>
      <c r="IJ10" s="6"/>
      <c r="IK10" s="31" t="s">
        <v>19</v>
      </c>
      <c r="IL10" s="40">
        <f>IF6+IF7+IF14+IF15+IF22+IF23+IF30+IF31</f>
        <v>0</v>
      </c>
      <c r="IM10" s="23">
        <v>0</v>
      </c>
      <c r="IN10" s="33">
        <f t="shared" si="30"/>
        <v>0</v>
      </c>
      <c r="IO10" s="6"/>
      <c r="IP10" s="55"/>
      <c r="IQ10" s="57"/>
      <c r="IR10" s="6"/>
      <c r="IS10" s="31" t="s">
        <v>19</v>
      </c>
      <c r="IT10" s="40">
        <f>IN6+IN7+IN14+IN15+IN22+IN23+IN30+IN31</f>
        <v>0</v>
      </c>
    </row>
    <row r="11" spans="2:254" ht="15" customHeight="1" x14ac:dyDescent="0.25">
      <c r="B11" s="63"/>
      <c r="C11" s="64"/>
      <c r="D11" s="16" t="s">
        <v>18</v>
      </c>
      <c r="E11" s="6" t="s">
        <v>32</v>
      </c>
      <c r="F11" s="46">
        <v>15</v>
      </c>
      <c r="G11" s="23">
        <v>0</v>
      </c>
      <c r="H11" s="33">
        <f t="shared" si="0"/>
        <v>0</v>
      </c>
      <c r="I11" s="321" t="s">
        <v>36</v>
      </c>
      <c r="J11" s="52"/>
      <c r="K11" s="56">
        <f>SUM(H$5:H$12)*J11</f>
        <v>0</v>
      </c>
      <c r="L11" s="6"/>
      <c r="M11" s="31" t="s">
        <v>14</v>
      </c>
      <c r="N11" s="41">
        <f>SUM(H5:H36)-N10</f>
        <v>665.12000000000012</v>
      </c>
      <c r="O11" s="6">
        <v>0</v>
      </c>
      <c r="P11" s="33">
        <f t="shared" si="1"/>
        <v>0</v>
      </c>
      <c r="Q11" s="321" t="s">
        <v>36</v>
      </c>
      <c r="R11" s="52"/>
      <c r="S11" s="56">
        <f>SUM(P$5:P$12)*R11</f>
        <v>0</v>
      </c>
      <c r="T11" s="6"/>
      <c r="U11" s="31" t="s">
        <v>14</v>
      </c>
      <c r="V11" s="179">
        <f>SUM(P5:P36)-V10</f>
        <v>132.78000000000003</v>
      </c>
      <c r="W11" s="23">
        <v>0</v>
      </c>
      <c r="X11" s="33">
        <f t="shared" si="2"/>
        <v>0</v>
      </c>
      <c r="Y11" s="321" t="s">
        <v>36</v>
      </c>
      <c r="Z11" s="11"/>
      <c r="AA11" s="35">
        <f>SUM(X$5:X$12)*Z11</f>
        <v>0</v>
      </c>
      <c r="AB11" s="6"/>
      <c r="AC11" s="31" t="s">
        <v>14</v>
      </c>
      <c r="AD11" s="41">
        <f>SUM(X5:X36)-AD10</f>
        <v>0</v>
      </c>
      <c r="AE11" s="6">
        <v>0</v>
      </c>
      <c r="AF11" s="33">
        <f t="shared" si="3"/>
        <v>0</v>
      </c>
      <c r="AG11" s="321" t="s">
        <v>36</v>
      </c>
      <c r="AH11" s="52"/>
      <c r="AI11" s="56">
        <f>SUM(AF$5:AF$12)*AH11</f>
        <v>0</v>
      </c>
      <c r="AJ11" s="6"/>
      <c r="AK11" s="31" t="s">
        <v>14</v>
      </c>
      <c r="AL11" s="179">
        <f>SUM(AF5:AF36)-AL10</f>
        <v>0</v>
      </c>
      <c r="AM11" s="23">
        <v>0</v>
      </c>
      <c r="AN11" s="33">
        <f t="shared" si="4"/>
        <v>0</v>
      </c>
      <c r="AO11" s="321" t="s">
        <v>36</v>
      </c>
      <c r="AP11" s="52"/>
      <c r="AQ11" s="56">
        <f>SUM(AN$5:AN$12)*AP11</f>
        <v>0</v>
      </c>
      <c r="AR11" s="6"/>
      <c r="AS11" s="31" t="s">
        <v>14</v>
      </c>
      <c r="AT11" s="41">
        <f>SUM(AN5:AN36)-AT10</f>
        <v>0</v>
      </c>
      <c r="AU11" s="6">
        <v>0</v>
      </c>
      <c r="AV11" s="33">
        <f t="shared" si="5"/>
        <v>0</v>
      </c>
      <c r="AW11" s="321" t="s">
        <v>36</v>
      </c>
      <c r="AX11" s="52"/>
      <c r="AY11" s="56">
        <f>SUM(AV$5:AV$12)*AX11</f>
        <v>0</v>
      </c>
      <c r="AZ11" s="6"/>
      <c r="BA11" s="31" t="s">
        <v>14</v>
      </c>
      <c r="BB11" s="179">
        <f>SUM(AV5:AV36)-BB10</f>
        <v>0</v>
      </c>
      <c r="BC11" s="23">
        <v>0</v>
      </c>
      <c r="BD11" s="33">
        <f t="shared" si="6"/>
        <v>0</v>
      </c>
      <c r="BE11" s="321" t="s">
        <v>36</v>
      </c>
      <c r="BF11" s="52"/>
      <c r="BG11" s="56">
        <f>SUM(BD$5:BD$12)*BF11</f>
        <v>0</v>
      </c>
      <c r="BH11" s="6"/>
      <c r="BI11" s="31" t="s">
        <v>14</v>
      </c>
      <c r="BJ11" s="41">
        <f>SUM(BD5:BD36)-BJ10</f>
        <v>639.22000000000025</v>
      </c>
      <c r="BK11" s="6">
        <v>0</v>
      </c>
      <c r="BL11" s="33">
        <f t="shared" si="7"/>
        <v>0</v>
      </c>
      <c r="BM11" s="321" t="s">
        <v>36</v>
      </c>
      <c r="BN11" s="52">
        <v>1</v>
      </c>
      <c r="BO11" s="56">
        <f>SUM(BL$5:BL$12)*BN11</f>
        <v>604.94999999999993</v>
      </c>
      <c r="BP11" s="6"/>
      <c r="BQ11" s="31" t="s">
        <v>14</v>
      </c>
      <c r="BR11" s="179">
        <f>SUM(BL5:BL36)-BR10</f>
        <v>988.33999999999924</v>
      </c>
      <c r="BS11" s="23">
        <v>0</v>
      </c>
      <c r="BT11" s="33">
        <f t="shared" si="8"/>
        <v>0</v>
      </c>
      <c r="BU11" s="321" t="s">
        <v>36</v>
      </c>
      <c r="BV11" s="52">
        <v>1</v>
      </c>
      <c r="BW11" s="56">
        <f>SUM(BT$5:BT$12)*BV11</f>
        <v>604.94999999999993</v>
      </c>
      <c r="BX11" s="6"/>
      <c r="BY11" s="31" t="s">
        <v>14</v>
      </c>
      <c r="BZ11" s="41">
        <f>SUM(BT5:BT36)-BZ10</f>
        <v>681.99499999999966</v>
      </c>
      <c r="CA11" s="6">
        <v>0</v>
      </c>
      <c r="CB11" s="33">
        <f t="shared" si="9"/>
        <v>0</v>
      </c>
      <c r="CC11" s="321" t="s">
        <v>36</v>
      </c>
      <c r="CD11" s="52"/>
      <c r="CE11" s="56">
        <f>SUM(CB$5:CB$12)*CD11</f>
        <v>0</v>
      </c>
      <c r="CF11" s="6"/>
      <c r="CG11" s="31" t="s">
        <v>14</v>
      </c>
      <c r="CH11" s="179">
        <f>SUM(CB5:CB36)-CH10</f>
        <v>0</v>
      </c>
      <c r="CI11" s="23">
        <v>0</v>
      </c>
      <c r="CJ11" s="33">
        <f t="shared" si="10"/>
        <v>0</v>
      </c>
      <c r="CK11" s="321" t="s">
        <v>36</v>
      </c>
      <c r="CL11" s="52"/>
      <c r="CM11" s="56">
        <f>SUM(CJ$5:CJ$12)*CL11</f>
        <v>0</v>
      </c>
      <c r="CN11" s="6"/>
      <c r="CO11" s="31" t="s">
        <v>14</v>
      </c>
      <c r="CP11" s="41">
        <f>SUM(CJ5:CJ36)-CP10</f>
        <v>0</v>
      </c>
      <c r="CQ11" s="6">
        <v>0</v>
      </c>
      <c r="CR11" s="33">
        <f t="shared" si="11"/>
        <v>0</v>
      </c>
      <c r="CS11" s="321" t="s">
        <v>36</v>
      </c>
      <c r="CT11" s="52"/>
      <c r="CU11" s="56">
        <f>SUM(CR$5:CR$12)*CT11</f>
        <v>0</v>
      </c>
      <c r="CV11" s="6"/>
      <c r="CW11" s="31" t="s">
        <v>14</v>
      </c>
      <c r="CX11" s="179">
        <f>SUM(CR5:CR36)-CX10</f>
        <v>985.08999999999969</v>
      </c>
      <c r="CY11" s="23">
        <v>0</v>
      </c>
      <c r="CZ11" s="33">
        <f t="shared" si="12"/>
        <v>0</v>
      </c>
      <c r="DA11" s="321" t="s">
        <v>36</v>
      </c>
      <c r="DB11" s="52"/>
      <c r="DC11" s="56">
        <f>SUM(CZ$5:CZ$12)*DB11</f>
        <v>0</v>
      </c>
      <c r="DD11" s="6"/>
      <c r="DE11" s="31" t="s">
        <v>14</v>
      </c>
      <c r="DF11" s="41">
        <f>SUM(CZ5:CZ36)-DF10</f>
        <v>995.69999999999982</v>
      </c>
      <c r="DG11" s="6">
        <v>0</v>
      </c>
      <c r="DH11" s="33">
        <f t="shared" si="13"/>
        <v>0</v>
      </c>
      <c r="DI11" s="321" t="s">
        <v>36</v>
      </c>
      <c r="DJ11" s="52"/>
      <c r="DK11" s="56">
        <f>SUM(DH$5:DH$12)*DJ11</f>
        <v>0</v>
      </c>
      <c r="DL11" s="6"/>
      <c r="DM11" s="31" t="s">
        <v>14</v>
      </c>
      <c r="DN11" s="179">
        <f>SUM(DH5:DH36)-DN10</f>
        <v>934.67999999999984</v>
      </c>
      <c r="DO11" s="23">
        <v>0</v>
      </c>
      <c r="DP11" s="33">
        <f t="shared" si="14"/>
        <v>0</v>
      </c>
      <c r="DQ11" s="321" t="s">
        <v>36</v>
      </c>
      <c r="DR11" s="52"/>
      <c r="DS11" s="56">
        <f>SUM(DP$5:DP$12)*DR11</f>
        <v>0</v>
      </c>
      <c r="DT11" s="6"/>
      <c r="DU11" s="31" t="s">
        <v>14</v>
      </c>
      <c r="DV11" s="41">
        <f>SUM(DP5:DP36)-DV10</f>
        <v>240.76999999999998</v>
      </c>
      <c r="DW11" s="6">
        <v>0</v>
      </c>
      <c r="DX11" s="33">
        <f t="shared" si="15"/>
        <v>0</v>
      </c>
      <c r="DY11" s="321" t="s">
        <v>36</v>
      </c>
      <c r="DZ11" s="52">
        <v>0.7</v>
      </c>
      <c r="EA11" s="56">
        <f>SUM(DX$5:DX$12)*DZ11</f>
        <v>525.53899999999999</v>
      </c>
      <c r="EB11" s="6"/>
      <c r="EC11" s="31" t="s">
        <v>14</v>
      </c>
      <c r="ED11" s="179">
        <f>SUM(DX5:DX36)-ED10</f>
        <v>905.56999999999971</v>
      </c>
      <c r="EE11" s="23">
        <v>0</v>
      </c>
      <c r="EF11" s="33">
        <f t="shared" si="16"/>
        <v>0</v>
      </c>
      <c r="EG11" s="321" t="s">
        <v>36</v>
      </c>
      <c r="EH11" s="52"/>
      <c r="EI11" s="56">
        <f>SUM(EF$5:EF$12)*EH11</f>
        <v>0</v>
      </c>
      <c r="EJ11" s="6"/>
      <c r="EK11" s="31" t="s">
        <v>14</v>
      </c>
      <c r="EL11" s="41">
        <f>SUM(EF5:EF36)-EL10</f>
        <v>0</v>
      </c>
      <c r="EM11" s="6">
        <v>0</v>
      </c>
      <c r="EN11" s="33">
        <f t="shared" si="17"/>
        <v>0</v>
      </c>
      <c r="EO11" s="321" t="s">
        <v>36</v>
      </c>
      <c r="EP11" s="52"/>
      <c r="EQ11" s="56">
        <f>SUM(EN$5:EN$12)*EP11</f>
        <v>0</v>
      </c>
      <c r="ER11" s="6"/>
      <c r="ES11" s="31" t="s">
        <v>14</v>
      </c>
      <c r="ET11" s="179">
        <f>SUM(EN5:EN36)-ET10</f>
        <v>0</v>
      </c>
      <c r="EU11" s="23">
        <v>0</v>
      </c>
      <c r="EV11" s="33">
        <f t="shared" si="18"/>
        <v>0</v>
      </c>
      <c r="EW11" s="321" t="s">
        <v>36</v>
      </c>
      <c r="EX11" s="52"/>
      <c r="EY11" s="56">
        <f>SUM(EV$5:EV$12)*EX11</f>
        <v>0</v>
      </c>
      <c r="EZ11" s="6"/>
      <c r="FA11" s="31" t="s">
        <v>14</v>
      </c>
      <c r="FB11" s="41">
        <f>SUM(EV5:EV36)-FB10</f>
        <v>0</v>
      </c>
      <c r="FC11" s="23">
        <v>0</v>
      </c>
      <c r="FD11" s="33">
        <f t="shared" si="19"/>
        <v>0</v>
      </c>
      <c r="FE11" s="321" t="s">
        <v>36</v>
      </c>
      <c r="FF11" s="52"/>
      <c r="FG11" s="56">
        <f>SUM(FD$5:FD$12)*FF11</f>
        <v>0</v>
      </c>
      <c r="FH11" s="6"/>
      <c r="FI11" s="31" t="s">
        <v>14</v>
      </c>
      <c r="FJ11" s="41">
        <f>SUM(FD5:FD36)-FJ10</f>
        <v>0</v>
      </c>
      <c r="FK11" s="6">
        <v>0</v>
      </c>
      <c r="FL11" s="33">
        <f t="shared" si="20"/>
        <v>0</v>
      </c>
      <c r="FM11" s="321" t="s">
        <v>36</v>
      </c>
      <c r="FN11" s="52"/>
      <c r="FO11" s="56">
        <f>SUM(FL$5:FL$12)*FN11</f>
        <v>0</v>
      </c>
      <c r="FP11" s="6"/>
      <c r="FQ11" s="31" t="s">
        <v>14</v>
      </c>
      <c r="FR11" s="179">
        <f>SUM(FL5:FL36)-FR10</f>
        <v>0</v>
      </c>
      <c r="FS11" s="23">
        <v>0</v>
      </c>
      <c r="FT11" s="33">
        <f t="shared" si="21"/>
        <v>0</v>
      </c>
      <c r="FU11" s="321" t="s">
        <v>36</v>
      </c>
      <c r="FV11" s="52"/>
      <c r="FW11" s="56">
        <f>SUM(FT$5:FT$12)*FV11</f>
        <v>0</v>
      </c>
      <c r="FX11" s="6"/>
      <c r="FY11" s="31" t="s">
        <v>14</v>
      </c>
      <c r="FZ11" s="41">
        <f>SUM(FT5:FT36)-FZ10</f>
        <v>0</v>
      </c>
      <c r="GA11" s="6">
        <v>0</v>
      </c>
      <c r="GB11" s="33">
        <f t="shared" si="22"/>
        <v>0</v>
      </c>
      <c r="GC11" s="321" t="s">
        <v>36</v>
      </c>
      <c r="GD11" s="52"/>
      <c r="GE11" s="56">
        <f>SUM(GB$5:GB$12)*GD11</f>
        <v>0</v>
      </c>
      <c r="GF11" s="6"/>
      <c r="GG11" s="31" t="s">
        <v>14</v>
      </c>
      <c r="GH11" s="179">
        <f>SUM(GB5:GB36)-GH10</f>
        <v>0</v>
      </c>
      <c r="GI11" s="23">
        <v>0</v>
      </c>
      <c r="GJ11" s="33">
        <f t="shared" si="23"/>
        <v>0</v>
      </c>
      <c r="GK11" s="321" t="s">
        <v>36</v>
      </c>
      <c r="GL11" s="52"/>
      <c r="GM11" s="56">
        <f>SUM(GJ$5:GJ$12)*GL11</f>
        <v>0</v>
      </c>
      <c r="GN11" s="6"/>
      <c r="GO11" s="31" t="s">
        <v>14</v>
      </c>
      <c r="GP11" s="41">
        <f>SUM(GJ5:GJ36)-GP10</f>
        <v>0</v>
      </c>
      <c r="GQ11" s="6">
        <v>0</v>
      </c>
      <c r="GR11" s="33">
        <f t="shared" si="24"/>
        <v>0</v>
      </c>
      <c r="GS11" s="321" t="s">
        <v>36</v>
      </c>
      <c r="GT11" s="52"/>
      <c r="GU11" s="56">
        <f>SUM(GR$5:GR$12)*GT11</f>
        <v>0</v>
      </c>
      <c r="GV11" s="6"/>
      <c r="GW11" s="31" t="s">
        <v>14</v>
      </c>
      <c r="GX11" s="179">
        <f>SUM(GR5:GR36)-GX10</f>
        <v>0</v>
      </c>
      <c r="GY11" s="23">
        <v>0</v>
      </c>
      <c r="GZ11" s="33">
        <f t="shared" si="25"/>
        <v>0</v>
      </c>
      <c r="HA11" s="321" t="s">
        <v>36</v>
      </c>
      <c r="HB11" s="52"/>
      <c r="HC11" s="56">
        <f>SUM(GZ$5:GZ$12)*HB11</f>
        <v>0</v>
      </c>
      <c r="HD11" s="6"/>
      <c r="HE11" s="31" t="s">
        <v>14</v>
      </c>
      <c r="HF11" s="41">
        <f>SUM(GZ5:GZ36)-HF10</f>
        <v>0</v>
      </c>
      <c r="HG11" s="6">
        <v>0</v>
      </c>
      <c r="HH11" s="33">
        <f t="shared" si="26"/>
        <v>0</v>
      </c>
      <c r="HI11" s="321" t="s">
        <v>36</v>
      </c>
      <c r="HJ11" s="52"/>
      <c r="HK11" s="56">
        <f>SUM(HH$5:HH$12)*HJ11</f>
        <v>0</v>
      </c>
      <c r="HL11" s="6"/>
      <c r="HM11" s="31" t="s">
        <v>14</v>
      </c>
      <c r="HN11" s="179">
        <f>SUM(HH5:HH36)-HN10</f>
        <v>0</v>
      </c>
      <c r="HO11" s="23">
        <v>0</v>
      </c>
      <c r="HP11" s="33">
        <f t="shared" si="27"/>
        <v>0</v>
      </c>
      <c r="HQ11" s="321" t="s">
        <v>36</v>
      </c>
      <c r="HR11" s="52"/>
      <c r="HS11" s="56">
        <f>SUM(HP$5:HP$12)*HR11</f>
        <v>0</v>
      </c>
      <c r="HT11" s="6"/>
      <c r="HU11" s="31" t="s">
        <v>14</v>
      </c>
      <c r="HV11" s="41">
        <f>SUM(HP5:HP36)-HV10</f>
        <v>0</v>
      </c>
      <c r="HW11" s="6">
        <v>0</v>
      </c>
      <c r="HX11" s="33">
        <f t="shared" si="28"/>
        <v>0</v>
      </c>
      <c r="HY11" s="321" t="s">
        <v>36</v>
      </c>
      <c r="HZ11" s="52"/>
      <c r="IA11" s="56">
        <f>SUM(HX$5:HX$12)*HZ11</f>
        <v>0</v>
      </c>
      <c r="IB11" s="6"/>
      <c r="IC11" s="31" t="s">
        <v>14</v>
      </c>
      <c r="ID11" s="179">
        <f>SUM(HX5:HX36)-ID10</f>
        <v>0</v>
      </c>
      <c r="IE11" s="23">
        <v>0</v>
      </c>
      <c r="IF11" s="33">
        <f t="shared" si="29"/>
        <v>0</v>
      </c>
      <c r="IG11" s="321" t="s">
        <v>36</v>
      </c>
      <c r="IH11" s="52"/>
      <c r="II11" s="56">
        <f>SUM(IF$5:IF$12)*IH11</f>
        <v>0</v>
      </c>
      <c r="IJ11" s="6"/>
      <c r="IK11" s="31" t="s">
        <v>14</v>
      </c>
      <c r="IL11" s="41">
        <f>SUM(IF5:IF36)-IL10</f>
        <v>0</v>
      </c>
      <c r="IM11" s="23">
        <v>0</v>
      </c>
      <c r="IN11" s="33">
        <f t="shared" si="30"/>
        <v>0</v>
      </c>
      <c r="IO11" s="321" t="s">
        <v>36</v>
      </c>
      <c r="IP11" s="52"/>
      <c r="IQ11" s="56">
        <f>SUM(IN$5:IN$12)*IP11</f>
        <v>0</v>
      </c>
      <c r="IR11" s="6"/>
      <c r="IS11" s="31" t="s">
        <v>14</v>
      </c>
      <c r="IT11" s="41">
        <f>SUM(IN5:IN36)-IT10</f>
        <v>0</v>
      </c>
    </row>
    <row r="12" spans="2:254" x14ac:dyDescent="0.25">
      <c r="B12" s="63"/>
      <c r="C12" s="64"/>
      <c r="D12" s="17" t="s">
        <v>10</v>
      </c>
      <c r="E12" s="9" t="s">
        <v>32</v>
      </c>
      <c r="F12" s="47">
        <v>14.18</v>
      </c>
      <c r="G12" s="25">
        <v>0</v>
      </c>
      <c r="H12" s="33">
        <f t="shared" si="0"/>
        <v>0</v>
      </c>
      <c r="I12" s="322"/>
      <c r="J12" s="54"/>
      <c r="K12" s="58"/>
      <c r="L12" s="6"/>
      <c r="M12" s="31" t="s">
        <v>21</v>
      </c>
      <c r="N12" s="41">
        <f>SUM(M39:M41)+SUM(M44:M45)</f>
        <v>0</v>
      </c>
      <c r="O12" s="9">
        <v>0</v>
      </c>
      <c r="P12" s="33">
        <f t="shared" si="1"/>
        <v>0</v>
      </c>
      <c r="Q12" s="322"/>
      <c r="R12" s="54"/>
      <c r="S12" s="58"/>
      <c r="T12" s="6"/>
      <c r="U12" s="31" t="s">
        <v>21</v>
      </c>
      <c r="V12" s="41">
        <f>SUM(U39:U41)+SUM(U44:U45)</f>
        <v>0</v>
      </c>
      <c r="W12" s="25">
        <v>0</v>
      </c>
      <c r="X12" s="33">
        <f t="shared" si="2"/>
        <v>0</v>
      </c>
      <c r="Y12" s="322"/>
      <c r="Z12" s="13"/>
      <c r="AA12" s="37"/>
      <c r="AB12" s="6"/>
      <c r="AC12" s="31" t="s">
        <v>21</v>
      </c>
      <c r="AD12" s="41">
        <f>SUM(AC39:AC41)+SUM(AC44:AC45)</f>
        <v>0</v>
      </c>
      <c r="AE12" s="9">
        <v>0</v>
      </c>
      <c r="AF12" s="33">
        <f t="shared" si="3"/>
        <v>0</v>
      </c>
      <c r="AG12" s="322"/>
      <c r="AH12" s="54"/>
      <c r="AI12" s="58"/>
      <c r="AJ12" s="6"/>
      <c r="AK12" s="31" t="s">
        <v>21</v>
      </c>
      <c r="AL12" s="41">
        <f>SUM(AK39:AK41)+SUM(AK44:AK45)</f>
        <v>0</v>
      </c>
      <c r="AM12" s="25">
        <v>0</v>
      </c>
      <c r="AN12" s="33">
        <f t="shared" si="4"/>
        <v>0</v>
      </c>
      <c r="AO12" s="322"/>
      <c r="AP12" s="54"/>
      <c r="AQ12" s="58"/>
      <c r="AR12" s="6"/>
      <c r="AS12" s="31" t="s">
        <v>21</v>
      </c>
      <c r="AT12" s="41">
        <f>SUM(AS39:AS41)+SUM(AS44:AS45)</f>
        <v>0</v>
      </c>
      <c r="AU12" s="9">
        <v>0</v>
      </c>
      <c r="AV12" s="33">
        <f t="shared" si="5"/>
        <v>0</v>
      </c>
      <c r="AW12" s="322"/>
      <c r="AX12" s="54"/>
      <c r="AY12" s="58"/>
      <c r="AZ12" s="6"/>
      <c r="BA12" s="31" t="s">
        <v>21</v>
      </c>
      <c r="BB12" s="41">
        <f>SUM(BA39:BA41)+SUM(BA44:BA45)</f>
        <v>0</v>
      </c>
      <c r="BC12" s="25">
        <v>0</v>
      </c>
      <c r="BD12" s="33">
        <f t="shared" si="6"/>
        <v>0</v>
      </c>
      <c r="BE12" s="322"/>
      <c r="BF12" s="54"/>
      <c r="BG12" s="58"/>
      <c r="BH12" s="6"/>
      <c r="BI12" s="31" t="s">
        <v>21</v>
      </c>
      <c r="BJ12" s="41">
        <f>SUM(BI39:BI41)+SUM(BI44:BI45)</f>
        <v>1829</v>
      </c>
      <c r="BK12" s="9">
        <v>1</v>
      </c>
      <c r="BL12" s="33">
        <f t="shared" si="7"/>
        <v>14.18</v>
      </c>
      <c r="BM12" s="322"/>
      <c r="BN12" s="54"/>
      <c r="BO12" s="58"/>
      <c r="BP12" s="6"/>
      <c r="BQ12" s="31" t="s">
        <v>21</v>
      </c>
      <c r="BR12" s="41">
        <f>SUM(BQ39:BQ41)+SUM(BQ44:BQ45)</f>
        <v>3015</v>
      </c>
      <c r="BS12" s="25">
        <v>1</v>
      </c>
      <c r="BT12" s="33">
        <f t="shared" si="8"/>
        <v>14.18</v>
      </c>
      <c r="BU12" s="322"/>
      <c r="BV12" s="54"/>
      <c r="BW12" s="58"/>
      <c r="BX12" s="6"/>
      <c r="BY12" s="31" t="s">
        <v>21</v>
      </c>
      <c r="BZ12" s="41">
        <f>SUM(BY39:BY41)+SUM(BY44:BY45)</f>
        <v>2329</v>
      </c>
      <c r="CA12" s="9">
        <v>0</v>
      </c>
      <c r="CB12" s="33">
        <f t="shared" si="9"/>
        <v>0</v>
      </c>
      <c r="CC12" s="322"/>
      <c r="CD12" s="54"/>
      <c r="CE12" s="58"/>
      <c r="CF12" s="6"/>
      <c r="CG12" s="31" t="s">
        <v>21</v>
      </c>
      <c r="CH12" s="41">
        <f>SUM(CG39:CG41)+SUM(CG44:CG45)</f>
        <v>0</v>
      </c>
      <c r="CI12" s="25">
        <v>0</v>
      </c>
      <c r="CJ12" s="33">
        <f t="shared" si="10"/>
        <v>0</v>
      </c>
      <c r="CK12" s="322"/>
      <c r="CL12" s="54"/>
      <c r="CM12" s="58"/>
      <c r="CN12" s="6"/>
      <c r="CO12" s="31" t="s">
        <v>21</v>
      </c>
      <c r="CP12" s="41">
        <f>SUM(CO39:CO41)+SUM(CO44:CO45)</f>
        <v>0</v>
      </c>
      <c r="CQ12" s="9">
        <v>0</v>
      </c>
      <c r="CR12" s="33">
        <f t="shared" si="11"/>
        <v>0</v>
      </c>
      <c r="CS12" s="322"/>
      <c r="CT12" s="54"/>
      <c r="CU12" s="58"/>
      <c r="CV12" s="6"/>
      <c r="CW12" s="31" t="s">
        <v>21</v>
      </c>
      <c r="CX12" s="41">
        <f>SUM(CW39:CW41)+SUM(CW44:CW45)</f>
        <v>2219</v>
      </c>
      <c r="CY12" s="25">
        <v>0</v>
      </c>
      <c r="CZ12" s="33">
        <f t="shared" si="12"/>
        <v>0</v>
      </c>
      <c r="DA12" s="322"/>
      <c r="DB12" s="54"/>
      <c r="DC12" s="58"/>
      <c r="DD12" s="6"/>
      <c r="DE12" s="31" t="s">
        <v>21</v>
      </c>
      <c r="DF12" s="41">
        <f>SUM(DE39:DE41)+SUM(DE44:DE45)</f>
        <v>1829</v>
      </c>
      <c r="DG12" s="9">
        <v>0</v>
      </c>
      <c r="DH12" s="33">
        <f t="shared" si="13"/>
        <v>0</v>
      </c>
      <c r="DI12" s="322"/>
      <c r="DJ12" s="54"/>
      <c r="DK12" s="58"/>
      <c r="DL12" s="6"/>
      <c r="DM12" s="31" t="s">
        <v>21</v>
      </c>
      <c r="DN12" s="41">
        <f>SUM(DM39:DM41)+SUM(DM44:DM45)</f>
        <v>2745</v>
      </c>
      <c r="DO12" s="25">
        <v>0</v>
      </c>
      <c r="DP12" s="33">
        <f t="shared" si="14"/>
        <v>0</v>
      </c>
      <c r="DQ12" s="322"/>
      <c r="DR12" s="54"/>
      <c r="DS12" s="58"/>
      <c r="DT12" s="6"/>
      <c r="DU12" s="31" t="s">
        <v>21</v>
      </c>
      <c r="DV12" s="41">
        <f>SUM(DU39:DU41)+SUM(DU44:DU45)</f>
        <v>0</v>
      </c>
      <c r="DW12" s="9">
        <v>0</v>
      </c>
      <c r="DX12" s="33">
        <f t="shared" si="15"/>
        <v>0</v>
      </c>
      <c r="DY12" s="322"/>
      <c r="DZ12" s="54"/>
      <c r="EA12" s="58"/>
      <c r="EB12" s="6"/>
      <c r="EC12" s="31" t="s">
        <v>21</v>
      </c>
      <c r="ED12" s="41">
        <f>SUM(EC39:EC41)+SUM(EC44:EC45)</f>
        <v>2170</v>
      </c>
      <c r="EE12" s="25">
        <v>0</v>
      </c>
      <c r="EF12" s="33">
        <f t="shared" si="16"/>
        <v>0</v>
      </c>
      <c r="EG12" s="322"/>
      <c r="EH12" s="54"/>
      <c r="EI12" s="58"/>
      <c r="EJ12" s="6"/>
      <c r="EK12" s="31" t="s">
        <v>21</v>
      </c>
      <c r="EL12" s="41">
        <f>SUM(EK39:EK41)+SUM(EK44:EK45)</f>
        <v>0</v>
      </c>
      <c r="EM12" s="9">
        <v>0</v>
      </c>
      <c r="EN12" s="33">
        <f t="shared" si="17"/>
        <v>0</v>
      </c>
      <c r="EO12" s="322"/>
      <c r="EP12" s="54"/>
      <c r="EQ12" s="58"/>
      <c r="ER12" s="6"/>
      <c r="ES12" s="31" t="s">
        <v>21</v>
      </c>
      <c r="ET12" s="41">
        <f>SUM(ES39:ES41)+SUM(ES44:ES45)</f>
        <v>0</v>
      </c>
      <c r="EU12" s="25">
        <v>0</v>
      </c>
      <c r="EV12" s="33">
        <f t="shared" si="18"/>
        <v>0</v>
      </c>
      <c r="EW12" s="322"/>
      <c r="EX12" s="54"/>
      <c r="EY12" s="58"/>
      <c r="EZ12" s="6"/>
      <c r="FA12" s="31" t="s">
        <v>21</v>
      </c>
      <c r="FB12" s="41">
        <f>SUM(FA39:FA41)+SUM(FA44:FA45)</f>
        <v>0</v>
      </c>
      <c r="FC12" s="25">
        <v>0</v>
      </c>
      <c r="FD12" s="33">
        <f t="shared" si="19"/>
        <v>0</v>
      </c>
      <c r="FE12" s="322"/>
      <c r="FF12" s="54"/>
      <c r="FG12" s="58"/>
      <c r="FH12" s="6"/>
      <c r="FI12" s="31" t="s">
        <v>21</v>
      </c>
      <c r="FJ12" s="41">
        <f>SUM(FI39:FI41)+SUM(FI44:FI45)</f>
        <v>0</v>
      </c>
      <c r="FK12" s="9">
        <v>0</v>
      </c>
      <c r="FL12" s="33">
        <f t="shared" si="20"/>
        <v>0</v>
      </c>
      <c r="FM12" s="322"/>
      <c r="FN12" s="54"/>
      <c r="FO12" s="58"/>
      <c r="FP12" s="6"/>
      <c r="FQ12" s="31" t="s">
        <v>21</v>
      </c>
      <c r="FR12" s="41">
        <f>SUM(FQ39:FQ41)+SUM(FQ44:FQ45)</f>
        <v>0</v>
      </c>
      <c r="FS12" s="25">
        <v>0</v>
      </c>
      <c r="FT12" s="33">
        <f t="shared" si="21"/>
        <v>0</v>
      </c>
      <c r="FU12" s="322"/>
      <c r="FV12" s="54"/>
      <c r="FW12" s="58"/>
      <c r="FX12" s="6"/>
      <c r="FY12" s="31" t="s">
        <v>21</v>
      </c>
      <c r="FZ12" s="41">
        <f>SUM(FY39:FY41)+SUM(FY44:FY45)</f>
        <v>0</v>
      </c>
      <c r="GA12" s="9">
        <v>0</v>
      </c>
      <c r="GB12" s="33">
        <f t="shared" si="22"/>
        <v>0</v>
      </c>
      <c r="GC12" s="322"/>
      <c r="GD12" s="54"/>
      <c r="GE12" s="58"/>
      <c r="GF12" s="6"/>
      <c r="GG12" s="31" t="s">
        <v>21</v>
      </c>
      <c r="GH12" s="41">
        <f>SUM(GG39:GG41)+SUM(GG44:GG45)</f>
        <v>0</v>
      </c>
      <c r="GI12" s="25">
        <v>0</v>
      </c>
      <c r="GJ12" s="33">
        <f t="shared" si="23"/>
        <v>0</v>
      </c>
      <c r="GK12" s="322"/>
      <c r="GL12" s="54"/>
      <c r="GM12" s="58"/>
      <c r="GN12" s="6"/>
      <c r="GO12" s="31" t="s">
        <v>21</v>
      </c>
      <c r="GP12" s="41">
        <f>SUM(GO39:GO41)+SUM(GO44:GO45)</f>
        <v>0</v>
      </c>
      <c r="GQ12" s="9">
        <v>0</v>
      </c>
      <c r="GR12" s="33">
        <f t="shared" si="24"/>
        <v>0</v>
      </c>
      <c r="GS12" s="322"/>
      <c r="GT12" s="54"/>
      <c r="GU12" s="58"/>
      <c r="GV12" s="6"/>
      <c r="GW12" s="31" t="s">
        <v>21</v>
      </c>
      <c r="GX12" s="41">
        <f>SUM(GW39:GW41)+SUM(GW44:GW45)</f>
        <v>0</v>
      </c>
      <c r="GY12" s="25">
        <v>0</v>
      </c>
      <c r="GZ12" s="33">
        <f t="shared" si="25"/>
        <v>0</v>
      </c>
      <c r="HA12" s="322"/>
      <c r="HB12" s="54"/>
      <c r="HC12" s="58"/>
      <c r="HD12" s="6"/>
      <c r="HE12" s="31" t="s">
        <v>21</v>
      </c>
      <c r="HF12" s="41">
        <f>SUM(HE39:HE41)+SUM(HE44:HE45)</f>
        <v>0</v>
      </c>
      <c r="HG12" s="9">
        <v>0</v>
      </c>
      <c r="HH12" s="33">
        <f t="shared" si="26"/>
        <v>0</v>
      </c>
      <c r="HI12" s="322"/>
      <c r="HJ12" s="54"/>
      <c r="HK12" s="58"/>
      <c r="HL12" s="6"/>
      <c r="HM12" s="31" t="s">
        <v>21</v>
      </c>
      <c r="HN12" s="41">
        <f>SUM(HM39:HM41)+SUM(HM44:HM45)</f>
        <v>0</v>
      </c>
      <c r="HO12" s="25">
        <v>0</v>
      </c>
      <c r="HP12" s="33">
        <f t="shared" si="27"/>
        <v>0</v>
      </c>
      <c r="HQ12" s="322"/>
      <c r="HR12" s="54"/>
      <c r="HS12" s="58"/>
      <c r="HT12" s="6"/>
      <c r="HU12" s="31" t="s">
        <v>21</v>
      </c>
      <c r="HV12" s="41">
        <f>SUM(HU39:HU41)+SUM(HU44:HU45)</f>
        <v>0</v>
      </c>
      <c r="HW12" s="9">
        <v>0</v>
      </c>
      <c r="HX12" s="33">
        <f t="shared" si="28"/>
        <v>0</v>
      </c>
      <c r="HY12" s="322"/>
      <c r="HZ12" s="54"/>
      <c r="IA12" s="58"/>
      <c r="IB12" s="6"/>
      <c r="IC12" s="31" t="s">
        <v>21</v>
      </c>
      <c r="ID12" s="41">
        <f>SUM(IC39:IC41)+SUM(IC44:IC45)</f>
        <v>0</v>
      </c>
      <c r="IE12" s="25">
        <v>0</v>
      </c>
      <c r="IF12" s="33">
        <f t="shared" si="29"/>
        <v>0</v>
      </c>
      <c r="IG12" s="322"/>
      <c r="IH12" s="54"/>
      <c r="II12" s="58"/>
      <c r="IJ12" s="6"/>
      <c r="IK12" s="31" t="s">
        <v>21</v>
      </c>
      <c r="IL12" s="41">
        <f>SUM(IK39:IK41)+SUM(IK44:IK45)</f>
        <v>0</v>
      </c>
      <c r="IM12" s="25">
        <v>0</v>
      </c>
      <c r="IN12" s="33">
        <f t="shared" si="30"/>
        <v>0</v>
      </c>
      <c r="IO12" s="322"/>
      <c r="IP12" s="54"/>
      <c r="IQ12" s="58"/>
      <c r="IR12" s="6"/>
      <c r="IS12" s="31" t="s">
        <v>21</v>
      </c>
      <c r="IT12" s="41">
        <f>SUM(IS39:IS41)+SUM(IS44:IS45)</f>
        <v>0</v>
      </c>
    </row>
    <row r="13" spans="2:254" x14ac:dyDescent="0.25">
      <c r="D13" s="18" t="s">
        <v>73</v>
      </c>
      <c r="E13" s="4" t="s">
        <v>32</v>
      </c>
      <c r="F13" s="45">
        <f>217.74+49.68</f>
        <v>267.42</v>
      </c>
      <c r="G13" s="22">
        <v>1</v>
      </c>
      <c r="H13" s="32">
        <f t="shared" si="0"/>
        <v>267.42</v>
      </c>
      <c r="I13" s="48" t="s">
        <v>0</v>
      </c>
      <c r="J13" s="52">
        <v>0.5</v>
      </c>
      <c r="K13" s="57">
        <f>SUM(H$13:H$20)*J13</f>
        <v>427.935</v>
      </c>
      <c r="L13" s="6"/>
      <c r="M13" s="31" t="s">
        <v>38</v>
      </c>
      <c r="N13" s="41">
        <f>SUM(N10:N12)</f>
        <v>1685.1200000000001</v>
      </c>
      <c r="O13" s="4">
        <v>0</v>
      </c>
      <c r="P13" s="32">
        <f t="shared" si="1"/>
        <v>0</v>
      </c>
      <c r="Q13" s="48" t="s">
        <v>0</v>
      </c>
      <c r="R13" s="52"/>
      <c r="S13" s="57">
        <f>SUM(P$13:P$20)*R13</f>
        <v>0</v>
      </c>
      <c r="T13" s="6"/>
      <c r="U13" s="31" t="s">
        <v>38</v>
      </c>
      <c r="V13" s="179">
        <f>SUM(V10:V12)</f>
        <v>307.78000000000003</v>
      </c>
      <c r="W13" s="22">
        <v>0</v>
      </c>
      <c r="X13" s="32">
        <f t="shared" si="2"/>
        <v>0</v>
      </c>
      <c r="Y13" s="48" t="s">
        <v>0</v>
      </c>
      <c r="Z13" s="11"/>
      <c r="AA13" s="35">
        <f>SUM(X$13:X$20)*Z13</f>
        <v>0</v>
      </c>
      <c r="AB13" s="6"/>
      <c r="AC13" s="31" t="s">
        <v>38</v>
      </c>
      <c r="AD13" s="41">
        <f>SUM(AD10:AD12)</f>
        <v>0</v>
      </c>
      <c r="AE13" s="4">
        <v>0</v>
      </c>
      <c r="AF13" s="32">
        <f t="shared" si="3"/>
        <v>0</v>
      </c>
      <c r="AG13" s="48" t="s">
        <v>0</v>
      </c>
      <c r="AH13" s="52"/>
      <c r="AI13" s="57">
        <f>SUM(AF$13:AF$20)*AH13</f>
        <v>0</v>
      </c>
      <c r="AJ13" s="6"/>
      <c r="AK13" s="31" t="s">
        <v>38</v>
      </c>
      <c r="AL13" s="179">
        <f>SUM(AL10:AL12)</f>
        <v>0</v>
      </c>
      <c r="AM13" s="22">
        <v>0</v>
      </c>
      <c r="AN13" s="32">
        <f t="shared" si="4"/>
        <v>0</v>
      </c>
      <c r="AO13" s="48" t="s">
        <v>0</v>
      </c>
      <c r="AP13" s="52"/>
      <c r="AQ13" s="57">
        <f>SUM(AN$13:AN$20)*AP13</f>
        <v>0</v>
      </c>
      <c r="AR13" s="6"/>
      <c r="AS13" s="31" t="s">
        <v>38</v>
      </c>
      <c r="AT13" s="41">
        <f>SUM(AT10:AT12)</f>
        <v>0</v>
      </c>
      <c r="AU13" s="4">
        <v>0</v>
      </c>
      <c r="AV13" s="32">
        <f t="shared" si="5"/>
        <v>0</v>
      </c>
      <c r="AW13" s="48" t="s">
        <v>0</v>
      </c>
      <c r="AX13" s="52"/>
      <c r="AY13" s="57">
        <f>SUM(AV$13:AV$20)*AX13</f>
        <v>0</v>
      </c>
      <c r="AZ13" s="6"/>
      <c r="BA13" s="31" t="s">
        <v>38</v>
      </c>
      <c r="BB13" s="179">
        <f>SUM(BB10:BB12)</f>
        <v>0</v>
      </c>
      <c r="BC13" s="22">
        <v>0</v>
      </c>
      <c r="BD13" s="32">
        <f t="shared" si="6"/>
        <v>0</v>
      </c>
      <c r="BE13" s="48" t="s">
        <v>0</v>
      </c>
      <c r="BF13" s="52"/>
      <c r="BG13" s="57">
        <f>SUM(BD$13:BD$20)*BF13</f>
        <v>0</v>
      </c>
      <c r="BH13" s="6"/>
      <c r="BI13" s="31" t="s">
        <v>38</v>
      </c>
      <c r="BJ13" s="41">
        <f>SUM(BJ10:BJ12)</f>
        <v>4158.22</v>
      </c>
      <c r="BK13" s="4">
        <v>1</v>
      </c>
      <c r="BL13" s="32">
        <f t="shared" si="7"/>
        <v>267.42</v>
      </c>
      <c r="BM13" s="48" t="s">
        <v>0</v>
      </c>
      <c r="BN13" s="52"/>
      <c r="BO13" s="57">
        <f>SUM(BL$13:BL$20)*BN13</f>
        <v>0</v>
      </c>
      <c r="BP13" s="6"/>
      <c r="BQ13" s="31" t="s">
        <v>38</v>
      </c>
      <c r="BR13" s="179">
        <f>SUM(BR10:BR12)</f>
        <v>5883.3399999999992</v>
      </c>
      <c r="BS13" s="22">
        <v>1</v>
      </c>
      <c r="BT13" s="32">
        <f t="shared" si="8"/>
        <v>267.42</v>
      </c>
      <c r="BU13" s="48" t="s">
        <v>0</v>
      </c>
      <c r="BV13" s="52"/>
      <c r="BW13" s="57">
        <f>SUM(BT$13:BT$20)*BV13</f>
        <v>0</v>
      </c>
      <c r="BX13" s="6"/>
      <c r="BY13" s="31" t="s">
        <v>38</v>
      </c>
      <c r="BZ13" s="41">
        <f>SUM(BZ10:BZ12)</f>
        <v>4125.9949999999999</v>
      </c>
      <c r="CA13" s="4">
        <v>0</v>
      </c>
      <c r="CB13" s="32">
        <f t="shared" si="9"/>
        <v>0</v>
      </c>
      <c r="CC13" s="48" t="s">
        <v>0</v>
      </c>
      <c r="CD13" s="52"/>
      <c r="CE13" s="57">
        <f>SUM(CB$13:CB$20)*CD13</f>
        <v>0</v>
      </c>
      <c r="CF13" s="6"/>
      <c r="CG13" s="31" t="s">
        <v>38</v>
      </c>
      <c r="CH13" s="179">
        <f>SUM(CH10:CH12)</f>
        <v>0</v>
      </c>
      <c r="CI13" s="22">
        <v>0</v>
      </c>
      <c r="CJ13" s="32">
        <f t="shared" si="10"/>
        <v>0</v>
      </c>
      <c r="CK13" s="48" t="s">
        <v>0</v>
      </c>
      <c r="CL13" s="52"/>
      <c r="CM13" s="57">
        <f>SUM(CJ$13:CJ$20)*CL13</f>
        <v>0</v>
      </c>
      <c r="CN13" s="6"/>
      <c r="CO13" s="31" t="s">
        <v>38</v>
      </c>
      <c r="CP13" s="41">
        <f>SUM(CP10:CP12)</f>
        <v>0</v>
      </c>
      <c r="CQ13" s="4">
        <v>1</v>
      </c>
      <c r="CR13" s="32">
        <f t="shared" si="11"/>
        <v>267.42</v>
      </c>
      <c r="CS13" s="48" t="s">
        <v>0</v>
      </c>
      <c r="CT13" s="52">
        <v>0.5</v>
      </c>
      <c r="CU13" s="57">
        <f>SUM(CR$13:CR$20)*CT13</f>
        <v>440.33</v>
      </c>
      <c r="CV13" s="6"/>
      <c r="CW13" s="31" t="s">
        <v>38</v>
      </c>
      <c r="CX13" s="179">
        <f>SUM(CX10:CX12)</f>
        <v>4924.09</v>
      </c>
      <c r="CY13" s="22">
        <v>1</v>
      </c>
      <c r="CZ13" s="32">
        <f t="shared" si="12"/>
        <v>267.42</v>
      </c>
      <c r="DA13" s="48" t="s">
        <v>0</v>
      </c>
      <c r="DB13" s="52">
        <v>0.5</v>
      </c>
      <c r="DC13" s="57">
        <f>SUM(CZ$13:CZ$20)*DB13</f>
        <v>440.33</v>
      </c>
      <c r="DD13" s="6"/>
      <c r="DE13" s="31" t="s">
        <v>38</v>
      </c>
      <c r="DF13" s="41">
        <f>SUM(DF10:DF12)</f>
        <v>4704.7</v>
      </c>
      <c r="DG13" s="4">
        <v>1</v>
      </c>
      <c r="DH13" s="32">
        <f t="shared" si="13"/>
        <v>267.42</v>
      </c>
      <c r="DI13" s="48" t="s">
        <v>0</v>
      </c>
      <c r="DJ13" s="52"/>
      <c r="DK13" s="57">
        <f>SUM(DH$13:DH$20)*DJ13</f>
        <v>0</v>
      </c>
      <c r="DL13" s="6"/>
      <c r="DM13" s="31" t="s">
        <v>38</v>
      </c>
      <c r="DN13" s="179">
        <f>SUM(DN10:DN12)</f>
        <v>5559.68</v>
      </c>
      <c r="DO13" s="22">
        <v>0</v>
      </c>
      <c r="DP13" s="32">
        <f t="shared" si="14"/>
        <v>0</v>
      </c>
      <c r="DQ13" s="48" t="s">
        <v>0</v>
      </c>
      <c r="DR13" s="52"/>
      <c r="DS13" s="57">
        <f>SUM(DP$13:DP$20)*DR13</f>
        <v>0</v>
      </c>
      <c r="DT13" s="6"/>
      <c r="DU13" s="31" t="s">
        <v>38</v>
      </c>
      <c r="DV13" s="41">
        <f>SUM(DV10:DV12)</f>
        <v>750.77</v>
      </c>
      <c r="DW13" s="4">
        <v>1</v>
      </c>
      <c r="DX13" s="32">
        <f t="shared" si="15"/>
        <v>267.42</v>
      </c>
      <c r="DY13" s="48" t="s">
        <v>0</v>
      </c>
      <c r="DZ13" s="52"/>
      <c r="EA13" s="57">
        <f>SUM(DX$13:DX$20)*DZ13</f>
        <v>0</v>
      </c>
      <c r="EB13" s="6"/>
      <c r="EC13" s="31" t="s">
        <v>38</v>
      </c>
      <c r="ED13" s="179">
        <f>SUM(ED10:ED12)</f>
        <v>4605.57</v>
      </c>
      <c r="EE13" s="22">
        <v>0</v>
      </c>
      <c r="EF13" s="32">
        <f t="shared" si="16"/>
        <v>0</v>
      </c>
      <c r="EG13" s="48" t="s">
        <v>0</v>
      </c>
      <c r="EH13" s="52"/>
      <c r="EI13" s="57">
        <f>SUM(EF$13:EF$20)*EH13</f>
        <v>0</v>
      </c>
      <c r="EJ13" s="6"/>
      <c r="EK13" s="31" t="s">
        <v>38</v>
      </c>
      <c r="EL13" s="41">
        <f>SUM(EL10:EL12)</f>
        <v>0</v>
      </c>
      <c r="EM13" s="4">
        <v>0</v>
      </c>
      <c r="EN13" s="32">
        <f t="shared" si="17"/>
        <v>0</v>
      </c>
      <c r="EO13" s="48" t="s">
        <v>0</v>
      </c>
      <c r="EP13" s="52"/>
      <c r="EQ13" s="57">
        <f>SUM(EN$13:EN$20)*EP13</f>
        <v>0</v>
      </c>
      <c r="ER13" s="6"/>
      <c r="ES13" s="31" t="s">
        <v>38</v>
      </c>
      <c r="ET13" s="179">
        <f>SUM(ET10:ET12)</f>
        <v>0</v>
      </c>
      <c r="EU13" s="22">
        <v>0</v>
      </c>
      <c r="EV13" s="32">
        <f t="shared" si="18"/>
        <v>0</v>
      </c>
      <c r="EW13" s="48" t="s">
        <v>0</v>
      </c>
      <c r="EX13" s="52"/>
      <c r="EY13" s="57">
        <f>SUM(EV$13:EV$20)*EX13</f>
        <v>0</v>
      </c>
      <c r="EZ13" s="6"/>
      <c r="FA13" s="31" t="s">
        <v>38</v>
      </c>
      <c r="FB13" s="41">
        <f>SUM(FB10:FB12)</f>
        <v>0</v>
      </c>
      <c r="FC13" s="22">
        <v>0</v>
      </c>
      <c r="FD13" s="32">
        <f t="shared" si="19"/>
        <v>0</v>
      </c>
      <c r="FE13" s="48" t="s">
        <v>0</v>
      </c>
      <c r="FF13" s="52"/>
      <c r="FG13" s="57">
        <f>SUM(FD$13:FD$20)*FF13</f>
        <v>0</v>
      </c>
      <c r="FH13" s="6"/>
      <c r="FI13" s="31" t="s">
        <v>38</v>
      </c>
      <c r="FJ13" s="41">
        <f>SUM(FJ10:FJ12)</f>
        <v>0</v>
      </c>
      <c r="FK13" s="4">
        <v>0</v>
      </c>
      <c r="FL13" s="32">
        <f t="shared" si="20"/>
        <v>0</v>
      </c>
      <c r="FM13" s="48" t="s">
        <v>0</v>
      </c>
      <c r="FN13" s="52"/>
      <c r="FO13" s="57">
        <f>SUM(FL$13:FL$20)*FN13</f>
        <v>0</v>
      </c>
      <c r="FP13" s="6"/>
      <c r="FQ13" s="31" t="s">
        <v>38</v>
      </c>
      <c r="FR13" s="179">
        <f>SUM(FR10:FR12)</f>
        <v>0</v>
      </c>
      <c r="FS13" s="22">
        <v>0</v>
      </c>
      <c r="FT13" s="32">
        <f t="shared" si="21"/>
        <v>0</v>
      </c>
      <c r="FU13" s="48" t="s">
        <v>0</v>
      </c>
      <c r="FV13" s="52"/>
      <c r="FW13" s="57">
        <f>SUM(FT$13:FT$20)*FV13</f>
        <v>0</v>
      </c>
      <c r="FX13" s="6"/>
      <c r="FY13" s="31" t="s">
        <v>38</v>
      </c>
      <c r="FZ13" s="41">
        <f>SUM(FZ10:FZ12)</f>
        <v>0</v>
      </c>
      <c r="GA13" s="4">
        <v>0</v>
      </c>
      <c r="GB13" s="32">
        <f t="shared" si="22"/>
        <v>0</v>
      </c>
      <c r="GC13" s="48" t="s">
        <v>0</v>
      </c>
      <c r="GD13" s="52"/>
      <c r="GE13" s="57">
        <f>SUM(GB$13:GB$20)*GD13</f>
        <v>0</v>
      </c>
      <c r="GF13" s="6"/>
      <c r="GG13" s="31" t="s">
        <v>38</v>
      </c>
      <c r="GH13" s="179">
        <f>SUM(GH10:GH12)</f>
        <v>0</v>
      </c>
      <c r="GI13" s="22">
        <v>0</v>
      </c>
      <c r="GJ13" s="32">
        <f t="shared" si="23"/>
        <v>0</v>
      </c>
      <c r="GK13" s="48" t="s">
        <v>0</v>
      </c>
      <c r="GL13" s="52"/>
      <c r="GM13" s="57">
        <f>SUM(GJ$13:GJ$20)*GL13</f>
        <v>0</v>
      </c>
      <c r="GN13" s="6"/>
      <c r="GO13" s="31" t="s">
        <v>38</v>
      </c>
      <c r="GP13" s="41">
        <f>SUM(GP10:GP12)</f>
        <v>0</v>
      </c>
      <c r="GQ13" s="4">
        <v>0</v>
      </c>
      <c r="GR13" s="32">
        <f t="shared" si="24"/>
        <v>0</v>
      </c>
      <c r="GS13" s="48" t="s">
        <v>0</v>
      </c>
      <c r="GT13" s="52"/>
      <c r="GU13" s="57">
        <f>SUM(GR$13:GR$20)*GT13</f>
        <v>0</v>
      </c>
      <c r="GV13" s="6"/>
      <c r="GW13" s="31" t="s">
        <v>38</v>
      </c>
      <c r="GX13" s="179">
        <f>SUM(GX10:GX12)</f>
        <v>0</v>
      </c>
      <c r="GY13" s="22">
        <v>0</v>
      </c>
      <c r="GZ13" s="32">
        <f t="shared" si="25"/>
        <v>0</v>
      </c>
      <c r="HA13" s="48" t="s">
        <v>0</v>
      </c>
      <c r="HB13" s="52"/>
      <c r="HC13" s="57">
        <f>SUM(GZ$13:GZ$20)*HB13</f>
        <v>0</v>
      </c>
      <c r="HD13" s="6"/>
      <c r="HE13" s="31" t="s">
        <v>38</v>
      </c>
      <c r="HF13" s="41">
        <f>SUM(HF10:HF12)</f>
        <v>0</v>
      </c>
      <c r="HG13" s="4">
        <v>0</v>
      </c>
      <c r="HH13" s="32">
        <f t="shared" si="26"/>
        <v>0</v>
      </c>
      <c r="HI13" s="48" t="s">
        <v>0</v>
      </c>
      <c r="HJ13" s="52"/>
      <c r="HK13" s="57">
        <f>SUM(HH$13:HH$20)*HJ13</f>
        <v>0</v>
      </c>
      <c r="HL13" s="6"/>
      <c r="HM13" s="31" t="s">
        <v>38</v>
      </c>
      <c r="HN13" s="179">
        <f>SUM(HN10:HN12)</f>
        <v>0</v>
      </c>
      <c r="HO13" s="22">
        <v>0</v>
      </c>
      <c r="HP13" s="32">
        <f t="shared" si="27"/>
        <v>0</v>
      </c>
      <c r="HQ13" s="48" t="s">
        <v>0</v>
      </c>
      <c r="HR13" s="52"/>
      <c r="HS13" s="57">
        <f>SUM(HP$13:HP$20)*HR13</f>
        <v>0</v>
      </c>
      <c r="HT13" s="6"/>
      <c r="HU13" s="31" t="s">
        <v>38</v>
      </c>
      <c r="HV13" s="41">
        <f>SUM(HV10:HV12)</f>
        <v>0</v>
      </c>
      <c r="HW13" s="4">
        <v>0</v>
      </c>
      <c r="HX13" s="32">
        <f t="shared" si="28"/>
        <v>0</v>
      </c>
      <c r="HY13" s="48" t="s">
        <v>0</v>
      </c>
      <c r="HZ13" s="52"/>
      <c r="IA13" s="57">
        <f>SUM(HX$13:HX$20)*HZ13</f>
        <v>0</v>
      </c>
      <c r="IB13" s="6"/>
      <c r="IC13" s="31" t="s">
        <v>38</v>
      </c>
      <c r="ID13" s="179">
        <f>SUM(ID10:ID12)</f>
        <v>0</v>
      </c>
      <c r="IE13" s="22">
        <v>0</v>
      </c>
      <c r="IF13" s="32">
        <f t="shared" si="29"/>
        <v>0</v>
      </c>
      <c r="IG13" s="48" t="s">
        <v>0</v>
      </c>
      <c r="IH13" s="52"/>
      <c r="II13" s="57">
        <f>SUM(IF$13:IF$20)*IH13</f>
        <v>0</v>
      </c>
      <c r="IJ13" s="6"/>
      <c r="IK13" s="31" t="s">
        <v>38</v>
      </c>
      <c r="IL13" s="41">
        <f>SUM(IL10:IL12)</f>
        <v>0</v>
      </c>
      <c r="IM13" s="22">
        <v>0</v>
      </c>
      <c r="IN13" s="32">
        <f t="shared" si="30"/>
        <v>0</v>
      </c>
      <c r="IO13" s="48" t="s">
        <v>0</v>
      </c>
      <c r="IP13" s="52"/>
      <c r="IQ13" s="57">
        <f>SUM(IN$13:IN$20)*IP13</f>
        <v>0</v>
      </c>
      <c r="IR13" s="6"/>
      <c r="IS13" s="31" t="s">
        <v>38</v>
      </c>
      <c r="IT13" s="41">
        <f>SUM(IT10:IT12)</f>
        <v>0</v>
      </c>
    </row>
    <row r="14" spans="2:254" x14ac:dyDescent="0.25">
      <c r="D14" s="16" t="s">
        <v>12</v>
      </c>
      <c r="E14" s="6" t="s">
        <v>32</v>
      </c>
      <c r="F14" s="46">
        <v>190</v>
      </c>
      <c r="G14" s="23">
        <f>IF(G13=0,0,1)</f>
        <v>1</v>
      </c>
      <c r="H14" s="33">
        <f t="shared" si="0"/>
        <v>190</v>
      </c>
      <c r="I14" s="10"/>
      <c r="J14" s="53"/>
      <c r="K14" s="57"/>
      <c r="L14" s="6"/>
      <c r="M14" s="6"/>
      <c r="N14" s="24"/>
      <c r="O14" s="6">
        <f>IF(O13=0,0,1)</f>
        <v>0</v>
      </c>
      <c r="P14" s="33">
        <f t="shared" si="1"/>
        <v>0</v>
      </c>
      <c r="Q14" s="10"/>
      <c r="R14" s="53"/>
      <c r="S14" s="57"/>
      <c r="T14" s="6"/>
      <c r="U14" s="6"/>
      <c r="V14" s="6"/>
      <c r="W14" s="23">
        <f>IF(W13=0,0,1)</f>
        <v>0</v>
      </c>
      <c r="X14" s="33">
        <f t="shared" si="2"/>
        <v>0</v>
      </c>
      <c r="Y14" s="10"/>
      <c r="Z14" s="12"/>
      <c r="AA14" s="36"/>
      <c r="AB14" s="6"/>
      <c r="AC14" s="6"/>
      <c r="AD14" s="24"/>
      <c r="AE14" s="6">
        <f>IF(AE13=0,0,1)</f>
        <v>0</v>
      </c>
      <c r="AF14" s="33">
        <f t="shared" si="3"/>
        <v>0</v>
      </c>
      <c r="AG14" s="10"/>
      <c r="AH14" s="53"/>
      <c r="AI14" s="57"/>
      <c r="AJ14" s="6"/>
      <c r="AK14" s="6"/>
      <c r="AL14" s="6"/>
      <c r="AM14" s="23">
        <f>IF(AM13=0,0,1)</f>
        <v>0</v>
      </c>
      <c r="AN14" s="33">
        <f t="shared" si="4"/>
        <v>0</v>
      </c>
      <c r="AO14" s="10"/>
      <c r="AP14" s="53"/>
      <c r="AQ14" s="57"/>
      <c r="AR14" s="6"/>
      <c r="AS14" s="6"/>
      <c r="AT14" s="24"/>
      <c r="AU14" s="6">
        <f>IF(AU13=0,0,1)</f>
        <v>0</v>
      </c>
      <c r="AV14" s="33">
        <f t="shared" si="5"/>
        <v>0</v>
      </c>
      <c r="AW14" s="10"/>
      <c r="AX14" s="53"/>
      <c r="AY14" s="57"/>
      <c r="AZ14" s="6"/>
      <c r="BA14" s="6"/>
      <c r="BB14" s="6"/>
      <c r="BC14" s="23">
        <f>IF(BC13=0,0,1)</f>
        <v>0</v>
      </c>
      <c r="BD14" s="33">
        <f t="shared" si="6"/>
        <v>0</v>
      </c>
      <c r="BE14" s="10"/>
      <c r="BF14" s="53"/>
      <c r="BG14" s="57"/>
      <c r="BH14" s="6"/>
      <c r="BI14" s="6"/>
      <c r="BJ14" s="24"/>
      <c r="BK14" s="6">
        <f>IF(BK13=0,0,1)</f>
        <v>1</v>
      </c>
      <c r="BL14" s="33">
        <f t="shared" si="7"/>
        <v>190</v>
      </c>
      <c r="BM14" s="10"/>
      <c r="BN14" s="53"/>
      <c r="BO14" s="57"/>
      <c r="BP14" s="6"/>
      <c r="BQ14" s="6"/>
      <c r="BR14" s="6"/>
      <c r="BS14" s="23">
        <v>1</v>
      </c>
      <c r="BT14" s="33">
        <f t="shared" si="8"/>
        <v>190</v>
      </c>
      <c r="BU14" s="10"/>
      <c r="BV14" s="53"/>
      <c r="BW14" s="57"/>
      <c r="BX14" s="6"/>
      <c r="BY14" s="6"/>
      <c r="BZ14" s="24"/>
      <c r="CA14" s="6">
        <f>IF(CA13=0,0,1)</f>
        <v>0</v>
      </c>
      <c r="CB14" s="33">
        <f t="shared" si="9"/>
        <v>0</v>
      </c>
      <c r="CC14" s="10"/>
      <c r="CD14" s="53"/>
      <c r="CE14" s="57"/>
      <c r="CF14" s="6"/>
      <c r="CG14" s="6"/>
      <c r="CH14" s="6"/>
      <c r="CI14" s="23">
        <f>IF(CI13=0,0,1)</f>
        <v>0</v>
      </c>
      <c r="CJ14" s="33">
        <f t="shared" si="10"/>
        <v>0</v>
      </c>
      <c r="CK14" s="10"/>
      <c r="CL14" s="53"/>
      <c r="CM14" s="57"/>
      <c r="CN14" s="6"/>
      <c r="CO14" s="6"/>
      <c r="CP14" s="24"/>
      <c r="CQ14" s="6">
        <f>IF(CQ13=0,0,1)</f>
        <v>1</v>
      </c>
      <c r="CR14" s="33">
        <f t="shared" si="11"/>
        <v>190</v>
      </c>
      <c r="CS14" s="10"/>
      <c r="CT14" s="53"/>
      <c r="CU14" s="57"/>
      <c r="CV14" s="6"/>
      <c r="CW14" s="6"/>
      <c r="CX14" s="6"/>
      <c r="CY14" s="23">
        <f>IF(CY13=0,0,1)</f>
        <v>1</v>
      </c>
      <c r="CZ14" s="33">
        <f t="shared" si="12"/>
        <v>190</v>
      </c>
      <c r="DA14" s="10"/>
      <c r="DB14" s="53"/>
      <c r="DC14" s="57"/>
      <c r="DD14" s="6"/>
      <c r="DE14" s="6"/>
      <c r="DF14" s="24"/>
      <c r="DG14" s="6">
        <f>IF(DG13=0,0,1)</f>
        <v>1</v>
      </c>
      <c r="DH14" s="33">
        <f t="shared" si="13"/>
        <v>190</v>
      </c>
      <c r="DI14" s="10"/>
      <c r="DJ14" s="53"/>
      <c r="DK14" s="57"/>
      <c r="DL14" s="6"/>
      <c r="DM14" s="6"/>
      <c r="DN14" s="6"/>
      <c r="DO14" s="23">
        <f>IF(DO13=0,0,1)</f>
        <v>0</v>
      </c>
      <c r="DP14" s="33">
        <f t="shared" si="14"/>
        <v>0</v>
      </c>
      <c r="DQ14" s="10"/>
      <c r="DR14" s="53"/>
      <c r="DS14" s="57"/>
      <c r="DT14" s="6"/>
      <c r="DU14" s="6"/>
      <c r="DV14" s="24"/>
      <c r="DW14" s="6">
        <f>IF(DW13=0,0,1)</f>
        <v>1</v>
      </c>
      <c r="DX14" s="33">
        <f t="shared" si="15"/>
        <v>190</v>
      </c>
      <c r="DY14" s="10"/>
      <c r="DZ14" s="53"/>
      <c r="EA14" s="57"/>
      <c r="EB14" s="6"/>
      <c r="EC14" s="6"/>
      <c r="ED14" s="6"/>
      <c r="EE14" s="23">
        <f>IF(EE13=0,0,1)</f>
        <v>0</v>
      </c>
      <c r="EF14" s="33">
        <f t="shared" si="16"/>
        <v>0</v>
      </c>
      <c r="EG14" s="10"/>
      <c r="EH14" s="53"/>
      <c r="EI14" s="57"/>
      <c r="EJ14" s="6"/>
      <c r="EK14" s="6"/>
      <c r="EL14" s="24"/>
      <c r="EM14" s="6">
        <f>IF(EM13=0,0,1)</f>
        <v>0</v>
      </c>
      <c r="EN14" s="33">
        <f t="shared" si="17"/>
        <v>0</v>
      </c>
      <c r="EO14" s="10"/>
      <c r="EP14" s="53"/>
      <c r="EQ14" s="57"/>
      <c r="ER14" s="6"/>
      <c r="ES14" s="6"/>
      <c r="ET14" s="6"/>
      <c r="EU14" s="23">
        <f>IF(EU13=0,0,1)</f>
        <v>0</v>
      </c>
      <c r="EV14" s="33">
        <f t="shared" si="18"/>
        <v>0</v>
      </c>
      <c r="EW14" s="10"/>
      <c r="EX14" s="53"/>
      <c r="EY14" s="57"/>
      <c r="EZ14" s="6"/>
      <c r="FA14" s="6"/>
      <c r="FB14" s="24"/>
      <c r="FC14" s="23">
        <f>IF(FC13=0,0,1)</f>
        <v>0</v>
      </c>
      <c r="FD14" s="33">
        <f t="shared" si="19"/>
        <v>0</v>
      </c>
      <c r="FE14" s="10"/>
      <c r="FF14" s="53"/>
      <c r="FG14" s="57"/>
      <c r="FH14" s="6"/>
      <c r="FI14" s="6"/>
      <c r="FJ14" s="24"/>
      <c r="FK14" s="6">
        <f>IF(FK13=0,0,1)</f>
        <v>0</v>
      </c>
      <c r="FL14" s="33">
        <f t="shared" si="20"/>
        <v>0</v>
      </c>
      <c r="FM14" s="10"/>
      <c r="FN14" s="53"/>
      <c r="FO14" s="57"/>
      <c r="FP14" s="6"/>
      <c r="FQ14" s="6"/>
      <c r="FR14" s="6"/>
      <c r="FS14" s="23">
        <f>IF(FS13=0,0,1)</f>
        <v>0</v>
      </c>
      <c r="FT14" s="33">
        <f t="shared" si="21"/>
        <v>0</v>
      </c>
      <c r="FU14" s="10"/>
      <c r="FV14" s="53"/>
      <c r="FW14" s="57"/>
      <c r="FX14" s="6"/>
      <c r="FY14" s="6"/>
      <c r="FZ14" s="24"/>
      <c r="GA14" s="6">
        <f>IF(GA13=0,0,1)</f>
        <v>0</v>
      </c>
      <c r="GB14" s="33">
        <f t="shared" si="22"/>
        <v>0</v>
      </c>
      <c r="GC14" s="10"/>
      <c r="GD14" s="53"/>
      <c r="GE14" s="57"/>
      <c r="GF14" s="6"/>
      <c r="GG14" s="6"/>
      <c r="GH14" s="6"/>
      <c r="GI14" s="23">
        <f>IF(GI13=0,0,1)</f>
        <v>0</v>
      </c>
      <c r="GJ14" s="33">
        <f t="shared" si="23"/>
        <v>0</v>
      </c>
      <c r="GK14" s="10"/>
      <c r="GL14" s="53"/>
      <c r="GM14" s="57"/>
      <c r="GN14" s="6"/>
      <c r="GO14" s="6"/>
      <c r="GP14" s="24"/>
      <c r="GQ14" s="6">
        <f>IF(GQ13=0,0,1)</f>
        <v>0</v>
      </c>
      <c r="GR14" s="33">
        <f t="shared" si="24"/>
        <v>0</v>
      </c>
      <c r="GS14" s="10"/>
      <c r="GT14" s="53"/>
      <c r="GU14" s="57"/>
      <c r="GV14" s="6"/>
      <c r="GW14" s="6"/>
      <c r="GX14" s="6"/>
      <c r="GY14" s="23">
        <f>IF(GY13=0,0,1)</f>
        <v>0</v>
      </c>
      <c r="GZ14" s="33">
        <f t="shared" si="25"/>
        <v>0</v>
      </c>
      <c r="HA14" s="10"/>
      <c r="HB14" s="53"/>
      <c r="HC14" s="57"/>
      <c r="HD14" s="6"/>
      <c r="HE14" s="6"/>
      <c r="HF14" s="24"/>
      <c r="HG14" s="6">
        <f>IF(HG13=0,0,1)</f>
        <v>0</v>
      </c>
      <c r="HH14" s="33">
        <f t="shared" si="26"/>
        <v>0</v>
      </c>
      <c r="HI14" s="10"/>
      <c r="HJ14" s="53"/>
      <c r="HK14" s="57"/>
      <c r="HL14" s="6"/>
      <c r="HM14" s="6"/>
      <c r="HN14" s="6"/>
      <c r="HO14" s="23">
        <f>IF(HO13=0,0,1)</f>
        <v>0</v>
      </c>
      <c r="HP14" s="33">
        <f t="shared" si="27"/>
        <v>0</v>
      </c>
      <c r="HQ14" s="10"/>
      <c r="HR14" s="53"/>
      <c r="HS14" s="57"/>
      <c r="HT14" s="6"/>
      <c r="HU14" s="6"/>
      <c r="HV14" s="24"/>
      <c r="HW14" s="6">
        <f>IF(HW13=0,0,1)</f>
        <v>0</v>
      </c>
      <c r="HX14" s="33">
        <f t="shared" si="28"/>
        <v>0</v>
      </c>
      <c r="HY14" s="10"/>
      <c r="HZ14" s="53"/>
      <c r="IA14" s="57"/>
      <c r="IB14" s="6"/>
      <c r="IC14" s="6"/>
      <c r="ID14" s="6"/>
      <c r="IE14" s="23">
        <f>IF(IE13=0,0,1)</f>
        <v>0</v>
      </c>
      <c r="IF14" s="33">
        <f t="shared" si="29"/>
        <v>0</v>
      </c>
      <c r="IG14" s="10"/>
      <c r="IH14" s="53"/>
      <c r="II14" s="57"/>
      <c r="IJ14" s="6"/>
      <c r="IK14" s="6"/>
      <c r="IL14" s="24"/>
      <c r="IM14" s="23">
        <f>IF(IM13=0,0,1)</f>
        <v>0</v>
      </c>
      <c r="IN14" s="33">
        <f t="shared" si="30"/>
        <v>0</v>
      </c>
      <c r="IO14" s="10"/>
      <c r="IP14" s="53"/>
      <c r="IQ14" s="57"/>
      <c r="IR14" s="6"/>
      <c r="IS14" s="6"/>
      <c r="IT14" s="24"/>
    </row>
    <row r="15" spans="2:254" x14ac:dyDescent="0.25">
      <c r="D15" s="16" t="s">
        <v>11</v>
      </c>
      <c r="E15" s="6" t="s">
        <v>32</v>
      </c>
      <c r="F15" s="46">
        <v>160</v>
      </c>
      <c r="G15" s="23">
        <f>IF(G13=0,0,2)</f>
        <v>2</v>
      </c>
      <c r="H15" s="33">
        <f t="shared" si="0"/>
        <v>320</v>
      </c>
      <c r="I15" s="48" t="s">
        <v>1</v>
      </c>
      <c r="J15" s="52">
        <v>0.5</v>
      </c>
      <c r="K15" s="56">
        <f>SUM(H$13:H$20)*J15</f>
        <v>427.935</v>
      </c>
      <c r="L15" s="6"/>
      <c r="M15" s="30" t="s">
        <v>47</v>
      </c>
      <c r="N15" s="39" t="s">
        <v>46</v>
      </c>
      <c r="O15" s="6">
        <f>IF(O13=0,0,2)</f>
        <v>0</v>
      </c>
      <c r="P15" s="33">
        <f t="shared" si="1"/>
        <v>0</v>
      </c>
      <c r="Q15" s="48" t="s">
        <v>1</v>
      </c>
      <c r="R15" s="52"/>
      <c r="S15" s="56">
        <f>SUM(P$13:P$20)*R15</f>
        <v>0</v>
      </c>
      <c r="T15" s="6"/>
      <c r="U15" s="30" t="s">
        <v>47</v>
      </c>
      <c r="V15" s="39" t="s">
        <v>46</v>
      </c>
      <c r="W15" s="23">
        <f>IF(W13=0,0,2)</f>
        <v>0</v>
      </c>
      <c r="X15" s="33">
        <f t="shared" si="2"/>
        <v>0</v>
      </c>
      <c r="Y15" s="48" t="s">
        <v>1</v>
      </c>
      <c r="Z15" s="11"/>
      <c r="AA15" s="35">
        <f>SUM(X$13:X$20)*Z15</f>
        <v>0</v>
      </c>
      <c r="AB15" s="6"/>
      <c r="AC15" s="30" t="s">
        <v>47</v>
      </c>
      <c r="AD15" s="39" t="s">
        <v>46</v>
      </c>
      <c r="AE15" s="6">
        <f>IF(AE13=0,0,2)</f>
        <v>0</v>
      </c>
      <c r="AF15" s="33">
        <f t="shared" si="3"/>
        <v>0</v>
      </c>
      <c r="AG15" s="48" t="s">
        <v>1</v>
      </c>
      <c r="AH15" s="52"/>
      <c r="AI15" s="56">
        <f>SUM(AF$13:AF$20)*AH15</f>
        <v>0</v>
      </c>
      <c r="AJ15" s="6"/>
      <c r="AK15" s="30" t="s">
        <v>47</v>
      </c>
      <c r="AL15" s="39" t="s">
        <v>46</v>
      </c>
      <c r="AM15" s="23">
        <f>IF(AM13=0,0,2)</f>
        <v>0</v>
      </c>
      <c r="AN15" s="33">
        <f t="shared" si="4"/>
        <v>0</v>
      </c>
      <c r="AO15" s="48" t="s">
        <v>1</v>
      </c>
      <c r="AP15" s="52"/>
      <c r="AQ15" s="56">
        <f>SUM(AN$13:AN$20)*AP15</f>
        <v>0</v>
      </c>
      <c r="AR15" s="6"/>
      <c r="AS15" s="30" t="s">
        <v>47</v>
      </c>
      <c r="AT15" s="39" t="s">
        <v>46</v>
      </c>
      <c r="AU15" s="6">
        <f>IF(AU13=0,0,2)</f>
        <v>0</v>
      </c>
      <c r="AV15" s="33">
        <f t="shared" si="5"/>
        <v>0</v>
      </c>
      <c r="AW15" s="48" t="s">
        <v>1</v>
      </c>
      <c r="AX15" s="52"/>
      <c r="AY15" s="56">
        <f>SUM(AV$13:AV$20)*AX15</f>
        <v>0</v>
      </c>
      <c r="AZ15" s="6"/>
      <c r="BA15" s="30" t="s">
        <v>47</v>
      </c>
      <c r="BB15" s="39" t="s">
        <v>46</v>
      </c>
      <c r="BC15" s="23">
        <f>IF(BC13=0,0,2)</f>
        <v>0</v>
      </c>
      <c r="BD15" s="33">
        <f t="shared" si="6"/>
        <v>0</v>
      </c>
      <c r="BE15" s="48" t="s">
        <v>1</v>
      </c>
      <c r="BF15" s="52"/>
      <c r="BG15" s="56">
        <f>SUM(BD$13:BD$20)*BF15</f>
        <v>0</v>
      </c>
      <c r="BH15" s="6"/>
      <c r="BI15" s="30" t="s">
        <v>47</v>
      </c>
      <c r="BJ15" s="39" t="s">
        <v>46</v>
      </c>
      <c r="BK15" s="6">
        <f>IF(BK13=0,0,2)</f>
        <v>2</v>
      </c>
      <c r="BL15" s="33">
        <f t="shared" si="7"/>
        <v>320</v>
      </c>
      <c r="BM15" s="48" t="s">
        <v>1</v>
      </c>
      <c r="BN15" s="52"/>
      <c r="BO15" s="56">
        <f>SUM(BL$13:BL$20)*BN15</f>
        <v>0</v>
      </c>
      <c r="BP15" s="6"/>
      <c r="BQ15" s="30" t="s">
        <v>47</v>
      </c>
      <c r="BR15" s="39" t="s">
        <v>46</v>
      </c>
      <c r="BS15" s="23">
        <v>2</v>
      </c>
      <c r="BT15" s="33">
        <f t="shared" si="8"/>
        <v>320</v>
      </c>
      <c r="BU15" s="48" t="s">
        <v>1</v>
      </c>
      <c r="BV15" s="52"/>
      <c r="BW15" s="56">
        <f>SUM(BT$13:BT$20)*BV15</f>
        <v>0</v>
      </c>
      <c r="BX15" s="6"/>
      <c r="BY15" s="30" t="s">
        <v>47</v>
      </c>
      <c r="BZ15" s="39" t="s">
        <v>46</v>
      </c>
      <c r="CA15" s="6">
        <f>IF(CA13=0,0,2)</f>
        <v>0</v>
      </c>
      <c r="CB15" s="33">
        <f t="shared" si="9"/>
        <v>0</v>
      </c>
      <c r="CC15" s="48" t="s">
        <v>1</v>
      </c>
      <c r="CD15" s="52"/>
      <c r="CE15" s="56">
        <f>SUM(CB$13:CB$20)*CD15</f>
        <v>0</v>
      </c>
      <c r="CF15" s="6"/>
      <c r="CG15" s="30" t="s">
        <v>47</v>
      </c>
      <c r="CH15" s="39" t="s">
        <v>46</v>
      </c>
      <c r="CI15" s="23">
        <f>IF(CI13=0,0,2)</f>
        <v>0</v>
      </c>
      <c r="CJ15" s="33">
        <f t="shared" si="10"/>
        <v>0</v>
      </c>
      <c r="CK15" s="48" t="s">
        <v>1</v>
      </c>
      <c r="CL15" s="52"/>
      <c r="CM15" s="56">
        <f>SUM(CJ$13:CJ$20)*CL15</f>
        <v>0</v>
      </c>
      <c r="CN15" s="6"/>
      <c r="CO15" s="30" t="s">
        <v>47</v>
      </c>
      <c r="CP15" s="39" t="s">
        <v>46</v>
      </c>
      <c r="CQ15" s="6">
        <f>IF(CQ13=0,0,2)</f>
        <v>2</v>
      </c>
      <c r="CR15" s="33">
        <f t="shared" si="11"/>
        <v>320</v>
      </c>
      <c r="CS15" s="48" t="s">
        <v>1</v>
      </c>
      <c r="CT15" s="52">
        <v>0.5</v>
      </c>
      <c r="CU15" s="56">
        <f>SUM(CR$13:CR$20)*CT15</f>
        <v>440.33</v>
      </c>
      <c r="CV15" s="6"/>
      <c r="CW15" s="30" t="s">
        <v>47</v>
      </c>
      <c r="CX15" s="39" t="s">
        <v>46</v>
      </c>
      <c r="CY15" s="23">
        <f>IF(CY13=0,0,2)</f>
        <v>2</v>
      </c>
      <c r="CZ15" s="33">
        <f t="shared" si="12"/>
        <v>320</v>
      </c>
      <c r="DA15" s="48" t="s">
        <v>1</v>
      </c>
      <c r="DB15" s="52">
        <v>0.5</v>
      </c>
      <c r="DC15" s="56">
        <f>SUM(CZ$13:CZ$20)*DB15</f>
        <v>440.33</v>
      </c>
      <c r="DD15" s="6"/>
      <c r="DE15" s="30" t="s">
        <v>47</v>
      </c>
      <c r="DF15" s="39" t="s">
        <v>46</v>
      </c>
      <c r="DG15" s="6">
        <f>IF(DG13=0,0,2)</f>
        <v>2</v>
      </c>
      <c r="DH15" s="33">
        <f t="shared" si="13"/>
        <v>320</v>
      </c>
      <c r="DI15" s="48" t="s">
        <v>1</v>
      </c>
      <c r="DJ15" s="52">
        <v>0.5</v>
      </c>
      <c r="DK15" s="56">
        <f>SUM(DH$13:DH$20)*DJ15</f>
        <v>408.19499999999999</v>
      </c>
      <c r="DL15" s="6"/>
      <c r="DM15" s="30" t="s">
        <v>47</v>
      </c>
      <c r="DN15" s="39" t="s">
        <v>46</v>
      </c>
      <c r="DO15" s="23">
        <f>IF(DO13=0,0,2)</f>
        <v>0</v>
      </c>
      <c r="DP15" s="33">
        <f t="shared" si="14"/>
        <v>0</v>
      </c>
      <c r="DQ15" s="48" t="s">
        <v>1</v>
      </c>
      <c r="DR15" s="52"/>
      <c r="DS15" s="56">
        <f>SUM(DP$13:DP$20)*DR15</f>
        <v>0</v>
      </c>
      <c r="DT15" s="6"/>
      <c r="DU15" s="30" t="s">
        <v>47</v>
      </c>
      <c r="DV15" s="39" t="s">
        <v>46</v>
      </c>
      <c r="DW15" s="6">
        <f>IF(DW13=0,0,2)</f>
        <v>2</v>
      </c>
      <c r="DX15" s="33">
        <f t="shared" si="15"/>
        <v>320</v>
      </c>
      <c r="DY15" s="48" t="s">
        <v>1</v>
      </c>
      <c r="DZ15" s="52"/>
      <c r="EA15" s="56">
        <f>SUM(DX$13:DX$20)*DZ15</f>
        <v>0</v>
      </c>
      <c r="EB15" s="6"/>
      <c r="EC15" s="30" t="s">
        <v>47</v>
      </c>
      <c r="ED15" s="39" t="s">
        <v>46</v>
      </c>
      <c r="EE15" s="23">
        <f>IF(EE13=0,0,2)</f>
        <v>0</v>
      </c>
      <c r="EF15" s="33">
        <f t="shared" si="16"/>
        <v>0</v>
      </c>
      <c r="EG15" s="48" t="s">
        <v>1</v>
      </c>
      <c r="EH15" s="52"/>
      <c r="EI15" s="56">
        <f>SUM(EF$13:EF$20)*EH15</f>
        <v>0</v>
      </c>
      <c r="EJ15" s="6"/>
      <c r="EK15" s="30" t="s">
        <v>47</v>
      </c>
      <c r="EL15" s="39" t="s">
        <v>46</v>
      </c>
      <c r="EM15" s="6">
        <f>IF(EM13=0,0,2)</f>
        <v>0</v>
      </c>
      <c r="EN15" s="33">
        <f t="shared" si="17"/>
        <v>0</v>
      </c>
      <c r="EO15" s="48" t="s">
        <v>1</v>
      </c>
      <c r="EP15" s="52"/>
      <c r="EQ15" s="56">
        <f>SUM(EN$13:EN$20)*EP15</f>
        <v>0</v>
      </c>
      <c r="ER15" s="6"/>
      <c r="ES15" s="30" t="s">
        <v>47</v>
      </c>
      <c r="ET15" s="39" t="s">
        <v>46</v>
      </c>
      <c r="EU15" s="23">
        <f>IF(EU13=0,0,2)</f>
        <v>0</v>
      </c>
      <c r="EV15" s="33">
        <f t="shared" si="18"/>
        <v>0</v>
      </c>
      <c r="EW15" s="48" t="s">
        <v>1</v>
      </c>
      <c r="EX15" s="52"/>
      <c r="EY15" s="56">
        <f>SUM(EV$13:EV$20)*EX15</f>
        <v>0</v>
      </c>
      <c r="EZ15" s="6"/>
      <c r="FA15" s="30" t="s">
        <v>47</v>
      </c>
      <c r="FB15" s="39" t="s">
        <v>46</v>
      </c>
      <c r="FC15" s="23">
        <f>IF(FC13=0,0,2)</f>
        <v>0</v>
      </c>
      <c r="FD15" s="33">
        <f t="shared" si="19"/>
        <v>0</v>
      </c>
      <c r="FE15" s="48" t="s">
        <v>1</v>
      </c>
      <c r="FF15" s="52"/>
      <c r="FG15" s="56">
        <f>SUM(FD$13:FD$20)*FF15</f>
        <v>0</v>
      </c>
      <c r="FH15" s="6"/>
      <c r="FI15" s="30" t="s">
        <v>47</v>
      </c>
      <c r="FJ15" s="39" t="s">
        <v>46</v>
      </c>
      <c r="FK15" s="6">
        <f>IF(FK13=0,0,2)</f>
        <v>0</v>
      </c>
      <c r="FL15" s="33">
        <f t="shared" si="20"/>
        <v>0</v>
      </c>
      <c r="FM15" s="48" t="s">
        <v>1</v>
      </c>
      <c r="FN15" s="52"/>
      <c r="FO15" s="56">
        <f>SUM(FL$13:FL$20)*FN15</f>
        <v>0</v>
      </c>
      <c r="FP15" s="6"/>
      <c r="FQ15" s="30" t="s">
        <v>47</v>
      </c>
      <c r="FR15" s="39" t="s">
        <v>46</v>
      </c>
      <c r="FS15" s="23">
        <f>IF(FS13=0,0,2)</f>
        <v>0</v>
      </c>
      <c r="FT15" s="33">
        <f t="shared" si="21"/>
        <v>0</v>
      </c>
      <c r="FU15" s="48" t="s">
        <v>1</v>
      </c>
      <c r="FV15" s="52"/>
      <c r="FW15" s="56">
        <f>SUM(FT$13:FT$20)*FV15</f>
        <v>0</v>
      </c>
      <c r="FX15" s="6"/>
      <c r="FY15" s="30" t="s">
        <v>47</v>
      </c>
      <c r="FZ15" s="39" t="s">
        <v>46</v>
      </c>
      <c r="GA15" s="6">
        <f>IF(GA13=0,0,2)</f>
        <v>0</v>
      </c>
      <c r="GB15" s="33">
        <f t="shared" si="22"/>
        <v>0</v>
      </c>
      <c r="GC15" s="48" t="s">
        <v>1</v>
      </c>
      <c r="GD15" s="52"/>
      <c r="GE15" s="56">
        <f>SUM(GB$13:GB$20)*GD15</f>
        <v>0</v>
      </c>
      <c r="GF15" s="6"/>
      <c r="GG15" s="30" t="s">
        <v>47</v>
      </c>
      <c r="GH15" s="39" t="s">
        <v>46</v>
      </c>
      <c r="GI15" s="23">
        <f>IF(GI13=0,0,2)</f>
        <v>0</v>
      </c>
      <c r="GJ15" s="33">
        <f t="shared" si="23"/>
        <v>0</v>
      </c>
      <c r="GK15" s="48" t="s">
        <v>1</v>
      </c>
      <c r="GL15" s="52"/>
      <c r="GM15" s="56">
        <f>SUM(GJ$13:GJ$20)*GL15</f>
        <v>0</v>
      </c>
      <c r="GN15" s="6"/>
      <c r="GO15" s="30" t="s">
        <v>47</v>
      </c>
      <c r="GP15" s="39" t="s">
        <v>46</v>
      </c>
      <c r="GQ15" s="6">
        <f>IF(GQ13=0,0,2)</f>
        <v>0</v>
      </c>
      <c r="GR15" s="33">
        <f t="shared" si="24"/>
        <v>0</v>
      </c>
      <c r="GS15" s="48" t="s">
        <v>1</v>
      </c>
      <c r="GT15" s="52"/>
      <c r="GU15" s="56">
        <f>SUM(GR$13:GR$20)*GT15</f>
        <v>0</v>
      </c>
      <c r="GV15" s="6"/>
      <c r="GW15" s="30" t="s">
        <v>47</v>
      </c>
      <c r="GX15" s="39" t="s">
        <v>46</v>
      </c>
      <c r="GY15" s="23">
        <f>IF(GY13=0,0,2)</f>
        <v>0</v>
      </c>
      <c r="GZ15" s="33">
        <f t="shared" si="25"/>
        <v>0</v>
      </c>
      <c r="HA15" s="48" t="s">
        <v>1</v>
      </c>
      <c r="HB15" s="52"/>
      <c r="HC15" s="56">
        <f>SUM(GZ$13:GZ$20)*HB15</f>
        <v>0</v>
      </c>
      <c r="HD15" s="6"/>
      <c r="HE15" s="30" t="s">
        <v>47</v>
      </c>
      <c r="HF15" s="39" t="s">
        <v>46</v>
      </c>
      <c r="HG15" s="6">
        <f>IF(HG13=0,0,2)</f>
        <v>0</v>
      </c>
      <c r="HH15" s="33">
        <f t="shared" si="26"/>
        <v>0</v>
      </c>
      <c r="HI15" s="48" t="s">
        <v>1</v>
      </c>
      <c r="HJ15" s="52"/>
      <c r="HK15" s="56">
        <f>SUM(HH$13:HH$20)*HJ15</f>
        <v>0</v>
      </c>
      <c r="HL15" s="6"/>
      <c r="HM15" s="30" t="s">
        <v>47</v>
      </c>
      <c r="HN15" s="39" t="s">
        <v>46</v>
      </c>
      <c r="HO15" s="23">
        <f>IF(HO13=0,0,2)</f>
        <v>0</v>
      </c>
      <c r="HP15" s="33">
        <f t="shared" si="27"/>
        <v>0</v>
      </c>
      <c r="HQ15" s="48" t="s">
        <v>1</v>
      </c>
      <c r="HR15" s="52"/>
      <c r="HS15" s="56">
        <f>SUM(HP$13:HP$20)*HR15</f>
        <v>0</v>
      </c>
      <c r="HT15" s="6"/>
      <c r="HU15" s="30" t="s">
        <v>47</v>
      </c>
      <c r="HV15" s="39" t="s">
        <v>46</v>
      </c>
      <c r="HW15" s="6">
        <f>IF(HW13=0,0,2)</f>
        <v>0</v>
      </c>
      <c r="HX15" s="33">
        <f t="shared" si="28"/>
        <v>0</v>
      </c>
      <c r="HY15" s="48" t="s">
        <v>1</v>
      </c>
      <c r="HZ15" s="52"/>
      <c r="IA15" s="56">
        <f>SUM(HX$13:HX$20)*HZ15</f>
        <v>0</v>
      </c>
      <c r="IB15" s="6"/>
      <c r="IC15" s="30" t="s">
        <v>47</v>
      </c>
      <c r="ID15" s="39" t="s">
        <v>46</v>
      </c>
      <c r="IE15" s="23">
        <f>IF(IE13=0,0,2)</f>
        <v>0</v>
      </c>
      <c r="IF15" s="33">
        <f t="shared" si="29"/>
        <v>0</v>
      </c>
      <c r="IG15" s="48" t="s">
        <v>1</v>
      </c>
      <c r="IH15" s="52"/>
      <c r="II15" s="56">
        <f>SUM(IF$13:IF$20)*IH15</f>
        <v>0</v>
      </c>
      <c r="IJ15" s="6"/>
      <c r="IK15" s="30" t="s">
        <v>47</v>
      </c>
      <c r="IL15" s="39" t="s">
        <v>46</v>
      </c>
      <c r="IM15" s="23">
        <f>IF(IM13=0,0,2)</f>
        <v>0</v>
      </c>
      <c r="IN15" s="33">
        <f t="shared" si="30"/>
        <v>0</v>
      </c>
      <c r="IO15" s="48" t="s">
        <v>1</v>
      </c>
      <c r="IP15" s="52"/>
      <c r="IQ15" s="56">
        <f>SUM(IN$13:IN$20)*IP15</f>
        <v>0</v>
      </c>
      <c r="IR15" s="6"/>
      <c r="IS15" s="30" t="s">
        <v>47</v>
      </c>
      <c r="IT15" s="39" t="s">
        <v>46</v>
      </c>
    </row>
    <row r="16" spans="2:254" x14ac:dyDescent="0.25">
      <c r="D16" s="16" t="s">
        <v>7</v>
      </c>
      <c r="E16" s="6" t="s">
        <v>32</v>
      </c>
      <c r="F16" s="46">
        <v>38.340000000000003</v>
      </c>
      <c r="G16" s="23">
        <v>1</v>
      </c>
      <c r="H16" s="33">
        <f t="shared" si="0"/>
        <v>38.340000000000003</v>
      </c>
      <c r="I16" s="49"/>
      <c r="J16" s="54"/>
      <c r="K16" s="58"/>
      <c r="L16" s="60" t="s">
        <v>0</v>
      </c>
      <c r="M16" s="31"/>
      <c r="N16" s="40">
        <f>M16*J39</f>
        <v>0</v>
      </c>
      <c r="O16" s="6">
        <v>0</v>
      </c>
      <c r="P16" s="33">
        <f t="shared" si="1"/>
        <v>0</v>
      </c>
      <c r="Q16" s="49"/>
      <c r="R16" s="54"/>
      <c r="S16" s="58"/>
      <c r="T16" s="60" t="s">
        <v>0</v>
      </c>
      <c r="U16" s="31"/>
      <c r="V16" s="40">
        <f>U16*R39</f>
        <v>0</v>
      </c>
      <c r="W16" s="23">
        <v>0</v>
      </c>
      <c r="X16" s="33">
        <f t="shared" si="2"/>
        <v>0</v>
      </c>
      <c r="Y16" s="49"/>
      <c r="Z16" s="13"/>
      <c r="AA16" s="37"/>
      <c r="AB16" s="60" t="s">
        <v>0</v>
      </c>
      <c r="AC16" s="31"/>
      <c r="AD16" s="40">
        <f>AC16*Z39</f>
        <v>0</v>
      </c>
      <c r="AE16" s="6">
        <v>0</v>
      </c>
      <c r="AF16" s="33">
        <f t="shared" si="3"/>
        <v>0</v>
      </c>
      <c r="AG16" s="49"/>
      <c r="AH16" s="54"/>
      <c r="AI16" s="58"/>
      <c r="AJ16" s="60" t="s">
        <v>0</v>
      </c>
      <c r="AK16" s="31"/>
      <c r="AL16" s="40">
        <f>AK16*AH39</f>
        <v>0</v>
      </c>
      <c r="AM16" s="23">
        <v>0</v>
      </c>
      <c r="AN16" s="33">
        <f t="shared" si="4"/>
        <v>0</v>
      </c>
      <c r="AO16" s="49"/>
      <c r="AP16" s="54"/>
      <c r="AQ16" s="58"/>
      <c r="AR16" s="60" t="s">
        <v>0</v>
      </c>
      <c r="AS16" s="31"/>
      <c r="AT16" s="40">
        <f>AS16*AP39</f>
        <v>0</v>
      </c>
      <c r="AU16" s="6">
        <v>0</v>
      </c>
      <c r="AV16" s="33">
        <f t="shared" si="5"/>
        <v>0</v>
      </c>
      <c r="AW16" s="49"/>
      <c r="AX16" s="54"/>
      <c r="AY16" s="58"/>
      <c r="AZ16" s="60" t="s">
        <v>0</v>
      </c>
      <c r="BA16" s="31"/>
      <c r="BB16" s="40">
        <f>BA16*AX39</f>
        <v>0</v>
      </c>
      <c r="BC16" s="23">
        <v>0</v>
      </c>
      <c r="BD16" s="33">
        <f t="shared" si="6"/>
        <v>0</v>
      </c>
      <c r="BE16" s="49"/>
      <c r="BF16" s="54"/>
      <c r="BG16" s="58"/>
      <c r="BH16" s="60" t="s">
        <v>0</v>
      </c>
      <c r="BI16" s="31"/>
      <c r="BJ16" s="40">
        <f>BI16*BF39</f>
        <v>0</v>
      </c>
      <c r="BK16" s="6">
        <v>1</v>
      </c>
      <c r="BL16" s="33">
        <f t="shared" si="7"/>
        <v>38.340000000000003</v>
      </c>
      <c r="BM16" s="49"/>
      <c r="BN16" s="54"/>
      <c r="BO16" s="58"/>
      <c r="BP16" s="60" t="s">
        <v>0</v>
      </c>
      <c r="BQ16" s="31"/>
      <c r="BR16" s="40">
        <f>BQ16*BN39</f>
        <v>0</v>
      </c>
      <c r="BS16" s="23">
        <v>0</v>
      </c>
      <c r="BT16" s="33">
        <f t="shared" si="8"/>
        <v>0</v>
      </c>
      <c r="BU16" s="49"/>
      <c r="BV16" s="54"/>
      <c r="BW16" s="58"/>
      <c r="BX16" s="60" t="s">
        <v>0</v>
      </c>
      <c r="BY16" s="31"/>
      <c r="BZ16" s="40">
        <f>BY16*BV39</f>
        <v>0</v>
      </c>
      <c r="CA16" s="6">
        <v>0</v>
      </c>
      <c r="CB16" s="33">
        <f t="shared" si="9"/>
        <v>0</v>
      </c>
      <c r="CC16" s="49"/>
      <c r="CD16" s="54"/>
      <c r="CE16" s="58"/>
      <c r="CF16" s="60" t="s">
        <v>0</v>
      </c>
      <c r="CG16" s="31"/>
      <c r="CH16" s="40">
        <f>CG16*CD39</f>
        <v>0</v>
      </c>
      <c r="CI16" s="23">
        <v>0</v>
      </c>
      <c r="CJ16" s="33">
        <f t="shared" si="10"/>
        <v>0</v>
      </c>
      <c r="CK16" s="49"/>
      <c r="CL16" s="54"/>
      <c r="CM16" s="58"/>
      <c r="CN16" s="60" t="s">
        <v>0</v>
      </c>
      <c r="CO16" s="31"/>
      <c r="CP16" s="40">
        <f>CO16*CL39</f>
        <v>0</v>
      </c>
      <c r="CQ16" s="6">
        <v>1</v>
      </c>
      <c r="CR16" s="33">
        <f t="shared" si="11"/>
        <v>38.340000000000003</v>
      </c>
      <c r="CS16" s="49"/>
      <c r="CT16" s="54"/>
      <c r="CU16" s="58"/>
      <c r="CV16" s="60" t="s">
        <v>0</v>
      </c>
      <c r="CW16" s="31"/>
      <c r="CX16" s="40">
        <f>CW16*CT39</f>
        <v>0</v>
      </c>
      <c r="CY16" s="23">
        <v>1</v>
      </c>
      <c r="CZ16" s="33">
        <f t="shared" si="12"/>
        <v>38.340000000000003</v>
      </c>
      <c r="DA16" s="49"/>
      <c r="DB16" s="54"/>
      <c r="DC16" s="58"/>
      <c r="DD16" s="60" t="s">
        <v>0</v>
      </c>
      <c r="DE16" s="31"/>
      <c r="DF16" s="40">
        <f>DE16*DB39</f>
        <v>0</v>
      </c>
      <c r="DG16" s="6">
        <v>0</v>
      </c>
      <c r="DH16" s="33">
        <f t="shared" si="13"/>
        <v>0</v>
      </c>
      <c r="DI16" s="49"/>
      <c r="DJ16" s="54"/>
      <c r="DK16" s="58"/>
      <c r="DL16" s="60" t="s">
        <v>0</v>
      </c>
      <c r="DM16" s="31"/>
      <c r="DN16" s="40">
        <f>DM16*DJ39</f>
        <v>0</v>
      </c>
      <c r="DO16" s="23">
        <v>0</v>
      </c>
      <c r="DP16" s="33">
        <f t="shared" si="14"/>
        <v>0</v>
      </c>
      <c r="DQ16" s="49"/>
      <c r="DR16" s="54"/>
      <c r="DS16" s="58"/>
      <c r="DT16" s="60" t="s">
        <v>0</v>
      </c>
      <c r="DU16" s="31"/>
      <c r="DV16" s="40">
        <f>DU16*DR39</f>
        <v>0</v>
      </c>
      <c r="DW16" s="6">
        <v>1</v>
      </c>
      <c r="DX16" s="33">
        <f t="shared" si="15"/>
        <v>38.340000000000003</v>
      </c>
      <c r="DY16" s="49"/>
      <c r="DZ16" s="54"/>
      <c r="EA16" s="58"/>
      <c r="EB16" s="60" t="s">
        <v>0</v>
      </c>
      <c r="EC16" s="31"/>
      <c r="ED16" s="40">
        <f>EC16*DZ39</f>
        <v>0</v>
      </c>
      <c r="EE16" s="23">
        <v>0</v>
      </c>
      <c r="EF16" s="33">
        <f t="shared" si="16"/>
        <v>0</v>
      </c>
      <c r="EG16" s="49"/>
      <c r="EH16" s="54"/>
      <c r="EI16" s="58"/>
      <c r="EJ16" s="60" t="s">
        <v>0</v>
      </c>
      <c r="EK16" s="31"/>
      <c r="EL16" s="40">
        <f>EK16*EH39</f>
        <v>0</v>
      </c>
      <c r="EM16" s="6">
        <v>0</v>
      </c>
      <c r="EN16" s="33">
        <f t="shared" si="17"/>
        <v>0</v>
      </c>
      <c r="EO16" s="49"/>
      <c r="EP16" s="54"/>
      <c r="EQ16" s="58"/>
      <c r="ER16" s="60" t="s">
        <v>0</v>
      </c>
      <c r="ES16" s="31"/>
      <c r="ET16" s="40">
        <f>ES16*EP39</f>
        <v>0</v>
      </c>
      <c r="EU16" s="23">
        <v>0</v>
      </c>
      <c r="EV16" s="33">
        <f t="shared" si="18"/>
        <v>0</v>
      </c>
      <c r="EW16" s="49"/>
      <c r="EX16" s="54"/>
      <c r="EY16" s="58"/>
      <c r="EZ16" s="60" t="s">
        <v>0</v>
      </c>
      <c r="FA16" s="31"/>
      <c r="FB16" s="40">
        <f>FA16*EX39</f>
        <v>0</v>
      </c>
      <c r="FC16" s="23">
        <v>0</v>
      </c>
      <c r="FD16" s="33">
        <f t="shared" si="19"/>
        <v>0</v>
      </c>
      <c r="FE16" s="49"/>
      <c r="FF16" s="54"/>
      <c r="FG16" s="58"/>
      <c r="FH16" s="60" t="s">
        <v>0</v>
      </c>
      <c r="FI16" s="31"/>
      <c r="FJ16" s="40">
        <f>FI16*FF39</f>
        <v>0</v>
      </c>
      <c r="FK16" s="6">
        <v>0</v>
      </c>
      <c r="FL16" s="33">
        <f t="shared" si="20"/>
        <v>0</v>
      </c>
      <c r="FM16" s="49"/>
      <c r="FN16" s="54"/>
      <c r="FO16" s="58"/>
      <c r="FP16" s="60" t="s">
        <v>0</v>
      </c>
      <c r="FQ16" s="31"/>
      <c r="FR16" s="40">
        <f>FQ16*FN39</f>
        <v>0</v>
      </c>
      <c r="FS16" s="23">
        <v>0</v>
      </c>
      <c r="FT16" s="33">
        <f t="shared" si="21"/>
        <v>0</v>
      </c>
      <c r="FU16" s="49"/>
      <c r="FV16" s="54"/>
      <c r="FW16" s="58"/>
      <c r="FX16" s="60" t="s">
        <v>0</v>
      </c>
      <c r="FY16" s="31"/>
      <c r="FZ16" s="40">
        <f>FY16*FV39</f>
        <v>0</v>
      </c>
      <c r="GA16" s="6">
        <v>0</v>
      </c>
      <c r="GB16" s="33">
        <f t="shared" si="22"/>
        <v>0</v>
      </c>
      <c r="GC16" s="49"/>
      <c r="GD16" s="54"/>
      <c r="GE16" s="58"/>
      <c r="GF16" s="60" t="s">
        <v>0</v>
      </c>
      <c r="GG16" s="31"/>
      <c r="GH16" s="40">
        <f>GG16*GD39</f>
        <v>0</v>
      </c>
      <c r="GI16" s="23">
        <v>0</v>
      </c>
      <c r="GJ16" s="33">
        <f t="shared" si="23"/>
        <v>0</v>
      </c>
      <c r="GK16" s="49"/>
      <c r="GL16" s="54"/>
      <c r="GM16" s="58"/>
      <c r="GN16" s="60" t="s">
        <v>0</v>
      </c>
      <c r="GO16" s="31"/>
      <c r="GP16" s="40">
        <f>GO16*GL39</f>
        <v>0</v>
      </c>
      <c r="GQ16" s="6">
        <v>0</v>
      </c>
      <c r="GR16" s="33">
        <f t="shared" si="24"/>
        <v>0</v>
      </c>
      <c r="GS16" s="49"/>
      <c r="GT16" s="54"/>
      <c r="GU16" s="58"/>
      <c r="GV16" s="60" t="s">
        <v>0</v>
      </c>
      <c r="GW16" s="31"/>
      <c r="GX16" s="40">
        <f>GW16*GT39</f>
        <v>0</v>
      </c>
      <c r="GY16" s="23">
        <v>0</v>
      </c>
      <c r="GZ16" s="33">
        <f t="shared" si="25"/>
        <v>0</v>
      </c>
      <c r="HA16" s="49"/>
      <c r="HB16" s="54"/>
      <c r="HC16" s="58"/>
      <c r="HD16" s="60" t="s">
        <v>0</v>
      </c>
      <c r="HE16" s="31"/>
      <c r="HF16" s="40">
        <f>HE16*HB39</f>
        <v>0</v>
      </c>
      <c r="HG16" s="6">
        <v>0</v>
      </c>
      <c r="HH16" s="33">
        <f t="shared" si="26"/>
        <v>0</v>
      </c>
      <c r="HI16" s="49"/>
      <c r="HJ16" s="54"/>
      <c r="HK16" s="58"/>
      <c r="HL16" s="60" t="s">
        <v>0</v>
      </c>
      <c r="HM16" s="31"/>
      <c r="HN16" s="40">
        <f>HM16*HJ39</f>
        <v>0</v>
      </c>
      <c r="HO16" s="23">
        <v>0</v>
      </c>
      <c r="HP16" s="33">
        <f t="shared" si="27"/>
        <v>0</v>
      </c>
      <c r="HQ16" s="49"/>
      <c r="HR16" s="54"/>
      <c r="HS16" s="58"/>
      <c r="HT16" s="60" t="s">
        <v>0</v>
      </c>
      <c r="HU16" s="31"/>
      <c r="HV16" s="40">
        <f>HU16*HR39</f>
        <v>0</v>
      </c>
      <c r="HW16" s="6">
        <v>0</v>
      </c>
      <c r="HX16" s="33">
        <f t="shared" si="28"/>
        <v>0</v>
      </c>
      <c r="HY16" s="49"/>
      <c r="HZ16" s="54"/>
      <c r="IA16" s="58"/>
      <c r="IB16" s="60" t="s">
        <v>0</v>
      </c>
      <c r="IC16" s="31"/>
      <c r="ID16" s="40">
        <f>IC16*HZ39</f>
        <v>0</v>
      </c>
      <c r="IE16" s="23">
        <v>0</v>
      </c>
      <c r="IF16" s="33">
        <f t="shared" si="29"/>
        <v>0</v>
      </c>
      <c r="IG16" s="49"/>
      <c r="IH16" s="54"/>
      <c r="II16" s="58"/>
      <c r="IJ16" s="60" t="s">
        <v>0</v>
      </c>
      <c r="IK16" s="31"/>
      <c r="IL16" s="40">
        <f>IK16*IH39</f>
        <v>0</v>
      </c>
      <c r="IM16" s="23">
        <v>0</v>
      </c>
      <c r="IN16" s="33">
        <f t="shared" si="30"/>
        <v>0</v>
      </c>
      <c r="IO16" s="49"/>
      <c r="IP16" s="54"/>
      <c r="IQ16" s="58"/>
      <c r="IR16" s="60" t="s">
        <v>0</v>
      </c>
      <c r="IS16" s="31"/>
      <c r="IT16" s="40">
        <f>IS16*IP39</f>
        <v>0</v>
      </c>
    </row>
    <row r="17" spans="4:254" x14ac:dyDescent="0.25">
      <c r="D17" s="16" t="s">
        <v>8</v>
      </c>
      <c r="E17" s="6" t="s">
        <v>32</v>
      </c>
      <c r="F17" s="46">
        <v>24.79</v>
      </c>
      <c r="G17" s="23">
        <v>0</v>
      </c>
      <c r="H17" s="33">
        <f t="shared" si="0"/>
        <v>0</v>
      </c>
      <c r="I17" s="10" t="s">
        <v>76</v>
      </c>
      <c r="J17" s="53"/>
      <c r="K17" s="57">
        <f>SUM(H$13:H$20)*J17</f>
        <v>0</v>
      </c>
      <c r="L17" s="60" t="s">
        <v>1</v>
      </c>
      <c r="M17" s="31"/>
      <c r="N17" s="40">
        <f t="shared" ref="N17" si="31">M17*J40</f>
        <v>0</v>
      </c>
      <c r="O17" s="6">
        <v>0</v>
      </c>
      <c r="P17" s="33">
        <f t="shared" si="1"/>
        <v>0</v>
      </c>
      <c r="Q17" s="10" t="s">
        <v>2</v>
      </c>
      <c r="R17" s="53"/>
      <c r="S17" s="57">
        <f>SUM(P$13:P$20)*R17</f>
        <v>0</v>
      </c>
      <c r="T17" s="60" t="s">
        <v>1</v>
      </c>
      <c r="U17" s="31"/>
      <c r="V17" s="40">
        <f t="shared" ref="V17" si="32">U17*R40</f>
        <v>0</v>
      </c>
      <c r="W17" s="23">
        <v>0</v>
      </c>
      <c r="X17" s="33">
        <f t="shared" si="2"/>
        <v>0</v>
      </c>
      <c r="Y17" s="10" t="s">
        <v>2</v>
      </c>
      <c r="Z17" s="12"/>
      <c r="AA17" s="36">
        <f>SUM(X$13:X$20)*Z17</f>
        <v>0</v>
      </c>
      <c r="AB17" s="60" t="s">
        <v>1</v>
      </c>
      <c r="AC17" s="31"/>
      <c r="AD17" s="40">
        <f t="shared" ref="AD17" si="33">AC17*Z40</f>
        <v>0</v>
      </c>
      <c r="AE17" s="6">
        <v>0</v>
      </c>
      <c r="AF17" s="33">
        <f t="shared" si="3"/>
        <v>0</v>
      </c>
      <c r="AG17" s="10" t="s">
        <v>2</v>
      </c>
      <c r="AH17" s="53"/>
      <c r="AI17" s="57">
        <f>SUM(AF$13:AF$20)*AH17</f>
        <v>0</v>
      </c>
      <c r="AJ17" s="60" t="s">
        <v>1</v>
      </c>
      <c r="AK17" s="31"/>
      <c r="AL17" s="40">
        <f t="shared" ref="AL17" si="34">AK17*AH40</f>
        <v>0</v>
      </c>
      <c r="AM17" s="23">
        <v>0</v>
      </c>
      <c r="AN17" s="33">
        <f t="shared" si="4"/>
        <v>0</v>
      </c>
      <c r="AO17" s="10" t="s">
        <v>2</v>
      </c>
      <c r="AP17" s="53"/>
      <c r="AQ17" s="57">
        <f>SUM(AN$13:AN$20)*AP17</f>
        <v>0</v>
      </c>
      <c r="AR17" s="60" t="s">
        <v>1</v>
      </c>
      <c r="AS17" s="31"/>
      <c r="AT17" s="40">
        <f t="shared" ref="AT17" si="35">AS17*AP40</f>
        <v>0</v>
      </c>
      <c r="AU17" s="6">
        <v>0</v>
      </c>
      <c r="AV17" s="33">
        <f t="shared" si="5"/>
        <v>0</v>
      </c>
      <c r="AW17" s="10" t="s">
        <v>2</v>
      </c>
      <c r="AX17" s="53"/>
      <c r="AY17" s="57">
        <f>SUM(AV$13:AV$20)*AX17</f>
        <v>0</v>
      </c>
      <c r="AZ17" s="60" t="s">
        <v>1</v>
      </c>
      <c r="BA17" s="31"/>
      <c r="BB17" s="40">
        <f t="shared" ref="BB17" si="36">BA17*AX40</f>
        <v>0</v>
      </c>
      <c r="BC17" s="23">
        <v>0</v>
      </c>
      <c r="BD17" s="33">
        <f t="shared" si="6"/>
        <v>0</v>
      </c>
      <c r="BE17" s="10" t="s">
        <v>2</v>
      </c>
      <c r="BF17" s="53"/>
      <c r="BG17" s="57">
        <f>SUM(BD$13:BD$20)*BF17</f>
        <v>0</v>
      </c>
      <c r="BH17" s="60" t="s">
        <v>1</v>
      </c>
      <c r="BI17" s="31"/>
      <c r="BJ17" s="40">
        <f t="shared" ref="BJ17" si="37">BI17*BF40</f>
        <v>0</v>
      </c>
      <c r="BK17" s="6">
        <v>0</v>
      </c>
      <c r="BL17" s="33">
        <f t="shared" si="7"/>
        <v>0</v>
      </c>
      <c r="BM17" s="10" t="s">
        <v>2</v>
      </c>
      <c r="BN17" s="53"/>
      <c r="BO17" s="57">
        <f>SUM(BL$13:BL$20)*BN17</f>
        <v>0</v>
      </c>
      <c r="BP17" s="60" t="s">
        <v>1</v>
      </c>
      <c r="BQ17" s="31"/>
      <c r="BR17" s="40">
        <f t="shared" ref="BR17" si="38">BQ17*BN40</f>
        <v>0</v>
      </c>
      <c r="BS17" s="23">
        <v>0</v>
      </c>
      <c r="BT17" s="33">
        <f t="shared" si="8"/>
        <v>0</v>
      </c>
      <c r="BU17" s="10" t="s">
        <v>2</v>
      </c>
      <c r="BV17" s="53"/>
      <c r="BW17" s="57">
        <f>SUM(BT$13:BT$20)*BV17</f>
        <v>0</v>
      </c>
      <c r="BX17" s="60" t="s">
        <v>1</v>
      </c>
      <c r="BY17" s="31"/>
      <c r="BZ17" s="40">
        <f t="shared" ref="BZ17" si="39">BY17*BV40</f>
        <v>0</v>
      </c>
      <c r="CA17" s="6">
        <v>0</v>
      </c>
      <c r="CB17" s="33">
        <f t="shared" si="9"/>
        <v>0</v>
      </c>
      <c r="CC17" s="10" t="s">
        <v>2</v>
      </c>
      <c r="CD17" s="53"/>
      <c r="CE17" s="57">
        <f>SUM(CB$13:CB$20)*CD17</f>
        <v>0</v>
      </c>
      <c r="CF17" s="60" t="s">
        <v>1</v>
      </c>
      <c r="CG17" s="31"/>
      <c r="CH17" s="40">
        <f t="shared" ref="CH17" si="40">CG17*CD40</f>
        <v>0</v>
      </c>
      <c r="CI17" s="23">
        <v>0</v>
      </c>
      <c r="CJ17" s="33">
        <f t="shared" si="10"/>
        <v>0</v>
      </c>
      <c r="CK17" s="10" t="s">
        <v>2</v>
      </c>
      <c r="CL17" s="53"/>
      <c r="CM17" s="57">
        <f>SUM(CJ$13:CJ$20)*CL17</f>
        <v>0</v>
      </c>
      <c r="CN17" s="60" t="s">
        <v>1</v>
      </c>
      <c r="CO17" s="31"/>
      <c r="CP17" s="40">
        <f t="shared" ref="CP17" si="41">CO17*CL40</f>
        <v>0</v>
      </c>
      <c r="CQ17" s="6">
        <v>1</v>
      </c>
      <c r="CR17" s="33">
        <f t="shared" si="11"/>
        <v>24.79</v>
      </c>
      <c r="CS17" s="10" t="s">
        <v>2</v>
      </c>
      <c r="CT17" s="53"/>
      <c r="CU17" s="57">
        <f>SUM(CR$13:CR$20)*CT17</f>
        <v>0</v>
      </c>
      <c r="CV17" s="60" t="s">
        <v>1</v>
      </c>
      <c r="CW17" s="31"/>
      <c r="CX17" s="40">
        <f t="shared" ref="CX17" si="42">CW17*CT40</f>
        <v>0</v>
      </c>
      <c r="CY17" s="23">
        <v>1</v>
      </c>
      <c r="CZ17" s="33">
        <f t="shared" si="12"/>
        <v>24.79</v>
      </c>
      <c r="DA17" s="10" t="s">
        <v>2</v>
      </c>
      <c r="DB17" s="53"/>
      <c r="DC17" s="57">
        <f>SUM(CZ$13:CZ$20)*DB17</f>
        <v>0</v>
      </c>
      <c r="DD17" s="60" t="s">
        <v>1</v>
      </c>
      <c r="DE17" s="31"/>
      <c r="DF17" s="40">
        <f t="shared" ref="DF17" si="43">DE17*DB40</f>
        <v>0</v>
      </c>
      <c r="DG17" s="6">
        <v>1</v>
      </c>
      <c r="DH17" s="33">
        <f t="shared" si="13"/>
        <v>24.79</v>
      </c>
      <c r="DI17" s="10" t="s">
        <v>2</v>
      </c>
      <c r="DJ17" s="53">
        <v>0.5</v>
      </c>
      <c r="DK17" s="57">
        <f>SUM(DH$13:DH$20)*DJ17</f>
        <v>408.19499999999999</v>
      </c>
      <c r="DL17" s="60" t="s">
        <v>1</v>
      </c>
      <c r="DM17" s="31"/>
      <c r="DN17" s="40">
        <f t="shared" ref="DN17" si="44">DM17*DJ40</f>
        <v>0</v>
      </c>
      <c r="DO17" s="23">
        <v>0</v>
      </c>
      <c r="DP17" s="33">
        <f t="shared" si="14"/>
        <v>0</v>
      </c>
      <c r="DQ17" s="10" t="s">
        <v>2</v>
      </c>
      <c r="DR17" s="53"/>
      <c r="DS17" s="57">
        <f>SUM(DP$13:DP$20)*DR17</f>
        <v>0</v>
      </c>
      <c r="DT17" s="60" t="s">
        <v>1</v>
      </c>
      <c r="DU17" s="31"/>
      <c r="DV17" s="40">
        <f t="shared" ref="DV17" si="45">DU17*DR40</f>
        <v>0</v>
      </c>
      <c r="DW17" s="6">
        <v>1</v>
      </c>
      <c r="DX17" s="33">
        <f t="shared" si="15"/>
        <v>24.79</v>
      </c>
      <c r="DY17" s="10" t="s">
        <v>2</v>
      </c>
      <c r="DZ17" s="53">
        <v>0.3</v>
      </c>
      <c r="EA17" s="57">
        <f>SUM(DX$13:DX$20)*DZ17</f>
        <v>256.66500000000002</v>
      </c>
      <c r="EB17" s="60" t="s">
        <v>1</v>
      </c>
      <c r="EC17" s="31"/>
      <c r="ED17" s="40">
        <f t="shared" ref="ED17" si="46">EC17*DZ40</f>
        <v>0</v>
      </c>
      <c r="EE17" s="23">
        <v>0</v>
      </c>
      <c r="EF17" s="33">
        <f t="shared" si="16"/>
        <v>0</v>
      </c>
      <c r="EG17" s="10" t="s">
        <v>2</v>
      </c>
      <c r="EH17" s="53"/>
      <c r="EI17" s="57">
        <f>SUM(EF$13:EF$20)*EH17</f>
        <v>0</v>
      </c>
      <c r="EJ17" s="60" t="s">
        <v>1</v>
      </c>
      <c r="EK17" s="31"/>
      <c r="EL17" s="40">
        <f t="shared" ref="EL17" si="47">EK17*EH40</f>
        <v>0</v>
      </c>
      <c r="EM17" s="6">
        <v>0</v>
      </c>
      <c r="EN17" s="33">
        <f t="shared" si="17"/>
        <v>0</v>
      </c>
      <c r="EO17" s="10" t="s">
        <v>2</v>
      </c>
      <c r="EP17" s="53"/>
      <c r="EQ17" s="57">
        <f>SUM(EN$13:EN$20)*EP17</f>
        <v>0</v>
      </c>
      <c r="ER17" s="60" t="s">
        <v>1</v>
      </c>
      <c r="ES17" s="31"/>
      <c r="ET17" s="40">
        <f t="shared" ref="ET17" si="48">ES17*EP40</f>
        <v>0</v>
      </c>
      <c r="EU17" s="23">
        <v>0</v>
      </c>
      <c r="EV17" s="33">
        <f t="shared" si="18"/>
        <v>0</v>
      </c>
      <c r="EW17" s="10" t="s">
        <v>2</v>
      </c>
      <c r="EX17" s="53"/>
      <c r="EY17" s="57">
        <f>SUM(EV$13:EV$20)*EX17</f>
        <v>0</v>
      </c>
      <c r="EZ17" s="60" t="s">
        <v>1</v>
      </c>
      <c r="FA17" s="31"/>
      <c r="FB17" s="40">
        <f t="shared" ref="FB17" si="49">FA17*EX40</f>
        <v>0</v>
      </c>
      <c r="FC17" s="23">
        <v>0</v>
      </c>
      <c r="FD17" s="33">
        <f t="shared" si="19"/>
        <v>0</v>
      </c>
      <c r="FE17" s="10" t="s">
        <v>2</v>
      </c>
      <c r="FF17" s="53"/>
      <c r="FG17" s="57">
        <f>SUM(FD$13:FD$20)*FF17</f>
        <v>0</v>
      </c>
      <c r="FH17" s="60" t="s">
        <v>1</v>
      </c>
      <c r="FI17" s="31"/>
      <c r="FJ17" s="40">
        <f t="shared" ref="FJ17" si="50">FI17*FF40</f>
        <v>0</v>
      </c>
      <c r="FK17" s="6">
        <v>0</v>
      </c>
      <c r="FL17" s="33">
        <f t="shared" si="20"/>
        <v>0</v>
      </c>
      <c r="FM17" s="10" t="s">
        <v>2</v>
      </c>
      <c r="FN17" s="53"/>
      <c r="FO17" s="57">
        <f>SUM(FL$13:FL$20)*FN17</f>
        <v>0</v>
      </c>
      <c r="FP17" s="60" t="s">
        <v>1</v>
      </c>
      <c r="FQ17" s="31"/>
      <c r="FR17" s="40">
        <f t="shared" ref="FR17" si="51">FQ17*FN40</f>
        <v>0</v>
      </c>
      <c r="FS17" s="23">
        <v>0</v>
      </c>
      <c r="FT17" s="33">
        <f t="shared" si="21"/>
        <v>0</v>
      </c>
      <c r="FU17" s="10" t="s">
        <v>2</v>
      </c>
      <c r="FV17" s="53"/>
      <c r="FW17" s="57">
        <f>SUM(FT$13:FT$20)*FV17</f>
        <v>0</v>
      </c>
      <c r="FX17" s="60" t="s">
        <v>1</v>
      </c>
      <c r="FY17" s="31"/>
      <c r="FZ17" s="40">
        <f t="shared" ref="FZ17" si="52">FY17*FV40</f>
        <v>0</v>
      </c>
      <c r="GA17" s="6">
        <v>0</v>
      </c>
      <c r="GB17" s="33">
        <f t="shared" si="22"/>
        <v>0</v>
      </c>
      <c r="GC17" s="10" t="s">
        <v>2</v>
      </c>
      <c r="GD17" s="53"/>
      <c r="GE17" s="57">
        <f>SUM(GB$13:GB$20)*GD17</f>
        <v>0</v>
      </c>
      <c r="GF17" s="60" t="s">
        <v>1</v>
      </c>
      <c r="GG17" s="31"/>
      <c r="GH17" s="40">
        <f t="shared" ref="GH17" si="53">GG17*GD40</f>
        <v>0</v>
      </c>
      <c r="GI17" s="23">
        <v>0</v>
      </c>
      <c r="GJ17" s="33">
        <f t="shared" si="23"/>
        <v>0</v>
      </c>
      <c r="GK17" s="10" t="s">
        <v>2</v>
      </c>
      <c r="GL17" s="53"/>
      <c r="GM17" s="57">
        <f>SUM(GJ$13:GJ$20)*GL17</f>
        <v>0</v>
      </c>
      <c r="GN17" s="60" t="s">
        <v>1</v>
      </c>
      <c r="GO17" s="31"/>
      <c r="GP17" s="40">
        <f t="shared" ref="GP17" si="54">GO17*GL40</f>
        <v>0</v>
      </c>
      <c r="GQ17" s="6">
        <v>0</v>
      </c>
      <c r="GR17" s="33">
        <f t="shared" si="24"/>
        <v>0</v>
      </c>
      <c r="GS17" s="10" t="s">
        <v>2</v>
      </c>
      <c r="GT17" s="53"/>
      <c r="GU17" s="57">
        <f>SUM(GR$13:GR$20)*GT17</f>
        <v>0</v>
      </c>
      <c r="GV17" s="60" t="s">
        <v>1</v>
      </c>
      <c r="GW17" s="31"/>
      <c r="GX17" s="40">
        <f t="shared" ref="GX17" si="55">GW17*GT40</f>
        <v>0</v>
      </c>
      <c r="GY17" s="23">
        <v>0</v>
      </c>
      <c r="GZ17" s="33">
        <f t="shared" si="25"/>
        <v>0</v>
      </c>
      <c r="HA17" s="10" t="s">
        <v>2</v>
      </c>
      <c r="HB17" s="53"/>
      <c r="HC17" s="57">
        <f>SUM(GZ$13:GZ$20)*HB17</f>
        <v>0</v>
      </c>
      <c r="HD17" s="60" t="s">
        <v>1</v>
      </c>
      <c r="HE17" s="31"/>
      <c r="HF17" s="40">
        <f t="shared" ref="HF17" si="56">HE17*HB40</f>
        <v>0</v>
      </c>
      <c r="HG17" s="6">
        <v>0</v>
      </c>
      <c r="HH17" s="33">
        <f t="shared" si="26"/>
        <v>0</v>
      </c>
      <c r="HI17" s="10" t="s">
        <v>2</v>
      </c>
      <c r="HJ17" s="53"/>
      <c r="HK17" s="57">
        <f>SUM(HH$13:HH$20)*HJ17</f>
        <v>0</v>
      </c>
      <c r="HL17" s="60" t="s">
        <v>1</v>
      </c>
      <c r="HM17" s="31"/>
      <c r="HN17" s="40">
        <f t="shared" ref="HN17" si="57">HM17*HJ40</f>
        <v>0</v>
      </c>
      <c r="HO17" s="23">
        <v>0</v>
      </c>
      <c r="HP17" s="33">
        <f t="shared" si="27"/>
        <v>0</v>
      </c>
      <c r="HQ17" s="10" t="s">
        <v>2</v>
      </c>
      <c r="HR17" s="53"/>
      <c r="HS17" s="57">
        <f>SUM(HP$13:HP$20)*HR17</f>
        <v>0</v>
      </c>
      <c r="HT17" s="60" t="s">
        <v>1</v>
      </c>
      <c r="HU17" s="31"/>
      <c r="HV17" s="40">
        <f t="shared" ref="HV17" si="58">HU17*HR40</f>
        <v>0</v>
      </c>
      <c r="HW17" s="6">
        <v>0</v>
      </c>
      <c r="HX17" s="33">
        <f t="shared" si="28"/>
        <v>0</v>
      </c>
      <c r="HY17" s="10" t="s">
        <v>2</v>
      </c>
      <c r="HZ17" s="53"/>
      <c r="IA17" s="57">
        <f>SUM(HX$13:HX$20)*HZ17</f>
        <v>0</v>
      </c>
      <c r="IB17" s="60" t="s">
        <v>1</v>
      </c>
      <c r="IC17" s="31"/>
      <c r="ID17" s="40">
        <f t="shared" ref="ID17" si="59">IC17*HZ40</f>
        <v>0</v>
      </c>
      <c r="IE17" s="23">
        <v>0</v>
      </c>
      <c r="IF17" s="33">
        <f t="shared" si="29"/>
        <v>0</v>
      </c>
      <c r="IG17" s="10" t="s">
        <v>2</v>
      </c>
      <c r="IH17" s="53"/>
      <c r="II17" s="57">
        <f>SUM(IF$13:IF$20)*IH17</f>
        <v>0</v>
      </c>
      <c r="IJ17" s="60" t="s">
        <v>1</v>
      </c>
      <c r="IK17" s="31"/>
      <c r="IL17" s="40">
        <f t="shared" ref="IL17" si="60">IK17*IH40</f>
        <v>0</v>
      </c>
      <c r="IM17" s="23">
        <v>0</v>
      </c>
      <c r="IN17" s="33">
        <f t="shared" si="30"/>
        <v>0</v>
      </c>
      <c r="IO17" s="10" t="s">
        <v>2</v>
      </c>
      <c r="IP17" s="53"/>
      <c r="IQ17" s="57">
        <f>SUM(IN$13:IN$20)*IP17</f>
        <v>0</v>
      </c>
      <c r="IR17" s="60" t="s">
        <v>1</v>
      </c>
      <c r="IS17" s="31"/>
      <c r="IT17" s="40">
        <f t="shared" ref="IT17" si="61">IS17*IP40</f>
        <v>0</v>
      </c>
    </row>
    <row r="18" spans="4:254" x14ac:dyDescent="0.25">
      <c r="D18" s="16" t="s">
        <v>9</v>
      </c>
      <c r="E18" s="6" t="s">
        <v>32</v>
      </c>
      <c r="F18" s="46">
        <v>10.93</v>
      </c>
      <c r="G18" s="23">
        <v>1</v>
      </c>
      <c r="H18" s="33">
        <f t="shared" si="0"/>
        <v>10.93</v>
      </c>
      <c r="I18" s="199"/>
      <c r="J18" s="55"/>
      <c r="K18" s="57"/>
      <c r="L18" s="60" t="s">
        <v>2</v>
      </c>
      <c r="M18" s="31"/>
      <c r="N18" s="40">
        <f>M18*J41</f>
        <v>0</v>
      </c>
      <c r="O18" s="6">
        <v>0</v>
      </c>
      <c r="P18" s="33">
        <f t="shared" si="1"/>
        <v>0</v>
      </c>
      <c r="Q18" s="6"/>
      <c r="R18" s="55"/>
      <c r="S18" s="57"/>
      <c r="T18" s="60" t="s">
        <v>2</v>
      </c>
      <c r="U18" s="31"/>
      <c r="V18" s="40">
        <f>U18*R41</f>
        <v>0</v>
      </c>
      <c r="W18" s="23">
        <v>0</v>
      </c>
      <c r="X18" s="33">
        <f t="shared" si="2"/>
        <v>0</v>
      </c>
      <c r="Y18" s="6"/>
      <c r="Z18" s="14"/>
      <c r="AA18" s="36"/>
      <c r="AB18" s="60" t="s">
        <v>2</v>
      </c>
      <c r="AC18" s="31"/>
      <c r="AD18" s="40">
        <f>AC18*Z41</f>
        <v>0</v>
      </c>
      <c r="AE18" s="6">
        <v>0</v>
      </c>
      <c r="AF18" s="33">
        <f t="shared" si="3"/>
        <v>0</v>
      </c>
      <c r="AG18" s="6"/>
      <c r="AH18" s="55"/>
      <c r="AI18" s="57"/>
      <c r="AJ18" s="60" t="s">
        <v>2</v>
      </c>
      <c r="AK18" s="31"/>
      <c r="AL18" s="40">
        <f>AK18*AH41</f>
        <v>0</v>
      </c>
      <c r="AM18" s="23">
        <v>0</v>
      </c>
      <c r="AN18" s="33">
        <f t="shared" si="4"/>
        <v>0</v>
      </c>
      <c r="AO18" s="6"/>
      <c r="AP18" s="55"/>
      <c r="AQ18" s="57"/>
      <c r="AR18" s="60" t="s">
        <v>2</v>
      </c>
      <c r="AS18" s="31"/>
      <c r="AT18" s="40">
        <f>AS18*AP41</f>
        <v>0</v>
      </c>
      <c r="AU18" s="6">
        <v>0</v>
      </c>
      <c r="AV18" s="33">
        <f t="shared" si="5"/>
        <v>0</v>
      </c>
      <c r="AW18" s="6"/>
      <c r="AX18" s="55"/>
      <c r="AY18" s="57"/>
      <c r="AZ18" s="60" t="s">
        <v>2</v>
      </c>
      <c r="BA18" s="31"/>
      <c r="BB18" s="40">
        <f>BA18*AX41</f>
        <v>0</v>
      </c>
      <c r="BC18" s="23">
        <v>0</v>
      </c>
      <c r="BD18" s="33">
        <f t="shared" si="6"/>
        <v>0</v>
      </c>
      <c r="BE18" s="6"/>
      <c r="BF18" s="55"/>
      <c r="BG18" s="57"/>
      <c r="BH18" s="60" t="s">
        <v>2</v>
      </c>
      <c r="BI18" s="31"/>
      <c r="BJ18" s="40">
        <f>BI18*BF41</f>
        <v>0</v>
      </c>
      <c r="BK18" s="6">
        <v>0</v>
      </c>
      <c r="BL18" s="33">
        <f t="shared" si="7"/>
        <v>0</v>
      </c>
      <c r="BM18" s="6"/>
      <c r="BN18" s="55"/>
      <c r="BO18" s="57"/>
      <c r="BP18" s="60" t="s">
        <v>2</v>
      </c>
      <c r="BQ18" s="31"/>
      <c r="BR18" s="40">
        <f>BQ18*BN41</f>
        <v>0</v>
      </c>
      <c r="BS18" s="23">
        <v>0</v>
      </c>
      <c r="BT18" s="33">
        <f t="shared" si="8"/>
        <v>0</v>
      </c>
      <c r="BU18" s="6"/>
      <c r="BV18" s="55"/>
      <c r="BW18" s="57"/>
      <c r="BX18" s="60" t="s">
        <v>2</v>
      </c>
      <c r="BY18" s="31"/>
      <c r="BZ18" s="40">
        <f>BY18*BV41</f>
        <v>0</v>
      </c>
      <c r="CA18" s="6">
        <v>0</v>
      </c>
      <c r="CB18" s="33">
        <f t="shared" si="9"/>
        <v>0</v>
      </c>
      <c r="CC18" s="6"/>
      <c r="CD18" s="55"/>
      <c r="CE18" s="57"/>
      <c r="CF18" s="60" t="s">
        <v>2</v>
      </c>
      <c r="CG18" s="31"/>
      <c r="CH18" s="40">
        <f>CG18*CD41</f>
        <v>0</v>
      </c>
      <c r="CI18" s="23">
        <v>0</v>
      </c>
      <c r="CJ18" s="33">
        <f t="shared" si="10"/>
        <v>0</v>
      </c>
      <c r="CK18" s="6"/>
      <c r="CL18" s="55"/>
      <c r="CM18" s="57"/>
      <c r="CN18" s="60" t="s">
        <v>2</v>
      </c>
      <c r="CO18" s="31"/>
      <c r="CP18" s="40">
        <f>CO18*CL41</f>
        <v>0</v>
      </c>
      <c r="CQ18" s="6">
        <v>1</v>
      </c>
      <c r="CR18" s="33">
        <f t="shared" si="11"/>
        <v>10.93</v>
      </c>
      <c r="CS18" s="6"/>
      <c r="CT18" s="55"/>
      <c r="CU18" s="57"/>
      <c r="CV18" s="60" t="s">
        <v>2</v>
      </c>
      <c r="CW18" s="31"/>
      <c r="CX18" s="40">
        <f>CW18*CT41</f>
        <v>0</v>
      </c>
      <c r="CY18" s="23">
        <v>1</v>
      </c>
      <c r="CZ18" s="33">
        <f t="shared" si="12"/>
        <v>10.93</v>
      </c>
      <c r="DA18" s="6"/>
      <c r="DB18" s="55"/>
      <c r="DC18" s="57"/>
      <c r="DD18" s="60" t="s">
        <v>2</v>
      </c>
      <c r="DE18" s="31"/>
      <c r="DF18" s="40">
        <f>DE18*DB41</f>
        <v>0</v>
      </c>
      <c r="DG18" s="6">
        <v>0</v>
      </c>
      <c r="DH18" s="33">
        <f t="shared" si="13"/>
        <v>0</v>
      </c>
      <c r="DI18" s="6"/>
      <c r="DJ18" s="55"/>
      <c r="DK18" s="57"/>
      <c r="DL18" s="60" t="s">
        <v>2</v>
      </c>
      <c r="DM18" s="31"/>
      <c r="DN18" s="40">
        <f>DM18*DJ41</f>
        <v>0</v>
      </c>
      <c r="DO18" s="23">
        <v>0</v>
      </c>
      <c r="DP18" s="33">
        <f t="shared" si="14"/>
        <v>0</v>
      </c>
      <c r="DQ18" s="6"/>
      <c r="DR18" s="55"/>
      <c r="DS18" s="57"/>
      <c r="DT18" s="60" t="s">
        <v>2</v>
      </c>
      <c r="DU18" s="31"/>
      <c r="DV18" s="40">
        <f>DU18*DR41</f>
        <v>0</v>
      </c>
      <c r="DW18" s="6">
        <v>0</v>
      </c>
      <c r="DX18" s="33">
        <f t="shared" si="15"/>
        <v>0</v>
      </c>
      <c r="DY18" s="6"/>
      <c r="DZ18" s="55"/>
      <c r="EA18" s="57"/>
      <c r="EB18" s="60" t="s">
        <v>2</v>
      </c>
      <c r="EC18" s="31"/>
      <c r="ED18" s="40">
        <f>EC18*DZ41</f>
        <v>0</v>
      </c>
      <c r="EE18" s="23">
        <v>0</v>
      </c>
      <c r="EF18" s="33">
        <f t="shared" si="16"/>
        <v>0</v>
      </c>
      <c r="EG18" s="6"/>
      <c r="EH18" s="55"/>
      <c r="EI18" s="57"/>
      <c r="EJ18" s="60" t="s">
        <v>2</v>
      </c>
      <c r="EK18" s="31"/>
      <c r="EL18" s="40">
        <f>EK18*EH41</f>
        <v>0</v>
      </c>
      <c r="EM18" s="6">
        <v>0</v>
      </c>
      <c r="EN18" s="33">
        <f t="shared" si="17"/>
        <v>0</v>
      </c>
      <c r="EO18" s="6"/>
      <c r="EP18" s="55"/>
      <c r="EQ18" s="57"/>
      <c r="ER18" s="60" t="s">
        <v>2</v>
      </c>
      <c r="ES18" s="31"/>
      <c r="ET18" s="40">
        <f>ES18*EP41</f>
        <v>0</v>
      </c>
      <c r="EU18" s="23">
        <v>0</v>
      </c>
      <c r="EV18" s="33">
        <f t="shared" si="18"/>
        <v>0</v>
      </c>
      <c r="EW18" s="6"/>
      <c r="EX18" s="55"/>
      <c r="EY18" s="57"/>
      <c r="EZ18" s="60" t="s">
        <v>2</v>
      </c>
      <c r="FA18" s="31"/>
      <c r="FB18" s="40">
        <f>FA18*EX41</f>
        <v>0</v>
      </c>
      <c r="FC18" s="23">
        <v>0</v>
      </c>
      <c r="FD18" s="33">
        <f t="shared" si="19"/>
        <v>0</v>
      </c>
      <c r="FE18" s="6"/>
      <c r="FF18" s="55"/>
      <c r="FG18" s="57"/>
      <c r="FH18" s="60" t="s">
        <v>2</v>
      </c>
      <c r="FI18" s="31"/>
      <c r="FJ18" s="40">
        <f>FI18*FF41</f>
        <v>0</v>
      </c>
      <c r="FK18" s="6">
        <v>0</v>
      </c>
      <c r="FL18" s="33">
        <f t="shared" si="20"/>
        <v>0</v>
      </c>
      <c r="FM18" s="6"/>
      <c r="FN18" s="55"/>
      <c r="FO18" s="57"/>
      <c r="FP18" s="60" t="s">
        <v>2</v>
      </c>
      <c r="FQ18" s="31"/>
      <c r="FR18" s="40">
        <f>FQ18*FN41</f>
        <v>0</v>
      </c>
      <c r="FS18" s="23">
        <v>0</v>
      </c>
      <c r="FT18" s="33">
        <f t="shared" si="21"/>
        <v>0</v>
      </c>
      <c r="FU18" s="6"/>
      <c r="FV18" s="55"/>
      <c r="FW18" s="57"/>
      <c r="FX18" s="60" t="s">
        <v>2</v>
      </c>
      <c r="FY18" s="31"/>
      <c r="FZ18" s="40">
        <f>FY18*FV41</f>
        <v>0</v>
      </c>
      <c r="GA18" s="6">
        <v>0</v>
      </c>
      <c r="GB18" s="33">
        <f t="shared" si="22"/>
        <v>0</v>
      </c>
      <c r="GC18" s="6"/>
      <c r="GD18" s="55"/>
      <c r="GE18" s="57"/>
      <c r="GF18" s="60" t="s">
        <v>2</v>
      </c>
      <c r="GG18" s="31"/>
      <c r="GH18" s="40">
        <f>GG18*GD41</f>
        <v>0</v>
      </c>
      <c r="GI18" s="23">
        <v>0</v>
      </c>
      <c r="GJ18" s="33">
        <f t="shared" si="23"/>
        <v>0</v>
      </c>
      <c r="GK18" s="6"/>
      <c r="GL18" s="55"/>
      <c r="GM18" s="57"/>
      <c r="GN18" s="60" t="s">
        <v>2</v>
      </c>
      <c r="GO18" s="31"/>
      <c r="GP18" s="40">
        <f>GO18*GL41</f>
        <v>0</v>
      </c>
      <c r="GQ18" s="6">
        <v>0</v>
      </c>
      <c r="GR18" s="33">
        <f t="shared" si="24"/>
        <v>0</v>
      </c>
      <c r="GS18" s="6"/>
      <c r="GT18" s="55"/>
      <c r="GU18" s="57"/>
      <c r="GV18" s="60" t="s">
        <v>2</v>
      </c>
      <c r="GW18" s="31"/>
      <c r="GX18" s="40">
        <f>GW18*GT41</f>
        <v>0</v>
      </c>
      <c r="GY18" s="23">
        <v>0</v>
      </c>
      <c r="GZ18" s="33">
        <f t="shared" si="25"/>
        <v>0</v>
      </c>
      <c r="HA18" s="6"/>
      <c r="HB18" s="55"/>
      <c r="HC18" s="57"/>
      <c r="HD18" s="60" t="s">
        <v>2</v>
      </c>
      <c r="HE18" s="31"/>
      <c r="HF18" s="40">
        <f>HE18*HB41</f>
        <v>0</v>
      </c>
      <c r="HG18" s="6">
        <v>0</v>
      </c>
      <c r="HH18" s="33">
        <f t="shared" si="26"/>
        <v>0</v>
      </c>
      <c r="HI18" s="6"/>
      <c r="HJ18" s="55"/>
      <c r="HK18" s="57"/>
      <c r="HL18" s="60" t="s">
        <v>2</v>
      </c>
      <c r="HM18" s="31"/>
      <c r="HN18" s="40">
        <f>HM18*HJ41</f>
        <v>0</v>
      </c>
      <c r="HO18" s="23">
        <v>0</v>
      </c>
      <c r="HP18" s="33">
        <f t="shared" si="27"/>
        <v>0</v>
      </c>
      <c r="HQ18" s="6"/>
      <c r="HR18" s="55"/>
      <c r="HS18" s="57"/>
      <c r="HT18" s="60" t="s">
        <v>2</v>
      </c>
      <c r="HU18" s="31"/>
      <c r="HV18" s="40">
        <f>HU18*HR41</f>
        <v>0</v>
      </c>
      <c r="HW18" s="6">
        <v>0</v>
      </c>
      <c r="HX18" s="33">
        <f t="shared" si="28"/>
        <v>0</v>
      </c>
      <c r="HY18" s="6"/>
      <c r="HZ18" s="55"/>
      <c r="IA18" s="57"/>
      <c r="IB18" s="60" t="s">
        <v>2</v>
      </c>
      <c r="IC18" s="31"/>
      <c r="ID18" s="40">
        <f>IC18*HZ41</f>
        <v>0</v>
      </c>
      <c r="IE18" s="23">
        <v>0</v>
      </c>
      <c r="IF18" s="33">
        <f t="shared" si="29"/>
        <v>0</v>
      </c>
      <c r="IG18" s="6"/>
      <c r="IH18" s="55"/>
      <c r="II18" s="57"/>
      <c r="IJ18" s="60" t="s">
        <v>2</v>
      </c>
      <c r="IK18" s="31"/>
      <c r="IL18" s="40">
        <f>IK18*IH41</f>
        <v>0</v>
      </c>
      <c r="IM18" s="23">
        <v>0</v>
      </c>
      <c r="IN18" s="33">
        <f t="shared" si="30"/>
        <v>0</v>
      </c>
      <c r="IO18" s="6"/>
      <c r="IP18" s="55"/>
      <c r="IQ18" s="57"/>
      <c r="IR18" s="60" t="s">
        <v>2</v>
      </c>
      <c r="IS18" s="31"/>
      <c r="IT18" s="40">
        <f>IS18*IP41</f>
        <v>0</v>
      </c>
    </row>
    <row r="19" spans="4:254" ht="15" customHeight="1" x14ac:dyDescent="0.25">
      <c r="D19" s="16" t="s">
        <v>18</v>
      </c>
      <c r="E19" s="6" t="s">
        <v>32</v>
      </c>
      <c r="F19" s="46">
        <v>15</v>
      </c>
      <c r="G19" s="23">
        <v>1</v>
      </c>
      <c r="H19" s="33">
        <f t="shared" si="0"/>
        <v>15</v>
      </c>
      <c r="I19" s="321" t="s">
        <v>36</v>
      </c>
      <c r="J19" s="52"/>
      <c r="K19" s="56">
        <f>SUM(H$13:H$20)*J19</f>
        <v>0</v>
      </c>
      <c r="L19" s="200" t="s">
        <v>77</v>
      </c>
      <c r="M19" s="31"/>
      <c r="N19" s="40">
        <f>M19*J42</f>
        <v>0</v>
      </c>
      <c r="O19" s="6">
        <v>0</v>
      </c>
      <c r="P19" s="33">
        <f t="shared" si="1"/>
        <v>0</v>
      </c>
      <c r="Q19" s="321" t="s">
        <v>36</v>
      </c>
      <c r="R19" s="52"/>
      <c r="S19" s="56">
        <f>SUM(P$13:P$20)*R19</f>
        <v>0</v>
      </c>
      <c r="T19" s="200" t="s">
        <v>77</v>
      </c>
      <c r="U19" s="31"/>
      <c r="V19" s="40">
        <f>U19*R42</f>
        <v>0</v>
      </c>
      <c r="W19" s="23">
        <v>0</v>
      </c>
      <c r="X19" s="33">
        <f t="shared" si="2"/>
        <v>0</v>
      </c>
      <c r="Y19" s="321" t="s">
        <v>36</v>
      </c>
      <c r="Z19" s="11"/>
      <c r="AA19" s="35">
        <f>SUM(X$13:X$20)*Z19</f>
        <v>0</v>
      </c>
      <c r="AB19" s="200" t="s">
        <v>77</v>
      </c>
      <c r="AC19" s="31"/>
      <c r="AD19" s="40">
        <f>AC19*Z42</f>
        <v>0</v>
      </c>
      <c r="AE19" s="6">
        <v>0</v>
      </c>
      <c r="AF19" s="33">
        <f t="shared" si="3"/>
        <v>0</v>
      </c>
      <c r="AG19" s="321" t="s">
        <v>36</v>
      </c>
      <c r="AH19" s="52"/>
      <c r="AI19" s="56">
        <f>SUM(AF$13:AF$20)*AH19</f>
        <v>0</v>
      </c>
      <c r="AJ19" s="200" t="s">
        <v>77</v>
      </c>
      <c r="AK19" s="31"/>
      <c r="AL19" s="40">
        <f>AK19*AH42</f>
        <v>0</v>
      </c>
      <c r="AM19" s="23">
        <v>0</v>
      </c>
      <c r="AN19" s="33">
        <f t="shared" si="4"/>
        <v>0</v>
      </c>
      <c r="AO19" s="321" t="s">
        <v>36</v>
      </c>
      <c r="AP19" s="52"/>
      <c r="AQ19" s="56">
        <f>SUM(AN$13:AN$20)*AP19</f>
        <v>0</v>
      </c>
      <c r="AR19" s="200" t="s">
        <v>77</v>
      </c>
      <c r="AS19" s="31"/>
      <c r="AT19" s="40">
        <f>AS19*AP42</f>
        <v>0</v>
      </c>
      <c r="AU19" s="6">
        <v>0</v>
      </c>
      <c r="AV19" s="33">
        <f t="shared" si="5"/>
        <v>0</v>
      </c>
      <c r="AW19" s="321" t="s">
        <v>36</v>
      </c>
      <c r="AX19" s="52"/>
      <c r="AY19" s="56">
        <f>SUM(AV$13:AV$20)*AX19</f>
        <v>0</v>
      </c>
      <c r="AZ19" s="200" t="s">
        <v>77</v>
      </c>
      <c r="BA19" s="31"/>
      <c r="BB19" s="40">
        <f>BA19*AX42</f>
        <v>0</v>
      </c>
      <c r="BC19" s="23">
        <v>0</v>
      </c>
      <c r="BD19" s="33">
        <f t="shared" si="6"/>
        <v>0</v>
      </c>
      <c r="BE19" s="321" t="s">
        <v>36</v>
      </c>
      <c r="BF19" s="52"/>
      <c r="BG19" s="56">
        <f>SUM(BD$13:BD$20)*BF19</f>
        <v>0</v>
      </c>
      <c r="BH19" s="200" t="s">
        <v>77</v>
      </c>
      <c r="BI19" s="31"/>
      <c r="BJ19" s="40">
        <f>BI19*BF42</f>
        <v>0</v>
      </c>
      <c r="BK19" s="6">
        <v>1</v>
      </c>
      <c r="BL19" s="33">
        <f t="shared" si="7"/>
        <v>15</v>
      </c>
      <c r="BM19" s="321" t="s">
        <v>36</v>
      </c>
      <c r="BN19" s="52">
        <v>1</v>
      </c>
      <c r="BO19" s="56">
        <f>SUM(BL$13:BL$20)*BN19</f>
        <v>844.94</v>
      </c>
      <c r="BP19" s="200" t="s">
        <v>77</v>
      </c>
      <c r="BQ19" s="31"/>
      <c r="BR19" s="40">
        <f>BQ19*BN42</f>
        <v>0</v>
      </c>
      <c r="BS19" s="23">
        <v>0</v>
      </c>
      <c r="BT19" s="33">
        <f t="shared" si="8"/>
        <v>0</v>
      </c>
      <c r="BU19" s="321" t="s">
        <v>36</v>
      </c>
      <c r="BV19" s="52">
        <v>1</v>
      </c>
      <c r="BW19" s="56">
        <f>SUM(BT$13:BT$20)*BV19</f>
        <v>777.42000000000007</v>
      </c>
      <c r="BX19" s="200" t="s">
        <v>77</v>
      </c>
      <c r="BY19" s="31"/>
      <c r="BZ19" s="40">
        <f>BY19*BV42</f>
        <v>0</v>
      </c>
      <c r="CA19" s="6">
        <v>0</v>
      </c>
      <c r="CB19" s="33">
        <f t="shared" si="9"/>
        <v>0</v>
      </c>
      <c r="CC19" s="321" t="s">
        <v>36</v>
      </c>
      <c r="CD19" s="52"/>
      <c r="CE19" s="56">
        <f>SUM(CB$13:CB$20)*CD19</f>
        <v>0</v>
      </c>
      <c r="CF19" s="200" t="s">
        <v>77</v>
      </c>
      <c r="CG19" s="31"/>
      <c r="CH19" s="40">
        <f>CG19*CD42</f>
        <v>0</v>
      </c>
      <c r="CI19" s="23">
        <v>0</v>
      </c>
      <c r="CJ19" s="33">
        <f t="shared" si="10"/>
        <v>0</v>
      </c>
      <c r="CK19" s="321" t="s">
        <v>36</v>
      </c>
      <c r="CL19" s="52"/>
      <c r="CM19" s="56">
        <f>SUM(CJ$13:CJ$20)*CL19</f>
        <v>0</v>
      </c>
      <c r="CN19" s="200" t="s">
        <v>77</v>
      </c>
      <c r="CO19" s="31"/>
      <c r="CP19" s="40">
        <f>CO19*CL42</f>
        <v>0</v>
      </c>
      <c r="CQ19" s="6">
        <v>1</v>
      </c>
      <c r="CR19" s="33">
        <f t="shared" si="11"/>
        <v>15</v>
      </c>
      <c r="CS19" s="321" t="s">
        <v>36</v>
      </c>
      <c r="CT19" s="52"/>
      <c r="CU19" s="56">
        <f>SUM(CR$13:CR$20)*CT19</f>
        <v>0</v>
      </c>
      <c r="CV19" s="200" t="s">
        <v>77</v>
      </c>
      <c r="CW19" s="31"/>
      <c r="CX19" s="40">
        <f>CW19*CT42</f>
        <v>0</v>
      </c>
      <c r="CY19" s="23">
        <v>1</v>
      </c>
      <c r="CZ19" s="33">
        <f t="shared" si="12"/>
        <v>15</v>
      </c>
      <c r="DA19" s="321" t="s">
        <v>36</v>
      </c>
      <c r="DB19" s="52"/>
      <c r="DC19" s="56">
        <f>SUM(CZ$13:CZ$20)*DB19</f>
        <v>0</v>
      </c>
      <c r="DD19" s="200" t="s">
        <v>77</v>
      </c>
      <c r="DE19" s="31"/>
      <c r="DF19" s="40">
        <f>DE19*DB42</f>
        <v>0</v>
      </c>
      <c r="DG19" s="6">
        <v>0</v>
      </c>
      <c r="DH19" s="33">
        <f t="shared" si="13"/>
        <v>0</v>
      </c>
      <c r="DI19" s="321" t="s">
        <v>36</v>
      </c>
      <c r="DJ19" s="52"/>
      <c r="DK19" s="56">
        <f>SUM(DH$13:DH$20)*DJ19</f>
        <v>0</v>
      </c>
      <c r="DL19" s="200" t="s">
        <v>77</v>
      </c>
      <c r="DM19" s="31"/>
      <c r="DN19" s="40">
        <f>DM19*DJ42</f>
        <v>0</v>
      </c>
      <c r="DO19" s="23">
        <v>0</v>
      </c>
      <c r="DP19" s="33">
        <f t="shared" si="14"/>
        <v>0</v>
      </c>
      <c r="DQ19" s="321" t="s">
        <v>36</v>
      </c>
      <c r="DR19" s="52"/>
      <c r="DS19" s="56">
        <f>SUM(DP$13:DP$20)*DR19</f>
        <v>0</v>
      </c>
      <c r="DT19" s="200" t="s">
        <v>77</v>
      </c>
      <c r="DU19" s="31"/>
      <c r="DV19" s="40">
        <f>DU19*DR42</f>
        <v>0</v>
      </c>
      <c r="DW19" s="6">
        <v>1</v>
      </c>
      <c r="DX19" s="33">
        <f t="shared" si="15"/>
        <v>15</v>
      </c>
      <c r="DY19" s="321" t="s">
        <v>36</v>
      </c>
      <c r="DZ19" s="52">
        <v>0.7</v>
      </c>
      <c r="EA19" s="56">
        <f>SUM(DX$13:DX$20)*DZ19</f>
        <v>598.88499999999999</v>
      </c>
      <c r="EB19" s="200" t="s">
        <v>77</v>
      </c>
      <c r="EC19" s="31"/>
      <c r="ED19" s="40">
        <f>EC19*DZ42</f>
        <v>0</v>
      </c>
      <c r="EE19" s="23">
        <v>0</v>
      </c>
      <c r="EF19" s="33">
        <f t="shared" si="16"/>
        <v>0</v>
      </c>
      <c r="EG19" s="321" t="s">
        <v>36</v>
      </c>
      <c r="EH19" s="52"/>
      <c r="EI19" s="56">
        <f>SUM(EF$13:EF$20)*EH19</f>
        <v>0</v>
      </c>
      <c r="EJ19" s="200" t="s">
        <v>77</v>
      </c>
      <c r="EK19" s="31"/>
      <c r="EL19" s="40">
        <f>EK19*EH42</f>
        <v>0</v>
      </c>
      <c r="EM19" s="6">
        <v>0</v>
      </c>
      <c r="EN19" s="33">
        <f t="shared" si="17"/>
        <v>0</v>
      </c>
      <c r="EO19" s="321" t="s">
        <v>36</v>
      </c>
      <c r="EP19" s="52"/>
      <c r="EQ19" s="56">
        <f>SUM(EN$13:EN$20)*EP19</f>
        <v>0</v>
      </c>
      <c r="ER19" s="200" t="s">
        <v>77</v>
      </c>
      <c r="ES19" s="31"/>
      <c r="ET19" s="40">
        <f>ES19*EP42</f>
        <v>0</v>
      </c>
      <c r="EU19" s="23">
        <v>0</v>
      </c>
      <c r="EV19" s="33">
        <f t="shared" si="18"/>
        <v>0</v>
      </c>
      <c r="EW19" s="321" t="s">
        <v>36</v>
      </c>
      <c r="EX19" s="52"/>
      <c r="EY19" s="56">
        <f>SUM(EV$13:EV$20)*EX19</f>
        <v>0</v>
      </c>
      <c r="EZ19" s="200" t="s">
        <v>77</v>
      </c>
      <c r="FA19" s="31"/>
      <c r="FB19" s="40">
        <f>FA19*EX42</f>
        <v>0</v>
      </c>
      <c r="FC19" s="23">
        <v>0</v>
      </c>
      <c r="FD19" s="33">
        <f t="shared" si="19"/>
        <v>0</v>
      </c>
      <c r="FE19" s="321" t="s">
        <v>36</v>
      </c>
      <c r="FF19" s="52"/>
      <c r="FG19" s="56">
        <f>SUM(FD$13:FD$20)*FF19</f>
        <v>0</v>
      </c>
      <c r="FH19" s="200" t="s">
        <v>77</v>
      </c>
      <c r="FI19" s="31"/>
      <c r="FJ19" s="40">
        <f>FI19*FF42</f>
        <v>0</v>
      </c>
      <c r="FK19" s="6">
        <v>0</v>
      </c>
      <c r="FL19" s="33">
        <f t="shared" si="20"/>
        <v>0</v>
      </c>
      <c r="FM19" s="321" t="s">
        <v>36</v>
      </c>
      <c r="FN19" s="52"/>
      <c r="FO19" s="56">
        <f>SUM(FL$13:FL$20)*FN19</f>
        <v>0</v>
      </c>
      <c r="FP19" s="200" t="s">
        <v>77</v>
      </c>
      <c r="FQ19" s="31"/>
      <c r="FR19" s="40">
        <f>FQ19*FN42</f>
        <v>0</v>
      </c>
      <c r="FS19" s="23">
        <v>0</v>
      </c>
      <c r="FT19" s="33">
        <f t="shared" si="21"/>
        <v>0</v>
      </c>
      <c r="FU19" s="321" t="s">
        <v>36</v>
      </c>
      <c r="FV19" s="52"/>
      <c r="FW19" s="56">
        <f>SUM(FT$13:FT$20)*FV19</f>
        <v>0</v>
      </c>
      <c r="FX19" s="200" t="s">
        <v>77</v>
      </c>
      <c r="FY19" s="31"/>
      <c r="FZ19" s="40">
        <f>FY19*FV42</f>
        <v>0</v>
      </c>
      <c r="GA19" s="6">
        <v>0</v>
      </c>
      <c r="GB19" s="33">
        <f t="shared" si="22"/>
        <v>0</v>
      </c>
      <c r="GC19" s="321" t="s">
        <v>36</v>
      </c>
      <c r="GD19" s="52"/>
      <c r="GE19" s="56">
        <f>SUM(GB$13:GB$20)*GD19</f>
        <v>0</v>
      </c>
      <c r="GF19" s="200" t="s">
        <v>77</v>
      </c>
      <c r="GG19" s="31"/>
      <c r="GH19" s="40">
        <f>GG19*GD42</f>
        <v>0</v>
      </c>
      <c r="GI19" s="23">
        <v>0</v>
      </c>
      <c r="GJ19" s="33">
        <f t="shared" si="23"/>
        <v>0</v>
      </c>
      <c r="GK19" s="321" t="s">
        <v>36</v>
      </c>
      <c r="GL19" s="52"/>
      <c r="GM19" s="56">
        <f>SUM(GJ$13:GJ$20)*GL19</f>
        <v>0</v>
      </c>
      <c r="GN19" s="200" t="s">
        <v>77</v>
      </c>
      <c r="GO19" s="31"/>
      <c r="GP19" s="40">
        <f>GO19*GL42</f>
        <v>0</v>
      </c>
      <c r="GQ19" s="6">
        <v>0</v>
      </c>
      <c r="GR19" s="33">
        <f t="shared" si="24"/>
        <v>0</v>
      </c>
      <c r="GS19" s="321" t="s">
        <v>36</v>
      </c>
      <c r="GT19" s="52"/>
      <c r="GU19" s="56">
        <f>SUM(GR$13:GR$20)*GT19</f>
        <v>0</v>
      </c>
      <c r="GV19" s="200" t="s">
        <v>77</v>
      </c>
      <c r="GW19" s="31"/>
      <c r="GX19" s="40">
        <f>GW19*GT42</f>
        <v>0</v>
      </c>
      <c r="GY19" s="23">
        <v>0</v>
      </c>
      <c r="GZ19" s="33">
        <f t="shared" si="25"/>
        <v>0</v>
      </c>
      <c r="HA19" s="321" t="s">
        <v>36</v>
      </c>
      <c r="HB19" s="52"/>
      <c r="HC19" s="56">
        <f>SUM(GZ$13:GZ$20)*HB19</f>
        <v>0</v>
      </c>
      <c r="HD19" s="200" t="s">
        <v>77</v>
      </c>
      <c r="HE19" s="31"/>
      <c r="HF19" s="40">
        <f>HE19*HB42</f>
        <v>0</v>
      </c>
      <c r="HG19" s="6">
        <v>0</v>
      </c>
      <c r="HH19" s="33">
        <f t="shared" si="26"/>
        <v>0</v>
      </c>
      <c r="HI19" s="321" t="s">
        <v>36</v>
      </c>
      <c r="HJ19" s="52"/>
      <c r="HK19" s="56">
        <f>SUM(HH$13:HH$20)*HJ19</f>
        <v>0</v>
      </c>
      <c r="HL19" s="200" t="s">
        <v>77</v>
      </c>
      <c r="HM19" s="31"/>
      <c r="HN19" s="40">
        <f>HM19*HJ42</f>
        <v>0</v>
      </c>
      <c r="HO19" s="23">
        <v>0</v>
      </c>
      <c r="HP19" s="33">
        <f t="shared" si="27"/>
        <v>0</v>
      </c>
      <c r="HQ19" s="321" t="s">
        <v>36</v>
      </c>
      <c r="HR19" s="52"/>
      <c r="HS19" s="56">
        <f>SUM(HP$13:HP$20)*HR19</f>
        <v>0</v>
      </c>
      <c r="HT19" s="200" t="s">
        <v>77</v>
      </c>
      <c r="HU19" s="31"/>
      <c r="HV19" s="40">
        <f>HU19*HR42</f>
        <v>0</v>
      </c>
      <c r="HW19" s="6">
        <v>0</v>
      </c>
      <c r="HX19" s="33">
        <f t="shared" si="28"/>
        <v>0</v>
      </c>
      <c r="HY19" s="321" t="s">
        <v>36</v>
      </c>
      <c r="HZ19" s="52"/>
      <c r="IA19" s="56">
        <f>SUM(HX$13:HX$20)*HZ19</f>
        <v>0</v>
      </c>
      <c r="IB19" s="200" t="s">
        <v>77</v>
      </c>
      <c r="IC19" s="31"/>
      <c r="ID19" s="40">
        <f>IC19*HZ42</f>
        <v>0</v>
      </c>
      <c r="IE19" s="23">
        <v>0</v>
      </c>
      <c r="IF19" s="33">
        <f t="shared" si="29"/>
        <v>0</v>
      </c>
      <c r="IG19" s="321" t="s">
        <v>36</v>
      </c>
      <c r="IH19" s="52"/>
      <c r="II19" s="56">
        <f>SUM(IF$13:IF$20)*IH19</f>
        <v>0</v>
      </c>
      <c r="IJ19" s="200" t="s">
        <v>77</v>
      </c>
      <c r="IK19" s="31"/>
      <c r="IL19" s="40">
        <f>IK19*IH42</f>
        <v>0</v>
      </c>
      <c r="IM19" s="23">
        <v>0</v>
      </c>
      <c r="IN19" s="33">
        <f t="shared" si="30"/>
        <v>0</v>
      </c>
      <c r="IO19" s="321" t="s">
        <v>36</v>
      </c>
      <c r="IP19" s="52"/>
      <c r="IQ19" s="56">
        <f>SUM(IN$13:IN$20)*IP19</f>
        <v>0</v>
      </c>
      <c r="IR19" s="200" t="s">
        <v>77</v>
      </c>
      <c r="IS19" s="31"/>
      <c r="IT19" s="40">
        <f>IS19*IP42</f>
        <v>0</v>
      </c>
    </row>
    <row r="20" spans="4:254" ht="15" customHeight="1" thickBot="1" x14ac:dyDescent="0.3">
      <c r="D20" s="17" t="s">
        <v>10</v>
      </c>
      <c r="E20" s="9" t="s">
        <v>32</v>
      </c>
      <c r="F20" s="47">
        <v>14.18</v>
      </c>
      <c r="G20" s="25">
        <v>1</v>
      </c>
      <c r="H20" s="34">
        <f t="shared" si="0"/>
        <v>14.18</v>
      </c>
      <c r="I20" s="322"/>
      <c r="J20" s="54"/>
      <c r="K20" s="58"/>
      <c r="L20" s="6"/>
      <c r="M20" s="31" t="s">
        <v>38</v>
      </c>
      <c r="N20" s="40">
        <f>SUM(N16:N19)</f>
        <v>0</v>
      </c>
      <c r="O20" s="9">
        <v>0</v>
      </c>
      <c r="P20" s="34">
        <f t="shared" si="1"/>
        <v>0</v>
      </c>
      <c r="Q20" s="322"/>
      <c r="R20" s="54"/>
      <c r="S20" s="58"/>
      <c r="T20" s="6"/>
      <c r="U20" s="31" t="s">
        <v>38</v>
      </c>
      <c r="V20" s="40">
        <f>SUM(V16:V19)</f>
        <v>0</v>
      </c>
      <c r="W20" s="25">
        <v>0</v>
      </c>
      <c r="X20" s="34">
        <f t="shared" si="2"/>
        <v>0</v>
      </c>
      <c r="Y20" s="322"/>
      <c r="Z20" s="13"/>
      <c r="AA20" s="37"/>
      <c r="AB20" s="6"/>
      <c r="AC20" s="31" t="s">
        <v>38</v>
      </c>
      <c r="AD20" s="40">
        <f>SUM(AD16:AD19)</f>
        <v>0</v>
      </c>
      <c r="AE20" s="9">
        <v>0</v>
      </c>
      <c r="AF20" s="34">
        <f t="shared" si="3"/>
        <v>0</v>
      </c>
      <c r="AG20" s="322"/>
      <c r="AH20" s="54"/>
      <c r="AI20" s="58"/>
      <c r="AJ20" s="6"/>
      <c r="AK20" s="31" t="s">
        <v>38</v>
      </c>
      <c r="AL20" s="40">
        <f>SUM(AL16:AL19)</f>
        <v>0</v>
      </c>
      <c r="AM20" s="25">
        <v>0</v>
      </c>
      <c r="AN20" s="34">
        <f t="shared" si="4"/>
        <v>0</v>
      </c>
      <c r="AO20" s="322"/>
      <c r="AP20" s="54"/>
      <c r="AQ20" s="58"/>
      <c r="AR20" s="6"/>
      <c r="AS20" s="31" t="s">
        <v>38</v>
      </c>
      <c r="AT20" s="40">
        <f>SUM(AT16:AT19)</f>
        <v>0</v>
      </c>
      <c r="AU20" s="9">
        <v>0</v>
      </c>
      <c r="AV20" s="34">
        <f t="shared" si="5"/>
        <v>0</v>
      </c>
      <c r="AW20" s="322"/>
      <c r="AX20" s="54"/>
      <c r="AY20" s="58"/>
      <c r="AZ20" s="6"/>
      <c r="BA20" s="31" t="s">
        <v>38</v>
      </c>
      <c r="BB20" s="40">
        <f>SUM(BB16:BB19)</f>
        <v>0</v>
      </c>
      <c r="BC20" s="25">
        <v>0</v>
      </c>
      <c r="BD20" s="34">
        <f t="shared" si="6"/>
        <v>0</v>
      </c>
      <c r="BE20" s="322"/>
      <c r="BF20" s="54"/>
      <c r="BG20" s="58"/>
      <c r="BH20" s="6"/>
      <c r="BI20" s="31" t="s">
        <v>38</v>
      </c>
      <c r="BJ20" s="40">
        <f>SUM(BJ16:BJ19)</f>
        <v>0</v>
      </c>
      <c r="BK20" s="9">
        <v>1</v>
      </c>
      <c r="BL20" s="34">
        <f t="shared" si="7"/>
        <v>14.18</v>
      </c>
      <c r="BM20" s="322"/>
      <c r="BN20" s="54"/>
      <c r="BO20" s="58"/>
      <c r="BP20" s="6"/>
      <c r="BQ20" s="31" t="s">
        <v>38</v>
      </c>
      <c r="BR20" s="40">
        <f>SUM(BR16:BR19)</f>
        <v>0</v>
      </c>
      <c r="BS20" s="25">
        <v>0</v>
      </c>
      <c r="BT20" s="34">
        <f t="shared" si="8"/>
        <v>0</v>
      </c>
      <c r="BU20" s="322"/>
      <c r="BV20" s="54"/>
      <c r="BW20" s="58"/>
      <c r="BX20" s="6"/>
      <c r="BY20" s="31" t="s">
        <v>38</v>
      </c>
      <c r="BZ20" s="40">
        <f>SUM(BZ16:BZ19)</f>
        <v>0</v>
      </c>
      <c r="CA20" s="9">
        <v>0</v>
      </c>
      <c r="CB20" s="34">
        <f t="shared" si="9"/>
        <v>0</v>
      </c>
      <c r="CC20" s="322"/>
      <c r="CD20" s="54"/>
      <c r="CE20" s="58"/>
      <c r="CF20" s="6"/>
      <c r="CG20" s="31" t="s">
        <v>38</v>
      </c>
      <c r="CH20" s="40">
        <f>SUM(CH16:CH19)</f>
        <v>0</v>
      </c>
      <c r="CI20" s="25">
        <v>0</v>
      </c>
      <c r="CJ20" s="34">
        <f t="shared" si="10"/>
        <v>0</v>
      </c>
      <c r="CK20" s="322"/>
      <c r="CL20" s="54"/>
      <c r="CM20" s="58"/>
      <c r="CN20" s="6"/>
      <c r="CO20" s="31" t="s">
        <v>38</v>
      </c>
      <c r="CP20" s="40">
        <f>SUM(CP16:CP19)</f>
        <v>0</v>
      </c>
      <c r="CQ20" s="9">
        <v>1</v>
      </c>
      <c r="CR20" s="34">
        <f t="shared" si="11"/>
        <v>14.18</v>
      </c>
      <c r="CS20" s="322"/>
      <c r="CT20" s="54"/>
      <c r="CU20" s="58"/>
      <c r="CV20" s="6"/>
      <c r="CW20" s="31" t="s">
        <v>38</v>
      </c>
      <c r="CX20" s="40">
        <f>SUM(CX16:CX19)</f>
        <v>0</v>
      </c>
      <c r="CY20" s="25">
        <v>1</v>
      </c>
      <c r="CZ20" s="34">
        <f t="shared" si="12"/>
        <v>14.18</v>
      </c>
      <c r="DA20" s="322"/>
      <c r="DB20" s="54"/>
      <c r="DC20" s="58"/>
      <c r="DD20" s="6"/>
      <c r="DE20" s="31" t="s">
        <v>38</v>
      </c>
      <c r="DF20" s="40">
        <f>SUM(DF16:DF19)</f>
        <v>0</v>
      </c>
      <c r="DG20" s="9">
        <v>1</v>
      </c>
      <c r="DH20" s="34">
        <f t="shared" si="13"/>
        <v>14.18</v>
      </c>
      <c r="DI20" s="322"/>
      <c r="DJ20" s="54"/>
      <c r="DK20" s="58"/>
      <c r="DL20" s="6"/>
      <c r="DM20" s="31" t="s">
        <v>38</v>
      </c>
      <c r="DN20" s="40">
        <f>SUM(DN16:DN19)</f>
        <v>0</v>
      </c>
      <c r="DO20" s="25">
        <v>0</v>
      </c>
      <c r="DP20" s="34">
        <f t="shared" si="14"/>
        <v>0</v>
      </c>
      <c r="DQ20" s="322"/>
      <c r="DR20" s="54"/>
      <c r="DS20" s="58"/>
      <c r="DT20" s="6"/>
      <c r="DU20" s="31" t="s">
        <v>38</v>
      </c>
      <c r="DV20" s="40">
        <f>SUM(DV16:DV19)</f>
        <v>0</v>
      </c>
      <c r="DW20" s="9">
        <v>0</v>
      </c>
      <c r="DX20" s="34">
        <f t="shared" si="15"/>
        <v>0</v>
      </c>
      <c r="DY20" s="322"/>
      <c r="DZ20" s="54"/>
      <c r="EA20" s="58"/>
      <c r="EB20" s="6"/>
      <c r="EC20" s="31" t="s">
        <v>38</v>
      </c>
      <c r="ED20" s="40">
        <f>SUM(ED16:ED19)</f>
        <v>0</v>
      </c>
      <c r="EE20" s="25">
        <v>0</v>
      </c>
      <c r="EF20" s="34">
        <f t="shared" si="16"/>
        <v>0</v>
      </c>
      <c r="EG20" s="322"/>
      <c r="EH20" s="54"/>
      <c r="EI20" s="58"/>
      <c r="EJ20" s="6"/>
      <c r="EK20" s="31" t="s">
        <v>38</v>
      </c>
      <c r="EL20" s="40">
        <f>SUM(EL16:EL19)</f>
        <v>0</v>
      </c>
      <c r="EM20" s="9">
        <v>0</v>
      </c>
      <c r="EN20" s="34">
        <f t="shared" si="17"/>
        <v>0</v>
      </c>
      <c r="EO20" s="322"/>
      <c r="EP20" s="54"/>
      <c r="EQ20" s="58"/>
      <c r="ER20" s="6"/>
      <c r="ES20" s="31" t="s">
        <v>38</v>
      </c>
      <c r="ET20" s="40">
        <f>SUM(ET16:ET19)</f>
        <v>0</v>
      </c>
      <c r="EU20" s="25">
        <v>0</v>
      </c>
      <c r="EV20" s="34">
        <f t="shared" si="18"/>
        <v>0</v>
      </c>
      <c r="EW20" s="322"/>
      <c r="EX20" s="54"/>
      <c r="EY20" s="58"/>
      <c r="EZ20" s="6"/>
      <c r="FA20" s="31" t="s">
        <v>38</v>
      </c>
      <c r="FB20" s="40">
        <f>SUM(FB16:FB19)</f>
        <v>0</v>
      </c>
      <c r="FC20" s="153">
        <v>0</v>
      </c>
      <c r="FD20" s="44">
        <f t="shared" si="19"/>
        <v>0</v>
      </c>
      <c r="FE20" s="323"/>
      <c r="FF20" s="197"/>
      <c r="FG20" s="198"/>
      <c r="FH20" s="6"/>
      <c r="FI20" s="31" t="s">
        <v>38</v>
      </c>
      <c r="FJ20" s="40">
        <f>SUM(FJ16:FJ19)</f>
        <v>0</v>
      </c>
      <c r="FK20" s="9">
        <v>0</v>
      </c>
      <c r="FL20" s="34">
        <f t="shared" si="20"/>
        <v>0</v>
      </c>
      <c r="FM20" s="322"/>
      <c r="FN20" s="54"/>
      <c r="FO20" s="58"/>
      <c r="FP20" s="6"/>
      <c r="FQ20" s="31" t="s">
        <v>38</v>
      </c>
      <c r="FR20" s="40">
        <f>SUM(FR16:FR19)</f>
        <v>0</v>
      </c>
      <c r="FS20" s="25">
        <v>0</v>
      </c>
      <c r="FT20" s="34">
        <f t="shared" si="21"/>
        <v>0</v>
      </c>
      <c r="FU20" s="322"/>
      <c r="FV20" s="54"/>
      <c r="FW20" s="58"/>
      <c r="FX20" s="6"/>
      <c r="FY20" s="31" t="s">
        <v>38</v>
      </c>
      <c r="FZ20" s="40">
        <f>SUM(FZ16:FZ19)</f>
        <v>0</v>
      </c>
      <c r="GA20" s="9">
        <v>0</v>
      </c>
      <c r="GB20" s="34">
        <f t="shared" si="22"/>
        <v>0</v>
      </c>
      <c r="GC20" s="322"/>
      <c r="GD20" s="54"/>
      <c r="GE20" s="58"/>
      <c r="GF20" s="6"/>
      <c r="GG20" s="31" t="s">
        <v>38</v>
      </c>
      <c r="GH20" s="40">
        <f>SUM(GH16:GH19)</f>
        <v>0</v>
      </c>
      <c r="GI20" s="25">
        <v>0</v>
      </c>
      <c r="GJ20" s="34">
        <f t="shared" si="23"/>
        <v>0</v>
      </c>
      <c r="GK20" s="322"/>
      <c r="GL20" s="54"/>
      <c r="GM20" s="58"/>
      <c r="GN20" s="6"/>
      <c r="GO20" s="31" t="s">
        <v>38</v>
      </c>
      <c r="GP20" s="40">
        <f>SUM(GP16:GP19)</f>
        <v>0</v>
      </c>
      <c r="GQ20" s="9">
        <v>0</v>
      </c>
      <c r="GR20" s="34">
        <f t="shared" si="24"/>
        <v>0</v>
      </c>
      <c r="GS20" s="322"/>
      <c r="GT20" s="54"/>
      <c r="GU20" s="58"/>
      <c r="GV20" s="6"/>
      <c r="GW20" s="31" t="s">
        <v>38</v>
      </c>
      <c r="GX20" s="40">
        <f>SUM(GX16:GX19)</f>
        <v>0</v>
      </c>
      <c r="GY20" s="25">
        <v>0</v>
      </c>
      <c r="GZ20" s="34">
        <f t="shared" si="25"/>
        <v>0</v>
      </c>
      <c r="HA20" s="322"/>
      <c r="HB20" s="54"/>
      <c r="HC20" s="58"/>
      <c r="HD20" s="6"/>
      <c r="HE20" s="31" t="s">
        <v>38</v>
      </c>
      <c r="HF20" s="40">
        <f>SUM(HF16:HF19)</f>
        <v>0</v>
      </c>
      <c r="HG20" s="9">
        <v>0</v>
      </c>
      <c r="HH20" s="34">
        <f t="shared" si="26"/>
        <v>0</v>
      </c>
      <c r="HI20" s="322"/>
      <c r="HJ20" s="54"/>
      <c r="HK20" s="58"/>
      <c r="HL20" s="6"/>
      <c r="HM20" s="31" t="s">
        <v>38</v>
      </c>
      <c r="HN20" s="40">
        <f>SUM(HN16:HN19)</f>
        <v>0</v>
      </c>
      <c r="HO20" s="25">
        <v>0</v>
      </c>
      <c r="HP20" s="34">
        <f t="shared" si="27"/>
        <v>0</v>
      </c>
      <c r="HQ20" s="322"/>
      <c r="HR20" s="54"/>
      <c r="HS20" s="58"/>
      <c r="HT20" s="6"/>
      <c r="HU20" s="31" t="s">
        <v>38</v>
      </c>
      <c r="HV20" s="40">
        <f>SUM(HV16:HV19)</f>
        <v>0</v>
      </c>
      <c r="HW20" s="9">
        <v>0</v>
      </c>
      <c r="HX20" s="34">
        <f t="shared" si="28"/>
        <v>0</v>
      </c>
      <c r="HY20" s="322"/>
      <c r="HZ20" s="54"/>
      <c r="IA20" s="58"/>
      <c r="IB20" s="6"/>
      <c r="IC20" s="31" t="s">
        <v>38</v>
      </c>
      <c r="ID20" s="40">
        <f>SUM(ID16:ID19)</f>
        <v>0</v>
      </c>
      <c r="IE20" s="25">
        <v>0</v>
      </c>
      <c r="IF20" s="34">
        <f t="shared" si="29"/>
        <v>0</v>
      </c>
      <c r="IG20" s="322"/>
      <c r="IH20" s="54"/>
      <c r="II20" s="58"/>
      <c r="IJ20" s="6"/>
      <c r="IK20" s="31" t="s">
        <v>38</v>
      </c>
      <c r="IL20" s="40">
        <f>SUM(IL16:IL19)</f>
        <v>0</v>
      </c>
      <c r="IM20" s="25">
        <v>0</v>
      </c>
      <c r="IN20" s="34">
        <f t="shared" si="30"/>
        <v>0</v>
      </c>
      <c r="IO20" s="322"/>
      <c r="IP20" s="54"/>
      <c r="IQ20" s="58"/>
      <c r="IR20" s="6"/>
      <c r="IS20" s="31" t="s">
        <v>38</v>
      </c>
      <c r="IT20" s="40">
        <f>SUM(IT16:IT19)</f>
        <v>0</v>
      </c>
    </row>
    <row r="21" spans="4:254" x14ac:dyDescent="0.25">
      <c r="D21" s="18" t="s">
        <v>74</v>
      </c>
      <c r="E21" s="4" t="s">
        <v>32</v>
      </c>
      <c r="F21" s="45">
        <f>131.35+138</f>
        <v>269.35000000000002</v>
      </c>
      <c r="G21" s="22">
        <v>1</v>
      </c>
      <c r="H21" s="33">
        <f t="shared" si="0"/>
        <v>269.35000000000002</v>
      </c>
      <c r="I21" s="48" t="s">
        <v>0</v>
      </c>
      <c r="J21" s="52">
        <v>0.5</v>
      </c>
      <c r="K21" s="57">
        <f>SUM(H$21:H$28)*J21</f>
        <v>414.62499999999994</v>
      </c>
      <c r="L21" s="6"/>
      <c r="M21" s="6"/>
      <c r="N21" s="24"/>
      <c r="O21" s="4">
        <v>0</v>
      </c>
      <c r="P21" s="33">
        <f t="shared" si="1"/>
        <v>0</v>
      </c>
      <c r="Q21" s="48" t="s">
        <v>0</v>
      </c>
      <c r="R21" s="52"/>
      <c r="S21" s="57">
        <f>SUM(P$21:P$28)*R21</f>
        <v>0</v>
      </c>
      <c r="T21" s="6"/>
      <c r="U21" s="6"/>
      <c r="V21" s="6"/>
      <c r="W21" s="22">
        <v>0</v>
      </c>
      <c r="X21" s="33">
        <f t="shared" si="2"/>
        <v>0</v>
      </c>
      <c r="Y21" s="48" t="s">
        <v>0</v>
      </c>
      <c r="Z21" s="11"/>
      <c r="AA21" s="35">
        <f>SUM(X$21:X$28)*Z21</f>
        <v>0</v>
      </c>
      <c r="AB21" s="6"/>
      <c r="AC21" s="6"/>
      <c r="AD21" s="24"/>
      <c r="AE21" s="4">
        <v>0</v>
      </c>
      <c r="AF21" s="33">
        <f t="shared" si="3"/>
        <v>0</v>
      </c>
      <c r="AG21" s="48" t="s">
        <v>0</v>
      </c>
      <c r="AH21" s="52"/>
      <c r="AI21" s="57">
        <f>SUM(AF$21:AF$28)*AH21</f>
        <v>0</v>
      </c>
      <c r="AJ21" s="6"/>
      <c r="AK21" s="6"/>
      <c r="AL21" s="6"/>
      <c r="AM21" s="22">
        <v>0</v>
      </c>
      <c r="AN21" s="33">
        <f t="shared" si="4"/>
        <v>0</v>
      </c>
      <c r="AO21" s="48" t="s">
        <v>0</v>
      </c>
      <c r="AP21" s="52"/>
      <c r="AQ21" s="57">
        <f>SUM(AN$21:AN$28)*AP21</f>
        <v>0</v>
      </c>
      <c r="AR21" s="6"/>
      <c r="AS21" s="6"/>
      <c r="AT21" s="24"/>
      <c r="AU21" s="4">
        <v>0</v>
      </c>
      <c r="AV21" s="33">
        <f t="shared" si="5"/>
        <v>0</v>
      </c>
      <c r="AW21" s="48" t="s">
        <v>0</v>
      </c>
      <c r="AX21" s="52"/>
      <c r="AY21" s="57">
        <f>SUM(AV$21:AV$28)*AX21</f>
        <v>0</v>
      </c>
      <c r="AZ21" s="6"/>
      <c r="BA21" s="6"/>
      <c r="BB21" s="6"/>
      <c r="BC21" s="22">
        <v>1</v>
      </c>
      <c r="BD21" s="33">
        <f t="shared" si="6"/>
        <v>269.35000000000002</v>
      </c>
      <c r="BE21" s="48" t="s">
        <v>0</v>
      </c>
      <c r="BF21" s="52">
        <v>0.5</v>
      </c>
      <c r="BG21" s="57">
        <f>SUM(BD$21:BD$28)*BF21</f>
        <v>414.62499999999994</v>
      </c>
      <c r="BH21" s="6"/>
      <c r="BI21" s="6"/>
      <c r="BJ21" s="24"/>
      <c r="BK21" s="4">
        <v>1</v>
      </c>
      <c r="BL21" s="33">
        <f t="shared" si="7"/>
        <v>269.35000000000002</v>
      </c>
      <c r="BM21" s="48" t="s">
        <v>0</v>
      </c>
      <c r="BN21" s="52"/>
      <c r="BO21" s="57">
        <f>SUM(BL$21:BL$28)*BN21</f>
        <v>0</v>
      </c>
      <c r="BP21" s="6"/>
      <c r="BQ21" s="6"/>
      <c r="BR21" s="6"/>
      <c r="BS21" s="22">
        <v>0.5</v>
      </c>
      <c r="BT21" s="33">
        <f t="shared" si="8"/>
        <v>134.67500000000001</v>
      </c>
      <c r="BU21" s="48" t="s">
        <v>0</v>
      </c>
      <c r="BV21" s="52">
        <v>0.5</v>
      </c>
      <c r="BW21" s="57">
        <f>SUM(BT$21:BT$28)*BV21</f>
        <v>207.31249999999997</v>
      </c>
      <c r="BX21" s="6"/>
      <c r="BY21" s="6"/>
      <c r="BZ21" s="24"/>
      <c r="CA21" s="4">
        <v>0</v>
      </c>
      <c r="CB21" s="33">
        <f t="shared" si="9"/>
        <v>0</v>
      </c>
      <c r="CC21" s="48" t="s">
        <v>0</v>
      </c>
      <c r="CD21" s="52"/>
      <c r="CE21" s="57">
        <f>SUM(CB$21:CB$28)*CD21</f>
        <v>0</v>
      </c>
      <c r="CF21" s="6"/>
      <c r="CG21" s="6"/>
      <c r="CH21" s="6"/>
      <c r="CI21" s="22">
        <v>0</v>
      </c>
      <c r="CJ21" s="33">
        <f t="shared" si="10"/>
        <v>0</v>
      </c>
      <c r="CK21" s="48" t="s">
        <v>0</v>
      </c>
      <c r="CL21" s="52"/>
      <c r="CM21" s="57">
        <f>SUM(CJ$21:CJ$28)*CL21</f>
        <v>0</v>
      </c>
      <c r="CN21" s="6"/>
      <c r="CO21" s="6"/>
      <c r="CP21" s="24"/>
      <c r="CQ21" s="4">
        <v>1</v>
      </c>
      <c r="CR21" s="33">
        <f t="shared" si="11"/>
        <v>269.35000000000002</v>
      </c>
      <c r="CS21" s="48" t="s">
        <v>0</v>
      </c>
      <c r="CT21" s="52">
        <v>0.5</v>
      </c>
      <c r="CU21" s="57">
        <f>SUM(CR$21:CR$28)*CT21</f>
        <v>402.22999999999996</v>
      </c>
      <c r="CV21" s="6"/>
      <c r="CW21" s="6"/>
      <c r="CX21" s="6"/>
      <c r="CY21" s="22">
        <v>1</v>
      </c>
      <c r="CZ21" s="33">
        <f t="shared" si="12"/>
        <v>269.35000000000002</v>
      </c>
      <c r="DA21" s="48" t="s">
        <v>0</v>
      </c>
      <c r="DB21" s="52">
        <v>0.5</v>
      </c>
      <c r="DC21" s="57">
        <f>SUM(CZ$21:CZ$28)*DB21</f>
        <v>407.53499999999997</v>
      </c>
      <c r="DD21" s="6"/>
      <c r="DE21" s="6"/>
      <c r="DF21" s="24"/>
      <c r="DG21" s="4">
        <v>1</v>
      </c>
      <c r="DH21" s="33">
        <f t="shared" si="13"/>
        <v>269.35000000000002</v>
      </c>
      <c r="DI21" s="48" t="s">
        <v>0</v>
      </c>
      <c r="DJ21" s="52"/>
      <c r="DK21" s="57">
        <f>SUM(DH$21:DH$28)*DJ21</f>
        <v>0</v>
      </c>
      <c r="DL21" s="6"/>
      <c r="DM21" s="6"/>
      <c r="DN21" s="6"/>
      <c r="DO21" s="22">
        <v>0</v>
      </c>
      <c r="DP21" s="33">
        <f t="shared" si="14"/>
        <v>0</v>
      </c>
      <c r="DQ21" s="48" t="s">
        <v>0</v>
      </c>
      <c r="DR21" s="52"/>
      <c r="DS21" s="57">
        <f>SUM(DP$21:DP$28)*DR21</f>
        <v>0</v>
      </c>
      <c r="DT21" s="6"/>
      <c r="DU21" s="6"/>
      <c r="DV21" s="24"/>
      <c r="DW21" s="4">
        <v>1</v>
      </c>
      <c r="DX21" s="33">
        <f t="shared" si="15"/>
        <v>269.35000000000002</v>
      </c>
      <c r="DY21" s="48" t="s">
        <v>0</v>
      </c>
      <c r="DZ21" s="52">
        <v>0.6</v>
      </c>
      <c r="EA21" s="57">
        <f>SUM(DX$21:DX$28)*DZ21</f>
        <v>497.5499999999999</v>
      </c>
      <c r="EB21" s="6"/>
      <c r="EC21" s="6"/>
      <c r="ED21" s="6"/>
      <c r="EE21" s="22">
        <v>0</v>
      </c>
      <c r="EF21" s="33">
        <f t="shared" si="16"/>
        <v>0</v>
      </c>
      <c r="EG21" s="48" t="s">
        <v>0</v>
      </c>
      <c r="EH21" s="52"/>
      <c r="EI21" s="57">
        <f>SUM(EF$21:EF$28)*EH21</f>
        <v>0</v>
      </c>
      <c r="EJ21" s="6"/>
      <c r="EK21" s="6"/>
      <c r="EL21" s="24"/>
      <c r="EM21" s="4">
        <v>0</v>
      </c>
      <c r="EN21" s="33">
        <f t="shared" si="17"/>
        <v>0</v>
      </c>
      <c r="EO21" s="48" t="s">
        <v>0</v>
      </c>
      <c r="EP21" s="52"/>
      <c r="EQ21" s="57">
        <f>SUM(EN$21:EN$28)*EP21</f>
        <v>0</v>
      </c>
      <c r="ER21" s="6"/>
      <c r="ES21" s="6"/>
      <c r="ET21" s="6"/>
      <c r="EU21" s="22">
        <v>0</v>
      </c>
      <c r="EV21" s="33">
        <f t="shared" si="18"/>
        <v>0</v>
      </c>
      <c r="EW21" s="48" t="s">
        <v>0</v>
      </c>
      <c r="EX21" s="52"/>
      <c r="EY21" s="57">
        <f>SUM(EV$21:EV$28)*EX21</f>
        <v>0</v>
      </c>
      <c r="EZ21" s="6"/>
      <c r="FA21" s="6"/>
      <c r="FB21" s="24"/>
      <c r="FC21" s="22">
        <v>0</v>
      </c>
      <c r="FD21" s="33">
        <f t="shared" si="19"/>
        <v>0</v>
      </c>
      <c r="FE21" s="48" t="s">
        <v>0</v>
      </c>
      <c r="FF21" s="52"/>
      <c r="FG21" s="57">
        <f>SUM(FD$21:FD$28)*FF21</f>
        <v>0</v>
      </c>
      <c r="FH21" s="6"/>
      <c r="FI21" s="6"/>
      <c r="FJ21" s="24"/>
      <c r="FK21" s="4">
        <v>0</v>
      </c>
      <c r="FL21" s="33">
        <f t="shared" si="20"/>
        <v>0</v>
      </c>
      <c r="FM21" s="48" t="s">
        <v>0</v>
      </c>
      <c r="FN21" s="52"/>
      <c r="FO21" s="57">
        <f>SUM(FL$21:FL$28)*FN21</f>
        <v>0</v>
      </c>
      <c r="FP21" s="6"/>
      <c r="FQ21" s="6"/>
      <c r="FR21" s="6"/>
      <c r="FS21" s="22">
        <v>0</v>
      </c>
      <c r="FT21" s="33">
        <f t="shared" si="21"/>
        <v>0</v>
      </c>
      <c r="FU21" s="48" t="s">
        <v>0</v>
      </c>
      <c r="FV21" s="52"/>
      <c r="FW21" s="57">
        <f>SUM(FT$21:FT$28)*FV21</f>
        <v>0</v>
      </c>
      <c r="FX21" s="6"/>
      <c r="FY21" s="6"/>
      <c r="FZ21" s="24"/>
      <c r="GA21" s="4">
        <v>0</v>
      </c>
      <c r="GB21" s="33">
        <f t="shared" si="22"/>
        <v>0</v>
      </c>
      <c r="GC21" s="48" t="s">
        <v>0</v>
      </c>
      <c r="GD21" s="52"/>
      <c r="GE21" s="57">
        <f>SUM(GB$21:GB$28)*GD21</f>
        <v>0</v>
      </c>
      <c r="GF21" s="6"/>
      <c r="GG21" s="6"/>
      <c r="GH21" s="6"/>
      <c r="GI21" s="22">
        <v>0</v>
      </c>
      <c r="GJ21" s="33">
        <f t="shared" si="23"/>
        <v>0</v>
      </c>
      <c r="GK21" s="48" t="s">
        <v>0</v>
      </c>
      <c r="GL21" s="52"/>
      <c r="GM21" s="57">
        <f>SUM(GJ$21:GJ$28)*GL21</f>
        <v>0</v>
      </c>
      <c r="GN21" s="6"/>
      <c r="GO21" s="6"/>
      <c r="GP21" s="24"/>
      <c r="GQ21" s="4">
        <v>0</v>
      </c>
      <c r="GR21" s="33">
        <f t="shared" si="24"/>
        <v>0</v>
      </c>
      <c r="GS21" s="48" t="s">
        <v>0</v>
      </c>
      <c r="GT21" s="52"/>
      <c r="GU21" s="57">
        <f>SUM(GR$21:GR$28)*GT21</f>
        <v>0</v>
      </c>
      <c r="GV21" s="6"/>
      <c r="GW21" s="6"/>
      <c r="GX21" s="6"/>
      <c r="GY21" s="22">
        <v>0</v>
      </c>
      <c r="GZ21" s="33">
        <f t="shared" si="25"/>
        <v>0</v>
      </c>
      <c r="HA21" s="48" t="s">
        <v>0</v>
      </c>
      <c r="HB21" s="52"/>
      <c r="HC21" s="57">
        <f>SUM(GZ$21:GZ$28)*HB21</f>
        <v>0</v>
      </c>
      <c r="HD21" s="6"/>
      <c r="HE21" s="6"/>
      <c r="HF21" s="24"/>
      <c r="HG21" s="4">
        <v>0</v>
      </c>
      <c r="HH21" s="33">
        <f t="shared" si="26"/>
        <v>0</v>
      </c>
      <c r="HI21" s="48" t="s">
        <v>0</v>
      </c>
      <c r="HJ21" s="52"/>
      <c r="HK21" s="57">
        <f>SUM(HH$21:HH$28)*HJ21</f>
        <v>0</v>
      </c>
      <c r="HL21" s="6"/>
      <c r="HM21" s="6"/>
      <c r="HN21" s="6"/>
      <c r="HO21" s="22">
        <v>0</v>
      </c>
      <c r="HP21" s="33">
        <f t="shared" si="27"/>
        <v>0</v>
      </c>
      <c r="HQ21" s="48" t="s">
        <v>0</v>
      </c>
      <c r="HR21" s="52"/>
      <c r="HS21" s="57">
        <f>SUM(HP$21:HP$28)*HR21</f>
        <v>0</v>
      </c>
      <c r="HT21" s="6"/>
      <c r="HU21" s="6"/>
      <c r="HV21" s="24"/>
      <c r="HW21" s="4">
        <v>0</v>
      </c>
      <c r="HX21" s="33">
        <f t="shared" si="28"/>
        <v>0</v>
      </c>
      <c r="HY21" s="48" t="s">
        <v>0</v>
      </c>
      <c r="HZ21" s="52"/>
      <c r="IA21" s="57">
        <f>SUM(HX$21:HX$28)*HZ21</f>
        <v>0</v>
      </c>
      <c r="IB21" s="6"/>
      <c r="IC21" s="6"/>
      <c r="ID21" s="6"/>
      <c r="IE21" s="22">
        <v>0</v>
      </c>
      <c r="IF21" s="33">
        <f t="shared" si="29"/>
        <v>0</v>
      </c>
      <c r="IG21" s="48" t="s">
        <v>0</v>
      </c>
      <c r="IH21" s="52"/>
      <c r="II21" s="57">
        <f>SUM(IF$21:IF$28)*IH21</f>
        <v>0</v>
      </c>
      <c r="IJ21" s="6"/>
      <c r="IK21" s="6"/>
      <c r="IL21" s="24"/>
      <c r="IM21" s="22">
        <v>0</v>
      </c>
      <c r="IN21" s="33">
        <f t="shared" si="30"/>
        <v>0</v>
      </c>
      <c r="IO21" s="48" t="s">
        <v>0</v>
      </c>
      <c r="IP21" s="52"/>
      <c r="IQ21" s="57">
        <f>SUM(IN$21:IN$28)*IP21</f>
        <v>0</v>
      </c>
      <c r="IR21" s="6"/>
      <c r="IS21" s="6"/>
      <c r="IT21" s="24"/>
    </row>
    <row r="22" spans="4:254" x14ac:dyDescent="0.25">
      <c r="D22" s="16" t="s">
        <v>12</v>
      </c>
      <c r="E22" s="6" t="s">
        <v>32</v>
      </c>
      <c r="F22" s="46">
        <v>190</v>
      </c>
      <c r="G22" s="23">
        <f>IF(G21=0,0,1)</f>
        <v>1</v>
      </c>
      <c r="H22" s="33">
        <f t="shared" si="0"/>
        <v>190</v>
      </c>
      <c r="I22" s="10"/>
      <c r="J22" s="53"/>
      <c r="K22" s="57"/>
      <c r="L22" s="6"/>
      <c r="M22" s="6"/>
      <c r="N22" s="24"/>
      <c r="O22" s="6">
        <f>IF(O21=0,0,1)</f>
        <v>0</v>
      </c>
      <c r="P22" s="33">
        <f t="shared" si="1"/>
        <v>0</v>
      </c>
      <c r="Q22" s="10"/>
      <c r="R22" s="53"/>
      <c r="S22" s="57"/>
      <c r="T22" s="6"/>
      <c r="U22" s="6"/>
      <c r="V22" s="6"/>
      <c r="W22" s="23">
        <f>IF(W21=0,0,1)</f>
        <v>0</v>
      </c>
      <c r="X22" s="33">
        <f t="shared" si="2"/>
        <v>0</v>
      </c>
      <c r="Y22" s="10"/>
      <c r="Z22" s="12"/>
      <c r="AA22" s="36"/>
      <c r="AB22" s="6"/>
      <c r="AC22" s="6"/>
      <c r="AD22" s="24"/>
      <c r="AE22" s="6">
        <f>IF(AE21=0,0,1)</f>
        <v>0</v>
      </c>
      <c r="AF22" s="33">
        <f t="shared" si="3"/>
        <v>0</v>
      </c>
      <c r="AG22" s="10"/>
      <c r="AH22" s="53"/>
      <c r="AI22" s="57"/>
      <c r="AJ22" s="6"/>
      <c r="AK22" s="6"/>
      <c r="AL22" s="6"/>
      <c r="AM22" s="23">
        <f>IF(AM21=0,0,1)</f>
        <v>0</v>
      </c>
      <c r="AN22" s="33">
        <f t="shared" si="4"/>
        <v>0</v>
      </c>
      <c r="AO22" s="10"/>
      <c r="AP22" s="53"/>
      <c r="AQ22" s="57"/>
      <c r="AR22" s="6"/>
      <c r="AS22" s="6"/>
      <c r="AT22" s="24"/>
      <c r="AU22" s="6">
        <f>IF(AU21=0,0,1)</f>
        <v>0</v>
      </c>
      <c r="AV22" s="33">
        <f t="shared" si="5"/>
        <v>0</v>
      </c>
      <c r="AW22" s="10"/>
      <c r="AX22" s="53"/>
      <c r="AY22" s="57"/>
      <c r="AZ22" s="6"/>
      <c r="BA22" s="6"/>
      <c r="BB22" s="6"/>
      <c r="BC22" s="23">
        <f>IF(BC21=0,0,1)</f>
        <v>1</v>
      </c>
      <c r="BD22" s="33">
        <f t="shared" si="6"/>
        <v>190</v>
      </c>
      <c r="BE22" s="10"/>
      <c r="BF22" s="53"/>
      <c r="BG22" s="57"/>
      <c r="BH22" s="6"/>
      <c r="BI22" s="6"/>
      <c r="BJ22" s="24"/>
      <c r="BK22" s="6">
        <f>IF(BK21=0,0,1)</f>
        <v>1</v>
      </c>
      <c r="BL22" s="33">
        <f t="shared" si="7"/>
        <v>190</v>
      </c>
      <c r="BM22" s="10"/>
      <c r="BN22" s="53"/>
      <c r="BO22" s="57"/>
      <c r="BP22" s="6"/>
      <c r="BQ22" s="6"/>
      <c r="BR22" s="6"/>
      <c r="BS22" s="23">
        <v>0.5</v>
      </c>
      <c r="BT22" s="33">
        <f t="shared" si="8"/>
        <v>95</v>
      </c>
      <c r="BU22" s="10"/>
      <c r="BV22" s="53"/>
      <c r="BW22" s="57"/>
      <c r="BX22" s="6"/>
      <c r="BY22" s="6"/>
      <c r="BZ22" s="24"/>
      <c r="CA22" s="6">
        <f>IF(CA21=0,0,1)</f>
        <v>0</v>
      </c>
      <c r="CB22" s="33">
        <f t="shared" si="9"/>
        <v>0</v>
      </c>
      <c r="CC22" s="10"/>
      <c r="CD22" s="53"/>
      <c r="CE22" s="57"/>
      <c r="CF22" s="6"/>
      <c r="CG22" s="6"/>
      <c r="CH22" s="6"/>
      <c r="CI22" s="23">
        <f>IF(CI21=0,0,1)</f>
        <v>0</v>
      </c>
      <c r="CJ22" s="33">
        <f t="shared" si="10"/>
        <v>0</v>
      </c>
      <c r="CK22" s="10"/>
      <c r="CL22" s="53"/>
      <c r="CM22" s="57"/>
      <c r="CN22" s="6"/>
      <c r="CO22" s="6"/>
      <c r="CP22" s="24"/>
      <c r="CQ22" s="6">
        <f>IF(CQ21=0,0,1)</f>
        <v>1</v>
      </c>
      <c r="CR22" s="33">
        <f t="shared" si="11"/>
        <v>190</v>
      </c>
      <c r="CS22" s="10"/>
      <c r="CT22" s="53"/>
      <c r="CU22" s="57"/>
      <c r="CV22" s="6"/>
      <c r="CW22" s="6"/>
      <c r="CX22" s="6"/>
      <c r="CY22" s="23">
        <f>IF(CY21=0,0,1)</f>
        <v>1</v>
      </c>
      <c r="CZ22" s="33">
        <f t="shared" si="12"/>
        <v>190</v>
      </c>
      <c r="DA22" s="10"/>
      <c r="DB22" s="53"/>
      <c r="DC22" s="57"/>
      <c r="DD22" s="6"/>
      <c r="DE22" s="6"/>
      <c r="DF22" s="24"/>
      <c r="DG22" s="6">
        <f>IF(DG21=0,0,1)</f>
        <v>1</v>
      </c>
      <c r="DH22" s="33">
        <f t="shared" si="13"/>
        <v>190</v>
      </c>
      <c r="DI22" s="10"/>
      <c r="DJ22" s="53"/>
      <c r="DK22" s="57"/>
      <c r="DL22" s="6"/>
      <c r="DM22" s="6"/>
      <c r="DN22" s="6"/>
      <c r="DO22" s="23">
        <f>IF(DO21=0,0,1)</f>
        <v>0</v>
      </c>
      <c r="DP22" s="33">
        <f t="shared" si="14"/>
        <v>0</v>
      </c>
      <c r="DQ22" s="10"/>
      <c r="DR22" s="53"/>
      <c r="DS22" s="57"/>
      <c r="DT22" s="6"/>
      <c r="DU22" s="6"/>
      <c r="DV22" s="24"/>
      <c r="DW22" s="6">
        <f>IF(DW21=0,0,1)</f>
        <v>1</v>
      </c>
      <c r="DX22" s="33">
        <f t="shared" si="15"/>
        <v>190</v>
      </c>
      <c r="DY22" s="10"/>
      <c r="DZ22" s="53"/>
      <c r="EA22" s="57"/>
      <c r="EB22" s="6"/>
      <c r="EC22" s="6"/>
      <c r="ED22" s="6"/>
      <c r="EE22" s="23">
        <f>IF(EE21=0,0,1)</f>
        <v>0</v>
      </c>
      <c r="EF22" s="33">
        <f t="shared" si="16"/>
        <v>0</v>
      </c>
      <c r="EG22" s="10"/>
      <c r="EH22" s="53"/>
      <c r="EI22" s="57"/>
      <c r="EJ22" s="6"/>
      <c r="EK22" s="6"/>
      <c r="EL22" s="24"/>
      <c r="EM22" s="6">
        <f>IF(EM21=0,0,1)</f>
        <v>0</v>
      </c>
      <c r="EN22" s="33">
        <f t="shared" si="17"/>
        <v>0</v>
      </c>
      <c r="EO22" s="10"/>
      <c r="EP22" s="53"/>
      <c r="EQ22" s="57"/>
      <c r="ER22" s="6"/>
      <c r="ES22" s="6"/>
      <c r="ET22" s="6"/>
      <c r="EU22" s="23">
        <f>IF(EU21=0,0,1)</f>
        <v>0</v>
      </c>
      <c r="EV22" s="33">
        <f t="shared" si="18"/>
        <v>0</v>
      </c>
      <c r="EW22" s="10"/>
      <c r="EX22" s="53"/>
      <c r="EY22" s="57"/>
      <c r="EZ22" s="6"/>
      <c r="FA22" s="6"/>
      <c r="FB22" s="24"/>
      <c r="FC22" s="23">
        <f>IF(FC21=0,0,1)</f>
        <v>0</v>
      </c>
      <c r="FD22" s="33">
        <f t="shared" si="19"/>
        <v>0</v>
      </c>
      <c r="FE22" s="10"/>
      <c r="FF22" s="53"/>
      <c r="FG22" s="57"/>
      <c r="FH22" s="6"/>
      <c r="FI22" s="6"/>
      <c r="FJ22" s="24"/>
      <c r="FK22" s="6">
        <f>IF(FK21=0,0,1)</f>
        <v>0</v>
      </c>
      <c r="FL22" s="33">
        <f t="shared" si="20"/>
        <v>0</v>
      </c>
      <c r="FM22" s="10"/>
      <c r="FN22" s="53"/>
      <c r="FO22" s="57"/>
      <c r="FP22" s="6"/>
      <c r="FQ22" s="6"/>
      <c r="FR22" s="6"/>
      <c r="FS22" s="23">
        <f>IF(FS21=0,0,1)</f>
        <v>0</v>
      </c>
      <c r="FT22" s="33">
        <f t="shared" si="21"/>
        <v>0</v>
      </c>
      <c r="FU22" s="10"/>
      <c r="FV22" s="53"/>
      <c r="FW22" s="57"/>
      <c r="FX22" s="6"/>
      <c r="FY22" s="6"/>
      <c r="FZ22" s="24"/>
      <c r="GA22" s="6">
        <f>IF(GA21=0,0,1)</f>
        <v>0</v>
      </c>
      <c r="GB22" s="33">
        <f t="shared" si="22"/>
        <v>0</v>
      </c>
      <c r="GC22" s="10"/>
      <c r="GD22" s="53"/>
      <c r="GE22" s="57"/>
      <c r="GF22" s="6"/>
      <c r="GG22" s="6"/>
      <c r="GH22" s="6"/>
      <c r="GI22" s="23">
        <f>IF(GI21=0,0,1)</f>
        <v>0</v>
      </c>
      <c r="GJ22" s="33">
        <f t="shared" si="23"/>
        <v>0</v>
      </c>
      <c r="GK22" s="10"/>
      <c r="GL22" s="53"/>
      <c r="GM22" s="57"/>
      <c r="GN22" s="6"/>
      <c r="GO22" s="6"/>
      <c r="GP22" s="24"/>
      <c r="GQ22" s="6">
        <f>IF(GQ21=0,0,1)</f>
        <v>0</v>
      </c>
      <c r="GR22" s="33">
        <f t="shared" si="24"/>
        <v>0</v>
      </c>
      <c r="GS22" s="10"/>
      <c r="GT22" s="53"/>
      <c r="GU22" s="57"/>
      <c r="GV22" s="6"/>
      <c r="GW22" s="6"/>
      <c r="GX22" s="6"/>
      <c r="GY22" s="23">
        <f>IF(GY21=0,0,1)</f>
        <v>0</v>
      </c>
      <c r="GZ22" s="33">
        <f t="shared" si="25"/>
        <v>0</v>
      </c>
      <c r="HA22" s="10"/>
      <c r="HB22" s="53"/>
      <c r="HC22" s="57"/>
      <c r="HD22" s="6"/>
      <c r="HE22" s="6"/>
      <c r="HF22" s="24"/>
      <c r="HG22" s="6">
        <f>IF(HG21=0,0,1)</f>
        <v>0</v>
      </c>
      <c r="HH22" s="33">
        <f t="shared" si="26"/>
        <v>0</v>
      </c>
      <c r="HI22" s="10"/>
      <c r="HJ22" s="53"/>
      <c r="HK22" s="57"/>
      <c r="HL22" s="6"/>
      <c r="HM22" s="6"/>
      <c r="HN22" s="6"/>
      <c r="HO22" s="23">
        <f>IF(HO21=0,0,1)</f>
        <v>0</v>
      </c>
      <c r="HP22" s="33">
        <f t="shared" si="27"/>
        <v>0</v>
      </c>
      <c r="HQ22" s="10"/>
      <c r="HR22" s="53"/>
      <c r="HS22" s="57"/>
      <c r="HT22" s="6"/>
      <c r="HU22" s="6"/>
      <c r="HV22" s="24"/>
      <c r="HW22" s="6">
        <f>IF(HW21=0,0,1)</f>
        <v>0</v>
      </c>
      <c r="HX22" s="33">
        <f t="shared" si="28"/>
        <v>0</v>
      </c>
      <c r="HY22" s="10"/>
      <c r="HZ22" s="53"/>
      <c r="IA22" s="57"/>
      <c r="IB22" s="6"/>
      <c r="IC22" s="6"/>
      <c r="ID22" s="6"/>
      <c r="IE22" s="23">
        <f>IF(IE21=0,0,1)</f>
        <v>0</v>
      </c>
      <c r="IF22" s="33">
        <f t="shared" si="29"/>
        <v>0</v>
      </c>
      <c r="IG22" s="10"/>
      <c r="IH22" s="53"/>
      <c r="II22" s="57"/>
      <c r="IJ22" s="6"/>
      <c r="IK22" s="6"/>
      <c r="IL22" s="24"/>
      <c r="IM22" s="23">
        <f>IF(IM21=0,0,1)</f>
        <v>0</v>
      </c>
      <c r="IN22" s="33">
        <f t="shared" si="30"/>
        <v>0</v>
      </c>
      <c r="IO22" s="10"/>
      <c r="IP22" s="53"/>
      <c r="IQ22" s="57"/>
      <c r="IR22" s="6"/>
      <c r="IS22" s="6"/>
      <c r="IT22" s="24"/>
    </row>
    <row r="23" spans="4:254" x14ac:dyDescent="0.25">
      <c r="D23" s="16" t="s">
        <v>11</v>
      </c>
      <c r="E23" s="6" t="s">
        <v>32</v>
      </c>
      <c r="F23" s="46">
        <v>160</v>
      </c>
      <c r="G23" s="23">
        <f>IF(G21=0,0,2)</f>
        <v>2</v>
      </c>
      <c r="H23" s="33">
        <f t="shared" si="0"/>
        <v>320</v>
      </c>
      <c r="I23" s="48" t="s">
        <v>1</v>
      </c>
      <c r="J23" s="52">
        <v>0.5</v>
      </c>
      <c r="K23" s="56">
        <f>SUM(H$21:H$28)*J23</f>
        <v>414.62499999999994</v>
      </c>
      <c r="L23" s="6"/>
      <c r="M23" s="6"/>
      <c r="N23" s="24"/>
      <c r="O23" s="6">
        <f>IF(O21=0,0,2)</f>
        <v>0</v>
      </c>
      <c r="P23" s="33">
        <f t="shared" si="1"/>
        <v>0</v>
      </c>
      <c r="Q23" s="48" t="s">
        <v>1</v>
      </c>
      <c r="R23" s="52"/>
      <c r="S23" s="56">
        <f>SUM(P$21:P$28)*R23</f>
        <v>0</v>
      </c>
      <c r="T23" s="6"/>
      <c r="U23" s="6"/>
      <c r="V23" s="6"/>
      <c r="W23" s="23">
        <f>IF(W21=0,0,2)</f>
        <v>0</v>
      </c>
      <c r="X23" s="33">
        <f t="shared" si="2"/>
        <v>0</v>
      </c>
      <c r="Y23" s="48" t="s">
        <v>1</v>
      </c>
      <c r="Z23" s="11"/>
      <c r="AA23" s="35">
        <f>SUM(X$21:X$28)*Z23</f>
        <v>0</v>
      </c>
      <c r="AB23" s="6"/>
      <c r="AC23" s="6"/>
      <c r="AD23" s="24"/>
      <c r="AE23" s="6">
        <f>IF(AE21=0,0,2)</f>
        <v>0</v>
      </c>
      <c r="AF23" s="33">
        <f t="shared" si="3"/>
        <v>0</v>
      </c>
      <c r="AG23" s="48" t="s">
        <v>1</v>
      </c>
      <c r="AH23" s="52"/>
      <c r="AI23" s="56">
        <f>SUM(AF$21:AF$28)*AH23</f>
        <v>0</v>
      </c>
      <c r="AJ23" s="6"/>
      <c r="AK23" s="6"/>
      <c r="AL23" s="6"/>
      <c r="AM23" s="23">
        <f>IF(AM21=0,0,2)</f>
        <v>0</v>
      </c>
      <c r="AN23" s="33">
        <f t="shared" si="4"/>
        <v>0</v>
      </c>
      <c r="AO23" s="48" t="s">
        <v>1</v>
      </c>
      <c r="AP23" s="52"/>
      <c r="AQ23" s="56">
        <f>SUM(AN$21:AN$28)*AP23</f>
        <v>0</v>
      </c>
      <c r="AR23" s="6"/>
      <c r="AS23" s="6"/>
      <c r="AT23" s="24"/>
      <c r="AU23" s="6">
        <f>IF(AU21=0,0,2)</f>
        <v>0</v>
      </c>
      <c r="AV23" s="33">
        <f t="shared" si="5"/>
        <v>0</v>
      </c>
      <c r="AW23" s="48" t="s">
        <v>1</v>
      </c>
      <c r="AX23" s="52"/>
      <c r="AY23" s="56">
        <f>SUM(AV$21:AV$28)*AX23</f>
        <v>0</v>
      </c>
      <c r="AZ23" s="6"/>
      <c r="BA23" s="6"/>
      <c r="BB23" s="6"/>
      <c r="BC23" s="23">
        <f>IF(BC21=0,0,2)</f>
        <v>2</v>
      </c>
      <c r="BD23" s="33">
        <f t="shared" si="6"/>
        <v>320</v>
      </c>
      <c r="BE23" s="48" t="s">
        <v>1</v>
      </c>
      <c r="BF23" s="52">
        <v>0.5</v>
      </c>
      <c r="BG23" s="56">
        <f>SUM(BD$21:BD$28)*BF23</f>
        <v>414.62499999999994</v>
      </c>
      <c r="BH23" s="6"/>
      <c r="BI23" s="6"/>
      <c r="BJ23" s="24"/>
      <c r="BK23" s="6">
        <v>2</v>
      </c>
      <c r="BL23" s="33">
        <f t="shared" si="7"/>
        <v>320</v>
      </c>
      <c r="BM23" s="48" t="s">
        <v>1</v>
      </c>
      <c r="BN23" s="52">
        <v>0.5</v>
      </c>
      <c r="BO23" s="56">
        <f>SUM(BL$21:BL$28)*BN23</f>
        <v>414.62499999999994</v>
      </c>
      <c r="BP23" s="6"/>
      <c r="BQ23" s="6"/>
      <c r="BR23" s="6"/>
      <c r="BS23" s="23">
        <v>1</v>
      </c>
      <c r="BT23" s="33">
        <f t="shared" si="8"/>
        <v>160</v>
      </c>
      <c r="BU23" s="48" t="s">
        <v>1</v>
      </c>
      <c r="BV23" s="52">
        <v>0.5</v>
      </c>
      <c r="BW23" s="56">
        <f>SUM(BT$21:BT$28)*BV23</f>
        <v>207.31249999999997</v>
      </c>
      <c r="BX23" s="6"/>
      <c r="BY23" s="6"/>
      <c r="BZ23" s="24"/>
      <c r="CA23" s="6">
        <f>IF(CA21=0,0,2)</f>
        <v>0</v>
      </c>
      <c r="CB23" s="33">
        <f t="shared" si="9"/>
        <v>0</v>
      </c>
      <c r="CC23" s="48" t="s">
        <v>1</v>
      </c>
      <c r="CD23" s="52"/>
      <c r="CE23" s="56">
        <f>SUM(CB$21:CB$28)*CD23</f>
        <v>0</v>
      </c>
      <c r="CF23" s="6"/>
      <c r="CG23" s="6"/>
      <c r="CH23" s="6"/>
      <c r="CI23" s="23">
        <f>IF(CI21=0,0,2)</f>
        <v>0</v>
      </c>
      <c r="CJ23" s="33">
        <f t="shared" si="10"/>
        <v>0</v>
      </c>
      <c r="CK23" s="48" t="s">
        <v>1</v>
      </c>
      <c r="CL23" s="52"/>
      <c r="CM23" s="56">
        <f>SUM(CJ$21:CJ$28)*CL23</f>
        <v>0</v>
      </c>
      <c r="CN23" s="6"/>
      <c r="CO23" s="6"/>
      <c r="CP23" s="24"/>
      <c r="CQ23" s="6">
        <f>IF(CQ21=0,0,2)</f>
        <v>2</v>
      </c>
      <c r="CR23" s="33">
        <f t="shared" si="11"/>
        <v>320</v>
      </c>
      <c r="CS23" s="48" t="s">
        <v>1</v>
      </c>
      <c r="CT23" s="52">
        <v>0.5</v>
      </c>
      <c r="CU23" s="56">
        <f>SUM(CR$21:CR$28)*CT23</f>
        <v>402.22999999999996</v>
      </c>
      <c r="CV23" s="6"/>
      <c r="CW23" s="6"/>
      <c r="CX23" s="6"/>
      <c r="CY23" s="23">
        <f>IF(CY21=0,0,2)</f>
        <v>2</v>
      </c>
      <c r="CZ23" s="33">
        <f t="shared" si="12"/>
        <v>320</v>
      </c>
      <c r="DA23" s="48" t="s">
        <v>1</v>
      </c>
      <c r="DB23" s="52">
        <v>0.5</v>
      </c>
      <c r="DC23" s="56">
        <f>SUM(CZ$21:CZ$28)*DB23</f>
        <v>407.53499999999997</v>
      </c>
      <c r="DD23" s="6"/>
      <c r="DE23" s="6"/>
      <c r="DF23" s="24"/>
      <c r="DG23" s="6">
        <f>IF(DG21=0,0,2)</f>
        <v>2</v>
      </c>
      <c r="DH23" s="33">
        <f t="shared" si="13"/>
        <v>320</v>
      </c>
      <c r="DI23" s="48" t="s">
        <v>1</v>
      </c>
      <c r="DJ23" s="52"/>
      <c r="DK23" s="56">
        <f>SUM(DH$21:DH$28)*DJ23</f>
        <v>0</v>
      </c>
      <c r="DL23" s="6"/>
      <c r="DM23" s="6"/>
      <c r="DN23" s="6"/>
      <c r="DO23" s="23">
        <f>IF(DO21=0,0,2)</f>
        <v>0</v>
      </c>
      <c r="DP23" s="33">
        <f t="shared" si="14"/>
        <v>0</v>
      </c>
      <c r="DQ23" s="48" t="s">
        <v>1</v>
      </c>
      <c r="DR23" s="52"/>
      <c r="DS23" s="56">
        <f>SUM(DP$21:DP$28)*DR23</f>
        <v>0</v>
      </c>
      <c r="DT23" s="6"/>
      <c r="DU23" s="6"/>
      <c r="DV23" s="24"/>
      <c r="DW23" s="6">
        <f>IF(DW21=0,0,2)</f>
        <v>2</v>
      </c>
      <c r="DX23" s="33">
        <f t="shared" si="15"/>
        <v>320</v>
      </c>
      <c r="DY23" s="48" t="s">
        <v>1</v>
      </c>
      <c r="DZ23" s="52"/>
      <c r="EA23" s="56">
        <f>SUM(DX$21:DX$28)*DZ23</f>
        <v>0</v>
      </c>
      <c r="EB23" s="6"/>
      <c r="EC23" s="6"/>
      <c r="ED23" s="6"/>
      <c r="EE23" s="23">
        <f>IF(EE21=0,0,2)</f>
        <v>0</v>
      </c>
      <c r="EF23" s="33">
        <f t="shared" si="16"/>
        <v>0</v>
      </c>
      <c r="EG23" s="48" t="s">
        <v>1</v>
      </c>
      <c r="EH23" s="52"/>
      <c r="EI23" s="56">
        <f>SUM(EF$21:EF$28)*EH23</f>
        <v>0</v>
      </c>
      <c r="EJ23" s="6"/>
      <c r="EK23" s="6"/>
      <c r="EL23" s="24"/>
      <c r="EM23" s="6">
        <f>IF(EM21=0,0,2)</f>
        <v>0</v>
      </c>
      <c r="EN23" s="33">
        <f t="shared" si="17"/>
        <v>0</v>
      </c>
      <c r="EO23" s="48" t="s">
        <v>1</v>
      </c>
      <c r="EP23" s="52"/>
      <c r="EQ23" s="56">
        <f>SUM(EN$21:EN$28)*EP23</f>
        <v>0</v>
      </c>
      <c r="ER23" s="6"/>
      <c r="ES23" s="6"/>
      <c r="ET23" s="6"/>
      <c r="EU23" s="23">
        <f>IF(EU21=0,0,2)</f>
        <v>0</v>
      </c>
      <c r="EV23" s="33">
        <f t="shared" si="18"/>
        <v>0</v>
      </c>
      <c r="EW23" s="48" t="s">
        <v>1</v>
      </c>
      <c r="EX23" s="52"/>
      <c r="EY23" s="56">
        <f>SUM(EV$21:EV$28)*EX23</f>
        <v>0</v>
      </c>
      <c r="EZ23" s="6"/>
      <c r="FA23" s="6"/>
      <c r="FB23" s="24"/>
      <c r="FC23" s="23">
        <f>IF(FC21=0,0,2)</f>
        <v>0</v>
      </c>
      <c r="FD23" s="33">
        <f t="shared" si="19"/>
        <v>0</v>
      </c>
      <c r="FE23" s="48" t="s">
        <v>1</v>
      </c>
      <c r="FF23" s="52"/>
      <c r="FG23" s="56">
        <f>SUM(FD$21:FD$28)*FF23</f>
        <v>0</v>
      </c>
      <c r="FH23" s="6"/>
      <c r="FI23" s="6"/>
      <c r="FJ23" s="24"/>
      <c r="FK23" s="6">
        <f>IF(FK21=0,0,2)</f>
        <v>0</v>
      </c>
      <c r="FL23" s="33">
        <f t="shared" si="20"/>
        <v>0</v>
      </c>
      <c r="FM23" s="48" t="s">
        <v>1</v>
      </c>
      <c r="FN23" s="52"/>
      <c r="FO23" s="56">
        <f>SUM(FL$21:FL$28)*FN23</f>
        <v>0</v>
      </c>
      <c r="FP23" s="6"/>
      <c r="FQ23" s="6"/>
      <c r="FR23" s="6"/>
      <c r="FS23" s="23">
        <f>IF(FS21=0,0,2)</f>
        <v>0</v>
      </c>
      <c r="FT23" s="33">
        <f t="shared" si="21"/>
        <v>0</v>
      </c>
      <c r="FU23" s="48" t="s">
        <v>1</v>
      </c>
      <c r="FV23" s="52"/>
      <c r="FW23" s="56">
        <f>SUM(FT$21:FT$28)*FV23</f>
        <v>0</v>
      </c>
      <c r="FX23" s="6"/>
      <c r="FY23" s="6"/>
      <c r="FZ23" s="24"/>
      <c r="GA23" s="6">
        <f>IF(GA21=0,0,2)</f>
        <v>0</v>
      </c>
      <c r="GB23" s="33">
        <f t="shared" si="22"/>
        <v>0</v>
      </c>
      <c r="GC23" s="48" t="s">
        <v>1</v>
      </c>
      <c r="GD23" s="52"/>
      <c r="GE23" s="56">
        <f>SUM(GB$21:GB$28)*GD23</f>
        <v>0</v>
      </c>
      <c r="GF23" s="6"/>
      <c r="GG23" s="6"/>
      <c r="GH23" s="6"/>
      <c r="GI23" s="23">
        <f>IF(GI21=0,0,2)</f>
        <v>0</v>
      </c>
      <c r="GJ23" s="33">
        <f t="shared" si="23"/>
        <v>0</v>
      </c>
      <c r="GK23" s="48" t="s">
        <v>1</v>
      </c>
      <c r="GL23" s="52"/>
      <c r="GM23" s="56">
        <f>SUM(GJ$21:GJ$28)*GL23</f>
        <v>0</v>
      </c>
      <c r="GN23" s="6"/>
      <c r="GO23" s="6"/>
      <c r="GP23" s="24"/>
      <c r="GQ23" s="6">
        <f>IF(GQ21=0,0,2)</f>
        <v>0</v>
      </c>
      <c r="GR23" s="33">
        <f t="shared" si="24"/>
        <v>0</v>
      </c>
      <c r="GS23" s="48" t="s">
        <v>1</v>
      </c>
      <c r="GT23" s="52"/>
      <c r="GU23" s="56">
        <f>SUM(GR$21:GR$28)*GT23</f>
        <v>0</v>
      </c>
      <c r="GV23" s="6"/>
      <c r="GW23" s="6"/>
      <c r="GX23" s="6"/>
      <c r="GY23" s="23">
        <f>IF(GY21=0,0,2)</f>
        <v>0</v>
      </c>
      <c r="GZ23" s="33">
        <f t="shared" si="25"/>
        <v>0</v>
      </c>
      <c r="HA23" s="48" t="s">
        <v>1</v>
      </c>
      <c r="HB23" s="52"/>
      <c r="HC23" s="56">
        <f>SUM(GZ$21:GZ$28)*HB23</f>
        <v>0</v>
      </c>
      <c r="HD23" s="6"/>
      <c r="HE23" s="6"/>
      <c r="HF23" s="24"/>
      <c r="HG23" s="6">
        <f>IF(HG21=0,0,2)</f>
        <v>0</v>
      </c>
      <c r="HH23" s="33">
        <f t="shared" si="26"/>
        <v>0</v>
      </c>
      <c r="HI23" s="48" t="s">
        <v>1</v>
      </c>
      <c r="HJ23" s="52"/>
      <c r="HK23" s="56">
        <f>SUM(HH$21:HH$28)*HJ23</f>
        <v>0</v>
      </c>
      <c r="HL23" s="6"/>
      <c r="HM23" s="6"/>
      <c r="HN23" s="6"/>
      <c r="HO23" s="23">
        <f>IF(HO21=0,0,2)</f>
        <v>0</v>
      </c>
      <c r="HP23" s="33">
        <f t="shared" si="27"/>
        <v>0</v>
      </c>
      <c r="HQ23" s="48" t="s">
        <v>1</v>
      </c>
      <c r="HR23" s="52"/>
      <c r="HS23" s="56">
        <f>SUM(HP$21:HP$28)*HR23</f>
        <v>0</v>
      </c>
      <c r="HT23" s="6"/>
      <c r="HU23" s="6"/>
      <c r="HV23" s="24"/>
      <c r="HW23" s="6">
        <f>IF(HW21=0,0,2)</f>
        <v>0</v>
      </c>
      <c r="HX23" s="33">
        <f t="shared" si="28"/>
        <v>0</v>
      </c>
      <c r="HY23" s="48" t="s">
        <v>1</v>
      </c>
      <c r="HZ23" s="52"/>
      <c r="IA23" s="56">
        <f>SUM(HX$21:HX$28)*HZ23</f>
        <v>0</v>
      </c>
      <c r="IB23" s="6"/>
      <c r="IC23" s="6"/>
      <c r="ID23" s="6"/>
      <c r="IE23" s="23">
        <f>IF(IE21=0,0,2)</f>
        <v>0</v>
      </c>
      <c r="IF23" s="33">
        <f t="shared" si="29"/>
        <v>0</v>
      </c>
      <c r="IG23" s="48" t="s">
        <v>1</v>
      </c>
      <c r="IH23" s="52"/>
      <c r="II23" s="56">
        <f>SUM(IF$21:IF$28)*IH23</f>
        <v>0</v>
      </c>
      <c r="IJ23" s="6"/>
      <c r="IK23" s="6"/>
      <c r="IL23" s="24"/>
      <c r="IM23" s="23">
        <f>IF(IM21=0,0,2)</f>
        <v>0</v>
      </c>
      <c r="IN23" s="33">
        <f t="shared" si="30"/>
        <v>0</v>
      </c>
      <c r="IO23" s="48" t="s">
        <v>1</v>
      </c>
      <c r="IP23" s="52"/>
      <c r="IQ23" s="56">
        <f>SUM(IN$21:IN$28)*IP23</f>
        <v>0</v>
      </c>
      <c r="IR23" s="6"/>
      <c r="IS23" s="6"/>
      <c r="IT23" s="24"/>
    </row>
    <row r="24" spans="4:254" x14ac:dyDescent="0.25">
      <c r="D24" s="16" t="s">
        <v>7</v>
      </c>
      <c r="E24" s="6" t="s">
        <v>32</v>
      </c>
      <c r="F24" s="46">
        <v>38.340000000000003</v>
      </c>
      <c r="G24" s="23">
        <v>0</v>
      </c>
      <c r="H24" s="33">
        <f t="shared" si="0"/>
        <v>0</v>
      </c>
      <c r="I24" s="49"/>
      <c r="J24" s="54"/>
      <c r="K24" s="58"/>
      <c r="L24" s="6"/>
      <c r="M24" s="6"/>
      <c r="N24" s="24"/>
      <c r="O24" s="6">
        <v>0</v>
      </c>
      <c r="P24" s="33">
        <f t="shared" si="1"/>
        <v>0</v>
      </c>
      <c r="Q24" s="49"/>
      <c r="R24" s="54"/>
      <c r="S24" s="58"/>
      <c r="T24" s="6"/>
      <c r="U24" s="6"/>
      <c r="V24" s="6"/>
      <c r="W24" s="23">
        <v>0</v>
      </c>
      <c r="X24" s="33">
        <f t="shared" si="2"/>
        <v>0</v>
      </c>
      <c r="Y24" s="49"/>
      <c r="Z24" s="13"/>
      <c r="AA24" s="37"/>
      <c r="AB24" s="6"/>
      <c r="AC24" s="6"/>
      <c r="AD24" s="24"/>
      <c r="AE24" s="6">
        <v>0</v>
      </c>
      <c r="AF24" s="33">
        <f t="shared" si="3"/>
        <v>0</v>
      </c>
      <c r="AG24" s="49"/>
      <c r="AH24" s="54"/>
      <c r="AI24" s="58"/>
      <c r="AJ24" s="6"/>
      <c r="AK24" s="6"/>
      <c r="AL24" s="6"/>
      <c r="AM24" s="23">
        <v>0</v>
      </c>
      <c r="AN24" s="33">
        <f t="shared" si="4"/>
        <v>0</v>
      </c>
      <c r="AO24" s="49"/>
      <c r="AP24" s="54"/>
      <c r="AQ24" s="58"/>
      <c r="AR24" s="6"/>
      <c r="AS24" s="6"/>
      <c r="AT24" s="24"/>
      <c r="AU24" s="6">
        <v>0</v>
      </c>
      <c r="AV24" s="33">
        <f t="shared" si="5"/>
        <v>0</v>
      </c>
      <c r="AW24" s="49"/>
      <c r="AX24" s="54"/>
      <c r="AY24" s="58"/>
      <c r="AZ24" s="6"/>
      <c r="BA24" s="6"/>
      <c r="BB24" s="6"/>
      <c r="BC24" s="23">
        <v>0</v>
      </c>
      <c r="BD24" s="33">
        <f t="shared" si="6"/>
        <v>0</v>
      </c>
      <c r="BE24" s="49"/>
      <c r="BF24" s="54"/>
      <c r="BG24" s="58"/>
      <c r="BH24" s="6"/>
      <c r="BI24" s="6"/>
      <c r="BJ24" s="24"/>
      <c r="BK24" s="6">
        <v>0</v>
      </c>
      <c r="BL24" s="33">
        <f t="shared" si="7"/>
        <v>0</v>
      </c>
      <c r="BM24" s="49"/>
      <c r="BN24" s="54"/>
      <c r="BO24" s="58"/>
      <c r="BP24" s="6"/>
      <c r="BQ24" s="6"/>
      <c r="BR24" s="6"/>
      <c r="BS24" s="23">
        <v>0</v>
      </c>
      <c r="BT24" s="33">
        <f t="shared" si="8"/>
        <v>0</v>
      </c>
      <c r="BU24" s="49"/>
      <c r="BV24" s="54"/>
      <c r="BW24" s="58"/>
      <c r="BX24" s="6"/>
      <c r="BY24" s="6"/>
      <c r="BZ24" s="24"/>
      <c r="CA24" s="6">
        <v>0</v>
      </c>
      <c r="CB24" s="33">
        <f t="shared" si="9"/>
        <v>0</v>
      </c>
      <c r="CC24" s="49"/>
      <c r="CD24" s="54"/>
      <c r="CE24" s="58"/>
      <c r="CF24" s="6"/>
      <c r="CG24" s="6"/>
      <c r="CH24" s="6"/>
      <c r="CI24" s="23">
        <v>0</v>
      </c>
      <c r="CJ24" s="33">
        <f t="shared" si="10"/>
        <v>0</v>
      </c>
      <c r="CK24" s="49"/>
      <c r="CL24" s="54"/>
      <c r="CM24" s="58"/>
      <c r="CN24" s="6"/>
      <c r="CO24" s="6"/>
      <c r="CP24" s="24"/>
      <c r="CQ24" s="6">
        <v>0</v>
      </c>
      <c r="CR24" s="33">
        <f t="shared" si="11"/>
        <v>0</v>
      </c>
      <c r="CS24" s="49"/>
      <c r="CT24" s="54"/>
      <c r="CU24" s="58"/>
      <c r="CV24" s="6"/>
      <c r="CW24" s="6"/>
      <c r="CX24" s="6"/>
      <c r="CY24" s="23">
        <v>0</v>
      </c>
      <c r="CZ24" s="33">
        <f t="shared" si="12"/>
        <v>0</v>
      </c>
      <c r="DA24" s="49"/>
      <c r="DB24" s="54"/>
      <c r="DC24" s="58"/>
      <c r="DD24" s="6"/>
      <c r="DE24" s="6"/>
      <c r="DF24" s="24"/>
      <c r="DG24" s="6">
        <v>0</v>
      </c>
      <c r="DH24" s="33">
        <f t="shared" si="13"/>
        <v>0</v>
      </c>
      <c r="DI24" s="49"/>
      <c r="DJ24" s="54"/>
      <c r="DK24" s="58"/>
      <c r="DL24" s="6"/>
      <c r="DM24" s="6"/>
      <c r="DN24" s="6"/>
      <c r="DO24" s="23">
        <v>0</v>
      </c>
      <c r="DP24" s="33">
        <f t="shared" si="14"/>
        <v>0</v>
      </c>
      <c r="DQ24" s="49"/>
      <c r="DR24" s="54"/>
      <c r="DS24" s="58"/>
      <c r="DT24" s="6"/>
      <c r="DU24" s="6"/>
      <c r="DV24" s="24"/>
      <c r="DW24" s="6">
        <v>0</v>
      </c>
      <c r="DX24" s="33">
        <f t="shared" si="15"/>
        <v>0</v>
      </c>
      <c r="DY24" s="49"/>
      <c r="DZ24" s="54"/>
      <c r="EA24" s="58"/>
      <c r="EB24" s="6"/>
      <c r="EC24" s="6"/>
      <c r="ED24" s="6"/>
      <c r="EE24" s="23">
        <v>0</v>
      </c>
      <c r="EF24" s="33">
        <f t="shared" si="16"/>
        <v>0</v>
      </c>
      <c r="EG24" s="49"/>
      <c r="EH24" s="54"/>
      <c r="EI24" s="58"/>
      <c r="EJ24" s="6"/>
      <c r="EK24" s="6"/>
      <c r="EL24" s="24"/>
      <c r="EM24" s="6">
        <v>0</v>
      </c>
      <c r="EN24" s="33">
        <f t="shared" si="17"/>
        <v>0</v>
      </c>
      <c r="EO24" s="49"/>
      <c r="EP24" s="54"/>
      <c r="EQ24" s="58"/>
      <c r="ER24" s="6"/>
      <c r="ES24" s="6"/>
      <c r="ET24" s="6"/>
      <c r="EU24" s="23">
        <v>0</v>
      </c>
      <c r="EV24" s="33">
        <f t="shared" si="18"/>
        <v>0</v>
      </c>
      <c r="EW24" s="49"/>
      <c r="EX24" s="54"/>
      <c r="EY24" s="58"/>
      <c r="EZ24" s="6"/>
      <c r="FA24" s="6"/>
      <c r="FB24" s="24"/>
      <c r="FC24" s="23">
        <v>0</v>
      </c>
      <c r="FD24" s="33">
        <f t="shared" si="19"/>
        <v>0</v>
      </c>
      <c r="FE24" s="49"/>
      <c r="FF24" s="54"/>
      <c r="FG24" s="58"/>
      <c r="FH24" s="6"/>
      <c r="FI24" s="6"/>
      <c r="FJ24" s="24"/>
      <c r="FK24" s="6">
        <v>0</v>
      </c>
      <c r="FL24" s="33">
        <f t="shared" si="20"/>
        <v>0</v>
      </c>
      <c r="FM24" s="49"/>
      <c r="FN24" s="54"/>
      <c r="FO24" s="58"/>
      <c r="FP24" s="6"/>
      <c r="FQ24" s="6"/>
      <c r="FR24" s="6"/>
      <c r="FS24" s="23">
        <v>0</v>
      </c>
      <c r="FT24" s="33">
        <f t="shared" si="21"/>
        <v>0</v>
      </c>
      <c r="FU24" s="49"/>
      <c r="FV24" s="54"/>
      <c r="FW24" s="58"/>
      <c r="FX24" s="6"/>
      <c r="FY24" s="6"/>
      <c r="FZ24" s="24"/>
      <c r="GA24" s="6">
        <v>0</v>
      </c>
      <c r="GB24" s="33">
        <f t="shared" si="22"/>
        <v>0</v>
      </c>
      <c r="GC24" s="49"/>
      <c r="GD24" s="54"/>
      <c r="GE24" s="58"/>
      <c r="GF24" s="6"/>
      <c r="GG24" s="6"/>
      <c r="GH24" s="6"/>
      <c r="GI24" s="23">
        <v>0</v>
      </c>
      <c r="GJ24" s="33">
        <f t="shared" si="23"/>
        <v>0</v>
      </c>
      <c r="GK24" s="49"/>
      <c r="GL24" s="54"/>
      <c r="GM24" s="58"/>
      <c r="GN24" s="6"/>
      <c r="GO24" s="6"/>
      <c r="GP24" s="24"/>
      <c r="GQ24" s="6">
        <v>0</v>
      </c>
      <c r="GR24" s="33">
        <f t="shared" si="24"/>
        <v>0</v>
      </c>
      <c r="GS24" s="49"/>
      <c r="GT24" s="54"/>
      <c r="GU24" s="58"/>
      <c r="GV24" s="6"/>
      <c r="GW24" s="6"/>
      <c r="GX24" s="6"/>
      <c r="GY24" s="23">
        <v>0</v>
      </c>
      <c r="GZ24" s="33">
        <f t="shared" si="25"/>
        <v>0</v>
      </c>
      <c r="HA24" s="49"/>
      <c r="HB24" s="54"/>
      <c r="HC24" s="58"/>
      <c r="HD24" s="6"/>
      <c r="HE24" s="6"/>
      <c r="HF24" s="24"/>
      <c r="HG24" s="6">
        <v>0</v>
      </c>
      <c r="HH24" s="33">
        <f t="shared" si="26"/>
        <v>0</v>
      </c>
      <c r="HI24" s="49"/>
      <c r="HJ24" s="54"/>
      <c r="HK24" s="58"/>
      <c r="HL24" s="6"/>
      <c r="HM24" s="6"/>
      <c r="HN24" s="6"/>
      <c r="HO24" s="23">
        <v>0</v>
      </c>
      <c r="HP24" s="33">
        <f t="shared" si="27"/>
        <v>0</v>
      </c>
      <c r="HQ24" s="49"/>
      <c r="HR24" s="54"/>
      <c r="HS24" s="58"/>
      <c r="HT24" s="6"/>
      <c r="HU24" s="6"/>
      <c r="HV24" s="24"/>
      <c r="HW24" s="6">
        <v>0</v>
      </c>
      <c r="HX24" s="33">
        <f t="shared" si="28"/>
        <v>0</v>
      </c>
      <c r="HY24" s="49"/>
      <c r="HZ24" s="54"/>
      <c r="IA24" s="58"/>
      <c r="IB24" s="6"/>
      <c r="IC24" s="6"/>
      <c r="ID24" s="6"/>
      <c r="IE24" s="23">
        <v>0</v>
      </c>
      <c r="IF24" s="33">
        <f t="shared" si="29"/>
        <v>0</v>
      </c>
      <c r="IG24" s="49"/>
      <c r="IH24" s="54"/>
      <c r="II24" s="58"/>
      <c r="IJ24" s="6"/>
      <c r="IK24" s="6"/>
      <c r="IL24" s="24"/>
      <c r="IM24" s="23">
        <v>0</v>
      </c>
      <c r="IN24" s="33">
        <f t="shared" si="30"/>
        <v>0</v>
      </c>
      <c r="IO24" s="49"/>
      <c r="IP24" s="54"/>
      <c r="IQ24" s="58"/>
      <c r="IR24" s="6"/>
      <c r="IS24" s="6"/>
      <c r="IT24" s="24"/>
    </row>
    <row r="25" spans="4:254" x14ac:dyDescent="0.25">
      <c r="D25" s="16" t="s">
        <v>8</v>
      </c>
      <c r="E25" s="6" t="s">
        <v>32</v>
      </c>
      <c r="F25" s="46">
        <v>24.79</v>
      </c>
      <c r="G25" s="23">
        <v>1</v>
      </c>
      <c r="H25" s="33">
        <f t="shared" si="0"/>
        <v>24.79</v>
      </c>
      <c r="I25" s="10" t="s">
        <v>76</v>
      </c>
      <c r="J25" s="53"/>
      <c r="K25" s="57">
        <f>SUM(H$21:H$28)*J25</f>
        <v>0</v>
      </c>
      <c r="L25" s="6"/>
      <c r="M25" s="6"/>
      <c r="N25" s="24"/>
      <c r="O25" s="6">
        <v>0</v>
      </c>
      <c r="P25" s="33">
        <f t="shared" si="1"/>
        <v>0</v>
      </c>
      <c r="Q25" s="10" t="s">
        <v>2</v>
      </c>
      <c r="R25" s="53"/>
      <c r="S25" s="57">
        <f>SUM(P$21:P$28)*R25</f>
        <v>0</v>
      </c>
      <c r="T25" s="6"/>
      <c r="U25" s="6"/>
      <c r="V25" s="6"/>
      <c r="W25" s="23">
        <v>0</v>
      </c>
      <c r="X25" s="33">
        <f t="shared" si="2"/>
        <v>0</v>
      </c>
      <c r="Y25" s="10" t="s">
        <v>2</v>
      </c>
      <c r="Z25" s="12"/>
      <c r="AA25" s="36">
        <f>SUM(X$21:X$28)*Z25</f>
        <v>0</v>
      </c>
      <c r="AB25" s="6"/>
      <c r="AC25" s="6"/>
      <c r="AD25" s="24"/>
      <c r="AE25" s="6">
        <v>0</v>
      </c>
      <c r="AF25" s="33">
        <f t="shared" si="3"/>
        <v>0</v>
      </c>
      <c r="AG25" s="10" t="s">
        <v>2</v>
      </c>
      <c r="AH25" s="53"/>
      <c r="AI25" s="57">
        <f>SUM(AF$21:AF$28)*AH25</f>
        <v>0</v>
      </c>
      <c r="AJ25" s="6"/>
      <c r="AK25" s="6"/>
      <c r="AL25" s="6"/>
      <c r="AM25" s="23">
        <v>0</v>
      </c>
      <c r="AN25" s="33">
        <f t="shared" si="4"/>
        <v>0</v>
      </c>
      <c r="AO25" s="10" t="s">
        <v>2</v>
      </c>
      <c r="AP25" s="53"/>
      <c r="AQ25" s="57">
        <f>SUM(AN$21:AN$28)*AP25</f>
        <v>0</v>
      </c>
      <c r="AR25" s="6"/>
      <c r="AS25" s="6"/>
      <c r="AT25" s="24"/>
      <c r="AU25" s="6">
        <v>0</v>
      </c>
      <c r="AV25" s="33">
        <f t="shared" si="5"/>
        <v>0</v>
      </c>
      <c r="AW25" s="10" t="s">
        <v>2</v>
      </c>
      <c r="AX25" s="53"/>
      <c r="AY25" s="57">
        <f>SUM(AV$21:AV$28)*AX25</f>
        <v>0</v>
      </c>
      <c r="AZ25" s="6"/>
      <c r="BA25" s="6"/>
      <c r="BB25" s="6"/>
      <c r="BC25" s="23">
        <v>1</v>
      </c>
      <c r="BD25" s="33">
        <f t="shared" si="6"/>
        <v>24.79</v>
      </c>
      <c r="BE25" s="10" t="s">
        <v>2</v>
      </c>
      <c r="BF25" s="53"/>
      <c r="BG25" s="57">
        <f>SUM(BD$21:BD$28)*BF25</f>
        <v>0</v>
      </c>
      <c r="BH25" s="6"/>
      <c r="BI25" s="6"/>
      <c r="BJ25" s="24"/>
      <c r="BK25" s="6">
        <v>1</v>
      </c>
      <c r="BL25" s="33">
        <f t="shared" si="7"/>
        <v>24.79</v>
      </c>
      <c r="BM25" s="10" t="s">
        <v>2</v>
      </c>
      <c r="BN25" s="53">
        <v>0.5</v>
      </c>
      <c r="BO25" s="57">
        <f>SUM(BL$21:BL$28)*BN25</f>
        <v>414.62499999999994</v>
      </c>
      <c r="BP25" s="6"/>
      <c r="BQ25" s="6"/>
      <c r="BR25" s="6"/>
      <c r="BS25" s="23">
        <v>0.5</v>
      </c>
      <c r="BT25" s="33">
        <f t="shared" si="8"/>
        <v>12.395</v>
      </c>
      <c r="BU25" s="10" t="s">
        <v>2</v>
      </c>
      <c r="BV25" s="53"/>
      <c r="BW25" s="57">
        <f>SUM(BT$21:BT$28)*BV25</f>
        <v>0</v>
      </c>
      <c r="BX25" s="6"/>
      <c r="BY25" s="6"/>
      <c r="BZ25" s="24"/>
      <c r="CA25" s="6">
        <v>0</v>
      </c>
      <c r="CB25" s="33">
        <f t="shared" si="9"/>
        <v>0</v>
      </c>
      <c r="CC25" s="10" t="s">
        <v>2</v>
      </c>
      <c r="CD25" s="53"/>
      <c r="CE25" s="57">
        <f>SUM(CB$21:CB$28)*CD25</f>
        <v>0</v>
      </c>
      <c r="CF25" s="6"/>
      <c r="CG25" s="6"/>
      <c r="CH25" s="6"/>
      <c r="CI25" s="23">
        <v>0</v>
      </c>
      <c r="CJ25" s="33">
        <f t="shared" si="10"/>
        <v>0</v>
      </c>
      <c r="CK25" s="10" t="s">
        <v>2</v>
      </c>
      <c r="CL25" s="53"/>
      <c r="CM25" s="57">
        <f>SUM(CJ$21:CJ$28)*CL25</f>
        <v>0</v>
      </c>
      <c r="CN25" s="6"/>
      <c r="CO25" s="6"/>
      <c r="CP25" s="24"/>
      <c r="CQ25" s="6">
        <v>0</v>
      </c>
      <c r="CR25" s="33">
        <f t="shared" si="11"/>
        <v>0</v>
      </c>
      <c r="CS25" s="10" t="s">
        <v>2</v>
      </c>
      <c r="CT25" s="53"/>
      <c r="CU25" s="57">
        <f>SUM(CR$21:CR$28)*CT25</f>
        <v>0</v>
      </c>
      <c r="CV25" s="6"/>
      <c r="CW25" s="6"/>
      <c r="CX25" s="6"/>
      <c r="CY25" s="23">
        <v>1</v>
      </c>
      <c r="CZ25" s="33">
        <f t="shared" si="12"/>
        <v>24.79</v>
      </c>
      <c r="DA25" s="10" t="s">
        <v>2</v>
      </c>
      <c r="DB25" s="53"/>
      <c r="DC25" s="57">
        <f>SUM(CZ$21:CZ$28)*DB25</f>
        <v>0</v>
      </c>
      <c r="DD25" s="6"/>
      <c r="DE25" s="6"/>
      <c r="DF25" s="24"/>
      <c r="DG25" s="6">
        <v>1</v>
      </c>
      <c r="DH25" s="33">
        <f t="shared" si="13"/>
        <v>24.79</v>
      </c>
      <c r="DI25" s="10" t="s">
        <v>2</v>
      </c>
      <c r="DJ25" s="53">
        <v>1</v>
      </c>
      <c r="DK25" s="57">
        <f>SUM(DH$21:DH$28)*DJ25</f>
        <v>818.31999999999994</v>
      </c>
      <c r="DL25" s="6"/>
      <c r="DM25" s="6"/>
      <c r="DN25" s="6"/>
      <c r="DO25" s="23">
        <v>0</v>
      </c>
      <c r="DP25" s="33">
        <f t="shared" si="14"/>
        <v>0</v>
      </c>
      <c r="DQ25" s="10" t="s">
        <v>2</v>
      </c>
      <c r="DR25" s="53"/>
      <c r="DS25" s="57">
        <f>SUM(DP$21:DP$28)*DR25</f>
        <v>0</v>
      </c>
      <c r="DT25" s="6"/>
      <c r="DU25" s="6"/>
      <c r="DV25" s="24"/>
      <c r="DW25" s="6">
        <v>1</v>
      </c>
      <c r="DX25" s="33">
        <f t="shared" si="15"/>
        <v>24.79</v>
      </c>
      <c r="DY25" s="10" t="s">
        <v>2</v>
      </c>
      <c r="DZ25" s="53">
        <v>0.4</v>
      </c>
      <c r="EA25" s="57">
        <f>SUM(DX$21:DX$28)*DZ25</f>
        <v>331.7</v>
      </c>
      <c r="EB25" s="6"/>
      <c r="EC25" s="6"/>
      <c r="ED25" s="6"/>
      <c r="EE25" s="23">
        <v>0</v>
      </c>
      <c r="EF25" s="33">
        <f t="shared" si="16"/>
        <v>0</v>
      </c>
      <c r="EG25" s="10" t="s">
        <v>2</v>
      </c>
      <c r="EH25" s="53"/>
      <c r="EI25" s="57">
        <f>SUM(EF$21:EF$28)*EH25</f>
        <v>0</v>
      </c>
      <c r="EJ25" s="6"/>
      <c r="EK25" s="6"/>
      <c r="EL25" s="24"/>
      <c r="EM25" s="6">
        <v>0</v>
      </c>
      <c r="EN25" s="33">
        <f t="shared" si="17"/>
        <v>0</v>
      </c>
      <c r="EO25" s="10" t="s">
        <v>2</v>
      </c>
      <c r="EP25" s="53"/>
      <c r="EQ25" s="57">
        <f>SUM(EN$21:EN$28)*EP25</f>
        <v>0</v>
      </c>
      <c r="ER25" s="6"/>
      <c r="ES25" s="6"/>
      <c r="ET25" s="6"/>
      <c r="EU25" s="23">
        <v>0</v>
      </c>
      <c r="EV25" s="33">
        <f t="shared" si="18"/>
        <v>0</v>
      </c>
      <c r="EW25" s="10" t="s">
        <v>2</v>
      </c>
      <c r="EX25" s="53"/>
      <c r="EY25" s="57">
        <f>SUM(EV$21:EV$28)*EX25</f>
        <v>0</v>
      </c>
      <c r="EZ25" s="6"/>
      <c r="FA25" s="6"/>
      <c r="FB25" s="24"/>
      <c r="FC25" s="23">
        <v>0</v>
      </c>
      <c r="FD25" s="33">
        <f t="shared" si="19"/>
        <v>0</v>
      </c>
      <c r="FE25" s="10" t="s">
        <v>2</v>
      </c>
      <c r="FF25" s="53"/>
      <c r="FG25" s="57">
        <f>SUM(FD$21:FD$28)*FF25</f>
        <v>0</v>
      </c>
      <c r="FH25" s="6"/>
      <c r="FI25" s="6"/>
      <c r="FJ25" s="24"/>
      <c r="FK25" s="6">
        <v>0</v>
      </c>
      <c r="FL25" s="33">
        <f t="shared" si="20"/>
        <v>0</v>
      </c>
      <c r="FM25" s="10" t="s">
        <v>2</v>
      </c>
      <c r="FN25" s="53"/>
      <c r="FO25" s="57">
        <f>SUM(FL$21:FL$28)*FN25</f>
        <v>0</v>
      </c>
      <c r="FP25" s="6"/>
      <c r="FQ25" s="6"/>
      <c r="FR25" s="6"/>
      <c r="FS25" s="23">
        <v>0</v>
      </c>
      <c r="FT25" s="33">
        <f t="shared" si="21"/>
        <v>0</v>
      </c>
      <c r="FU25" s="10" t="s">
        <v>2</v>
      </c>
      <c r="FV25" s="53"/>
      <c r="FW25" s="57">
        <f>SUM(FT$21:FT$28)*FV25</f>
        <v>0</v>
      </c>
      <c r="FX25" s="6"/>
      <c r="FY25" s="6"/>
      <c r="FZ25" s="24"/>
      <c r="GA25" s="6">
        <v>0</v>
      </c>
      <c r="GB25" s="33">
        <f t="shared" si="22"/>
        <v>0</v>
      </c>
      <c r="GC25" s="10" t="s">
        <v>2</v>
      </c>
      <c r="GD25" s="53"/>
      <c r="GE25" s="57">
        <f>SUM(GB$21:GB$28)*GD25</f>
        <v>0</v>
      </c>
      <c r="GF25" s="6"/>
      <c r="GG25" s="6"/>
      <c r="GH25" s="6"/>
      <c r="GI25" s="23">
        <v>0</v>
      </c>
      <c r="GJ25" s="33">
        <f t="shared" si="23"/>
        <v>0</v>
      </c>
      <c r="GK25" s="10" t="s">
        <v>2</v>
      </c>
      <c r="GL25" s="53"/>
      <c r="GM25" s="57">
        <f>SUM(GJ$21:GJ$28)*GL25</f>
        <v>0</v>
      </c>
      <c r="GN25" s="6"/>
      <c r="GO25" s="6"/>
      <c r="GP25" s="24"/>
      <c r="GQ25" s="6">
        <v>0</v>
      </c>
      <c r="GR25" s="33">
        <f t="shared" si="24"/>
        <v>0</v>
      </c>
      <c r="GS25" s="10" t="s">
        <v>2</v>
      </c>
      <c r="GT25" s="53"/>
      <c r="GU25" s="57">
        <f>SUM(GR$21:GR$28)*GT25</f>
        <v>0</v>
      </c>
      <c r="GV25" s="6"/>
      <c r="GW25" s="6"/>
      <c r="GX25" s="6"/>
      <c r="GY25" s="23">
        <v>0</v>
      </c>
      <c r="GZ25" s="33">
        <f t="shared" si="25"/>
        <v>0</v>
      </c>
      <c r="HA25" s="10" t="s">
        <v>2</v>
      </c>
      <c r="HB25" s="53"/>
      <c r="HC25" s="57">
        <f>SUM(GZ$21:GZ$28)*HB25</f>
        <v>0</v>
      </c>
      <c r="HD25" s="6"/>
      <c r="HE25" s="6"/>
      <c r="HF25" s="24"/>
      <c r="HG25" s="6">
        <v>0</v>
      </c>
      <c r="HH25" s="33">
        <f t="shared" si="26"/>
        <v>0</v>
      </c>
      <c r="HI25" s="10" t="s">
        <v>2</v>
      </c>
      <c r="HJ25" s="53"/>
      <c r="HK25" s="57">
        <f>SUM(HH$21:HH$28)*HJ25</f>
        <v>0</v>
      </c>
      <c r="HL25" s="6"/>
      <c r="HM25" s="6"/>
      <c r="HN25" s="6"/>
      <c r="HO25" s="23">
        <v>0</v>
      </c>
      <c r="HP25" s="33">
        <f t="shared" si="27"/>
        <v>0</v>
      </c>
      <c r="HQ25" s="10" t="s">
        <v>2</v>
      </c>
      <c r="HR25" s="53"/>
      <c r="HS25" s="57">
        <f>SUM(HP$21:HP$28)*HR25</f>
        <v>0</v>
      </c>
      <c r="HT25" s="6"/>
      <c r="HU25" s="6"/>
      <c r="HV25" s="24"/>
      <c r="HW25" s="6">
        <v>0</v>
      </c>
      <c r="HX25" s="33">
        <f t="shared" si="28"/>
        <v>0</v>
      </c>
      <c r="HY25" s="10" t="s">
        <v>2</v>
      </c>
      <c r="HZ25" s="53"/>
      <c r="IA25" s="57">
        <f>SUM(HX$21:HX$28)*HZ25</f>
        <v>0</v>
      </c>
      <c r="IB25" s="6"/>
      <c r="IC25" s="6"/>
      <c r="ID25" s="6"/>
      <c r="IE25" s="23">
        <v>0</v>
      </c>
      <c r="IF25" s="33">
        <f t="shared" si="29"/>
        <v>0</v>
      </c>
      <c r="IG25" s="10" t="s">
        <v>2</v>
      </c>
      <c r="IH25" s="53"/>
      <c r="II25" s="57">
        <f>SUM(IF$21:IF$28)*IH25</f>
        <v>0</v>
      </c>
      <c r="IJ25" s="6"/>
      <c r="IK25" s="6"/>
      <c r="IL25" s="24"/>
      <c r="IM25" s="23">
        <v>0</v>
      </c>
      <c r="IN25" s="33">
        <f t="shared" si="30"/>
        <v>0</v>
      </c>
      <c r="IO25" s="10" t="s">
        <v>2</v>
      </c>
      <c r="IP25" s="53"/>
      <c r="IQ25" s="57">
        <f>SUM(IN$21:IN$28)*IP25</f>
        <v>0</v>
      </c>
      <c r="IR25" s="6"/>
      <c r="IS25" s="6"/>
      <c r="IT25" s="24"/>
    </row>
    <row r="26" spans="4:254" x14ac:dyDescent="0.25">
      <c r="D26" s="16" t="s">
        <v>9</v>
      </c>
      <c r="E26" s="6" t="s">
        <v>32</v>
      </c>
      <c r="F26" s="46">
        <v>10.93</v>
      </c>
      <c r="G26" s="23">
        <v>1</v>
      </c>
      <c r="H26" s="33">
        <f t="shared" si="0"/>
        <v>10.93</v>
      </c>
      <c r="I26" s="199"/>
      <c r="J26" s="55"/>
      <c r="K26" s="57"/>
      <c r="L26" s="6"/>
      <c r="M26" s="6"/>
      <c r="N26" s="24"/>
      <c r="O26" s="6">
        <v>0</v>
      </c>
      <c r="P26" s="33">
        <f t="shared" si="1"/>
        <v>0</v>
      </c>
      <c r="Q26" s="6"/>
      <c r="R26" s="55"/>
      <c r="S26" s="57"/>
      <c r="T26" s="6"/>
      <c r="U26" s="6"/>
      <c r="V26" s="6"/>
      <c r="W26" s="23">
        <v>0</v>
      </c>
      <c r="X26" s="33">
        <f t="shared" si="2"/>
        <v>0</v>
      </c>
      <c r="Y26" s="6"/>
      <c r="Z26" s="14"/>
      <c r="AA26" s="36"/>
      <c r="AB26" s="6"/>
      <c r="AC26" s="6"/>
      <c r="AD26" s="24"/>
      <c r="AE26" s="6">
        <v>0</v>
      </c>
      <c r="AF26" s="33">
        <f t="shared" si="3"/>
        <v>0</v>
      </c>
      <c r="AG26" s="6"/>
      <c r="AH26" s="55"/>
      <c r="AI26" s="57"/>
      <c r="AJ26" s="6"/>
      <c r="AK26" s="6"/>
      <c r="AL26" s="6"/>
      <c r="AM26" s="23">
        <v>0</v>
      </c>
      <c r="AN26" s="33">
        <f t="shared" si="4"/>
        <v>0</v>
      </c>
      <c r="AO26" s="6"/>
      <c r="AP26" s="55"/>
      <c r="AQ26" s="57"/>
      <c r="AR26" s="6"/>
      <c r="AS26" s="6"/>
      <c r="AT26" s="24"/>
      <c r="AU26" s="6">
        <v>0</v>
      </c>
      <c r="AV26" s="33">
        <f t="shared" si="5"/>
        <v>0</v>
      </c>
      <c r="AW26" s="6"/>
      <c r="AX26" s="55"/>
      <c r="AY26" s="57"/>
      <c r="AZ26" s="6"/>
      <c r="BA26" s="6"/>
      <c r="BB26" s="6"/>
      <c r="BC26" s="23">
        <v>1</v>
      </c>
      <c r="BD26" s="33">
        <f t="shared" si="6"/>
        <v>10.93</v>
      </c>
      <c r="BE26" s="6"/>
      <c r="BF26" s="55"/>
      <c r="BG26" s="57"/>
      <c r="BH26" s="6"/>
      <c r="BI26" s="6"/>
      <c r="BJ26" s="24"/>
      <c r="BK26" s="6">
        <v>1</v>
      </c>
      <c r="BL26" s="33">
        <f t="shared" si="7"/>
        <v>10.93</v>
      </c>
      <c r="BM26" s="6"/>
      <c r="BN26" s="55"/>
      <c r="BO26" s="57"/>
      <c r="BP26" s="6"/>
      <c r="BQ26" s="6"/>
      <c r="BR26" s="6"/>
      <c r="BS26" s="23">
        <v>0.5</v>
      </c>
      <c r="BT26" s="33">
        <f t="shared" si="8"/>
        <v>5.4649999999999999</v>
      </c>
      <c r="BU26" s="6"/>
      <c r="BV26" s="55"/>
      <c r="BW26" s="57"/>
      <c r="BX26" s="6"/>
      <c r="BY26" s="6"/>
      <c r="BZ26" s="24"/>
      <c r="CA26" s="6">
        <v>0</v>
      </c>
      <c r="CB26" s="33">
        <f t="shared" si="9"/>
        <v>0</v>
      </c>
      <c r="CC26" s="6"/>
      <c r="CD26" s="55"/>
      <c r="CE26" s="57"/>
      <c r="CF26" s="6"/>
      <c r="CG26" s="6"/>
      <c r="CH26" s="6"/>
      <c r="CI26" s="23">
        <v>0</v>
      </c>
      <c r="CJ26" s="33">
        <f t="shared" si="10"/>
        <v>0</v>
      </c>
      <c r="CK26" s="6"/>
      <c r="CL26" s="55"/>
      <c r="CM26" s="57"/>
      <c r="CN26" s="6"/>
      <c r="CO26" s="6"/>
      <c r="CP26" s="24"/>
      <c r="CQ26" s="6">
        <v>1</v>
      </c>
      <c r="CR26" s="33">
        <f t="shared" si="11"/>
        <v>10.93</v>
      </c>
      <c r="CS26" s="6"/>
      <c r="CT26" s="55"/>
      <c r="CU26" s="57"/>
      <c r="CV26" s="6"/>
      <c r="CW26" s="6"/>
      <c r="CX26" s="6"/>
      <c r="CY26" s="23">
        <v>1</v>
      </c>
      <c r="CZ26" s="33">
        <f t="shared" si="12"/>
        <v>10.93</v>
      </c>
      <c r="DA26" s="6"/>
      <c r="DB26" s="55"/>
      <c r="DC26" s="57"/>
      <c r="DD26" s="6"/>
      <c r="DE26" s="6"/>
      <c r="DF26" s="24"/>
      <c r="DG26" s="6">
        <v>0</v>
      </c>
      <c r="DH26" s="33">
        <f t="shared" si="13"/>
        <v>0</v>
      </c>
      <c r="DI26" s="6"/>
      <c r="DJ26" s="55"/>
      <c r="DK26" s="57"/>
      <c r="DL26" s="6"/>
      <c r="DM26" s="6"/>
      <c r="DN26" s="6"/>
      <c r="DO26" s="23">
        <v>0</v>
      </c>
      <c r="DP26" s="33">
        <f t="shared" si="14"/>
        <v>0</v>
      </c>
      <c r="DQ26" s="6"/>
      <c r="DR26" s="55"/>
      <c r="DS26" s="57"/>
      <c r="DT26" s="6"/>
      <c r="DU26" s="6"/>
      <c r="DV26" s="24"/>
      <c r="DW26" s="6">
        <v>1</v>
      </c>
      <c r="DX26" s="33">
        <f t="shared" si="15"/>
        <v>10.93</v>
      </c>
      <c r="DY26" s="6"/>
      <c r="DZ26" s="55"/>
      <c r="EA26" s="57"/>
      <c r="EB26" s="6"/>
      <c r="EC26" s="6"/>
      <c r="ED26" s="6"/>
      <c r="EE26" s="23">
        <v>0</v>
      </c>
      <c r="EF26" s="33">
        <f t="shared" si="16"/>
        <v>0</v>
      </c>
      <c r="EG26" s="6"/>
      <c r="EH26" s="55"/>
      <c r="EI26" s="57"/>
      <c r="EJ26" s="6"/>
      <c r="EK26" s="6"/>
      <c r="EL26" s="24"/>
      <c r="EM26" s="6">
        <v>0</v>
      </c>
      <c r="EN26" s="33">
        <f t="shared" si="17"/>
        <v>0</v>
      </c>
      <c r="EO26" s="6"/>
      <c r="EP26" s="55"/>
      <c r="EQ26" s="57"/>
      <c r="ER26" s="6"/>
      <c r="ES26" s="6"/>
      <c r="ET26" s="6"/>
      <c r="EU26" s="23">
        <v>0</v>
      </c>
      <c r="EV26" s="33">
        <f t="shared" si="18"/>
        <v>0</v>
      </c>
      <c r="EW26" s="6"/>
      <c r="EX26" s="55"/>
      <c r="EY26" s="57"/>
      <c r="EZ26" s="6"/>
      <c r="FA26" s="6"/>
      <c r="FB26" s="24"/>
      <c r="FC26" s="23">
        <v>0</v>
      </c>
      <c r="FD26" s="33">
        <f t="shared" si="19"/>
        <v>0</v>
      </c>
      <c r="FE26" s="6"/>
      <c r="FF26" s="55"/>
      <c r="FG26" s="57"/>
      <c r="FH26" s="6"/>
      <c r="FI26" s="6"/>
      <c r="FJ26" s="24"/>
      <c r="FK26" s="6">
        <v>0</v>
      </c>
      <c r="FL26" s="33">
        <f t="shared" si="20"/>
        <v>0</v>
      </c>
      <c r="FM26" s="6"/>
      <c r="FN26" s="55"/>
      <c r="FO26" s="57"/>
      <c r="FP26" s="6"/>
      <c r="FQ26" s="6"/>
      <c r="FR26" s="6"/>
      <c r="FS26" s="23">
        <v>0</v>
      </c>
      <c r="FT26" s="33">
        <f t="shared" si="21"/>
        <v>0</v>
      </c>
      <c r="FU26" s="6"/>
      <c r="FV26" s="55"/>
      <c r="FW26" s="57"/>
      <c r="FX26" s="6"/>
      <c r="FY26" s="6"/>
      <c r="FZ26" s="24"/>
      <c r="GA26" s="6">
        <v>0</v>
      </c>
      <c r="GB26" s="33">
        <f t="shared" si="22"/>
        <v>0</v>
      </c>
      <c r="GC26" s="6"/>
      <c r="GD26" s="55"/>
      <c r="GE26" s="57"/>
      <c r="GF26" s="6"/>
      <c r="GG26" s="6"/>
      <c r="GH26" s="6"/>
      <c r="GI26" s="23">
        <v>0</v>
      </c>
      <c r="GJ26" s="33">
        <f t="shared" si="23"/>
        <v>0</v>
      </c>
      <c r="GK26" s="6"/>
      <c r="GL26" s="55"/>
      <c r="GM26" s="57"/>
      <c r="GN26" s="6"/>
      <c r="GO26" s="6"/>
      <c r="GP26" s="24"/>
      <c r="GQ26" s="6">
        <v>0</v>
      </c>
      <c r="GR26" s="33">
        <f t="shared" si="24"/>
        <v>0</v>
      </c>
      <c r="GS26" s="6"/>
      <c r="GT26" s="55"/>
      <c r="GU26" s="57"/>
      <c r="GV26" s="6"/>
      <c r="GW26" s="6"/>
      <c r="GX26" s="6"/>
      <c r="GY26" s="23">
        <v>0</v>
      </c>
      <c r="GZ26" s="33">
        <f t="shared" si="25"/>
        <v>0</v>
      </c>
      <c r="HA26" s="6"/>
      <c r="HB26" s="55"/>
      <c r="HC26" s="57"/>
      <c r="HD26" s="6"/>
      <c r="HE26" s="6"/>
      <c r="HF26" s="24"/>
      <c r="HG26" s="6">
        <v>0</v>
      </c>
      <c r="HH26" s="33">
        <f t="shared" si="26"/>
        <v>0</v>
      </c>
      <c r="HI26" s="6"/>
      <c r="HJ26" s="55"/>
      <c r="HK26" s="57"/>
      <c r="HL26" s="6"/>
      <c r="HM26" s="6"/>
      <c r="HN26" s="6"/>
      <c r="HO26" s="23">
        <v>0</v>
      </c>
      <c r="HP26" s="33">
        <f t="shared" si="27"/>
        <v>0</v>
      </c>
      <c r="HQ26" s="6"/>
      <c r="HR26" s="55"/>
      <c r="HS26" s="57"/>
      <c r="HT26" s="6"/>
      <c r="HU26" s="6"/>
      <c r="HV26" s="24"/>
      <c r="HW26" s="6">
        <v>0</v>
      </c>
      <c r="HX26" s="33">
        <f t="shared" si="28"/>
        <v>0</v>
      </c>
      <c r="HY26" s="6"/>
      <c r="HZ26" s="55"/>
      <c r="IA26" s="57"/>
      <c r="IB26" s="6"/>
      <c r="IC26" s="6"/>
      <c r="ID26" s="6"/>
      <c r="IE26" s="23">
        <v>0</v>
      </c>
      <c r="IF26" s="33">
        <f t="shared" si="29"/>
        <v>0</v>
      </c>
      <c r="IG26" s="6"/>
      <c r="IH26" s="55"/>
      <c r="II26" s="57"/>
      <c r="IJ26" s="6"/>
      <c r="IK26" s="6"/>
      <c r="IL26" s="24"/>
      <c r="IM26" s="23">
        <v>0</v>
      </c>
      <c r="IN26" s="33">
        <f t="shared" si="30"/>
        <v>0</v>
      </c>
      <c r="IO26" s="6"/>
      <c r="IP26" s="55"/>
      <c r="IQ26" s="57"/>
      <c r="IR26" s="6"/>
      <c r="IS26" s="6"/>
      <c r="IT26" s="24"/>
    </row>
    <row r="27" spans="4:254" ht="15" customHeight="1" x14ac:dyDescent="0.25">
      <c r="D27" s="16" t="s">
        <v>18</v>
      </c>
      <c r="E27" s="6" t="s">
        <v>32</v>
      </c>
      <c r="F27" s="46">
        <v>15</v>
      </c>
      <c r="G27" s="23">
        <v>0</v>
      </c>
      <c r="H27" s="33">
        <f t="shared" si="0"/>
        <v>0</v>
      </c>
      <c r="I27" s="321" t="s">
        <v>36</v>
      </c>
      <c r="J27" s="52"/>
      <c r="K27" s="56">
        <f>SUM(H$21:H$28)*J27</f>
        <v>0</v>
      </c>
      <c r="L27" s="6"/>
      <c r="M27" s="6"/>
      <c r="N27" s="24"/>
      <c r="O27" s="6">
        <v>0</v>
      </c>
      <c r="P27" s="33">
        <f t="shared" si="1"/>
        <v>0</v>
      </c>
      <c r="Q27" s="321" t="s">
        <v>36</v>
      </c>
      <c r="R27" s="52"/>
      <c r="S27" s="56">
        <f>SUM(P$21:P$28)*R27</f>
        <v>0</v>
      </c>
      <c r="T27" s="6"/>
      <c r="U27" s="6"/>
      <c r="V27" s="6"/>
      <c r="W27" s="23">
        <v>0</v>
      </c>
      <c r="X27" s="33">
        <f t="shared" si="2"/>
        <v>0</v>
      </c>
      <c r="Y27" s="321" t="s">
        <v>36</v>
      </c>
      <c r="Z27" s="11"/>
      <c r="AA27" s="35">
        <f>SUM(X$21:X$28)*Z27</f>
        <v>0</v>
      </c>
      <c r="AB27" s="6"/>
      <c r="AC27" s="6"/>
      <c r="AD27" s="24"/>
      <c r="AE27" s="6">
        <v>0</v>
      </c>
      <c r="AF27" s="33">
        <f t="shared" si="3"/>
        <v>0</v>
      </c>
      <c r="AG27" s="321" t="s">
        <v>36</v>
      </c>
      <c r="AH27" s="52"/>
      <c r="AI27" s="56">
        <f>SUM(AF$21:AF$28)*AH27</f>
        <v>0</v>
      </c>
      <c r="AJ27" s="6"/>
      <c r="AK27" s="6"/>
      <c r="AL27" s="6"/>
      <c r="AM27" s="23">
        <v>0</v>
      </c>
      <c r="AN27" s="33">
        <f t="shared" si="4"/>
        <v>0</v>
      </c>
      <c r="AO27" s="321" t="s">
        <v>36</v>
      </c>
      <c r="AP27" s="52"/>
      <c r="AQ27" s="56">
        <f>SUM(AN$21:AN$28)*AP27</f>
        <v>0</v>
      </c>
      <c r="AR27" s="6"/>
      <c r="AS27" s="6"/>
      <c r="AT27" s="24"/>
      <c r="AU27" s="6">
        <v>0</v>
      </c>
      <c r="AV27" s="33">
        <f t="shared" si="5"/>
        <v>0</v>
      </c>
      <c r="AW27" s="321" t="s">
        <v>36</v>
      </c>
      <c r="AX27" s="52"/>
      <c r="AY27" s="56">
        <f>SUM(AV$21:AV$28)*AX27</f>
        <v>0</v>
      </c>
      <c r="AZ27" s="6"/>
      <c r="BA27" s="6"/>
      <c r="BB27" s="6"/>
      <c r="BC27" s="23">
        <v>0</v>
      </c>
      <c r="BD27" s="33">
        <f t="shared" si="6"/>
        <v>0</v>
      </c>
      <c r="BE27" s="321" t="s">
        <v>36</v>
      </c>
      <c r="BF27" s="52"/>
      <c r="BG27" s="56">
        <f>SUM(BD$21:BD$28)*BF27</f>
        <v>0</v>
      </c>
      <c r="BH27" s="6"/>
      <c r="BI27" s="6"/>
      <c r="BJ27" s="24"/>
      <c r="BK27" s="6">
        <v>0</v>
      </c>
      <c r="BL27" s="33">
        <f t="shared" si="7"/>
        <v>0</v>
      </c>
      <c r="BM27" s="321" t="s">
        <v>36</v>
      </c>
      <c r="BN27" s="52"/>
      <c r="BO27" s="56">
        <f>SUM(BL$21:BL$28)*BN27</f>
        <v>0</v>
      </c>
      <c r="BP27" s="6"/>
      <c r="BQ27" s="6"/>
      <c r="BR27" s="6"/>
      <c r="BS27" s="23">
        <v>0</v>
      </c>
      <c r="BT27" s="33">
        <f t="shared" si="8"/>
        <v>0</v>
      </c>
      <c r="BU27" s="321" t="s">
        <v>36</v>
      </c>
      <c r="BV27" s="52"/>
      <c r="BW27" s="56">
        <f>SUM(BT$21:BT$28)*BV27</f>
        <v>0</v>
      </c>
      <c r="BX27" s="6"/>
      <c r="BY27" s="6"/>
      <c r="BZ27" s="24"/>
      <c r="CA27" s="6">
        <v>0</v>
      </c>
      <c r="CB27" s="33">
        <f t="shared" si="9"/>
        <v>0</v>
      </c>
      <c r="CC27" s="321" t="s">
        <v>36</v>
      </c>
      <c r="CD27" s="52"/>
      <c r="CE27" s="56">
        <f>SUM(CB$21:CB$28)*CD27</f>
        <v>0</v>
      </c>
      <c r="CF27" s="6"/>
      <c r="CG27" s="6"/>
      <c r="CH27" s="6"/>
      <c r="CI27" s="23">
        <v>0</v>
      </c>
      <c r="CJ27" s="33">
        <f t="shared" si="10"/>
        <v>0</v>
      </c>
      <c r="CK27" s="321" t="s">
        <v>36</v>
      </c>
      <c r="CL27" s="52"/>
      <c r="CM27" s="56">
        <f>SUM(CJ$21:CJ$28)*CL27</f>
        <v>0</v>
      </c>
      <c r="CN27" s="6"/>
      <c r="CO27" s="6"/>
      <c r="CP27" s="24"/>
      <c r="CQ27" s="6">
        <v>0</v>
      </c>
      <c r="CR27" s="33">
        <f t="shared" si="11"/>
        <v>0</v>
      </c>
      <c r="CS27" s="321" t="s">
        <v>36</v>
      </c>
      <c r="CT27" s="52"/>
      <c r="CU27" s="56">
        <f>SUM(CR$21:CR$28)*CT27</f>
        <v>0</v>
      </c>
      <c r="CV27" s="6"/>
      <c r="CW27" s="6"/>
      <c r="CX27" s="6"/>
      <c r="CY27" s="23">
        <v>0</v>
      </c>
      <c r="CZ27" s="33">
        <f t="shared" si="12"/>
        <v>0</v>
      </c>
      <c r="DA27" s="321" t="s">
        <v>36</v>
      </c>
      <c r="DB27" s="52"/>
      <c r="DC27" s="56">
        <f>SUM(CZ$21:CZ$28)*DB27</f>
        <v>0</v>
      </c>
      <c r="DD27" s="6"/>
      <c r="DE27" s="6"/>
      <c r="DF27" s="24"/>
      <c r="DG27" s="6">
        <v>0</v>
      </c>
      <c r="DH27" s="33">
        <f t="shared" si="13"/>
        <v>0</v>
      </c>
      <c r="DI27" s="321" t="s">
        <v>36</v>
      </c>
      <c r="DJ27" s="52"/>
      <c r="DK27" s="56">
        <f>SUM(DH$21:DH$28)*DJ27</f>
        <v>0</v>
      </c>
      <c r="DL27" s="6"/>
      <c r="DM27" s="6"/>
      <c r="DN27" s="6"/>
      <c r="DO27" s="23">
        <v>0</v>
      </c>
      <c r="DP27" s="33">
        <f t="shared" si="14"/>
        <v>0</v>
      </c>
      <c r="DQ27" s="321" t="s">
        <v>36</v>
      </c>
      <c r="DR27" s="52"/>
      <c r="DS27" s="56">
        <f>SUM(DP$21:DP$28)*DR27</f>
        <v>0</v>
      </c>
      <c r="DT27" s="6"/>
      <c r="DU27" s="6"/>
      <c r="DV27" s="24"/>
      <c r="DW27" s="6">
        <v>0</v>
      </c>
      <c r="DX27" s="33">
        <f t="shared" si="15"/>
        <v>0</v>
      </c>
      <c r="DY27" s="321" t="s">
        <v>36</v>
      </c>
      <c r="DZ27" s="52"/>
      <c r="EA27" s="56">
        <f>SUM(DX$21:DX$28)*DZ27</f>
        <v>0</v>
      </c>
      <c r="EB27" s="6"/>
      <c r="EC27" s="6"/>
      <c r="ED27" s="6"/>
      <c r="EE27" s="23">
        <v>0</v>
      </c>
      <c r="EF27" s="33">
        <f t="shared" si="16"/>
        <v>0</v>
      </c>
      <c r="EG27" s="321" t="s">
        <v>36</v>
      </c>
      <c r="EH27" s="52"/>
      <c r="EI27" s="56">
        <f>SUM(EF$21:EF$28)*EH27</f>
        <v>0</v>
      </c>
      <c r="EJ27" s="6"/>
      <c r="EK27" s="6"/>
      <c r="EL27" s="24"/>
      <c r="EM27" s="6">
        <v>0</v>
      </c>
      <c r="EN27" s="33">
        <f t="shared" si="17"/>
        <v>0</v>
      </c>
      <c r="EO27" s="321" t="s">
        <v>36</v>
      </c>
      <c r="EP27" s="52"/>
      <c r="EQ27" s="56">
        <f>SUM(EN$21:EN$28)*EP27</f>
        <v>0</v>
      </c>
      <c r="ER27" s="6"/>
      <c r="ES27" s="6"/>
      <c r="ET27" s="6"/>
      <c r="EU27" s="23">
        <v>0</v>
      </c>
      <c r="EV27" s="33">
        <f t="shared" si="18"/>
        <v>0</v>
      </c>
      <c r="EW27" s="321" t="s">
        <v>36</v>
      </c>
      <c r="EX27" s="52"/>
      <c r="EY27" s="56">
        <f>SUM(EV$21:EV$28)*EX27</f>
        <v>0</v>
      </c>
      <c r="EZ27" s="6"/>
      <c r="FA27" s="6"/>
      <c r="FB27" s="24"/>
      <c r="FC27" s="23">
        <v>0</v>
      </c>
      <c r="FD27" s="33">
        <f t="shared" si="19"/>
        <v>0</v>
      </c>
      <c r="FE27" s="321" t="s">
        <v>36</v>
      </c>
      <c r="FF27" s="52"/>
      <c r="FG27" s="56">
        <f>SUM(FD$21:FD$28)*FF27</f>
        <v>0</v>
      </c>
      <c r="FH27" s="6"/>
      <c r="FI27" s="6"/>
      <c r="FJ27" s="24"/>
      <c r="FK27" s="6">
        <v>0</v>
      </c>
      <c r="FL27" s="33">
        <f t="shared" si="20"/>
        <v>0</v>
      </c>
      <c r="FM27" s="321" t="s">
        <v>36</v>
      </c>
      <c r="FN27" s="52"/>
      <c r="FO27" s="56">
        <f>SUM(FL$21:FL$28)*FN27</f>
        <v>0</v>
      </c>
      <c r="FP27" s="6"/>
      <c r="FQ27" s="6"/>
      <c r="FR27" s="6"/>
      <c r="FS27" s="23">
        <v>0</v>
      </c>
      <c r="FT27" s="33">
        <f t="shared" si="21"/>
        <v>0</v>
      </c>
      <c r="FU27" s="321" t="s">
        <v>36</v>
      </c>
      <c r="FV27" s="52"/>
      <c r="FW27" s="56">
        <f>SUM(FT$21:FT$28)*FV27</f>
        <v>0</v>
      </c>
      <c r="FX27" s="6"/>
      <c r="FY27" s="6"/>
      <c r="FZ27" s="24"/>
      <c r="GA27" s="6">
        <v>0</v>
      </c>
      <c r="GB27" s="33">
        <f t="shared" si="22"/>
        <v>0</v>
      </c>
      <c r="GC27" s="321" t="s">
        <v>36</v>
      </c>
      <c r="GD27" s="52"/>
      <c r="GE27" s="56">
        <f>SUM(GB$21:GB$28)*GD27</f>
        <v>0</v>
      </c>
      <c r="GF27" s="6"/>
      <c r="GG27" s="6"/>
      <c r="GH27" s="6"/>
      <c r="GI27" s="23">
        <v>0</v>
      </c>
      <c r="GJ27" s="33">
        <f t="shared" si="23"/>
        <v>0</v>
      </c>
      <c r="GK27" s="321" t="s">
        <v>36</v>
      </c>
      <c r="GL27" s="52"/>
      <c r="GM27" s="56">
        <f>SUM(GJ$21:GJ$28)*GL27</f>
        <v>0</v>
      </c>
      <c r="GN27" s="6"/>
      <c r="GO27" s="6"/>
      <c r="GP27" s="24"/>
      <c r="GQ27" s="6">
        <v>0</v>
      </c>
      <c r="GR27" s="33">
        <f t="shared" si="24"/>
        <v>0</v>
      </c>
      <c r="GS27" s="321" t="s">
        <v>36</v>
      </c>
      <c r="GT27" s="52"/>
      <c r="GU27" s="56">
        <f>SUM(GR$21:GR$28)*GT27</f>
        <v>0</v>
      </c>
      <c r="GV27" s="6"/>
      <c r="GW27" s="6"/>
      <c r="GX27" s="6"/>
      <c r="GY27" s="23">
        <v>0</v>
      </c>
      <c r="GZ27" s="33">
        <f t="shared" si="25"/>
        <v>0</v>
      </c>
      <c r="HA27" s="321" t="s">
        <v>36</v>
      </c>
      <c r="HB27" s="52"/>
      <c r="HC27" s="56">
        <f>SUM(GZ$21:GZ$28)*HB27</f>
        <v>0</v>
      </c>
      <c r="HD27" s="6"/>
      <c r="HE27" s="6"/>
      <c r="HF27" s="24"/>
      <c r="HG27" s="6">
        <v>0</v>
      </c>
      <c r="HH27" s="33">
        <f t="shared" si="26"/>
        <v>0</v>
      </c>
      <c r="HI27" s="321" t="s">
        <v>36</v>
      </c>
      <c r="HJ27" s="52"/>
      <c r="HK27" s="56">
        <f>SUM(HH$21:HH$28)*HJ27</f>
        <v>0</v>
      </c>
      <c r="HL27" s="6"/>
      <c r="HM27" s="6"/>
      <c r="HN27" s="6"/>
      <c r="HO27" s="23">
        <v>0</v>
      </c>
      <c r="HP27" s="33">
        <f t="shared" si="27"/>
        <v>0</v>
      </c>
      <c r="HQ27" s="321" t="s">
        <v>36</v>
      </c>
      <c r="HR27" s="52"/>
      <c r="HS27" s="56">
        <f>SUM(HP$21:HP$28)*HR27</f>
        <v>0</v>
      </c>
      <c r="HT27" s="6"/>
      <c r="HU27" s="6"/>
      <c r="HV27" s="24"/>
      <c r="HW27" s="6">
        <v>0</v>
      </c>
      <c r="HX27" s="33">
        <f t="shared" si="28"/>
        <v>0</v>
      </c>
      <c r="HY27" s="321" t="s">
        <v>36</v>
      </c>
      <c r="HZ27" s="52"/>
      <c r="IA27" s="56">
        <f>SUM(HX$21:HX$28)*HZ27</f>
        <v>0</v>
      </c>
      <c r="IB27" s="6"/>
      <c r="IC27" s="6"/>
      <c r="ID27" s="6"/>
      <c r="IE27" s="23">
        <v>0</v>
      </c>
      <c r="IF27" s="33">
        <f t="shared" si="29"/>
        <v>0</v>
      </c>
      <c r="IG27" s="321" t="s">
        <v>36</v>
      </c>
      <c r="IH27" s="52"/>
      <c r="II27" s="56">
        <f>SUM(IF$21:IF$28)*IH27</f>
        <v>0</v>
      </c>
      <c r="IJ27" s="6"/>
      <c r="IK27" s="6"/>
      <c r="IL27" s="24"/>
      <c r="IM27" s="23">
        <v>0</v>
      </c>
      <c r="IN27" s="33">
        <f t="shared" si="30"/>
        <v>0</v>
      </c>
      <c r="IO27" s="321" t="s">
        <v>36</v>
      </c>
      <c r="IP27" s="52"/>
      <c r="IQ27" s="56">
        <f>SUM(IN$21:IN$28)*IP27</f>
        <v>0</v>
      </c>
      <c r="IR27" s="6"/>
      <c r="IS27" s="6"/>
      <c r="IT27" s="24"/>
    </row>
    <row r="28" spans="4:254" ht="15" customHeight="1" x14ac:dyDescent="0.25">
      <c r="D28" s="17" t="s">
        <v>10</v>
      </c>
      <c r="E28" s="9" t="s">
        <v>32</v>
      </c>
      <c r="F28" s="47">
        <v>14.18</v>
      </c>
      <c r="G28" s="25">
        <v>1</v>
      </c>
      <c r="H28" s="33">
        <f t="shared" si="0"/>
        <v>14.18</v>
      </c>
      <c r="I28" s="322"/>
      <c r="J28" s="54"/>
      <c r="K28" s="58"/>
      <c r="L28" s="6"/>
      <c r="M28" s="6"/>
      <c r="N28" s="24"/>
      <c r="O28" s="9">
        <v>0</v>
      </c>
      <c r="P28" s="33">
        <f t="shared" si="1"/>
        <v>0</v>
      </c>
      <c r="Q28" s="322"/>
      <c r="R28" s="54"/>
      <c r="S28" s="58"/>
      <c r="T28" s="6"/>
      <c r="U28" s="6"/>
      <c r="V28" s="6"/>
      <c r="W28" s="25">
        <v>0</v>
      </c>
      <c r="X28" s="33">
        <f t="shared" si="2"/>
        <v>0</v>
      </c>
      <c r="Y28" s="322"/>
      <c r="Z28" s="13"/>
      <c r="AA28" s="37"/>
      <c r="AB28" s="6"/>
      <c r="AC28" s="6"/>
      <c r="AD28" s="24"/>
      <c r="AE28" s="9">
        <v>0</v>
      </c>
      <c r="AF28" s="33">
        <f t="shared" si="3"/>
        <v>0</v>
      </c>
      <c r="AG28" s="322"/>
      <c r="AH28" s="54"/>
      <c r="AI28" s="58"/>
      <c r="AJ28" s="6"/>
      <c r="AK28" s="6"/>
      <c r="AL28" s="6"/>
      <c r="AM28" s="25">
        <v>0</v>
      </c>
      <c r="AN28" s="33">
        <f t="shared" si="4"/>
        <v>0</v>
      </c>
      <c r="AO28" s="322"/>
      <c r="AP28" s="54"/>
      <c r="AQ28" s="58"/>
      <c r="AR28" s="6"/>
      <c r="AS28" s="6"/>
      <c r="AT28" s="24"/>
      <c r="AU28" s="9">
        <v>0</v>
      </c>
      <c r="AV28" s="33">
        <f t="shared" si="5"/>
        <v>0</v>
      </c>
      <c r="AW28" s="322"/>
      <c r="AX28" s="54"/>
      <c r="AY28" s="58"/>
      <c r="AZ28" s="6"/>
      <c r="BA28" s="6"/>
      <c r="BB28" s="6"/>
      <c r="BC28" s="25">
        <v>1</v>
      </c>
      <c r="BD28" s="33">
        <f t="shared" si="6"/>
        <v>14.18</v>
      </c>
      <c r="BE28" s="322"/>
      <c r="BF28" s="54"/>
      <c r="BG28" s="58"/>
      <c r="BH28" s="6"/>
      <c r="BI28" s="6"/>
      <c r="BJ28" s="24"/>
      <c r="BK28" s="9">
        <v>1</v>
      </c>
      <c r="BL28" s="33">
        <f t="shared" si="7"/>
        <v>14.18</v>
      </c>
      <c r="BM28" s="322"/>
      <c r="BN28" s="54"/>
      <c r="BO28" s="58"/>
      <c r="BP28" s="6"/>
      <c r="BQ28" s="6"/>
      <c r="BR28" s="6"/>
      <c r="BS28" s="25">
        <v>0.5</v>
      </c>
      <c r="BT28" s="33">
        <f t="shared" si="8"/>
        <v>7.09</v>
      </c>
      <c r="BU28" s="322"/>
      <c r="BV28" s="54"/>
      <c r="BW28" s="58"/>
      <c r="BX28" s="6"/>
      <c r="BY28" s="6"/>
      <c r="BZ28" s="24"/>
      <c r="CA28" s="9">
        <v>0</v>
      </c>
      <c r="CB28" s="33">
        <f t="shared" si="9"/>
        <v>0</v>
      </c>
      <c r="CC28" s="322"/>
      <c r="CD28" s="54"/>
      <c r="CE28" s="58"/>
      <c r="CF28" s="6"/>
      <c r="CG28" s="6"/>
      <c r="CH28" s="6"/>
      <c r="CI28" s="25">
        <v>0</v>
      </c>
      <c r="CJ28" s="33">
        <f t="shared" si="10"/>
        <v>0</v>
      </c>
      <c r="CK28" s="322"/>
      <c r="CL28" s="54"/>
      <c r="CM28" s="58"/>
      <c r="CN28" s="6"/>
      <c r="CO28" s="6"/>
      <c r="CP28" s="24"/>
      <c r="CQ28" s="9">
        <v>1</v>
      </c>
      <c r="CR28" s="33">
        <f t="shared" si="11"/>
        <v>14.18</v>
      </c>
      <c r="CS28" s="322"/>
      <c r="CT28" s="54"/>
      <c r="CU28" s="58"/>
      <c r="CV28" s="6"/>
      <c r="CW28" s="6"/>
      <c r="CX28" s="6"/>
      <c r="CY28" s="25">
        <v>0</v>
      </c>
      <c r="CZ28" s="33">
        <f t="shared" si="12"/>
        <v>0</v>
      </c>
      <c r="DA28" s="322"/>
      <c r="DB28" s="54"/>
      <c r="DC28" s="58"/>
      <c r="DD28" s="6"/>
      <c r="DE28" s="6"/>
      <c r="DF28" s="24"/>
      <c r="DG28" s="9">
        <v>1</v>
      </c>
      <c r="DH28" s="33">
        <f t="shared" si="13"/>
        <v>14.18</v>
      </c>
      <c r="DI28" s="322"/>
      <c r="DJ28" s="54"/>
      <c r="DK28" s="58"/>
      <c r="DL28" s="6"/>
      <c r="DM28" s="6"/>
      <c r="DN28" s="6"/>
      <c r="DO28" s="25">
        <v>0</v>
      </c>
      <c r="DP28" s="33">
        <f t="shared" si="14"/>
        <v>0</v>
      </c>
      <c r="DQ28" s="322"/>
      <c r="DR28" s="54"/>
      <c r="DS28" s="58"/>
      <c r="DT28" s="6"/>
      <c r="DU28" s="6"/>
      <c r="DV28" s="24"/>
      <c r="DW28" s="9">
        <v>1</v>
      </c>
      <c r="DX28" s="33">
        <f t="shared" si="15"/>
        <v>14.18</v>
      </c>
      <c r="DY28" s="322"/>
      <c r="DZ28" s="54"/>
      <c r="EA28" s="58"/>
      <c r="EB28" s="6"/>
      <c r="EC28" s="6"/>
      <c r="ED28" s="6"/>
      <c r="EE28" s="25">
        <v>0</v>
      </c>
      <c r="EF28" s="33">
        <f t="shared" si="16"/>
        <v>0</v>
      </c>
      <c r="EG28" s="322"/>
      <c r="EH28" s="54"/>
      <c r="EI28" s="58"/>
      <c r="EJ28" s="6"/>
      <c r="EK28" s="6"/>
      <c r="EL28" s="24"/>
      <c r="EM28" s="9">
        <v>0</v>
      </c>
      <c r="EN28" s="33">
        <f t="shared" si="17"/>
        <v>0</v>
      </c>
      <c r="EO28" s="322"/>
      <c r="EP28" s="54"/>
      <c r="EQ28" s="58"/>
      <c r="ER28" s="6"/>
      <c r="ES28" s="6"/>
      <c r="ET28" s="6"/>
      <c r="EU28" s="25">
        <v>0</v>
      </c>
      <c r="EV28" s="33">
        <f t="shared" si="18"/>
        <v>0</v>
      </c>
      <c r="EW28" s="322"/>
      <c r="EX28" s="54"/>
      <c r="EY28" s="58"/>
      <c r="EZ28" s="6"/>
      <c r="FA28" s="6"/>
      <c r="FB28" s="24"/>
      <c r="FC28" s="25">
        <v>0</v>
      </c>
      <c r="FD28" s="33">
        <f t="shared" si="19"/>
        <v>0</v>
      </c>
      <c r="FE28" s="322"/>
      <c r="FF28" s="54"/>
      <c r="FG28" s="58"/>
      <c r="FH28" s="6"/>
      <c r="FI28" s="6"/>
      <c r="FJ28" s="24"/>
      <c r="FK28" s="9">
        <v>0</v>
      </c>
      <c r="FL28" s="33">
        <f t="shared" si="20"/>
        <v>0</v>
      </c>
      <c r="FM28" s="322"/>
      <c r="FN28" s="54"/>
      <c r="FO28" s="58"/>
      <c r="FP28" s="6"/>
      <c r="FQ28" s="6"/>
      <c r="FR28" s="6"/>
      <c r="FS28" s="25">
        <v>0</v>
      </c>
      <c r="FT28" s="33">
        <f t="shared" si="21"/>
        <v>0</v>
      </c>
      <c r="FU28" s="322"/>
      <c r="FV28" s="54"/>
      <c r="FW28" s="58"/>
      <c r="FX28" s="6"/>
      <c r="FY28" s="6"/>
      <c r="FZ28" s="24"/>
      <c r="GA28" s="9">
        <v>0</v>
      </c>
      <c r="GB28" s="33">
        <f t="shared" si="22"/>
        <v>0</v>
      </c>
      <c r="GC28" s="322"/>
      <c r="GD28" s="54"/>
      <c r="GE28" s="58"/>
      <c r="GF28" s="6"/>
      <c r="GG28" s="6"/>
      <c r="GH28" s="6"/>
      <c r="GI28" s="25">
        <v>0</v>
      </c>
      <c r="GJ28" s="33">
        <f t="shared" si="23"/>
        <v>0</v>
      </c>
      <c r="GK28" s="322"/>
      <c r="GL28" s="54"/>
      <c r="GM28" s="58"/>
      <c r="GN28" s="6"/>
      <c r="GO28" s="6"/>
      <c r="GP28" s="24"/>
      <c r="GQ28" s="9">
        <v>0</v>
      </c>
      <c r="GR28" s="33">
        <f t="shared" si="24"/>
        <v>0</v>
      </c>
      <c r="GS28" s="322"/>
      <c r="GT28" s="54"/>
      <c r="GU28" s="58"/>
      <c r="GV28" s="6"/>
      <c r="GW28" s="6"/>
      <c r="GX28" s="6"/>
      <c r="GY28" s="25">
        <v>0</v>
      </c>
      <c r="GZ28" s="33">
        <f t="shared" si="25"/>
        <v>0</v>
      </c>
      <c r="HA28" s="322"/>
      <c r="HB28" s="54"/>
      <c r="HC28" s="58"/>
      <c r="HD28" s="6"/>
      <c r="HE28" s="6"/>
      <c r="HF28" s="24"/>
      <c r="HG28" s="9">
        <v>0</v>
      </c>
      <c r="HH28" s="33">
        <f t="shared" si="26"/>
        <v>0</v>
      </c>
      <c r="HI28" s="322"/>
      <c r="HJ28" s="54"/>
      <c r="HK28" s="58"/>
      <c r="HL28" s="6"/>
      <c r="HM28" s="6"/>
      <c r="HN28" s="6"/>
      <c r="HO28" s="25">
        <v>0</v>
      </c>
      <c r="HP28" s="33">
        <f t="shared" si="27"/>
        <v>0</v>
      </c>
      <c r="HQ28" s="322"/>
      <c r="HR28" s="54"/>
      <c r="HS28" s="58"/>
      <c r="HT28" s="6"/>
      <c r="HU28" s="6"/>
      <c r="HV28" s="24"/>
      <c r="HW28" s="9">
        <v>0</v>
      </c>
      <c r="HX28" s="33">
        <f t="shared" si="28"/>
        <v>0</v>
      </c>
      <c r="HY28" s="322"/>
      <c r="HZ28" s="54"/>
      <c r="IA28" s="58"/>
      <c r="IB28" s="6"/>
      <c r="IC28" s="6"/>
      <c r="ID28" s="6"/>
      <c r="IE28" s="25">
        <v>0</v>
      </c>
      <c r="IF28" s="33">
        <f t="shared" si="29"/>
        <v>0</v>
      </c>
      <c r="IG28" s="322"/>
      <c r="IH28" s="54"/>
      <c r="II28" s="58"/>
      <c r="IJ28" s="6"/>
      <c r="IK28" s="6"/>
      <c r="IL28" s="24"/>
      <c r="IM28" s="25">
        <v>0</v>
      </c>
      <c r="IN28" s="33">
        <f t="shared" si="30"/>
        <v>0</v>
      </c>
      <c r="IO28" s="322"/>
      <c r="IP28" s="54"/>
      <c r="IQ28" s="58"/>
      <c r="IR28" s="6"/>
      <c r="IS28" s="6"/>
      <c r="IT28" s="24"/>
    </row>
    <row r="29" spans="4:254" x14ac:dyDescent="0.25">
      <c r="D29" s="18" t="s">
        <v>5</v>
      </c>
      <c r="E29" s="4" t="s">
        <v>32</v>
      </c>
      <c r="F29" s="45">
        <f>53.44+25.76</f>
        <v>79.2</v>
      </c>
      <c r="G29" s="22">
        <v>0</v>
      </c>
      <c r="H29" s="32">
        <f t="shared" si="0"/>
        <v>0</v>
      </c>
      <c r="I29" s="48" t="s">
        <v>0</v>
      </c>
      <c r="J29" s="52"/>
      <c r="K29" s="57">
        <f>SUM(H$29:H$36)*J29</f>
        <v>0</v>
      </c>
      <c r="L29" s="6"/>
      <c r="M29" s="6"/>
      <c r="N29" s="24"/>
      <c r="O29" s="4">
        <v>0</v>
      </c>
      <c r="P29" s="32">
        <f t="shared" si="1"/>
        <v>0</v>
      </c>
      <c r="Q29" s="48" t="s">
        <v>0</v>
      </c>
      <c r="R29" s="52"/>
      <c r="S29" s="57">
        <f>SUM(P$29:P$36)*R29</f>
        <v>0</v>
      </c>
      <c r="T29" s="6"/>
      <c r="U29" s="6"/>
      <c r="V29" s="6"/>
      <c r="W29" s="22">
        <v>0</v>
      </c>
      <c r="X29" s="32">
        <f t="shared" si="2"/>
        <v>0</v>
      </c>
      <c r="Y29" s="48" t="s">
        <v>0</v>
      </c>
      <c r="Z29" s="11"/>
      <c r="AA29" s="35">
        <f>SUM(X$29:X$36)*Z29</f>
        <v>0</v>
      </c>
      <c r="AB29" s="6"/>
      <c r="AC29" s="6"/>
      <c r="AD29" s="24"/>
      <c r="AE29" s="4">
        <v>0</v>
      </c>
      <c r="AF29" s="32">
        <f t="shared" si="3"/>
        <v>0</v>
      </c>
      <c r="AG29" s="48" t="s">
        <v>0</v>
      </c>
      <c r="AH29" s="52"/>
      <c r="AI29" s="57">
        <f>SUM(AF$29:AF$36)*AH29</f>
        <v>0</v>
      </c>
      <c r="AJ29" s="6"/>
      <c r="AK29" s="6"/>
      <c r="AL29" s="6"/>
      <c r="AM29" s="22">
        <v>0</v>
      </c>
      <c r="AN29" s="32">
        <f t="shared" si="4"/>
        <v>0</v>
      </c>
      <c r="AO29" s="48" t="s">
        <v>0</v>
      </c>
      <c r="AP29" s="52"/>
      <c r="AQ29" s="57">
        <f>SUM(AN$29:AN$36)*AP29</f>
        <v>0</v>
      </c>
      <c r="AR29" s="6"/>
      <c r="AS29" s="6"/>
      <c r="AT29" s="24"/>
      <c r="AU29" s="4">
        <v>0</v>
      </c>
      <c r="AV29" s="32">
        <f t="shared" si="5"/>
        <v>0</v>
      </c>
      <c r="AW29" s="48" t="s">
        <v>0</v>
      </c>
      <c r="AX29" s="52"/>
      <c r="AY29" s="57">
        <f>SUM(AV$29:AV$36)*AX29</f>
        <v>0</v>
      </c>
      <c r="AZ29" s="6"/>
      <c r="BA29" s="6"/>
      <c r="BB29" s="6"/>
      <c r="BC29" s="22">
        <v>1</v>
      </c>
      <c r="BD29" s="32">
        <f t="shared" si="6"/>
        <v>79.2</v>
      </c>
      <c r="BE29" s="48" t="s">
        <v>0</v>
      </c>
      <c r="BF29" s="52">
        <v>0.5</v>
      </c>
      <c r="BG29" s="57">
        <f>SUM(BD$29:BD$36)*BF29</f>
        <v>374.6</v>
      </c>
      <c r="BH29" s="6"/>
      <c r="BI29" s="6"/>
      <c r="BJ29" s="24"/>
      <c r="BK29" s="4">
        <v>1</v>
      </c>
      <c r="BL29" s="32">
        <f t="shared" si="7"/>
        <v>79.2</v>
      </c>
      <c r="BM29" s="48" t="s">
        <v>0</v>
      </c>
      <c r="BN29" s="52"/>
      <c r="BO29" s="57">
        <f>SUM(BL$29:BL$36)*BN29</f>
        <v>0</v>
      </c>
      <c r="BP29" s="6"/>
      <c r="BQ29" s="6"/>
      <c r="BR29" s="6"/>
      <c r="BS29" s="22">
        <v>0</v>
      </c>
      <c r="BT29" s="32">
        <f t="shared" si="8"/>
        <v>0</v>
      </c>
      <c r="BU29" s="48" t="s">
        <v>0</v>
      </c>
      <c r="BV29" s="52">
        <v>0.5</v>
      </c>
      <c r="BW29" s="57">
        <f>SUM(BT$29:BT$36)*BV29</f>
        <v>0</v>
      </c>
      <c r="BX29" s="6"/>
      <c r="BY29" s="6"/>
      <c r="BZ29" s="24"/>
      <c r="CA29" s="4">
        <v>0</v>
      </c>
      <c r="CB29" s="32">
        <f t="shared" si="9"/>
        <v>0</v>
      </c>
      <c r="CC29" s="48" t="s">
        <v>0</v>
      </c>
      <c r="CD29" s="52"/>
      <c r="CE29" s="57">
        <f>SUM(CB$29:CB$36)*CD29</f>
        <v>0</v>
      </c>
      <c r="CF29" s="6"/>
      <c r="CG29" s="6"/>
      <c r="CH29" s="6"/>
      <c r="CI29" s="22">
        <v>0</v>
      </c>
      <c r="CJ29" s="32">
        <f t="shared" si="10"/>
        <v>0</v>
      </c>
      <c r="CK29" s="48" t="s">
        <v>0</v>
      </c>
      <c r="CL29" s="52"/>
      <c r="CM29" s="57">
        <f>SUM(CJ$29:CJ$36)*CL29</f>
        <v>0</v>
      </c>
      <c r="CN29" s="6"/>
      <c r="CO29" s="6"/>
      <c r="CP29" s="24"/>
      <c r="CQ29" s="4">
        <v>1</v>
      </c>
      <c r="CR29" s="32">
        <f t="shared" si="11"/>
        <v>79.2</v>
      </c>
      <c r="CS29" s="48" t="s">
        <v>0</v>
      </c>
      <c r="CT29" s="52">
        <v>0.5</v>
      </c>
      <c r="CU29" s="57">
        <f>SUM(CR$29:CR$36)*CT29</f>
        <v>134.6</v>
      </c>
      <c r="CV29" s="6"/>
      <c r="CW29" s="6"/>
      <c r="CX29" s="6"/>
      <c r="CY29" s="22">
        <v>1</v>
      </c>
      <c r="CZ29" s="32">
        <f t="shared" si="12"/>
        <v>79.2</v>
      </c>
      <c r="DA29" s="48" t="s">
        <v>0</v>
      </c>
      <c r="DB29" s="52">
        <v>0.5</v>
      </c>
      <c r="DC29" s="57">
        <f>SUM(CZ$29:CZ$36)*DB29</f>
        <v>214.6</v>
      </c>
      <c r="DD29" s="6"/>
      <c r="DE29" s="6"/>
      <c r="DF29" s="24"/>
      <c r="DG29" s="4">
        <v>1</v>
      </c>
      <c r="DH29" s="32">
        <f t="shared" si="13"/>
        <v>79.2</v>
      </c>
      <c r="DI29" s="48" t="s">
        <v>0</v>
      </c>
      <c r="DJ29" s="52"/>
      <c r="DK29" s="57">
        <f>SUM(DH$29:DH$36)*DJ29</f>
        <v>0</v>
      </c>
      <c r="DL29" s="6"/>
      <c r="DM29" s="6"/>
      <c r="DN29" s="6"/>
      <c r="DO29" s="22">
        <v>0</v>
      </c>
      <c r="DP29" s="32">
        <f t="shared" si="14"/>
        <v>0</v>
      </c>
      <c r="DQ29" s="48" t="s">
        <v>0</v>
      </c>
      <c r="DR29" s="52"/>
      <c r="DS29" s="57">
        <f>SUM(DP$29:DP$36)*DR29</f>
        <v>0</v>
      </c>
      <c r="DT29" s="6"/>
      <c r="DU29" s="6"/>
      <c r="DV29" s="24"/>
      <c r="DW29" s="4">
        <v>0</v>
      </c>
      <c r="DX29" s="32">
        <f t="shared" si="15"/>
        <v>0</v>
      </c>
      <c r="DY29" s="48" t="s">
        <v>0</v>
      </c>
      <c r="DZ29" s="52"/>
      <c r="EA29" s="57">
        <f>SUM(DX$29:DX$36)*DZ29</f>
        <v>0</v>
      </c>
      <c r="EB29" s="6"/>
      <c r="EC29" s="6"/>
      <c r="ED29" s="6"/>
      <c r="EE29" s="22">
        <v>0</v>
      </c>
      <c r="EF29" s="32">
        <f t="shared" si="16"/>
        <v>0</v>
      </c>
      <c r="EG29" s="48" t="s">
        <v>0</v>
      </c>
      <c r="EH29" s="52"/>
      <c r="EI29" s="57">
        <f>SUM(EF$29:EF$36)*EH29</f>
        <v>0</v>
      </c>
      <c r="EJ29" s="6"/>
      <c r="EK29" s="6"/>
      <c r="EL29" s="24"/>
      <c r="EM29" s="4">
        <v>0</v>
      </c>
      <c r="EN29" s="32">
        <f t="shared" si="17"/>
        <v>0</v>
      </c>
      <c r="EO29" s="48" t="s">
        <v>0</v>
      </c>
      <c r="EP29" s="52"/>
      <c r="EQ29" s="57">
        <f>SUM(EN$29:EN$36)*EP29</f>
        <v>0</v>
      </c>
      <c r="ER29" s="6"/>
      <c r="ES29" s="6"/>
      <c r="ET29" s="6"/>
      <c r="EU29" s="22">
        <v>0</v>
      </c>
      <c r="EV29" s="32">
        <f t="shared" si="18"/>
        <v>0</v>
      </c>
      <c r="EW29" s="48" t="s">
        <v>0</v>
      </c>
      <c r="EX29" s="52"/>
      <c r="EY29" s="57">
        <f>SUM(EV$29:EV$36)*EX29</f>
        <v>0</v>
      </c>
      <c r="EZ29" s="6"/>
      <c r="FA29" s="6"/>
      <c r="FB29" s="24"/>
      <c r="FC29" s="22">
        <v>0</v>
      </c>
      <c r="FD29" s="32">
        <f t="shared" si="19"/>
        <v>0</v>
      </c>
      <c r="FE29" s="48" t="s">
        <v>0</v>
      </c>
      <c r="FF29" s="52"/>
      <c r="FG29" s="57">
        <f>SUM(FD$29:FD$36)*FF29</f>
        <v>0</v>
      </c>
      <c r="FH29" s="6"/>
      <c r="FI29" s="6"/>
      <c r="FJ29" s="24"/>
      <c r="FK29" s="4">
        <v>0</v>
      </c>
      <c r="FL29" s="32">
        <f t="shared" si="20"/>
        <v>0</v>
      </c>
      <c r="FM29" s="48" t="s">
        <v>0</v>
      </c>
      <c r="FN29" s="52"/>
      <c r="FO29" s="57">
        <f>SUM(FL$29:FL$36)*FN29</f>
        <v>0</v>
      </c>
      <c r="FP29" s="6"/>
      <c r="FQ29" s="6"/>
      <c r="FR29" s="6"/>
      <c r="FS29" s="22">
        <v>0</v>
      </c>
      <c r="FT29" s="32">
        <f t="shared" si="21"/>
        <v>0</v>
      </c>
      <c r="FU29" s="48" t="s">
        <v>0</v>
      </c>
      <c r="FV29" s="52"/>
      <c r="FW29" s="57">
        <f>SUM(FT$29:FT$36)*FV29</f>
        <v>0</v>
      </c>
      <c r="FX29" s="6"/>
      <c r="FY29" s="6"/>
      <c r="FZ29" s="24"/>
      <c r="GA29" s="4">
        <v>0</v>
      </c>
      <c r="GB29" s="32">
        <f t="shared" si="22"/>
        <v>0</v>
      </c>
      <c r="GC29" s="48" t="s">
        <v>0</v>
      </c>
      <c r="GD29" s="52"/>
      <c r="GE29" s="57">
        <f>SUM(GB$29:GB$36)*GD29</f>
        <v>0</v>
      </c>
      <c r="GF29" s="6"/>
      <c r="GG29" s="6"/>
      <c r="GH29" s="6"/>
      <c r="GI29" s="22">
        <v>0</v>
      </c>
      <c r="GJ29" s="32">
        <f t="shared" si="23"/>
        <v>0</v>
      </c>
      <c r="GK29" s="48" t="s">
        <v>0</v>
      </c>
      <c r="GL29" s="52"/>
      <c r="GM29" s="57">
        <f>SUM(GJ$29:GJ$36)*GL29</f>
        <v>0</v>
      </c>
      <c r="GN29" s="6"/>
      <c r="GO29" s="6"/>
      <c r="GP29" s="24"/>
      <c r="GQ29" s="4">
        <v>0</v>
      </c>
      <c r="GR29" s="32">
        <f t="shared" si="24"/>
        <v>0</v>
      </c>
      <c r="GS29" s="48" t="s">
        <v>0</v>
      </c>
      <c r="GT29" s="52"/>
      <c r="GU29" s="57">
        <f>SUM(GR$29:GR$36)*GT29</f>
        <v>0</v>
      </c>
      <c r="GV29" s="6"/>
      <c r="GW29" s="6"/>
      <c r="GX29" s="6"/>
      <c r="GY29" s="22">
        <v>0</v>
      </c>
      <c r="GZ29" s="32">
        <f t="shared" si="25"/>
        <v>0</v>
      </c>
      <c r="HA29" s="48" t="s">
        <v>0</v>
      </c>
      <c r="HB29" s="52"/>
      <c r="HC29" s="57">
        <f>SUM(GZ$29:GZ$36)*HB29</f>
        <v>0</v>
      </c>
      <c r="HD29" s="6"/>
      <c r="HE29" s="6"/>
      <c r="HF29" s="24"/>
      <c r="HG29" s="4">
        <v>0</v>
      </c>
      <c r="HH29" s="32">
        <f t="shared" si="26"/>
        <v>0</v>
      </c>
      <c r="HI29" s="48" t="s">
        <v>0</v>
      </c>
      <c r="HJ29" s="52"/>
      <c r="HK29" s="57">
        <f>SUM(HH$29:HH$36)*HJ29</f>
        <v>0</v>
      </c>
      <c r="HL29" s="6"/>
      <c r="HM29" s="6"/>
      <c r="HN29" s="6"/>
      <c r="HO29" s="22">
        <v>0</v>
      </c>
      <c r="HP29" s="32">
        <f t="shared" si="27"/>
        <v>0</v>
      </c>
      <c r="HQ29" s="48" t="s">
        <v>0</v>
      </c>
      <c r="HR29" s="52"/>
      <c r="HS29" s="57">
        <f>SUM(HP$29:HP$36)*HR29</f>
        <v>0</v>
      </c>
      <c r="HT29" s="6"/>
      <c r="HU29" s="6"/>
      <c r="HV29" s="24"/>
      <c r="HW29" s="4">
        <v>0</v>
      </c>
      <c r="HX29" s="32">
        <f t="shared" si="28"/>
        <v>0</v>
      </c>
      <c r="HY29" s="48" t="s">
        <v>0</v>
      </c>
      <c r="HZ29" s="52"/>
      <c r="IA29" s="57">
        <f>SUM(HX$29:HX$36)*HZ29</f>
        <v>0</v>
      </c>
      <c r="IB29" s="6"/>
      <c r="IC29" s="6"/>
      <c r="ID29" s="6"/>
      <c r="IE29" s="22">
        <v>0</v>
      </c>
      <c r="IF29" s="32">
        <f t="shared" si="29"/>
        <v>0</v>
      </c>
      <c r="IG29" s="48" t="s">
        <v>0</v>
      </c>
      <c r="IH29" s="52"/>
      <c r="II29" s="57">
        <f>SUM(IF$29:IF$36)*IH29</f>
        <v>0</v>
      </c>
      <c r="IJ29" s="6"/>
      <c r="IK29" s="6"/>
      <c r="IL29" s="24"/>
      <c r="IM29" s="22">
        <v>0</v>
      </c>
      <c r="IN29" s="32">
        <f t="shared" si="30"/>
        <v>0</v>
      </c>
      <c r="IO29" s="48" t="s">
        <v>0</v>
      </c>
      <c r="IP29" s="52"/>
      <c r="IQ29" s="57">
        <f>SUM(IN$29:IN$36)*IP29</f>
        <v>0</v>
      </c>
      <c r="IR29" s="6"/>
      <c r="IS29" s="6"/>
      <c r="IT29" s="24"/>
    </row>
    <row r="30" spans="4:254" x14ac:dyDescent="0.25">
      <c r="D30" s="16" t="s">
        <v>12</v>
      </c>
      <c r="E30" s="6" t="s">
        <v>32</v>
      </c>
      <c r="F30" s="46">
        <v>190</v>
      </c>
      <c r="G30" s="23">
        <f>IF(G29=0,0,1)</f>
        <v>0</v>
      </c>
      <c r="H30" s="33">
        <f t="shared" si="0"/>
        <v>0</v>
      </c>
      <c r="I30" s="10"/>
      <c r="J30" s="53"/>
      <c r="K30" s="57"/>
      <c r="L30" s="6"/>
      <c r="M30" s="6"/>
      <c r="N30" s="24"/>
      <c r="O30" s="6">
        <f>IF(O29=0,0,1)</f>
        <v>0</v>
      </c>
      <c r="P30" s="33">
        <f t="shared" si="1"/>
        <v>0</v>
      </c>
      <c r="Q30" s="10"/>
      <c r="R30" s="53"/>
      <c r="S30" s="57"/>
      <c r="T30" s="6"/>
      <c r="U30" s="6"/>
      <c r="V30" s="6"/>
      <c r="W30" s="23">
        <f>IF(W29=0,0,1)</f>
        <v>0</v>
      </c>
      <c r="X30" s="33">
        <f t="shared" si="2"/>
        <v>0</v>
      </c>
      <c r="Y30" s="10"/>
      <c r="Z30" s="12"/>
      <c r="AA30" s="36"/>
      <c r="AB30" s="6"/>
      <c r="AC30" s="6"/>
      <c r="AD30" s="24"/>
      <c r="AE30" s="6">
        <f>IF(AE29=0,0,1)</f>
        <v>0</v>
      </c>
      <c r="AF30" s="33">
        <f t="shared" si="3"/>
        <v>0</v>
      </c>
      <c r="AG30" s="10"/>
      <c r="AH30" s="53"/>
      <c r="AI30" s="57"/>
      <c r="AJ30" s="6"/>
      <c r="AK30" s="6"/>
      <c r="AL30" s="6"/>
      <c r="AM30" s="23">
        <f>IF(AM29=0,0,1)</f>
        <v>0</v>
      </c>
      <c r="AN30" s="33">
        <f t="shared" si="4"/>
        <v>0</v>
      </c>
      <c r="AO30" s="10"/>
      <c r="AP30" s="53"/>
      <c r="AQ30" s="57"/>
      <c r="AR30" s="6"/>
      <c r="AS30" s="6"/>
      <c r="AT30" s="24"/>
      <c r="AU30" s="6">
        <f>IF(AU29=0,0,1)</f>
        <v>0</v>
      </c>
      <c r="AV30" s="33">
        <f t="shared" si="5"/>
        <v>0</v>
      </c>
      <c r="AW30" s="10"/>
      <c r="AX30" s="53"/>
      <c r="AY30" s="57"/>
      <c r="AZ30" s="6"/>
      <c r="BA30" s="6"/>
      <c r="BB30" s="6"/>
      <c r="BC30" s="23">
        <f>IF(BC29=0,0,1)</f>
        <v>1</v>
      </c>
      <c r="BD30" s="33">
        <f t="shared" si="6"/>
        <v>190</v>
      </c>
      <c r="BE30" s="10"/>
      <c r="BF30" s="53"/>
      <c r="BG30" s="57"/>
      <c r="BH30" s="6"/>
      <c r="BI30" s="6"/>
      <c r="BJ30" s="24"/>
      <c r="BK30" s="6">
        <f>IF(BK29=0,0,1)</f>
        <v>1</v>
      </c>
      <c r="BL30" s="33">
        <f t="shared" si="7"/>
        <v>190</v>
      </c>
      <c r="BM30" s="10"/>
      <c r="BN30" s="53"/>
      <c r="BO30" s="57"/>
      <c r="BP30" s="6"/>
      <c r="BQ30" s="6"/>
      <c r="BR30" s="6"/>
      <c r="BS30" s="23">
        <f>IF(BS29=0,0,1)</f>
        <v>0</v>
      </c>
      <c r="BT30" s="33">
        <f t="shared" si="8"/>
        <v>0</v>
      </c>
      <c r="BU30" s="10"/>
      <c r="BV30" s="53"/>
      <c r="BW30" s="57"/>
      <c r="BX30" s="6"/>
      <c r="BY30" s="6"/>
      <c r="BZ30" s="24"/>
      <c r="CA30" s="6">
        <f>IF(CA29=0,0,1)</f>
        <v>0</v>
      </c>
      <c r="CB30" s="33">
        <f t="shared" si="9"/>
        <v>0</v>
      </c>
      <c r="CC30" s="10"/>
      <c r="CD30" s="53"/>
      <c r="CE30" s="57"/>
      <c r="CF30" s="6"/>
      <c r="CG30" s="6"/>
      <c r="CH30" s="6"/>
      <c r="CI30" s="23">
        <f>IF(CI29=0,0,1)</f>
        <v>0</v>
      </c>
      <c r="CJ30" s="33">
        <f t="shared" si="10"/>
        <v>0</v>
      </c>
      <c r="CK30" s="10"/>
      <c r="CL30" s="53"/>
      <c r="CM30" s="57"/>
      <c r="CN30" s="6"/>
      <c r="CO30" s="6"/>
      <c r="CP30" s="24"/>
      <c r="CQ30" s="6">
        <f>IF(CQ29=0,0,1)</f>
        <v>1</v>
      </c>
      <c r="CR30" s="33">
        <f t="shared" si="11"/>
        <v>190</v>
      </c>
      <c r="CS30" s="10"/>
      <c r="CT30" s="53"/>
      <c r="CU30" s="57"/>
      <c r="CV30" s="6"/>
      <c r="CW30" s="6"/>
      <c r="CX30" s="6"/>
      <c r="CY30" s="23">
        <f>IF(CY29=0,0,1)</f>
        <v>1</v>
      </c>
      <c r="CZ30" s="33">
        <f t="shared" si="12"/>
        <v>190</v>
      </c>
      <c r="DA30" s="10"/>
      <c r="DB30" s="53"/>
      <c r="DC30" s="57"/>
      <c r="DD30" s="6"/>
      <c r="DE30" s="6"/>
      <c r="DF30" s="24"/>
      <c r="DG30" s="6">
        <f>IF(DG29=0,0,1)</f>
        <v>1</v>
      </c>
      <c r="DH30" s="33">
        <f t="shared" si="13"/>
        <v>190</v>
      </c>
      <c r="DI30" s="10"/>
      <c r="DJ30" s="53"/>
      <c r="DK30" s="57"/>
      <c r="DL30" s="6"/>
      <c r="DM30" s="6"/>
      <c r="DN30" s="6"/>
      <c r="DO30" s="23">
        <f>IF(DO29=0,0,1)</f>
        <v>0</v>
      </c>
      <c r="DP30" s="33">
        <f t="shared" si="14"/>
        <v>0</v>
      </c>
      <c r="DQ30" s="10"/>
      <c r="DR30" s="53"/>
      <c r="DS30" s="57"/>
      <c r="DT30" s="6"/>
      <c r="DU30" s="6"/>
      <c r="DV30" s="24"/>
      <c r="DW30" s="6">
        <v>0</v>
      </c>
      <c r="DX30" s="33">
        <f t="shared" si="15"/>
        <v>0</v>
      </c>
      <c r="DY30" s="10"/>
      <c r="DZ30" s="53"/>
      <c r="EA30" s="57"/>
      <c r="EB30" s="6"/>
      <c r="EC30" s="6"/>
      <c r="ED30" s="6"/>
      <c r="EE30" s="23">
        <f>IF(EE29=0,0,1)</f>
        <v>0</v>
      </c>
      <c r="EF30" s="33">
        <f t="shared" si="16"/>
        <v>0</v>
      </c>
      <c r="EG30" s="10"/>
      <c r="EH30" s="53"/>
      <c r="EI30" s="57"/>
      <c r="EJ30" s="6"/>
      <c r="EK30" s="6"/>
      <c r="EL30" s="24"/>
      <c r="EM30" s="6">
        <f>IF(EM29=0,0,1)</f>
        <v>0</v>
      </c>
      <c r="EN30" s="33">
        <f t="shared" si="17"/>
        <v>0</v>
      </c>
      <c r="EO30" s="10"/>
      <c r="EP30" s="53"/>
      <c r="EQ30" s="57"/>
      <c r="ER30" s="6"/>
      <c r="ES30" s="6"/>
      <c r="ET30" s="6"/>
      <c r="EU30" s="23">
        <f>IF(EU29=0,0,1)</f>
        <v>0</v>
      </c>
      <c r="EV30" s="33">
        <f t="shared" si="18"/>
        <v>0</v>
      </c>
      <c r="EW30" s="10"/>
      <c r="EX30" s="53"/>
      <c r="EY30" s="57"/>
      <c r="EZ30" s="6"/>
      <c r="FA30" s="6"/>
      <c r="FB30" s="24"/>
      <c r="FC30" s="23">
        <f>IF(FC29=0,0,1)</f>
        <v>0</v>
      </c>
      <c r="FD30" s="33">
        <f t="shared" si="19"/>
        <v>0</v>
      </c>
      <c r="FE30" s="10"/>
      <c r="FF30" s="53"/>
      <c r="FG30" s="57"/>
      <c r="FH30" s="6"/>
      <c r="FI30" s="6"/>
      <c r="FJ30" s="24"/>
      <c r="FK30" s="6">
        <f>IF(FK29=0,0,1)</f>
        <v>0</v>
      </c>
      <c r="FL30" s="33">
        <f t="shared" si="20"/>
        <v>0</v>
      </c>
      <c r="FM30" s="10"/>
      <c r="FN30" s="53"/>
      <c r="FO30" s="57"/>
      <c r="FP30" s="6"/>
      <c r="FQ30" s="6"/>
      <c r="FR30" s="6"/>
      <c r="FS30" s="23">
        <f>IF(FS29=0,0,1)</f>
        <v>0</v>
      </c>
      <c r="FT30" s="33">
        <f t="shared" si="21"/>
        <v>0</v>
      </c>
      <c r="FU30" s="10"/>
      <c r="FV30" s="53"/>
      <c r="FW30" s="57"/>
      <c r="FX30" s="6"/>
      <c r="FY30" s="6"/>
      <c r="FZ30" s="24"/>
      <c r="GA30" s="6">
        <f>IF(GA29=0,0,1)</f>
        <v>0</v>
      </c>
      <c r="GB30" s="33">
        <f t="shared" si="22"/>
        <v>0</v>
      </c>
      <c r="GC30" s="10"/>
      <c r="GD30" s="53"/>
      <c r="GE30" s="57"/>
      <c r="GF30" s="6"/>
      <c r="GG30" s="6"/>
      <c r="GH30" s="6"/>
      <c r="GI30" s="23">
        <f>IF(GI29=0,0,1)</f>
        <v>0</v>
      </c>
      <c r="GJ30" s="33">
        <f t="shared" si="23"/>
        <v>0</v>
      </c>
      <c r="GK30" s="10"/>
      <c r="GL30" s="53"/>
      <c r="GM30" s="57"/>
      <c r="GN30" s="6"/>
      <c r="GO30" s="6"/>
      <c r="GP30" s="24"/>
      <c r="GQ30" s="6">
        <f>IF(GQ29=0,0,1)</f>
        <v>0</v>
      </c>
      <c r="GR30" s="33">
        <f t="shared" si="24"/>
        <v>0</v>
      </c>
      <c r="GS30" s="10"/>
      <c r="GT30" s="53"/>
      <c r="GU30" s="57"/>
      <c r="GV30" s="6"/>
      <c r="GW30" s="6"/>
      <c r="GX30" s="6"/>
      <c r="GY30" s="23">
        <f>IF(GY29=0,0,1)</f>
        <v>0</v>
      </c>
      <c r="GZ30" s="33">
        <f t="shared" si="25"/>
        <v>0</v>
      </c>
      <c r="HA30" s="10"/>
      <c r="HB30" s="53"/>
      <c r="HC30" s="57"/>
      <c r="HD30" s="6"/>
      <c r="HE30" s="6"/>
      <c r="HF30" s="24"/>
      <c r="HG30" s="6">
        <f>IF(HG29=0,0,1)</f>
        <v>0</v>
      </c>
      <c r="HH30" s="33">
        <f t="shared" si="26"/>
        <v>0</v>
      </c>
      <c r="HI30" s="10"/>
      <c r="HJ30" s="53"/>
      <c r="HK30" s="57"/>
      <c r="HL30" s="6"/>
      <c r="HM30" s="6"/>
      <c r="HN30" s="6"/>
      <c r="HO30" s="23">
        <f>IF(HO29=0,0,1)</f>
        <v>0</v>
      </c>
      <c r="HP30" s="33">
        <f t="shared" si="27"/>
        <v>0</v>
      </c>
      <c r="HQ30" s="10"/>
      <c r="HR30" s="53"/>
      <c r="HS30" s="57"/>
      <c r="HT30" s="6"/>
      <c r="HU30" s="6"/>
      <c r="HV30" s="24"/>
      <c r="HW30" s="6">
        <f>IF(HW29=0,0,1)</f>
        <v>0</v>
      </c>
      <c r="HX30" s="33">
        <f t="shared" si="28"/>
        <v>0</v>
      </c>
      <c r="HY30" s="10"/>
      <c r="HZ30" s="53"/>
      <c r="IA30" s="57"/>
      <c r="IB30" s="6"/>
      <c r="IC30" s="6"/>
      <c r="ID30" s="6"/>
      <c r="IE30" s="23">
        <f>IF(IE29=0,0,1)</f>
        <v>0</v>
      </c>
      <c r="IF30" s="33">
        <f t="shared" si="29"/>
        <v>0</v>
      </c>
      <c r="IG30" s="10"/>
      <c r="IH30" s="53"/>
      <c r="II30" s="57"/>
      <c r="IJ30" s="6"/>
      <c r="IK30" s="6"/>
      <c r="IL30" s="24"/>
      <c r="IM30" s="23">
        <f>IF(IM29=0,0,1)</f>
        <v>0</v>
      </c>
      <c r="IN30" s="33">
        <f t="shared" si="30"/>
        <v>0</v>
      </c>
      <c r="IO30" s="10"/>
      <c r="IP30" s="53"/>
      <c r="IQ30" s="57"/>
      <c r="IR30" s="6"/>
      <c r="IS30" s="6"/>
      <c r="IT30" s="24"/>
    </row>
    <row r="31" spans="4:254" x14ac:dyDescent="0.25">
      <c r="D31" s="16" t="s">
        <v>11</v>
      </c>
      <c r="E31" s="6" t="s">
        <v>32</v>
      </c>
      <c r="F31" s="46">
        <v>160</v>
      </c>
      <c r="G31" s="23">
        <v>0</v>
      </c>
      <c r="H31" s="33">
        <f t="shared" si="0"/>
        <v>0</v>
      </c>
      <c r="I31" s="48" t="s">
        <v>1</v>
      </c>
      <c r="J31" s="52"/>
      <c r="K31" s="56">
        <f t="shared" ref="K31:K35" si="62">SUM(H$29:H$36)*J31</f>
        <v>0</v>
      </c>
      <c r="L31" s="6"/>
      <c r="M31" s="6"/>
      <c r="N31" s="24"/>
      <c r="O31" s="6">
        <v>0</v>
      </c>
      <c r="P31" s="33">
        <f t="shared" si="1"/>
        <v>0</v>
      </c>
      <c r="Q31" s="48" t="s">
        <v>1</v>
      </c>
      <c r="R31" s="52"/>
      <c r="S31" s="56">
        <f t="shared" ref="S31" si="63">SUM(P$29:P$36)*R31</f>
        <v>0</v>
      </c>
      <c r="T31" s="6"/>
      <c r="U31" s="6"/>
      <c r="V31" s="6"/>
      <c r="W31" s="23">
        <v>0</v>
      </c>
      <c r="X31" s="33">
        <f t="shared" si="2"/>
        <v>0</v>
      </c>
      <c r="Y31" s="48" t="s">
        <v>1</v>
      </c>
      <c r="Z31" s="11"/>
      <c r="AA31" s="35">
        <f t="shared" ref="AA31" si="64">SUM(X$29:X$36)*Z31</f>
        <v>0</v>
      </c>
      <c r="AB31" s="6"/>
      <c r="AC31" s="6"/>
      <c r="AD31" s="24"/>
      <c r="AE31" s="6">
        <v>0</v>
      </c>
      <c r="AF31" s="33">
        <f t="shared" si="3"/>
        <v>0</v>
      </c>
      <c r="AG31" s="48" t="s">
        <v>1</v>
      </c>
      <c r="AH31" s="52"/>
      <c r="AI31" s="56">
        <f t="shared" ref="AI31" si="65">SUM(AF$29:AF$36)*AH31</f>
        <v>0</v>
      </c>
      <c r="AJ31" s="6"/>
      <c r="AK31" s="6"/>
      <c r="AL31" s="6"/>
      <c r="AM31" s="23">
        <v>0</v>
      </c>
      <c r="AN31" s="33">
        <f t="shared" si="4"/>
        <v>0</v>
      </c>
      <c r="AO31" s="48" t="s">
        <v>1</v>
      </c>
      <c r="AP31" s="52"/>
      <c r="AQ31" s="56">
        <f t="shared" ref="AQ31" si="66">SUM(AN$29:AN$36)*AP31</f>
        <v>0</v>
      </c>
      <c r="AR31" s="6"/>
      <c r="AS31" s="6"/>
      <c r="AT31" s="24"/>
      <c r="AU31" s="6">
        <v>0</v>
      </c>
      <c r="AV31" s="33">
        <f t="shared" si="5"/>
        <v>0</v>
      </c>
      <c r="AW31" s="48" t="s">
        <v>1</v>
      </c>
      <c r="AX31" s="52"/>
      <c r="AY31" s="56">
        <f t="shared" ref="AY31" si="67">SUM(AV$29:AV$36)*AX31</f>
        <v>0</v>
      </c>
      <c r="AZ31" s="6"/>
      <c r="BA31" s="6"/>
      <c r="BB31" s="6"/>
      <c r="BC31" s="23">
        <v>3</v>
      </c>
      <c r="BD31" s="33">
        <f t="shared" si="6"/>
        <v>480</v>
      </c>
      <c r="BE31" s="48" t="s">
        <v>1</v>
      </c>
      <c r="BF31" s="52">
        <v>0.5</v>
      </c>
      <c r="BG31" s="56">
        <f t="shared" ref="BG31" si="68">SUM(BD$29:BD$36)*BF31</f>
        <v>374.6</v>
      </c>
      <c r="BH31" s="6"/>
      <c r="BI31" s="6"/>
      <c r="BJ31" s="24"/>
      <c r="BK31" s="6">
        <v>2</v>
      </c>
      <c r="BL31" s="33">
        <f t="shared" si="7"/>
        <v>320</v>
      </c>
      <c r="BM31" s="48" t="s">
        <v>1</v>
      </c>
      <c r="BN31" s="52"/>
      <c r="BO31" s="56">
        <f t="shared" ref="BO31" si="69">SUM(BL$29:BL$36)*BN31</f>
        <v>0</v>
      </c>
      <c r="BP31" s="6"/>
      <c r="BQ31" s="6"/>
      <c r="BR31" s="6"/>
      <c r="BS31" s="23">
        <v>0</v>
      </c>
      <c r="BT31" s="33">
        <f t="shared" si="8"/>
        <v>0</v>
      </c>
      <c r="BU31" s="48" t="s">
        <v>1</v>
      </c>
      <c r="BV31" s="52">
        <v>0.5</v>
      </c>
      <c r="BW31" s="56">
        <f t="shared" ref="BW31" si="70">SUM(BT$29:BT$36)*BV31</f>
        <v>0</v>
      </c>
      <c r="BX31" s="6"/>
      <c r="BY31" s="6"/>
      <c r="BZ31" s="24"/>
      <c r="CA31" s="6">
        <v>0</v>
      </c>
      <c r="CB31" s="33">
        <f t="shared" si="9"/>
        <v>0</v>
      </c>
      <c r="CC31" s="48" t="s">
        <v>1</v>
      </c>
      <c r="CD31" s="52"/>
      <c r="CE31" s="56">
        <f t="shared" ref="CE31" si="71">SUM(CB$29:CB$36)*CD31</f>
        <v>0</v>
      </c>
      <c r="CF31" s="6"/>
      <c r="CG31" s="6"/>
      <c r="CH31" s="6"/>
      <c r="CI31" s="23">
        <v>0</v>
      </c>
      <c r="CJ31" s="33">
        <f t="shared" si="10"/>
        <v>0</v>
      </c>
      <c r="CK31" s="48" t="s">
        <v>1</v>
      </c>
      <c r="CL31" s="52"/>
      <c r="CM31" s="56">
        <f t="shared" ref="CM31" si="72">SUM(CJ$29:CJ$36)*CL31</f>
        <v>0</v>
      </c>
      <c r="CN31" s="6"/>
      <c r="CO31" s="6"/>
      <c r="CP31" s="24"/>
      <c r="CQ31" s="6">
        <v>0</v>
      </c>
      <c r="CR31" s="33">
        <f t="shared" si="11"/>
        <v>0</v>
      </c>
      <c r="CS31" s="48" t="s">
        <v>1</v>
      </c>
      <c r="CT31" s="52">
        <v>0.5</v>
      </c>
      <c r="CU31" s="56">
        <f t="shared" ref="CU31" si="73">SUM(CR$29:CR$36)*CT31</f>
        <v>134.6</v>
      </c>
      <c r="CV31" s="6"/>
      <c r="CW31" s="6"/>
      <c r="CX31" s="6"/>
      <c r="CY31" s="23">
        <v>1</v>
      </c>
      <c r="CZ31" s="33">
        <f t="shared" si="12"/>
        <v>160</v>
      </c>
      <c r="DA31" s="48" t="s">
        <v>1</v>
      </c>
      <c r="DB31" s="52"/>
      <c r="DC31" s="56">
        <f t="shared" ref="DC31" si="74">SUM(CZ$29:CZ$36)*DB31</f>
        <v>0</v>
      </c>
      <c r="DD31" s="6"/>
      <c r="DE31" s="6"/>
      <c r="DF31" s="24"/>
      <c r="DG31" s="6">
        <v>1</v>
      </c>
      <c r="DH31" s="33">
        <f t="shared" si="13"/>
        <v>160</v>
      </c>
      <c r="DI31" s="48" t="s">
        <v>1</v>
      </c>
      <c r="DJ31" s="52">
        <v>0.5</v>
      </c>
      <c r="DK31" s="56">
        <f t="shared" ref="DK31" si="75">SUM(DH$29:DH$36)*DJ31</f>
        <v>214.6</v>
      </c>
      <c r="DL31" s="6"/>
      <c r="DM31" s="6"/>
      <c r="DN31" s="6"/>
      <c r="DO31" s="23">
        <v>0</v>
      </c>
      <c r="DP31" s="33">
        <f t="shared" si="14"/>
        <v>0</v>
      </c>
      <c r="DQ31" s="48" t="s">
        <v>1</v>
      </c>
      <c r="DR31" s="52"/>
      <c r="DS31" s="56">
        <f t="shared" ref="DS31" si="76">SUM(DP$29:DP$36)*DR31</f>
        <v>0</v>
      </c>
      <c r="DT31" s="6"/>
      <c r="DU31" s="6"/>
      <c r="DV31" s="24"/>
      <c r="DW31" s="6">
        <v>0</v>
      </c>
      <c r="DX31" s="33">
        <f t="shared" si="15"/>
        <v>0</v>
      </c>
      <c r="DY31" s="48" t="s">
        <v>1</v>
      </c>
      <c r="DZ31" s="52"/>
      <c r="EA31" s="56">
        <f t="shared" ref="EA31" si="77">SUM(DX$29:DX$36)*DZ31</f>
        <v>0</v>
      </c>
      <c r="EB31" s="6"/>
      <c r="EC31" s="6"/>
      <c r="ED31" s="6"/>
      <c r="EE31" s="23">
        <v>0</v>
      </c>
      <c r="EF31" s="33">
        <f t="shared" si="16"/>
        <v>0</v>
      </c>
      <c r="EG31" s="48" t="s">
        <v>1</v>
      </c>
      <c r="EH31" s="52"/>
      <c r="EI31" s="56">
        <f t="shared" ref="EI31" si="78">SUM(EF$29:EF$36)*EH31</f>
        <v>0</v>
      </c>
      <c r="EJ31" s="6"/>
      <c r="EK31" s="6"/>
      <c r="EL31" s="24"/>
      <c r="EM31" s="6">
        <v>0</v>
      </c>
      <c r="EN31" s="33">
        <f t="shared" si="17"/>
        <v>0</v>
      </c>
      <c r="EO31" s="48" t="s">
        <v>1</v>
      </c>
      <c r="EP31" s="52"/>
      <c r="EQ31" s="56">
        <f t="shared" ref="EQ31" si="79">SUM(EN$29:EN$36)*EP31</f>
        <v>0</v>
      </c>
      <c r="ER31" s="6"/>
      <c r="ES31" s="6"/>
      <c r="ET31" s="6"/>
      <c r="EU31" s="23">
        <v>0</v>
      </c>
      <c r="EV31" s="33">
        <f t="shared" si="18"/>
        <v>0</v>
      </c>
      <c r="EW31" s="48" t="s">
        <v>1</v>
      </c>
      <c r="EX31" s="52"/>
      <c r="EY31" s="56">
        <f t="shared" ref="EY31" si="80">SUM(EV$29:EV$36)*EX31</f>
        <v>0</v>
      </c>
      <c r="EZ31" s="6"/>
      <c r="FA31" s="6"/>
      <c r="FB31" s="24"/>
      <c r="FC31" s="23">
        <v>0</v>
      </c>
      <c r="FD31" s="33">
        <f t="shared" si="19"/>
        <v>0</v>
      </c>
      <c r="FE31" s="48" t="s">
        <v>1</v>
      </c>
      <c r="FF31" s="52"/>
      <c r="FG31" s="56">
        <f t="shared" ref="FG31" si="81">SUM(FD$29:FD$36)*FF31</f>
        <v>0</v>
      </c>
      <c r="FH31" s="6"/>
      <c r="FI31" s="6"/>
      <c r="FJ31" s="24"/>
      <c r="FK31" s="6">
        <v>0</v>
      </c>
      <c r="FL31" s="33">
        <f t="shared" si="20"/>
        <v>0</v>
      </c>
      <c r="FM31" s="48" t="s">
        <v>1</v>
      </c>
      <c r="FN31" s="52"/>
      <c r="FO31" s="56">
        <f t="shared" ref="FO31" si="82">SUM(FL$29:FL$36)*FN31</f>
        <v>0</v>
      </c>
      <c r="FP31" s="6"/>
      <c r="FQ31" s="6"/>
      <c r="FR31" s="6"/>
      <c r="FS31" s="23">
        <v>0</v>
      </c>
      <c r="FT31" s="33">
        <f t="shared" si="21"/>
        <v>0</v>
      </c>
      <c r="FU31" s="48" t="s">
        <v>1</v>
      </c>
      <c r="FV31" s="52"/>
      <c r="FW31" s="56">
        <f t="shared" ref="FW31" si="83">SUM(FT$29:FT$36)*FV31</f>
        <v>0</v>
      </c>
      <c r="FX31" s="6"/>
      <c r="FY31" s="6"/>
      <c r="FZ31" s="24"/>
      <c r="GA31" s="6">
        <v>0</v>
      </c>
      <c r="GB31" s="33">
        <f t="shared" si="22"/>
        <v>0</v>
      </c>
      <c r="GC31" s="48" t="s">
        <v>1</v>
      </c>
      <c r="GD31" s="52"/>
      <c r="GE31" s="56">
        <f t="shared" ref="GE31" si="84">SUM(GB$29:GB$36)*GD31</f>
        <v>0</v>
      </c>
      <c r="GF31" s="6"/>
      <c r="GG31" s="6"/>
      <c r="GH31" s="6"/>
      <c r="GI31" s="23">
        <v>0</v>
      </c>
      <c r="GJ31" s="33">
        <f t="shared" si="23"/>
        <v>0</v>
      </c>
      <c r="GK31" s="48" t="s">
        <v>1</v>
      </c>
      <c r="GL31" s="52"/>
      <c r="GM31" s="56">
        <f t="shared" ref="GM31" si="85">SUM(GJ$29:GJ$36)*GL31</f>
        <v>0</v>
      </c>
      <c r="GN31" s="6"/>
      <c r="GO31" s="6"/>
      <c r="GP31" s="24"/>
      <c r="GQ31" s="6">
        <v>0</v>
      </c>
      <c r="GR31" s="33">
        <f t="shared" si="24"/>
        <v>0</v>
      </c>
      <c r="GS31" s="48" t="s">
        <v>1</v>
      </c>
      <c r="GT31" s="52"/>
      <c r="GU31" s="56">
        <f t="shared" ref="GU31" si="86">SUM(GR$29:GR$36)*GT31</f>
        <v>0</v>
      </c>
      <c r="GV31" s="6"/>
      <c r="GW31" s="6"/>
      <c r="GX31" s="6"/>
      <c r="GY31" s="23">
        <v>0</v>
      </c>
      <c r="GZ31" s="33">
        <f t="shared" si="25"/>
        <v>0</v>
      </c>
      <c r="HA31" s="48" t="s">
        <v>1</v>
      </c>
      <c r="HB31" s="52"/>
      <c r="HC31" s="56">
        <f t="shared" ref="HC31" si="87">SUM(GZ$29:GZ$36)*HB31</f>
        <v>0</v>
      </c>
      <c r="HD31" s="6"/>
      <c r="HE31" s="6"/>
      <c r="HF31" s="24"/>
      <c r="HG31" s="6">
        <v>0</v>
      </c>
      <c r="HH31" s="33">
        <f t="shared" si="26"/>
        <v>0</v>
      </c>
      <c r="HI31" s="48" t="s">
        <v>1</v>
      </c>
      <c r="HJ31" s="52"/>
      <c r="HK31" s="56">
        <f t="shared" ref="HK31" si="88">SUM(HH$29:HH$36)*HJ31</f>
        <v>0</v>
      </c>
      <c r="HL31" s="6"/>
      <c r="HM31" s="6"/>
      <c r="HN31" s="6"/>
      <c r="HO31" s="23">
        <v>0</v>
      </c>
      <c r="HP31" s="33">
        <f t="shared" si="27"/>
        <v>0</v>
      </c>
      <c r="HQ31" s="48" t="s">
        <v>1</v>
      </c>
      <c r="HR31" s="52"/>
      <c r="HS31" s="56">
        <f t="shared" ref="HS31" si="89">SUM(HP$29:HP$36)*HR31</f>
        <v>0</v>
      </c>
      <c r="HT31" s="6"/>
      <c r="HU31" s="6"/>
      <c r="HV31" s="24"/>
      <c r="HW31" s="6">
        <v>0</v>
      </c>
      <c r="HX31" s="33">
        <f t="shared" si="28"/>
        <v>0</v>
      </c>
      <c r="HY31" s="48" t="s">
        <v>1</v>
      </c>
      <c r="HZ31" s="52"/>
      <c r="IA31" s="56">
        <f t="shared" ref="IA31" si="90">SUM(HX$29:HX$36)*HZ31</f>
        <v>0</v>
      </c>
      <c r="IB31" s="6"/>
      <c r="IC31" s="6"/>
      <c r="ID31" s="6"/>
      <c r="IE31" s="23">
        <v>0</v>
      </c>
      <c r="IF31" s="33">
        <f t="shared" si="29"/>
        <v>0</v>
      </c>
      <c r="IG31" s="48" t="s">
        <v>1</v>
      </c>
      <c r="IH31" s="52"/>
      <c r="II31" s="56">
        <f t="shared" ref="II31" si="91">SUM(IF$29:IF$36)*IH31</f>
        <v>0</v>
      </c>
      <c r="IJ31" s="6"/>
      <c r="IK31" s="6"/>
      <c r="IL31" s="24"/>
      <c r="IM31" s="23">
        <v>0</v>
      </c>
      <c r="IN31" s="33">
        <f t="shared" si="30"/>
        <v>0</v>
      </c>
      <c r="IO31" s="48" t="s">
        <v>1</v>
      </c>
      <c r="IP31" s="52"/>
      <c r="IQ31" s="56">
        <f t="shared" ref="IQ31" si="92">SUM(IN$29:IN$36)*IP31</f>
        <v>0</v>
      </c>
      <c r="IR31" s="6"/>
      <c r="IS31" s="6"/>
      <c r="IT31" s="24"/>
    </row>
    <row r="32" spans="4:254" x14ac:dyDescent="0.25">
      <c r="D32" s="16" t="s">
        <v>7</v>
      </c>
      <c r="E32" s="6" t="s">
        <v>32</v>
      </c>
      <c r="F32" s="46">
        <v>38.340000000000003</v>
      </c>
      <c r="G32" s="23">
        <v>0</v>
      </c>
      <c r="H32" s="33">
        <f t="shared" si="0"/>
        <v>0</v>
      </c>
      <c r="I32" s="49"/>
      <c r="J32" s="54"/>
      <c r="K32" s="58"/>
      <c r="L32" s="6"/>
      <c r="M32" s="6"/>
      <c r="N32" s="24"/>
      <c r="O32" s="6">
        <v>0</v>
      </c>
      <c r="P32" s="33">
        <f t="shared" si="1"/>
        <v>0</v>
      </c>
      <c r="Q32" s="49"/>
      <c r="R32" s="54"/>
      <c r="S32" s="58"/>
      <c r="T32" s="6"/>
      <c r="U32" s="6"/>
      <c r="V32" s="6"/>
      <c r="W32" s="23">
        <v>0</v>
      </c>
      <c r="X32" s="33">
        <f t="shared" si="2"/>
        <v>0</v>
      </c>
      <c r="Y32" s="49"/>
      <c r="Z32" s="13"/>
      <c r="AA32" s="37"/>
      <c r="AB32" s="6"/>
      <c r="AC32" s="6"/>
      <c r="AD32" s="24"/>
      <c r="AE32" s="6">
        <v>0</v>
      </c>
      <c r="AF32" s="33">
        <f t="shared" si="3"/>
        <v>0</v>
      </c>
      <c r="AG32" s="49"/>
      <c r="AH32" s="54"/>
      <c r="AI32" s="58"/>
      <c r="AJ32" s="6"/>
      <c r="AK32" s="6"/>
      <c r="AL32" s="6"/>
      <c r="AM32" s="23">
        <v>0</v>
      </c>
      <c r="AN32" s="33">
        <f t="shared" si="4"/>
        <v>0</v>
      </c>
      <c r="AO32" s="49"/>
      <c r="AP32" s="54"/>
      <c r="AQ32" s="58"/>
      <c r="AR32" s="6"/>
      <c r="AS32" s="6"/>
      <c r="AT32" s="24"/>
      <c r="AU32" s="6">
        <v>0</v>
      </c>
      <c r="AV32" s="33">
        <f t="shared" si="5"/>
        <v>0</v>
      </c>
      <c r="AW32" s="49"/>
      <c r="AX32" s="54"/>
      <c r="AY32" s="58"/>
      <c r="AZ32" s="6"/>
      <c r="BA32" s="6"/>
      <c r="BB32" s="6"/>
      <c r="BC32" s="23">
        <v>0</v>
      </c>
      <c r="BD32" s="33">
        <f t="shared" si="6"/>
        <v>0</v>
      </c>
      <c r="BE32" s="49"/>
      <c r="BF32" s="54"/>
      <c r="BG32" s="58"/>
      <c r="BH32" s="6"/>
      <c r="BI32" s="6"/>
      <c r="BJ32" s="24"/>
      <c r="BK32" s="6">
        <v>0</v>
      </c>
      <c r="BL32" s="33">
        <f t="shared" si="7"/>
        <v>0</v>
      </c>
      <c r="BM32" s="49"/>
      <c r="BN32" s="54"/>
      <c r="BO32" s="58"/>
      <c r="BP32" s="6"/>
      <c r="BQ32" s="6"/>
      <c r="BR32" s="6"/>
      <c r="BS32" s="23">
        <v>0</v>
      </c>
      <c r="BT32" s="33">
        <f t="shared" si="8"/>
        <v>0</v>
      </c>
      <c r="BU32" s="49"/>
      <c r="BV32" s="54"/>
      <c r="BW32" s="58"/>
      <c r="BX32" s="6"/>
      <c r="BY32" s="6"/>
      <c r="BZ32" s="24"/>
      <c r="CA32" s="6">
        <v>0</v>
      </c>
      <c r="CB32" s="33">
        <f t="shared" si="9"/>
        <v>0</v>
      </c>
      <c r="CC32" s="49"/>
      <c r="CD32" s="54"/>
      <c r="CE32" s="58"/>
      <c r="CF32" s="6"/>
      <c r="CG32" s="6"/>
      <c r="CH32" s="6"/>
      <c r="CI32" s="23">
        <v>0</v>
      </c>
      <c r="CJ32" s="33">
        <f t="shared" si="10"/>
        <v>0</v>
      </c>
      <c r="CK32" s="49"/>
      <c r="CL32" s="54"/>
      <c r="CM32" s="58"/>
      <c r="CN32" s="6"/>
      <c r="CO32" s="6"/>
      <c r="CP32" s="24"/>
      <c r="CQ32" s="6">
        <v>0</v>
      </c>
      <c r="CR32" s="33">
        <f t="shared" si="11"/>
        <v>0</v>
      </c>
      <c r="CS32" s="49"/>
      <c r="CT32" s="54"/>
      <c r="CU32" s="58"/>
      <c r="CV32" s="6"/>
      <c r="CW32" s="6"/>
      <c r="CX32" s="6"/>
      <c r="CY32" s="23">
        <v>0</v>
      </c>
      <c r="CZ32" s="33">
        <f t="shared" si="12"/>
        <v>0</v>
      </c>
      <c r="DA32" s="49"/>
      <c r="DB32" s="54"/>
      <c r="DC32" s="58"/>
      <c r="DD32" s="6"/>
      <c r="DE32" s="6"/>
      <c r="DF32" s="24"/>
      <c r="DG32" s="6">
        <v>0</v>
      </c>
      <c r="DH32" s="33">
        <f t="shared" si="13"/>
        <v>0</v>
      </c>
      <c r="DI32" s="49"/>
      <c r="DJ32" s="54"/>
      <c r="DK32" s="58"/>
      <c r="DL32" s="6"/>
      <c r="DM32" s="6"/>
      <c r="DN32" s="6"/>
      <c r="DO32" s="23">
        <v>0</v>
      </c>
      <c r="DP32" s="33">
        <f t="shared" si="14"/>
        <v>0</v>
      </c>
      <c r="DQ32" s="49"/>
      <c r="DR32" s="54"/>
      <c r="DS32" s="58"/>
      <c r="DT32" s="6"/>
      <c r="DU32" s="6"/>
      <c r="DV32" s="24"/>
      <c r="DW32" s="6">
        <v>0</v>
      </c>
      <c r="DX32" s="33">
        <f t="shared" si="15"/>
        <v>0</v>
      </c>
      <c r="DY32" s="49"/>
      <c r="DZ32" s="54"/>
      <c r="EA32" s="58"/>
      <c r="EB32" s="6"/>
      <c r="EC32" s="6"/>
      <c r="ED32" s="6"/>
      <c r="EE32" s="23">
        <v>0</v>
      </c>
      <c r="EF32" s="33">
        <f t="shared" si="16"/>
        <v>0</v>
      </c>
      <c r="EG32" s="49"/>
      <c r="EH32" s="54"/>
      <c r="EI32" s="58"/>
      <c r="EJ32" s="6"/>
      <c r="EK32" s="6"/>
      <c r="EL32" s="24"/>
      <c r="EM32" s="6">
        <v>0</v>
      </c>
      <c r="EN32" s="33">
        <f t="shared" si="17"/>
        <v>0</v>
      </c>
      <c r="EO32" s="49"/>
      <c r="EP32" s="54"/>
      <c r="EQ32" s="58"/>
      <c r="ER32" s="6"/>
      <c r="ES32" s="6"/>
      <c r="ET32" s="6"/>
      <c r="EU32" s="23">
        <v>0</v>
      </c>
      <c r="EV32" s="33">
        <f t="shared" si="18"/>
        <v>0</v>
      </c>
      <c r="EW32" s="49"/>
      <c r="EX32" s="54"/>
      <c r="EY32" s="58"/>
      <c r="EZ32" s="6"/>
      <c r="FA32" s="6"/>
      <c r="FB32" s="24"/>
      <c r="FC32" s="23">
        <v>0</v>
      </c>
      <c r="FD32" s="33">
        <f t="shared" si="19"/>
        <v>0</v>
      </c>
      <c r="FE32" s="49"/>
      <c r="FF32" s="54"/>
      <c r="FG32" s="58"/>
      <c r="FH32" s="6"/>
      <c r="FI32" s="6"/>
      <c r="FJ32" s="24"/>
      <c r="FK32" s="6">
        <v>0</v>
      </c>
      <c r="FL32" s="33">
        <f t="shared" si="20"/>
        <v>0</v>
      </c>
      <c r="FM32" s="49"/>
      <c r="FN32" s="54"/>
      <c r="FO32" s="58"/>
      <c r="FP32" s="6"/>
      <c r="FQ32" s="6"/>
      <c r="FR32" s="6"/>
      <c r="FS32" s="23">
        <v>0</v>
      </c>
      <c r="FT32" s="33">
        <f t="shared" si="21"/>
        <v>0</v>
      </c>
      <c r="FU32" s="49"/>
      <c r="FV32" s="54"/>
      <c r="FW32" s="58"/>
      <c r="FX32" s="6"/>
      <c r="FY32" s="6"/>
      <c r="FZ32" s="24"/>
      <c r="GA32" s="6">
        <v>0</v>
      </c>
      <c r="GB32" s="33">
        <f t="shared" si="22"/>
        <v>0</v>
      </c>
      <c r="GC32" s="49"/>
      <c r="GD32" s="54"/>
      <c r="GE32" s="58"/>
      <c r="GF32" s="6"/>
      <c r="GG32" s="6"/>
      <c r="GH32" s="6"/>
      <c r="GI32" s="23">
        <v>0</v>
      </c>
      <c r="GJ32" s="33">
        <f t="shared" si="23"/>
        <v>0</v>
      </c>
      <c r="GK32" s="49"/>
      <c r="GL32" s="54"/>
      <c r="GM32" s="58"/>
      <c r="GN32" s="6"/>
      <c r="GO32" s="6"/>
      <c r="GP32" s="24"/>
      <c r="GQ32" s="6">
        <v>0</v>
      </c>
      <c r="GR32" s="33">
        <f t="shared" si="24"/>
        <v>0</v>
      </c>
      <c r="GS32" s="49"/>
      <c r="GT32" s="54"/>
      <c r="GU32" s="58"/>
      <c r="GV32" s="6"/>
      <c r="GW32" s="6"/>
      <c r="GX32" s="6"/>
      <c r="GY32" s="23">
        <v>0</v>
      </c>
      <c r="GZ32" s="33">
        <f t="shared" si="25"/>
        <v>0</v>
      </c>
      <c r="HA32" s="49"/>
      <c r="HB32" s="54"/>
      <c r="HC32" s="58"/>
      <c r="HD32" s="6"/>
      <c r="HE32" s="6"/>
      <c r="HF32" s="24"/>
      <c r="HG32" s="6">
        <v>0</v>
      </c>
      <c r="HH32" s="33">
        <f t="shared" si="26"/>
        <v>0</v>
      </c>
      <c r="HI32" s="49"/>
      <c r="HJ32" s="54"/>
      <c r="HK32" s="58"/>
      <c r="HL32" s="6"/>
      <c r="HM32" s="6"/>
      <c r="HN32" s="6"/>
      <c r="HO32" s="23">
        <v>0</v>
      </c>
      <c r="HP32" s="33">
        <f t="shared" si="27"/>
        <v>0</v>
      </c>
      <c r="HQ32" s="49"/>
      <c r="HR32" s="54"/>
      <c r="HS32" s="58"/>
      <c r="HT32" s="6"/>
      <c r="HU32" s="6"/>
      <c r="HV32" s="24"/>
      <c r="HW32" s="6">
        <v>0</v>
      </c>
      <c r="HX32" s="33">
        <f t="shared" si="28"/>
        <v>0</v>
      </c>
      <c r="HY32" s="49"/>
      <c r="HZ32" s="54"/>
      <c r="IA32" s="58"/>
      <c r="IB32" s="6"/>
      <c r="IC32" s="6"/>
      <c r="ID32" s="6"/>
      <c r="IE32" s="23">
        <v>0</v>
      </c>
      <c r="IF32" s="33">
        <f t="shared" si="29"/>
        <v>0</v>
      </c>
      <c r="IG32" s="49"/>
      <c r="IH32" s="54"/>
      <c r="II32" s="58"/>
      <c r="IJ32" s="6"/>
      <c r="IK32" s="6"/>
      <c r="IL32" s="24"/>
      <c r="IM32" s="23">
        <v>0</v>
      </c>
      <c r="IN32" s="33">
        <f t="shared" si="30"/>
        <v>0</v>
      </c>
      <c r="IO32" s="49"/>
      <c r="IP32" s="54"/>
      <c r="IQ32" s="58"/>
      <c r="IR32" s="6"/>
      <c r="IS32" s="6"/>
      <c r="IT32" s="24"/>
    </row>
    <row r="33" spans="2:254" x14ac:dyDescent="0.25">
      <c r="D33" s="16" t="s">
        <v>8</v>
      </c>
      <c r="E33" s="6" t="s">
        <v>32</v>
      </c>
      <c r="F33" s="46">
        <v>24.79</v>
      </c>
      <c r="G33" s="23">
        <v>0</v>
      </c>
      <c r="H33" s="33">
        <f t="shared" si="0"/>
        <v>0</v>
      </c>
      <c r="I33" s="10" t="s">
        <v>76</v>
      </c>
      <c r="J33" s="53"/>
      <c r="K33" s="57">
        <f t="shared" si="62"/>
        <v>0</v>
      </c>
      <c r="L33" s="6"/>
      <c r="M33" s="6"/>
      <c r="N33" s="24"/>
      <c r="O33" s="6">
        <v>0</v>
      </c>
      <c r="P33" s="33">
        <f t="shared" si="1"/>
        <v>0</v>
      </c>
      <c r="Q33" s="10" t="s">
        <v>2</v>
      </c>
      <c r="R33" s="53"/>
      <c r="S33" s="57">
        <f t="shared" ref="S33" si="93">SUM(P$29:P$36)*R33</f>
        <v>0</v>
      </c>
      <c r="T33" s="6"/>
      <c r="U33" s="6"/>
      <c r="V33" s="6"/>
      <c r="W33" s="23">
        <v>0</v>
      </c>
      <c r="X33" s="33">
        <f t="shared" si="2"/>
        <v>0</v>
      </c>
      <c r="Y33" s="10" t="s">
        <v>2</v>
      </c>
      <c r="Z33" s="12"/>
      <c r="AA33" s="36">
        <f t="shared" ref="AA33" si="94">SUM(X$29:X$36)*Z33</f>
        <v>0</v>
      </c>
      <c r="AB33" s="6"/>
      <c r="AC33" s="6"/>
      <c r="AD33" s="24"/>
      <c r="AE33" s="6">
        <v>0</v>
      </c>
      <c r="AF33" s="33">
        <f t="shared" si="3"/>
        <v>0</v>
      </c>
      <c r="AG33" s="10" t="s">
        <v>2</v>
      </c>
      <c r="AH33" s="53"/>
      <c r="AI33" s="57">
        <f t="shared" ref="AI33" si="95">SUM(AF$29:AF$36)*AH33</f>
        <v>0</v>
      </c>
      <c r="AJ33" s="6"/>
      <c r="AK33" s="6"/>
      <c r="AL33" s="6"/>
      <c r="AM33" s="23">
        <v>0</v>
      </c>
      <c r="AN33" s="33">
        <f t="shared" si="4"/>
        <v>0</v>
      </c>
      <c r="AO33" s="10" t="s">
        <v>2</v>
      </c>
      <c r="AP33" s="53"/>
      <c r="AQ33" s="57">
        <f t="shared" ref="AQ33" si="96">SUM(AN$29:AN$36)*AP33</f>
        <v>0</v>
      </c>
      <c r="AR33" s="6"/>
      <c r="AS33" s="6"/>
      <c r="AT33" s="24"/>
      <c r="AU33" s="6">
        <v>0</v>
      </c>
      <c r="AV33" s="33">
        <f t="shared" si="5"/>
        <v>0</v>
      </c>
      <c r="AW33" s="10" t="s">
        <v>2</v>
      </c>
      <c r="AX33" s="53"/>
      <c r="AY33" s="57">
        <f t="shared" ref="AY33" si="97">SUM(AV$29:AV$36)*AX33</f>
        <v>0</v>
      </c>
      <c r="AZ33" s="6"/>
      <c r="BA33" s="6"/>
      <c r="BB33" s="6"/>
      <c r="BC33" s="23">
        <v>0</v>
      </c>
      <c r="BD33" s="33">
        <f t="shared" si="6"/>
        <v>0</v>
      </c>
      <c r="BE33" s="10" t="s">
        <v>2</v>
      </c>
      <c r="BF33" s="53"/>
      <c r="BG33" s="57">
        <f t="shared" ref="BG33" si="98">SUM(BD$29:BD$36)*BF33</f>
        <v>0</v>
      </c>
      <c r="BH33" s="6"/>
      <c r="BI33" s="6"/>
      <c r="BJ33" s="24"/>
      <c r="BK33" s="6">
        <v>0</v>
      </c>
      <c r="BL33" s="33">
        <f t="shared" si="7"/>
        <v>0</v>
      </c>
      <c r="BM33" s="10" t="s">
        <v>2</v>
      </c>
      <c r="BN33" s="53">
        <v>1</v>
      </c>
      <c r="BO33" s="57">
        <f t="shared" ref="BO33" si="99">SUM(BL$29:BL$36)*BN33</f>
        <v>589.20000000000005</v>
      </c>
      <c r="BP33" s="6"/>
      <c r="BQ33" s="6"/>
      <c r="BR33" s="6"/>
      <c r="BS33" s="23">
        <v>0</v>
      </c>
      <c r="BT33" s="33">
        <f t="shared" si="8"/>
        <v>0</v>
      </c>
      <c r="BU33" s="10" t="s">
        <v>2</v>
      </c>
      <c r="BV33" s="53"/>
      <c r="BW33" s="57">
        <f t="shared" ref="BW33" si="100">SUM(BT$29:BT$36)*BV33</f>
        <v>0</v>
      </c>
      <c r="BX33" s="6"/>
      <c r="BY33" s="6"/>
      <c r="BZ33" s="24"/>
      <c r="CA33" s="6">
        <v>0</v>
      </c>
      <c r="CB33" s="33">
        <f t="shared" si="9"/>
        <v>0</v>
      </c>
      <c r="CC33" s="10" t="s">
        <v>2</v>
      </c>
      <c r="CD33" s="53"/>
      <c r="CE33" s="57">
        <f t="shared" ref="CE33" si="101">SUM(CB$29:CB$36)*CD33</f>
        <v>0</v>
      </c>
      <c r="CF33" s="6"/>
      <c r="CG33" s="6"/>
      <c r="CH33" s="6"/>
      <c r="CI33" s="23">
        <v>0</v>
      </c>
      <c r="CJ33" s="33">
        <f t="shared" si="10"/>
        <v>0</v>
      </c>
      <c r="CK33" s="10" t="s">
        <v>2</v>
      </c>
      <c r="CL33" s="53"/>
      <c r="CM33" s="57">
        <f t="shared" ref="CM33" si="102">SUM(CJ$29:CJ$36)*CL33</f>
        <v>0</v>
      </c>
      <c r="CN33" s="6"/>
      <c r="CO33" s="6"/>
      <c r="CP33" s="24"/>
      <c r="CQ33" s="6">
        <v>0</v>
      </c>
      <c r="CR33" s="33">
        <f t="shared" si="11"/>
        <v>0</v>
      </c>
      <c r="CS33" s="10" t="s">
        <v>2</v>
      </c>
      <c r="CT33" s="53"/>
      <c r="CU33" s="57">
        <f t="shared" ref="CU33" si="103">SUM(CR$29:CR$36)*CT33</f>
        <v>0</v>
      </c>
      <c r="CV33" s="6"/>
      <c r="CW33" s="6"/>
      <c r="CX33" s="6"/>
      <c r="CY33" s="23">
        <v>0</v>
      </c>
      <c r="CZ33" s="33">
        <f t="shared" si="12"/>
        <v>0</v>
      </c>
      <c r="DA33" s="10" t="s">
        <v>2</v>
      </c>
      <c r="DB33" s="53">
        <v>0.5</v>
      </c>
      <c r="DC33" s="57">
        <f t="shared" ref="DC33" si="104">SUM(CZ$29:CZ$36)*DB33</f>
        <v>214.6</v>
      </c>
      <c r="DD33" s="6"/>
      <c r="DE33" s="6"/>
      <c r="DF33" s="24"/>
      <c r="DG33" s="6">
        <v>0</v>
      </c>
      <c r="DH33" s="33">
        <f t="shared" si="13"/>
        <v>0</v>
      </c>
      <c r="DI33" s="10" t="s">
        <v>2</v>
      </c>
      <c r="DJ33" s="53">
        <v>0.5</v>
      </c>
      <c r="DK33" s="57">
        <f t="shared" ref="DK33" si="105">SUM(DH$29:DH$36)*DJ33</f>
        <v>214.6</v>
      </c>
      <c r="DL33" s="6"/>
      <c r="DM33" s="6"/>
      <c r="DN33" s="6"/>
      <c r="DO33" s="23">
        <v>0</v>
      </c>
      <c r="DP33" s="33">
        <f t="shared" si="14"/>
        <v>0</v>
      </c>
      <c r="DQ33" s="10" t="s">
        <v>2</v>
      </c>
      <c r="DR33" s="53"/>
      <c r="DS33" s="57">
        <f t="shared" ref="DS33" si="106">SUM(DP$29:DP$36)*DR33</f>
        <v>0</v>
      </c>
      <c r="DT33" s="6"/>
      <c r="DU33" s="6"/>
      <c r="DV33" s="24"/>
      <c r="DW33" s="6">
        <v>0</v>
      </c>
      <c r="DX33" s="33">
        <f t="shared" si="15"/>
        <v>0</v>
      </c>
      <c r="DY33" s="10" t="s">
        <v>2</v>
      </c>
      <c r="DZ33" s="53"/>
      <c r="EA33" s="57">
        <f t="shared" ref="EA33" si="107">SUM(DX$29:DX$36)*DZ33</f>
        <v>0</v>
      </c>
      <c r="EB33" s="6"/>
      <c r="EC33" s="6"/>
      <c r="ED33" s="6"/>
      <c r="EE33" s="23">
        <v>0</v>
      </c>
      <c r="EF33" s="33">
        <f t="shared" si="16"/>
        <v>0</v>
      </c>
      <c r="EG33" s="10" t="s">
        <v>2</v>
      </c>
      <c r="EH33" s="53"/>
      <c r="EI33" s="57">
        <f t="shared" ref="EI33" si="108">SUM(EF$29:EF$36)*EH33</f>
        <v>0</v>
      </c>
      <c r="EJ33" s="6"/>
      <c r="EK33" s="6"/>
      <c r="EL33" s="24"/>
      <c r="EM33" s="6">
        <v>0</v>
      </c>
      <c r="EN33" s="33">
        <f t="shared" si="17"/>
        <v>0</v>
      </c>
      <c r="EO33" s="10" t="s">
        <v>2</v>
      </c>
      <c r="EP33" s="53"/>
      <c r="EQ33" s="57">
        <f t="shared" ref="EQ33" si="109">SUM(EN$29:EN$36)*EP33</f>
        <v>0</v>
      </c>
      <c r="ER33" s="6"/>
      <c r="ES33" s="6"/>
      <c r="ET33" s="6"/>
      <c r="EU33" s="23">
        <v>0</v>
      </c>
      <c r="EV33" s="33">
        <f t="shared" si="18"/>
        <v>0</v>
      </c>
      <c r="EW33" s="10" t="s">
        <v>2</v>
      </c>
      <c r="EX33" s="53"/>
      <c r="EY33" s="57">
        <f t="shared" ref="EY33" si="110">SUM(EV$29:EV$36)*EX33</f>
        <v>0</v>
      </c>
      <c r="EZ33" s="6"/>
      <c r="FA33" s="6"/>
      <c r="FB33" s="24"/>
      <c r="FC33" s="23">
        <v>0</v>
      </c>
      <c r="FD33" s="33">
        <f t="shared" si="19"/>
        <v>0</v>
      </c>
      <c r="FE33" s="10" t="s">
        <v>2</v>
      </c>
      <c r="FF33" s="53"/>
      <c r="FG33" s="57">
        <f t="shared" ref="FG33" si="111">SUM(FD$29:FD$36)*FF33</f>
        <v>0</v>
      </c>
      <c r="FH33" s="6"/>
      <c r="FI33" s="6"/>
      <c r="FJ33" s="24"/>
      <c r="FK33" s="6">
        <v>0</v>
      </c>
      <c r="FL33" s="33">
        <f t="shared" si="20"/>
        <v>0</v>
      </c>
      <c r="FM33" s="10" t="s">
        <v>2</v>
      </c>
      <c r="FN33" s="53"/>
      <c r="FO33" s="57">
        <f t="shared" ref="FO33" si="112">SUM(FL$29:FL$36)*FN33</f>
        <v>0</v>
      </c>
      <c r="FP33" s="6"/>
      <c r="FQ33" s="6"/>
      <c r="FR33" s="6"/>
      <c r="FS33" s="23">
        <v>0</v>
      </c>
      <c r="FT33" s="33">
        <f t="shared" si="21"/>
        <v>0</v>
      </c>
      <c r="FU33" s="10" t="s">
        <v>2</v>
      </c>
      <c r="FV33" s="53"/>
      <c r="FW33" s="57">
        <f t="shared" ref="FW33" si="113">SUM(FT$29:FT$36)*FV33</f>
        <v>0</v>
      </c>
      <c r="FX33" s="6"/>
      <c r="FY33" s="6"/>
      <c r="FZ33" s="24"/>
      <c r="GA33" s="6">
        <v>0</v>
      </c>
      <c r="GB33" s="33">
        <f t="shared" si="22"/>
        <v>0</v>
      </c>
      <c r="GC33" s="10" t="s">
        <v>2</v>
      </c>
      <c r="GD33" s="53"/>
      <c r="GE33" s="57">
        <f t="shared" ref="GE33" si="114">SUM(GB$29:GB$36)*GD33</f>
        <v>0</v>
      </c>
      <c r="GF33" s="6"/>
      <c r="GG33" s="6"/>
      <c r="GH33" s="6"/>
      <c r="GI33" s="23">
        <v>0</v>
      </c>
      <c r="GJ33" s="33">
        <f t="shared" si="23"/>
        <v>0</v>
      </c>
      <c r="GK33" s="10" t="s">
        <v>2</v>
      </c>
      <c r="GL33" s="53"/>
      <c r="GM33" s="57">
        <f t="shared" ref="GM33" si="115">SUM(GJ$29:GJ$36)*GL33</f>
        <v>0</v>
      </c>
      <c r="GN33" s="6"/>
      <c r="GO33" s="6"/>
      <c r="GP33" s="24"/>
      <c r="GQ33" s="6">
        <v>0</v>
      </c>
      <c r="GR33" s="33">
        <f t="shared" si="24"/>
        <v>0</v>
      </c>
      <c r="GS33" s="10" t="s">
        <v>2</v>
      </c>
      <c r="GT33" s="53"/>
      <c r="GU33" s="57">
        <f t="shared" ref="GU33" si="116">SUM(GR$29:GR$36)*GT33</f>
        <v>0</v>
      </c>
      <c r="GV33" s="6"/>
      <c r="GW33" s="6"/>
      <c r="GX33" s="6"/>
      <c r="GY33" s="23">
        <v>0</v>
      </c>
      <c r="GZ33" s="33">
        <f t="shared" si="25"/>
        <v>0</v>
      </c>
      <c r="HA33" s="10" t="s">
        <v>2</v>
      </c>
      <c r="HB33" s="53"/>
      <c r="HC33" s="57">
        <f t="shared" ref="HC33" si="117">SUM(GZ$29:GZ$36)*HB33</f>
        <v>0</v>
      </c>
      <c r="HD33" s="6"/>
      <c r="HE33" s="6"/>
      <c r="HF33" s="24"/>
      <c r="HG33" s="6">
        <v>0</v>
      </c>
      <c r="HH33" s="33">
        <f t="shared" si="26"/>
        <v>0</v>
      </c>
      <c r="HI33" s="10" t="s">
        <v>2</v>
      </c>
      <c r="HJ33" s="53"/>
      <c r="HK33" s="57">
        <f t="shared" ref="HK33" si="118">SUM(HH$29:HH$36)*HJ33</f>
        <v>0</v>
      </c>
      <c r="HL33" s="6"/>
      <c r="HM33" s="6"/>
      <c r="HN33" s="6"/>
      <c r="HO33" s="23">
        <v>0</v>
      </c>
      <c r="HP33" s="33">
        <f t="shared" si="27"/>
        <v>0</v>
      </c>
      <c r="HQ33" s="10" t="s">
        <v>2</v>
      </c>
      <c r="HR33" s="53"/>
      <c r="HS33" s="57">
        <f t="shared" ref="HS33" si="119">SUM(HP$29:HP$36)*HR33</f>
        <v>0</v>
      </c>
      <c r="HT33" s="6"/>
      <c r="HU33" s="6"/>
      <c r="HV33" s="24"/>
      <c r="HW33" s="6">
        <v>0</v>
      </c>
      <c r="HX33" s="33">
        <f t="shared" si="28"/>
        <v>0</v>
      </c>
      <c r="HY33" s="10" t="s">
        <v>2</v>
      </c>
      <c r="HZ33" s="53"/>
      <c r="IA33" s="57">
        <f t="shared" ref="IA33" si="120">SUM(HX$29:HX$36)*HZ33</f>
        <v>0</v>
      </c>
      <c r="IB33" s="6"/>
      <c r="IC33" s="6"/>
      <c r="ID33" s="6"/>
      <c r="IE33" s="23">
        <v>0</v>
      </c>
      <c r="IF33" s="33">
        <f t="shared" si="29"/>
        <v>0</v>
      </c>
      <c r="IG33" s="10" t="s">
        <v>2</v>
      </c>
      <c r="IH33" s="53"/>
      <c r="II33" s="57">
        <f t="shared" ref="II33" si="121">SUM(IF$29:IF$36)*IH33</f>
        <v>0</v>
      </c>
      <c r="IJ33" s="6"/>
      <c r="IK33" s="6"/>
      <c r="IL33" s="24"/>
      <c r="IM33" s="23">
        <v>0</v>
      </c>
      <c r="IN33" s="33">
        <f t="shared" si="30"/>
        <v>0</v>
      </c>
      <c r="IO33" s="10" t="s">
        <v>2</v>
      </c>
      <c r="IP33" s="53"/>
      <c r="IQ33" s="57">
        <f t="shared" ref="IQ33" si="122">SUM(IN$29:IN$36)*IP33</f>
        <v>0</v>
      </c>
      <c r="IR33" s="6"/>
      <c r="IS33" s="6"/>
      <c r="IT33" s="24"/>
    </row>
    <row r="34" spans="2:254" x14ac:dyDescent="0.25">
      <c r="D34" s="16" t="s">
        <v>9</v>
      </c>
      <c r="E34" s="6" t="s">
        <v>32</v>
      </c>
      <c r="F34" s="46">
        <v>10.93</v>
      </c>
      <c r="G34" s="23">
        <v>0</v>
      </c>
      <c r="H34" s="33">
        <f t="shared" si="0"/>
        <v>0</v>
      </c>
      <c r="I34" s="199"/>
      <c r="J34" s="55"/>
      <c r="K34" s="57"/>
      <c r="L34" s="6"/>
      <c r="M34" s="6"/>
      <c r="N34" s="24"/>
      <c r="O34" s="6">
        <v>0</v>
      </c>
      <c r="P34" s="33">
        <f t="shared" si="1"/>
        <v>0</v>
      </c>
      <c r="Q34" s="6"/>
      <c r="R34" s="55"/>
      <c r="S34" s="57"/>
      <c r="T34" s="6"/>
      <c r="U34" s="6"/>
      <c r="V34" s="6"/>
      <c r="W34" s="23">
        <v>0</v>
      </c>
      <c r="X34" s="33">
        <f t="shared" si="2"/>
        <v>0</v>
      </c>
      <c r="Y34" s="6"/>
      <c r="Z34" s="14"/>
      <c r="AA34" s="36"/>
      <c r="AB34" s="6"/>
      <c r="AC34" s="6"/>
      <c r="AD34" s="24"/>
      <c r="AE34" s="6">
        <v>0</v>
      </c>
      <c r="AF34" s="33">
        <f t="shared" si="3"/>
        <v>0</v>
      </c>
      <c r="AG34" s="6"/>
      <c r="AH34" s="55"/>
      <c r="AI34" s="57"/>
      <c r="AJ34" s="6"/>
      <c r="AK34" s="6"/>
      <c r="AL34" s="6"/>
      <c r="AM34" s="23">
        <v>0</v>
      </c>
      <c r="AN34" s="33">
        <f t="shared" si="4"/>
        <v>0</v>
      </c>
      <c r="AO34" s="6"/>
      <c r="AP34" s="55"/>
      <c r="AQ34" s="57"/>
      <c r="AR34" s="6"/>
      <c r="AS34" s="6"/>
      <c r="AT34" s="24"/>
      <c r="AU34" s="6">
        <v>0</v>
      </c>
      <c r="AV34" s="33">
        <f t="shared" si="5"/>
        <v>0</v>
      </c>
      <c r="AW34" s="6"/>
      <c r="AX34" s="55"/>
      <c r="AY34" s="57"/>
      <c r="AZ34" s="6"/>
      <c r="BA34" s="6"/>
      <c r="BB34" s="6"/>
      <c r="BC34" s="23">
        <v>0</v>
      </c>
      <c r="BD34" s="33">
        <f t="shared" si="6"/>
        <v>0</v>
      </c>
      <c r="BE34" s="6"/>
      <c r="BF34" s="55"/>
      <c r="BG34" s="57"/>
      <c r="BH34" s="6"/>
      <c r="BI34" s="6"/>
      <c r="BJ34" s="24"/>
      <c r="BK34" s="6">
        <v>0</v>
      </c>
      <c r="BL34" s="33">
        <f t="shared" si="7"/>
        <v>0</v>
      </c>
      <c r="BM34" s="6"/>
      <c r="BN34" s="55"/>
      <c r="BO34" s="57"/>
      <c r="BP34" s="6"/>
      <c r="BQ34" s="6"/>
      <c r="BR34" s="6"/>
      <c r="BS34" s="23">
        <v>0</v>
      </c>
      <c r="BT34" s="33">
        <f t="shared" si="8"/>
        <v>0</v>
      </c>
      <c r="BU34" s="6"/>
      <c r="BV34" s="55"/>
      <c r="BW34" s="57"/>
      <c r="BX34" s="6"/>
      <c r="BY34" s="6"/>
      <c r="BZ34" s="24"/>
      <c r="CA34" s="6">
        <v>0</v>
      </c>
      <c r="CB34" s="33">
        <f t="shared" si="9"/>
        <v>0</v>
      </c>
      <c r="CC34" s="6"/>
      <c r="CD34" s="55"/>
      <c r="CE34" s="57"/>
      <c r="CF34" s="6"/>
      <c r="CG34" s="6"/>
      <c r="CH34" s="6"/>
      <c r="CI34" s="23">
        <v>0</v>
      </c>
      <c r="CJ34" s="33">
        <f t="shared" si="10"/>
        <v>0</v>
      </c>
      <c r="CK34" s="6"/>
      <c r="CL34" s="55"/>
      <c r="CM34" s="57"/>
      <c r="CN34" s="6"/>
      <c r="CO34" s="6"/>
      <c r="CP34" s="24"/>
      <c r="CQ34" s="6">
        <v>0</v>
      </c>
      <c r="CR34" s="33">
        <f t="shared" si="11"/>
        <v>0</v>
      </c>
      <c r="CS34" s="6"/>
      <c r="CT34" s="55"/>
      <c r="CU34" s="57"/>
      <c r="CV34" s="6"/>
      <c r="CW34" s="6"/>
      <c r="CX34" s="6"/>
      <c r="CY34" s="23">
        <v>0</v>
      </c>
      <c r="CZ34" s="33">
        <f t="shared" si="12"/>
        <v>0</v>
      </c>
      <c r="DA34" s="6"/>
      <c r="DB34" s="55"/>
      <c r="DC34" s="57"/>
      <c r="DD34" s="6"/>
      <c r="DE34" s="6"/>
      <c r="DF34" s="24"/>
      <c r="DG34" s="6">
        <v>0</v>
      </c>
      <c r="DH34" s="33">
        <f t="shared" si="13"/>
        <v>0</v>
      </c>
      <c r="DI34" s="6"/>
      <c r="DJ34" s="55"/>
      <c r="DK34" s="57"/>
      <c r="DL34" s="6"/>
      <c r="DM34" s="6"/>
      <c r="DN34" s="6"/>
      <c r="DO34" s="23">
        <v>0</v>
      </c>
      <c r="DP34" s="33">
        <f t="shared" si="14"/>
        <v>0</v>
      </c>
      <c r="DQ34" s="6"/>
      <c r="DR34" s="55"/>
      <c r="DS34" s="57"/>
      <c r="DT34" s="6"/>
      <c r="DU34" s="6"/>
      <c r="DV34" s="24"/>
      <c r="DW34" s="6">
        <v>0</v>
      </c>
      <c r="DX34" s="33">
        <f t="shared" si="15"/>
        <v>0</v>
      </c>
      <c r="DY34" s="6"/>
      <c r="DZ34" s="55"/>
      <c r="EA34" s="57"/>
      <c r="EB34" s="6"/>
      <c r="EC34" s="6"/>
      <c r="ED34" s="6"/>
      <c r="EE34" s="23">
        <v>0</v>
      </c>
      <c r="EF34" s="33">
        <f t="shared" si="16"/>
        <v>0</v>
      </c>
      <c r="EG34" s="6"/>
      <c r="EH34" s="55"/>
      <c r="EI34" s="57"/>
      <c r="EJ34" s="6"/>
      <c r="EK34" s="6"/>
      <c r="EL34" s="24"/>
      <c r="EM34" s="6">
        <v>0</v>
      </c>
      <c r="EN34" s="33">
        <f t="shared" si="17"/>
        <v>0</v>
      </c>
      <c r="EO34" s="6"/>
      <c r="EP34" s="55"/>
      <c r="EQ34" s="57"/>
      <c r="ER34" s="6"/>
      <c r="ES34" s="6"/>
      <c r="ET34" s="6"/>
      <c r="EU34" s="23">
        <v>0</v>
      </c>
      <c r="EV34" s="33">
        <f t="shared" si="18"/>
        <v>0</v>
      </c>
      <c r="EW34" s="6"/>
      <c r="EX34" s="55"/>
      <c r="EY34" s="57"/>
      <c r="EZ34" s="6"/>
      <c r="FA34" s="6"/>
      <c r="FB34" s="24"/>
      <c r="FC34" s="23">
        <v>0</v>
      </c>
      <c r="FD34" s="33">
        <f t="shared" si="19"/>
        <v>0</v>
      </c>
      <c r="FE34" s="6"/>
      <c r="FF34" s="55"/>
      <c r="FG34" s="57"/>
      <c r="FH34" s="6"/>
      <c r="FI34" s="6"/>
      <c r="FJ34" s="24"/>
      <c r="FK34" s="6">
        <v>0</v>
      </c>
      <c r="FL34" s="33">
        <f t="shared" si="20"/>
        <v>0</v>
      </c>
      <c r="FM34" s="6"/>
      <c r="FN34" s="55"/>
      <c r="FO34" s="57"/>
      <c r="FP34" s="6"/>
      <c r="FQ34" s="6"/>
      <c r="FR34" s="6"/>
      <c r="FS34" s="23">
        <v>0</v>
      </c>
      <c r="FT34" s="33">
        <f t="shared" si="21"/>
        <v>0</v>
      </c>
      <c r="FU34" s="6"/>
      <c r="FV34" s="55"/>
      <c r="FW34" s="57"/>
      <c r="FX34" s="6"/>
      <c r="FY34" s="6"/>
      <c r="FZ34" s="24"/>
      <c r="GA34" s="6">
        <v>0</v>
      </c>
      <c r="GB34" s="33">
        <f t="shared" si="22"/>
        <v>0</v>
      </c>
      <c r="GC34" s="6"/>
      <c r="GD34" s="55"/>
      <c r="GE34" s="57"/>
      <c r="GF34" s="6"/>
      <c r="GG34" s="6"/>
      <c r="GH34" s="6"/>
      <c r="GI34" s="23">
        <v>0</v>
      </c>
      <c r="GJ34" s="33">
        <f t="shared" si="23"/>
        <v>0</v>
      </c>
      <c r="GK34" s="6"/>
      <c r="GL34" s="55"/>
      <c r="GM34" s="57"/>
      <c r="GN34" s="6"/>
      <c r="GO34" s="6"/>
      <c r="GP34" s="24"/>
      <c r="GQ34" s="6">
        <v>0</v>
      </c>
      <c r="GR34" s="33">
        <f t="shared" si="24"/>
        <v>0</v>
      </c>
      <c r="GS34" s="6"/>
      <c r="GT34" s="55"/>
      <c r="GU34" s="57"/>
      <c r="GV34" s="6"/>
      <c r="GW34" s="6"/>
      <c r="GX34" s="6"/>
      <c r="GY34" s="23">
        <v>0</v>
      </c>
      <c r="GZ34" s="33">
        <f t="shared" si="25"/>
        <v>0</v>
      </c>
      <c r="HA34" s="6"/>
      <c r="HB34" s="55"/>
      <c r="HC34" s="57"/>
      <c r="HD34" s="6"/>
      <c r="HE34" s="6"/>
      <c r="HF34" s="24"/>
      <c r="HG34" s="6">
        <v>0</v>
      </c>
      <c r="HH34" s="33">
        <f t="shared" si="26"/>
        <v>0</v>
      </c>
      <c r="HI34" s="6"/>
      <c r="HJ34" s="55"/>
      <c r="HK34" s="57"/>
      <c r="HL34" s="6"/>
      <c r="HM34" s="6"/>
      <c r="HN34" s="6"/>
      <c r="HO34" s="23">
        <v>0</v>
      </c>
      <c r="HP34" s="33">
        <f t="shared" si="27"/>
        <v>0</v>
      </c>
      <c r="HQ34" s="6"/>
      <c r="HR34" s="55"/>
      <c r="HS34" s="57"/>
      <c r="HT34" s="6"/>
      <c r="HU34" s="6"/>
      <c r="HV34" s="24"/>
      <c r="HW34" s="6">
        <v>0</v>
      </c>
      <c r="HX34" s="33">
        <f t="shared" si="28"/>
        <v>0</v>
      </c>
      <c r="HY34" s="6"/>
      <c r="HZ34" s="55"/>
      <c r="IA34" s="57"/>
      <c r="IB34" s="6"/>
      <c r="IC34" s="6"/>
      <c r="ID34" s="6"/>
      <c r="IE34" s="23">
        <v>0</v>
      </c>
      <c r="IF34" s="33">
        <f t="shared" si="29"/>
        <v>0</v>
      </c>
      <c r="IG34" s="6"/>
      <c r="IH34" s="55"/>
      <c r="II34" s="57"/>
      <c r="IJ34" s="6"/>
      <c r="IK34" s="6"/>
      <c r="IL34" s="24"/>
      <c r="IM34" s="23">
        <v>0</v>
      </c>
      <c r="IN34" s="33">
        <f t="shared" si="30"/>
        <v>0</v>
      </c>
      <c r="IO34" s="6"/>
      <c r="IP34" s="55"/>
      <c r="IQ34" s="57"/>
      <c r="IR34" s="6"/>
      <c r="IS34" s="6"/>
      <c r="IT34" s="24"/>
    </row>
    <row r="35" spans="2:254" ht="15" customHeight="1" x14ac:dyDescent="0.25">
      <c r="D35" s="16" t="s">
        <v>18</v>
      </c>
      <c r="E35" s="6" t="s">
        <v>32</v>
      </c>
      <c r="F35" s="46">
        <v>15</v>
      </c>
      <c r="G35" s="23">
        <v>0</v>
      </c>
      <c r="H35" s="33">
        <f t="shared" si="0"/>
        <v>0</v>
      </c>
      <c r="I35" s="321" t="s">
        <v>36</v>
      </c>
      <c r="J35" s="52"/>
      <c r="K35" s="56">
        <f t="shared" si="62"/>
        <v>0</v>
      </c>
      <c r="L35" s="6"/>
      <c r="M35" s="6"/>
      <c r="N35" s="59"/>
      <c r="O35" s="6">
        <v>0</v>
      </c>
      <c r="P35" s="33">
        <f t="shared" si="1"/>
        <v>0</v>
      </c>
      <c r="Q35" s="321" t="s">
        <v>36</v>
      </c>
      <c r="R35" s="52"/>
      <c r="S35" s="56">
        <f t="shared" ref="S35" si="123">SUM(P$29:P$36)*R35</f>
        <v>0</v>
      </c>
      <c r="T35" s="6"/>
      <c r="U35" s="6"/>
      <c r="V35" s="73"/>
      <c r="W35" s="23">
        <v>0</v>
      </c>
      <c r="X35" s="33">
        <f t="shared" si="2"/>
        <v>0</v>
      </c>
      <c r="Y35" s="321" t="s">
        <v>36</v>
      </c>
      <c r="Z35" s="11"/>
      <c r="AA35" s="35">
        <f t="shared" ref="AA35" si="124">SUM(X$29:X$36)*Z35</f>
        <v>0</v>
      </c>
      <c r="AB35" s="6"/>
      <c r="AC35" s="6"/>
      <c r="AD35" s="24"/>
      <c r="AE35" s="6">
        <v>0</v>
      </c>
      <c r="AF35" s="33">
        <f t="shared" si="3"/>
        <v>0</v>
      </c>
      <c r="AG35" s="321" t="s">
        <v>36</v>
      </c>
      <c r="AH35" s="52"/>
      <c r="AI35" s="56">
        <f t="shared" ref="AI35" si="125">SUM(AF$29:AF$36)*AH35</f>
        <v>0</v>
      </c>
      <c r="AJ35" s="6"/>
      <c r="AK35" s="6"/>
      <c r="AL35" s="73"/>
      <c r="AM35" s="23">
        <v>0</v>
      </c>
      <c r="AN35" s="33">
        <f t="shared" si="4"/>
        <v>0</v>
      </c>
      <c r="AO35" s="321" t="s">
        <v>36</v>
      </c>
      <c r="AP35" s="52"/>
      <c r="AQ35" s="56">
        <f t="shared" ref="AQ35" si="126">SUM(AN$29:AN$36)*AP35</f>
        <v>0</v>
      </c>
      <c r="AR35" s="6"/>
      <c r="AS35" s="6"/>
      <c r="AT35" s="59"/>
      <c r="AU35" s="6">
        <v>0</v>
      </c>
      <c r="AV35" s="33">
        <f t="shared" si="5"/>
        <v>0</v>
      </c>
      <c r="AW35" s="321" t="s">
        <v>36</v>
      </c>
      <c r="AX35" s="52"/>
      <c r="AY35" s="56">
        <f t="shared" ref="AY35" si="127">SUM(AV$29:AV$36)*AX35</f>
        <v>0</v>
      </c>
      <c r="AZ35" s="6"/>
      <c r="BA35" s="6"/>
      <c r="BB35" s="73"/>
      <c r="BC35" s="23">
        <v>0</v>
      </c>
      <c r="BD35" s="33">
        <f t="shared" si="6"/>
        <v>0</v>
      </c>
      <c r="BE35" s="321" t="s">
        <v>36</v>
      </c>
      <c r="BF35" s="52"/>
      <c r="BG35" s="56">
        <f t="shared" ref="BG35" si="128">SUM(BD$29:BD$36)*BF35</f>
        <v>0</v>
      </c>
      <c r="BH35" s="6"/>
      <c r="BI35" s="6"/>
      <c r="BJ35" s="59"/>
      <c r="BK35" s="6">
        <v>0</v>
      </c>
      <c r="BL35" s="33">
        <f t="shared" si="7"/>
        <v>0</v>
      </c>
      <c r="BM35" s="321" t="s">
        <v>36</v>
      </c>
      <c r="BN35" s="52"/>
      <c r="BO35" s="56">
        <f t="shared" ref="BO35" si="129">SUM(BL$29:BL$36)*BN35</f>
        <v>0</v>
      </c>
      <c r="BP35" s="6"/>
      <c r="BQ35" s="6"/>
      <c r="BR35" s="73"/>
      <c r="BS35" s="23">
        <v>0</v>
      </c>
      <c r="BT35" s="33">
        <f t="shared" si="8"/>
        <v>0</v>
      </c>
      <c r="BU35" s="321" t="s">
        <v>36</v>
      </c>
      <c r="BV35" s="52"/>
      <c r="BW35" s="56">
        <f t="shared" ref="BW35" si="130">SUM(BT$29:BT$36)*BV35</f>
        <v>0</v>
      </c>
      <c r="BX35" s="6"/>
      <c r="BY35" s="6"/>
      <c r="BZ35" s="59"/>
      <c r="CA35" s="6">
        <v>0</v>
      </c>
      <c r="CB35" s="33">
        <f t="shared" si="9"/>
        <v>0</v>
      </c>
      <c r="CC35" s="321" t="s">
        <v>36</v>
      </c>
      <c r="CD35" s="52"/>
      <c r="CE35" s="56">
        <f t="shared" ref="CE35" si="131">SUM(CB$29:CB$36)*CD35</f>
        <v>0</v>
      </c>
      <c r="CF35" s="6"/>
      <c r="CG35" s="6"/>
      <c r="CH35" s="73"/>
      <c r="CI35" s="23">
        <v>0</v>
      </c>
      <c r="CJ35" s="33">
        <f t="shared" si="10"/>
        <v>0</v>
      </c>
      <c r="CK35" s="321" t="s">
        <v>36</v>
      </c>
      <c r="CL35" s="52"/>
      <c r="CM35" s="56">
        <f t="shared" ref="CM35" si="132">SUM(CJ$29:CJ$36)*CL35</f>
        <v>0</v>
      </c>
      <c r="CN35" s="6"/>
      <c r="CO35" s="6"/>
      <c r="CP35" s="59"/>
      <c r="CQ35" s="6">
        <v>0</v>
      </c>
      <c r="CR35" s="33">
        <f t="shared" si="11"/>
        <v>0</v>
      </c>
      <c r="CS35" s="321" t="s">
        <v>36</v>
      </c>
      <c r="CT35" s="52"/>
      <c r="CU35" s="56">
        <f t="shared" ref="CU35" si="133">SUM(CR$29:CR$36)*CT35</f>
        <v>0</v>
      </c>
      <c r="CV35" s="6"/>
      <c r="CW35" s="6"/>
      <c r="CX35" s="73"/>
      <c r="CY35" s="23">
        <v>0</v>
      </c>
      <c r="CZ35" s="33">
        <f t="shared" si="12"/>
        <v>0</v>
      </c>
      <c r="DA35" s="321" t="s">
        <v>36</v>
      </c>
      <c r="DB35" s="52"/>
      <c r="DC35" s="56">
        <f t="shared" ref="DC35" si="134">SUM(CZ$29:CZ$36)*DB35</f>
        <v>0</v>
      </c>
      <c r="DD35" s="6"/>
      <c r="DE35" s="6"/>
      <c r="DF35" s="59"/>
      <c r="DG35" s="6">
        <v>0</v>
      </c>
      <c r="DH35" s="33">
        <f t="shared" si="13"/>
        <v>0</v>
      </c>
      <c r="DI35" s="321" t="s">
        <v>36</v>
      </c>
      <c r="DJ35" s="52"/>
      <c r="DK35" s="56">
        <f t="shared" ref="DK35" si="135">SUM(DH$29:DH$36)*DJ35</f>
        <v>0</v>
      </c>
      <c r="DL35" s="6"/>
      <c r="DM35" s="6"/>
      <c r="DN35" s="73"/>
      <c r="DO35" s="23">
        <v>0</v>
      </c>
      <c r="DP35" s="33">
        <f t="shared" si="14"/>
        <v>0</v>
      </c>
      <c r="DQ35" s="321" t="s">
        <v>36</v>
      </c>
      <c r="DR35" s="52"/>
      <c r="DS35" s="56">
        <f t="shared" ref="DS35" si="136">SUM(DP$29:DP$36)*DR35</f>
        <v>0</v>
      </c>
      <c r="DT35" s="6"/>
      <c r="DU35" s="6"/>
      <c r="DV35" s="59"/>
      <c r="DW35" s="6">
        <v>0</v>
      </c>
      <c r="DX35" s="33">
        <f t="shared" si="15"/>
        <v>0</v>
      </c>
      <c r="DY35" s="321" t="s">
        <v>36</v>
      </c>
      <c r="DZ35" s="52"/>
      <c r="EA35" s="56">
        <f t="shared" ref="EA35" si="137">SUM(DX$29:DX$36)*DZ35</f>
        <v>0</v>
      </c>
      <c r="EB35" s="6"/>
      <c r="EC35" s="6"/>
      <c r="ED35" s="73"/>
      <c r="EE35" s="23">
        <v>0</v>
      </c>
      <c r="EF35" s="33">
        <f t="shared" si="16"/>
        <v>0</v>
      </c>
      <c r="EG35" s="321" t="s">
        <v>36</v>
      </c>
      <c r="EH35" s="52"/>
      <c r="EI35" s="56">
        <f t="shared" ref="EI35" si="138">SUM(EF$29:EF$36)*EH35</f>
        <v>0</v>
      </c>
      <c r="EJ35" s="6"/>
      <c r="EK35" s="6"/>
      <c r="EL35" s="59"/>
      <c r="EM35" s="6">
        <v>0</v>
      </c>
      <c r="EN35" s="33">
        <f t="shared" si="17"/>
        <v>0</v>
      </c>
      <c r="EO35" s="321" t="s">
        <v>36</v>
      </c>
      <c r="EP35" s="52"/>
      <c r="EQ35" s="56">
        <f t="shared" ref="EQ35" si="139">SUM(EN$29:EN$36)*EP35</f>
        <v>0</v>
      </c>
      <c r="ER35" s="6"/>
      <c r="ES35" s="6"/>
      <c r="ET35" s="73"/>
      <c r="EU35" s="23">
        <v>0</v>
      </c>
      <c r="EV35" s="33">
        <f t="shared" si="18"/>
        <v>0</v>
      </c>
      <c r="EW35" s="321" t="s">
        <v>36</v>
      </c>
      <c r="EX35" s="52"/>
      <c r="EY35" s="56">
        <f t="shared" ref="EY35" si="140">SUM(EV$29:EV$36)*EX35</f>
        <v>0</v>
      </c>
      <c r="EZ35" s="6"/>
      <c r="FA35" s="6"/>
      <c r="FB35" s="59"/>
      <c r="FC35" s="23">
        <v>0</v>
      </c>
      <c r="FD35" s="33">
        <f t="shared" si="19"/>
        <v>0</v>
      </c>
      <c r="FE35" s="321" t="s">
        <v>36</v>
      </c>
      <c r="FF35" s="52"/>
      <c r="FG35" s="56">
        <f t="shared" ref="FG35" si="141">SUM(FD$29:FD$36)*FF35</f>
        <v>0</v>
      </c>
      <c r="FH35" s="6"/>
      <c r="FI35" s="6"/>
      <c r="FJ35" s="59"/>
      <c r="FK35" s="6">
        <v>0</v>
      </c>
      <c r="FL35" s="33">
        <f t="shared" si="20"/>
        <v>0</v>
      </c>
      <c r="FM35" s="321" t="s">
        <v>36</v>
      </c>
      <c r="FN35" s="52"/>
      <c r="FO35" s="56">
        <f t="shared" ref="FO35" si="142">SUM(FL$29:FL$36)*FN35</f>
        <v>0</v>
      </c>
      <c r="FP35" s="6"/>
      <c r="FQ35" s="6"/>
      <c r="FR35" s="73"/>
      <c r="FS35" s="23">
        <v>0</v>
      </c>
      <c r="FT35" s="33">
        <f t="shared" si="21"/>
        <v>0</v>
      </c>
      <c r="FU35" s="321" t="s">
        <v>36</v>
      </c>
      <c r="FV35" s="52"/>
      <c r="FW35" s="56">
        <f t="shared" ref="FW35" si="143">SUM(FT$29:FT$36)*FV35</f>
        <v>0</v>
      </c>
      <c r="FX35" s="6"/>
      <c r="FY35" s="6"/>
      <c r="FZ35" s="59"/>
      <c r="GA35" s="6">
        <v>0</v>
      </c>
      <c r="GB35" s="33">
        <f t="shared" si="22"/>
        <v>0</v>
      </c>
      <c r="GC35" s="321" t="s">
        <v>36</v>
      </c>
      <c r="GD35" s="52"/>
      <c r="GE35" s="56">
        <f t="shared" ref="GE35" si="144">SUM(GB$29:GB$36)*GD35</f>
        <v>0</v>
      </c>
      <c r="GF35" s="6"/>
      <c r="GG35" s="6"/>
      <c r="GH35" s="73"/>
      <c r="GI35" s="23">
        <v>0</v>
      </c>
      <c r="GJ35" s="33">
        <f t="shared" si="23"/>
        <v>0</v>
      </c>
      <c r="GK35" s="321" t="s">
        <v>36</v>
      </c>
      <c r="GL35" s="52"/>
      <c r="GM35" s="56">
        <f t="shared" ref="GM35" si="145">SUM(GJ$29:GJ$36)*GL35</f>
        <v>0</v>
      </c>
      <c r="GN35" s="6"/>
      <c r="GO35" s="6"/>
      <c r="GP35" s="59"/>
      <c r="GQ35" s="6">
        <v>0</v>
      </c>
      <c r="GR35" s="33">
        <f t="shared" si="24"/>
        <v>0</v>
      </c>
      <c r="GS35" s="321" t="s">
        <v>36</v>
      </c>
      <c r="GT35" s="52"/>
      <c r="GU35" s="56">
        <f t="shared" ref="GU35" si="146">SUM(GR$29:GR$36)*GT35</f>
        <v>0</v>
      </c>
      <c r="GV35" s="6"/>
      <c r="GW35" s="6"/>
      <c r="GX35" s="73"/>
      <c r="GY35" s="23">
        <v>0</v>
      </c>
      <c r="GZ35" s="33">
        <f t="shared" si="25"/>
        <v>0</v>
      </c>
      <c r="HA35" s="321" t="s">
        <v>36</v>
      </c>
      <c r="HB35" s="52"/>
      <c r="HC35" s="56">
        <f t="shared" ref="HC35" si="147">SUM(GZ$29:GZ$36)*HB35</f>
        <v>0</v>
      </c>
      <c r="HD35" s="6"/>
      <c r="HE35" s="6"/>
      <c r="HF35" s="59"/>
      <c r="HG35" s="6">
        <v>0</v>
      </c>
      <c r="HH35" s="33">
        <f t="shared" si="26"/>
        <v>0</v>
      </c>
      <c r="HI35" s="321" t="s">
        <v>36</v>
      </c>
      <c r="HJ35" s="52"/>
      <c r="HK35" s="56">
        <f t="shared" ref="HK35" si="148">SUM(HH$29:HH$36)*HJ35</f>
        <v>0</v>
      </c>
      <c r="HL35" s="6"/>
      <c r="HM35" s="6"/>
      <c r="HN35" s="73"/>
      <c r="HO35" s="23">
        <v>0</v>
      </c>
      <c r="HP35" s="33">
        <f t="shared" si="27"/>
        <v>0</v>
      </c>
      <c r="HQ35" s="321" t="s">
        <v>36</v>
      </c>
      <c r="HR35" s="52"/>
      <c r="HS35" s="56">
        <f t="shared" ref="HS35" si="149">SUM(HP$29:HP$36)*HR35</f>
        <v>0</v>
      </c>
      <c r="HT35" s="6"/>
      <c r="HU35" s="6"/>
      <c r="HV35" s="59"/>
      <c r="HW35" s="6">
        <v>0</v>
      </c>
      <c r="HX35" s="33">
        <f t="shared" si="28"/>
        <v>0</v>
      </c>
      <c r="HY35" s="321" t="s">
        <v>36</v>
      </c>
      <c r="HZ35" s="52"/>
      <c r="IA35" s="56">
        <f t="shared" ref="IA35" si="150">SUM(HX$29:HX$36)*HZ35</f>
        <v>0</v>
      </c>
      <c r="IB35" s="6"/>
      <c r="IC35" s="6"/>
      <c r="ID35" s="73"/>
      <c r="IE35" s="23">
        <v>0</v>
      </c>
      <c r="IF35" s="33">
        <f t="shared" si="29"/>
        <v>0</v>
      </c>
      <c r="IG35" s="321" t="s">
        <v>36</v>
      </c>
      <c r="IH35" s="52"/>
      <c r="II35" s="56">
        <f t="shared" ref="II35" si="151">SUM(IF$29:IF$36)*IH35</f>
        <v>0</v>
      </c>
      <c r="IJ35" s="6"/>
      <c r="IK35" s="6"/>
      <c r="IL35" s="59"/>
      <c r="IM35" s="23">
        <v>0</v>
      </c>
      <c r="IN35" s="33">
        <f t="shared" si="30"/>
        <v>0</v>
      </c>
      <c r="IO35" s="321" t="s">
        <v>36</v>
      </c>
      <c r="IP35" s="52"/>
      <c r="IQ35" s="56">
        <f t="shared" ref="IQ35" si="152">SUM(IN$29:IN$36)*IP35</f>
        <v>0</v>
      </c>
      <c r="IR35" s="6"/>
      <c r="IS35" s="6"/>
      <c r="IT35" s="59"/>
    </row>
    <row r="36" spans="2:254" ht="15" customHeight="1" x14ac:dyDescent="0.25">
      <c r="D36" s="17" t="s">
        <v>10</v>
      </c>
      <c r="E36" s="9" t="s">
        <v>32</v>
      </c>
      <c r="F36" s="47">
        <v>14.18</v>
      </c>
      <c r="G36" s="25">
        <v>0</v>
      </c>
      <c r="H36" s="34">
        <f t="shared" si="0"/>
        <v>0</v>
      </c>
      <c r="I36" s="322"/>
      <c r="J36" s="54"/>
      <c r="K36" s="58"/>
      <c r="L36" s="6"/>
      <c r="M36" s="6"/>
      <c r="N36" s="59"/>
      <c r="O36" s="9">
        <v>0</v>
      </c>
      <c r="P36" s="34">
        <f t="shared" si="1"/>
        <v>0</v>
      </c>
      <c r="Q36" s="322"/>
      <c r="R36" s="54"/>
      <c r="S36" s="58"/>
      <c r="T36" s="6"/>
      <c r="U36" s="6"/>
      <c r="V36" s="73"/>
      <c r="W36" s="25">
        <v>0</v>
      </c>
      <c r="X36" s="34">
        <f t="shared" si="2"/>
        <v>0</v>
      </c>
      <c r="Y36" s="322"/>
      <c r="Z36" s="13"/>
      <c r="AA36" s="38"/>
      <c r="AB36" s="6"/>
      <c r="AC36" s="6"/>
      <c r="AD36" s="24"/>
      <c r="AE36" s="9">
        <v>0</v>
      </c>
      <c r="AF36" s="34">
        <f t="shared" si="3"/>
        <v>0</v>
      </c>
      <c r="AG36" s="322"/>
      <c r="AH36" s="54"/>
      <c r="AI36" s="58"/>
      <c r="AJ36" s="6"/>
      <c r="AK36" s="6"/>
      <c r="AL36" s="73"/>
      <c r="AM36" s="25">
        <v>0</v>
      </c>
      <c r="AN36" s="34">
        <f t="shared" si="4"/>
        <v>0</v>
      </c>
      <c r="AO36" s="322"/>
      <c r="AP36" s="54"/>
      <c r="AQ36" s="58"/>
      <c r="AR36" s="6"/>
      <c r="AS36" s="6"/>
      <c r="AT36" s="59"/>
      <c r="AU36" s="9">
        <v>0</v>
      </c>
      <c r="AV36" s="34">
        <f t="shared" si="5"/>
        <v>0</v>
      </c>
      <c r="AW36" s="322"/>
      <c r="AX36" s="54"/>
      <c r="AY36" s="58"/>
      <c r="AZ36" s="6"/>
      <c r="BA36" s="6"/>
      <c r="BB36" s="73"/>
      <c r="BC36" s="25">
        <v>0</v>
      </c>
      <c r="BD36" s="34">
        <f t="shared" si="6"/>
        <v>0</v>
      </c>
      <c r="BE36" s="322"/>
      <c r="BF36" s="54"/>
      <c r="BG36" s="58"/>
      <c r="BH36" s="6"/>
      <c r="BI36" s="6"/>
      <c r="BJ36" s="59"/>
      <c r="BK36" s="9">
        <v>0</v>
      </c>
      <c r="BL36" s="34">
        <f t="shared" si="7"/>
        <v>0</v>
      </c>
      <c r="BM36" s="322"/>
      <c r="BN36" s="54"/>
      <c r="BO36" s="58"/>
      <c r="BP36" s="6"/>
      <c r="BQ36" s="6"/>
      <c r="BR36" s="73"/>
      <c r="BS36" s="25">
        <v>0</v>
      </c>
      <c r="BT36" s="34">
        <f t="shared" si="8"/>
        <v>0</v>
      </c>
      <c r="BU36" s="322"/>
      <c r="BV36" s="54"/>
      <c r="BW36" s="58"/>
      <c r="BX36" s="6"/>
      <c r="BY36" s="6"/>
      <c r="BZ36" s="59"/>
      <c r="CA36" s="9">
        <v>0</v>
      </c>
      <c r="CB36" s="34">
        <f t="shared" si="9"/>
        <v>0</v>
      </c>
      <c r="CC36" s="322"/>
      <c r="CD36" s="54"/>
      <c r="CE36" s="58"/>
      <c r="CF36" s="6"/>
      <c r="CG36" s="6"/>
      <c r="CH36" s="73"/>
      <c r="CI36" s="25">
        <v>0</v>
      </c>
      <c r="CJ36" s="34">
        <f t="shared" si="10"/>
        <v>0</v>
      </c>
      <c r="CK36" s="322"/>
      <c r="CL36" s="54"/>
      <c r="CM36" s="58"/>
      <c r="CN36" s="6"/>
      <c r="CO36" s="6"/>
      <c r="CP36" s="59"/>
      <c r="CQ36" s="9">
        <v>0</v>
      </c>
      <c r="CR36" s="34">
        <f t="shared" si="11"/>
        <v>0</v>
      </c>
      <c r="CS36" s="322"/>
      <c r="CT36" s="54"/>
      <c r="CU36" s="58"/>
      <c r="CV36" s="6"/>
      <c r="CW36" s="6"/>
      <c r="CX36" s="73"/>
      <c r="CY36" s="25">
        <v>0</v>
      </c>
      <c r="CZ36" s="34">
        <f t="shared" si="12"/>
        <v>0</v>
      </c>
      <c r="DA36" s="322"/>
      <c r="DB36" s="54"/>
      <c r="DC36" s="58"/>
      <c r="DD36" s="6"/>
      <c r="DE36" s="6"/>
      <c r="DF36" s="59"/>
      <c r="DG36" s="9">
        <v>0</v>
      </c>
      <c r="DH36" s="34">
        <f t="shared" si="13"/>
        <v>0</v>
      </c>
      <c r="DI36" s="322"/>
      <c r="DJ36" s="54"/>
      <c r="DK36" s="58"/>
      <c r="DL36" s="6"/>
      <c r="DM36" s="6"/>
      <c r="DN36" s="73"/>
      <c r="DO36" s="25">
        <v>0</v>
      </c>
      <c r="DP36" s="34">
        <f t="shared" si="14"/>
        <v>0</v>
      </c>
      <c r="DQ36" s="322"/>
      <c r="DR36" s="54"/>
      <c r="DS36" s="58"/>
      <c r="DT36" s="6"/>
      <c r="DU36" s="6"/>
      <c r="DV36" s="59"/>
      <c r="DW36" s="9">
        <v>0</v>
      </c>
      <c r="DX36" s="34">
        <f t="shared" si="15"/>
        <v>0</v>
      </c>
      <c r="DY36" s="322"/>
      <c r="DZ36" s="54"/>
      <c r="EA36" s="58"/>
      <c r="EB36" s="6"/>
      <c r="EC36" s="6"/>
      <c r="ED36" s="73"/>
      <c r="EE36" s="25">
        <v>0</v>
      </c>
      <c r="EF36" s="34">
        <f t="shared" si="16"/>
        <v>0</v>
      </c>
      <c r="EG36" s="322"/>
      <c r="EH36" s="54"/>
      <c r="EI36" s="58"/>
      <c r="EJ36" s="6"/>
      <c r="EK36" s="6"/>
      <c r="EL36" s="59"/>
      <c r="EM36" s="9">
        <v>0</v>
      </c>
      <c r="EN36" s="34">
        <f t="shared" si="17"/>
        <v>0</v>
      </c>
      <c r="EO36" s="322"/>
      <c r="EP36" s="54"/>
      <c r="EQ36" s="58"/>
      <c r="ER36" s="6"/>
      <c r="ES36" s="6"/>
      <c r="ET36" s="73"/>
      <c r="EU36" s="25">
        <v>0</v>
      </c>
      <c r="EV36" s="34">
        <f t="shared" si="18"/>
        <v>0</v>
      </c>
      <c r="EW36" s="322"/>
      <c r="EX36" s="54"/>
      <c r="EY36" s="58"/>
      <c r="EZ36" s="6"/>
      <c r="FA36" s="6"/>
      <c r="FB36" s="59"/>
      <c r="FC36" s="25">
        <v>0</v>
      </c>
      <c r="FD36" s="34">
        <f t="shared" si="19"/>
        <v>0</v>
      </c>
      <c r="FE36" s="322"/>
      <c r="FF36" s="54"/>
      <c r="FG36" s="58"/>
      <c r="FH36" s="6"/>
      <c r="FI36" s="6"/>
      <c r="FJ36" s="59"/>
      <c r="FK36" s="9">
        <v>0</v>
      </c>
      <c r="FL36" s="34">
        <f t="shared" si="20"/>
        <v>0</v>
      </c>
      <c r="FM36" s="322"/>
      <c r="FN36" s="54"/>
      <c r="FO36" s="58"/>
      <c r="FP36" s="6"/>
      <c r="FQ36" s="6"/>
      <c r="FR36" s="73"/>
      <c r="FS36" s="25">
        <v>0</v>
      </c>
      <c r="FT36" s="34">
        <f t="shared" si="21"/>
        <v>0</v>
      </c>
      <c r="FU36" s="322"/>
      <c r="FV36" s="54"/>
      <c r="FW36" s="58"/>
      <c r="FX36" s="6"/>
      <c r="FY36" s="6"/>
      <c r="FZ36" s="59"/>
      <c r="GA36" s="9">
        <v>0</v>
      </c>
      <c r="GB36" s="34">
        <f t="shared" si="22"/>
        <v>0</v>
      </c>
      <c r="GC36" s="322"/>
      <c r="GD36" s="54"/>
      <c r="GE36" s="58"/>
      <c r="GF36" s="6"/>
      <c r="GG36" s="6"/>
      <c r="GH36" s="73"/>
      <c r="GI36" s="25">
        <v>0</v>
      </c>
      <c r="GJ36" s="34">
        <f t="shared" si="23"/>
        <v>0</v>
      </c>
      <c r="GK36" s="322"/>
      <c r="GL36" s="54"/>
      <c r="GM36" s="58"/>
      <c r="GN36" s="6"/>
      <c r="GO36" s="6"/>
      <c r="GP36" s="59"/>
      <c r="GQ36" s="9">
        <v>0</v>
      </c>
      <c r="GR36" s="34">
        <f t="shared" si="24"/>
        <v>0</v>
      </c>
      <c r="GS36" s="322"/>
      <c r="GT36" s="54"/>
      <c r="GU36" s="58"/>
      <c r="GV36" s="6"/>
      <c r="GW36" s="6"/>
      <c r="GX36" s="73"/>
      <c r="GY36" s="25">
        <v>0</v>
      </c>
      <c r="GZ36" s="34">
        <f t="shared" si="25"/>
        <v>0</v>
      </c>
      <c r="HA36" s="322"/>
      <c r="HB36" s="54"/>
      <c r="HC36" s="58"/>
      <c r="HD36" s="6"/>
      <c r="HE36" s="6"/>
      <c r="HF36" s="59"/>
      <c r="HG36" s="9">
        <v>0</v>
      </c>
      <c r="HH36" s="34">
        <f t="shared" si="26"/>
        <v>0</v>
      </c>
      <c r="HI36" s="322"/>
      <c r="HJ36" s="54"/>
      <c r="HK36" s="58"/>
      <c r="HL36" s="6"/>
      <c r="HM36" s="6"/>
      <c r="HN36" s="73"/>
      <c r="HO36" s="25">
        <v>0</v>
      </c>
      <c r="HP36" s="34">
        <f t="shared" si="27"/>
        <v>0</v>
      </c>
      <c r="HQ36" s="322"/>
      <c r="HR36" s="54"/>
      <c r="HS36" s="58"/>
      <c r="HT36" s="6"/>
      <c r="HU36" s="6"/>
      <c r="HV36" s="59"/>
      <c r="HW36" s="9">
        <v>0</v>
      </c>
      <c r="HX36" s="34">
        <f t="shared" si="28"/>
        <v>0</v>
      </c>
      <c r="HY36" s="322"/>
      <c r="HZ36" s="54"/>
      <c r="IA36" s="58"/>
      <c r="IB36" s="6"/>
      <c r="IC36" s="6"/>
      <c r="ID36" s="73"/>
      <c r="IE36" s="25">
        <v>0</v>
      </c>
      <c r="IF36" s="34">
        <f t="shared" si="29"/>
        <v>0</v>
      </c>
      <c r="IG36" s="322"/>
      <c r="IH36" s="54"/>
      <c r="II36" s="58"/>
      <c r="IJ36" s="6"/>
      <c r="IK36" s="6"/>
      <c r="IL36" s="59"/>
      <c r="IM36" s="25">
        <v>0</v>
      </c>
      <c r="IN36" s="34">
        <f t="shared" si="30"/>
        <v>0</v>
      </c>
      <c r="IO36" s="322"/>
      <c r="IP36" s="54"/>
      <c r="IQ36" s="58"/>
      <c r="IR36" s="6"/>
      <c r="IS36" s="6"/>
      <c r="IT36" s="59"/>
    </row>
    <row r="37" spans="2:254" x14ac:dyDescent="0.25">
      <c r="E37" s="1"/>
      <c r="G37" s="26"/>
      <c r="H37" s="6"/>
      <c r="I37" s="10"/>
      <c r="J37" s="6"/>
      <c r="K37" s="6"/>
      <c r="L37" s="6"/>
      <c r="M37" s="6"/>
      <c r="N37" s="24"/>
      <c r="O37" s="5"/>
      <c r="P37" s="6"/>
      <c r="Q37" s="10"/>
      <c r="R37" s="6"/>
      <c r="S37" s="6"/>
      <c r="T37" s="6"/>
      <c r="U37" s="6"/>
      <c r="V37" s="6"/>
      <c r="W37" s="26"/>
      <c r="X37" s="6"/>
      <c r="Y37" s="10"/>
      <c r="Z37" s="6"/>
      <c r="AA37" s="6"/>
      <c r="AB37" s="6"/>
      <c r="AC37" s="6"/>
      <c r="AD37" s="24"/>
      <c r="AE37" s="5"/>
      <c r="AF37" s="6"/>
      <c r="AG37" s="10"/>
      <c r="AH37" s="6"/>
      <c r="AI37" s="6"/>
      <c r="AJ37" s="6"/>
      <c r="AK37" s="6"/>
      <c r="AL37" s="6"/>
      <c r="AM37" s="26"/>
      <c r="AN37" s="6"/>
      <c r="AO37" s="10"/>
      <c r="AP37" s="6"/>
      <c r="AQ37" s="6"/>
      <c r="AR37" s="6"/>
      <c r="AS37" s="6"/>
      <c r="AT37" s="24"/>
      <c r="AU37" s="5"/>
      <c r="AV37" s="6"/>
      <c r="AW37" s="10"/>
      <c r="AX37" s="6"/>
      <c r="AY37" s="6"/>
      <c r="AZ37" s="6"/>
      <c r="BA37" s="6"/>
      <c r="BB37" s="6"/>
      <c r="BC37" s="26"/>
      <c r="BD37" s="6"/>
      <c r="BE37" s="10"/>
      <c r="BF37" s="6"/>
      <c r="BG37" s="6"/>
      <c r="BH37" s="6"/>
      <c r="BI37" s="6"/>
      <c r="BJ37" s="24"/>
      <c r="BK37" s="5"/>
      <c r="BL37" s="6"/>
      <c r="BM37" s="10"/>
      <c r="BN37" s="6"/>
      <c r="BO37" s="6"/>
      <c r="BP37" s="6"/>
      <c r="BQ37" s="6"/>
      <c r="BR37" s="6"/>
      <c r="BS37" s="26"/>
      <c r="BT37" s="6"/>
      <c r="BU37" s="10"/>
      <c r="BV37" s="6"/>
      <c r="BW37" s="6"/>
      <c r="BX37" s="6"/>
      <c r="BY37" s="6"/>
      <c r="BZ37" s="24"/>
      <c r="CA37" s="5"/>
      <c r="CB37" s="6"/>
      <c r="CC37" s="10"/>
      <c r="CD37" s="6"/>
      <c r="CE37" s="6"/>
      <c r="CF37" s="6"/>
      <c r="CG37" s="6"/>
      <c r="CH37" s="6"/>
      <c r="CI37" s="26"/>
      <c r="CJ37" s="6"/>
      <c r="CK37" s="10"/>
      <c r="CL37" s="6"/>
      <c r="CM37" s="6"/>
      <c r="CN37" s="6"/>
      <c r="CO37" s="6"/>
      <c r="CP37" s="24"/>
      <c r="CQ37" s="5"/>
      <c r="CR37" s="6"/>
      <c r="CS37" s="10"/>
      <c r="CT37" s="6"/>
      <c r="CU37" s="6"/>
      <c r="CV37" s="6"/>
      <c r="CW37" s="6"/>
      <c r="CX37" s="6"/>
      <c r="CY37" s="26"/>
      <c r="CZ37" s="6"/>
      <c r="DA37" s="10"/>
      <c r="DB37" s="6"/>
      <c r="DC37" s="6"/>
      <c r="DD37" s="6"/>
      <c r="DE37" s="6"/>
      <c r="DF37" s="24"/>
      <c r="DG37" s="5"/>
      <c r="DH37" s="6"/>
      <c r="DI37" s="10"/>
      <c r="DJ37" s="6"/>
      <c r="DK37" s="6"/>
      <c r="DL37" s="6"/>
      <c r="DM37" s="6"/>
      <c r="DN37" s="6"/>
      <c r="DO37" s="26"/>
      <c r="DP37" s="6"/>
      <c r="DQ37" s="10"/>
      <c r="DR37" s="6"/>
      <c r="DS37" s="6"/>
      <c r="DT37" s="6"/>
      <c r="DU37" s="6"/>
      <c r="DV37" s="24"/>
      <c r="DW37" s="5"/>
      <c r="DX37" s="6"/>
      <c r="DY37" s="10"/>
      <c r="DZ37" s="6"/>
      <c r="EA37" s="6"/>
      <c r="EB37" s="6"/>
      <c r="EC37" s="6"/>
      <c r="ED37" s="6"/>
      <c r="EE37" s="26"/>
      <c r="EF37" s="6"/>
      <c r="EG37" s="10"/>
      <c r="EH37" s="6"/>
      <c r="EI37" s="6"/>
      <c r="EJ37" s="6"/>
      <c r="EK37" s="6"/>
      <c r="EL37" s="24"/>
      <c r="EM37" s="5"/>
      <c r="EN37" s="6"/>
      <c r="EO37" s="10"/>
      <c r="EP37" s="6"/>
      <c r="EQ37" s="6"/>
      <c r="ER37" s="6"/>
      <c r="ES37" s="6"/>
      <c r="ET37" s="6"/>
      <c r="EU37" s="26"/>
      <c r="EV37" s="6"/>
      <c r="EW37" s="10"/>
      <c r="EX37" s="6"/>
      <c r="EY37" s="6"/>
      <c r="EZ37" s="6"/>
      <c r="FA37" s="6"/>
      <c r="FB37" s="24"/>
      <c r="FC37" s="26"/>
      <c r="FD37" s="6"/>
      <c r="FE37" s="10"/>
      <c r="FF37" s="6"/>
      <c r="FG37" s="6"/>
      <c r="FH37" s="6"/>
      <c r="FI37" s="6"/>
      <c r="FJ37" s="24"/>
      <c r="FK37" s="5"/>
      <c r="FL37" s="6"/>
      <c r="FM37" s="10"/>
      <c r="FN37" s="6"/>
      <c r="FO37" s="6"/>
      <c r="FP37" s="6"/>
      <c r="FQ37" s="6"/>
      <c r="FR37" s="6"/>
      <c r="FS37" s="26"/>
      <c r="FT37" s="6"/>
      <c r="FU37" s="10"/>
      <c r="FV37" s="6"/>
      <c r="FW37" s="6"/>
      <c r="FX37" s="6"/>
      <c r="FY37" s="6"/>
      <c r="FZ37" s="24"/>
      <c r="GA37" s="5"/>
      <c r="GB37" s="6"/>
      <c r="GC37" s="10"/>
      <c r="GD37" s="6"/>
      <c r="GE37" s="6"/>
      <c r="GF37" s="6"/>
      <c r="GG37" s="6"/>
      <c r="GH37" s="6"/>
      <c r="GI37" s="26"/>
      <c r="GJ37" s="6"/>
      <c r="GK37" s="10"/>
      <c r="GL37" s="6"/>
      <c r="GM37" s="6"/>
      <c r="GN37" s="6"/>
      <c r="GO37" s="6"/>
      <c r="GP37" s="24"/>
      <c r="GQ37" s="5"/>
      <c r="GR37" s="6"/>
      <c r="GS37" s="10"/>
      <c r="GT37" s="6"/>
      <c r="GU37" s="6"/>
      <c r="GV37" s="6"/>
      <c r="GW37" s="6"/>
      <c r="GX37" s="6"/>
      <c r="GY37" s="26"/>
      <c r="GZ37" s="6"/>
      <c r="HA37" s="10"/>
      <c r="HB37" s="6"/>
      <c r="HC37" s="6"/>
      <c r="HD37" s="6"/>
      <c r="HE37" s="6"/>
      <c r="HF37" s="24"/>
      <c r="HG37" s="5"/>
      <c r="HH37" s="6"/>
      <c r="HI37" s="10"/>
      <c r="HJ37" s="6"/>
      <c r="HK37" s="6"/>
      <c r="HL37" s="6"/>
      <c r="HM37" s="6"/>
      <c r="HN37" s="6"/>
      <c r="HO37" s="26"/>
      <c r="HP37" s="6"/>
      <c r="HQ37" s="10"/>
      <c r="HR37" s="6"/>
      <c r="HS37" s="6"/>
      <c r="HT37" s="6"/>
      <c r="HU37" s="6"/>
      <c r="HV37" s="24"/>
      <c r="HW37" s="5"/>
      <c r="HX37" s="6"/>
      <c r="HY37" s="10"/>
      <c r="HZ37" s="6"/>
      <c r="IA37" s="6"/>
      <c r="IB37" s="6"/>
      <c r="IC37" s="6"/>
      <c r="ID37" s="6"/>
      <c r="IE37" s="26"/>
      <c r="IF37" s="6"/>
      <c r="IG37" s="10"/>
      <c r="IH37" s="6"/>
      <c r="II37" s="6"/>
      <c r="IJ37" s="6"/>
      <c r="IK37" s="6"/>
      <c r="IL37" s="24"/>
      <c r="IM37" s="26"/>
      <c r="IN37" s="6"/>
      <c r="IO37" s="10"/>
      <c r="IP37" s="6"/>
      <c r="IQ37" s="6"/>
      <c r="IR37" s="6"/>
      <c r="IS37" s="6"/>
      <c r="IT37" s="24"/>
    </row>
    <row r="38" spans="2:254" x14ac:dyDescent="0.25">
      <c r="D38" s="80" t="s">
        <v>21</v>
      </c>
      <c r="E38" s="81"/>
      <c r="F38" s="82" t="s">
        <v>22</v>
      </c>
      <c r="G38" s="83" t="s">
        <v>13</v>
      </c>
      <c r="H38" s="84" t="s">
        <v>24</v>
      </c>
      <c r="I38" s="85" t="s">
        <v>23</v>
      </c>
      <c r="J38" s="84" t="s">
        <v>25</v>
      </c>
      <c r="K38" s="85" t="s">
        <v>26</v>
      </c>
      <c r="L38" s="84" t="s">
        <v>15</v>
      </c>
      <c r="M38" s="85" t="s">
        <v>48</v>
      </c>
      <c r="N38" s="86" t="s">
        <v>49</v>
      </c>
      <c r="O38" s="167" t="s">
        <v>13</v>
      </c>
      <c r="P38" s="84" t="s">
        <v>24</v>
      </c>
      <c r="Q38" s="85" t="s">
        <v>23</v>
      </c>
      <c r="R38" s="84" t="s">
        <v>25</v>
      </c>
      <c r="S38" s="85" t="s">
        <v>26</v>
      </c>
      <c r="T38" s="84" t="s">
        <v>15</v>
      </c>
      <c r="U38" s="85" t="s">
        <v>48</v>
      </c>
      <c r="V38" s="180" t="s">
        <v>49</v>
      </c>
      <c r="W38" s="83" t="s">
        <v>13</v>
      </c>
      <c r="X38" s="84" t="s">
        <v>24</v>
      </c>
      <c r="Y38" s="85" t="s">
        <v>23</v>
      </c>
      <c r="Z38" s="84" t="s">
        <v>25</v>
      </c>
      <c r="AA38" s="85" t="s">
        <v>26</v>
      </c>
      <c r="AB38" s="84" t="s">
        <v>15</v>
      </c>
      <c r="AC38" s="85" t="s">
        <v>48</v>
      </c>
      <c r="AD38" s="87" t="s">
        <v>49</v>
      </c>
      <c r="AE38" s="167" t="s">
        <v>13</v>
      </c>
      <c r="AF38" s="84" t="s">
        <v>24</v>
      </c>
      <c r="AG38" s="85" t="s">
        <v>23</v>
      </c>
      <c r="AH38" s="84" t="s">
        <v>25</v>
      </c>
      <c r="AI38" s="85" t="s">
        <v>26</v>
      </c>
      <c r="AJ38" s="84" t="s">
        <v>15</v>
      </c>
      <c r="AK38" s="85" t="s">
        <v>48</v>
      </c>
      <c r="AL38" s="180" t="s">
        <v>49</v>
      </c>
      <c r="AM38" s="83" t="s">
        <v>13</v>
      </c>
      <c r="AN38" s="84" t="s">
        <v>24</v>
      </c>
      <c r="AO38" s="85" t="s">
        <v>23</v>
      </c>
      <c r="AP38" s="84" t="s">
        <v>25</v>
      </c>
      <c r="AQ38" s="85" t="s">
        <v>26</v>
      </c>
      <c r="AR38" s="84" t="s">
        <v>15</v>
      </c>
      <c r="AS38" s="85" t="s">
        <v>48</v>
      </c>
      <c r="AT38" s="86" t="s">
        <v>49</v>
      </c>
      <c r="AU38" s="167" t="s">
        <v>13</v>
      </c>
      <c r="AV38" s="84" t="s">
        <v>24</v>
      </c>
      <c r="AW38" s="85" t="s">
        <v>23</v>
      </c>
      <c r="AX38" s="84" t="s">
        <v>25</v>
      </c>
      <c r="AY38" s="85" t="s">
        <v>26</v>
      </c>
      <c r="AZ38" s="84" t="s">
        <v>15</v>
      </c>
      <c r="BA38" s="85" t="s">
        <v>48</v>
      </c>
      <c r="BB38" s="180" t="s">
        <v>49</v>
      </c>
      <c r="BC38" s="83" t="s">
        <v>13</v>
      </c>
      <c r="BD38" s="84" t="s">
        <v>24</v>
      </c>
      <c r="BE38" s="85" t="s">
        <v>23</v>
      </c>
      <c r="BF38" s="84" t="s">
        <v>25</v>
      </c>
      <c r="BG38" s="85" t="s">
        <v>26</v>
      </c>
      <c r="BH38" s="84" t="s">
        <v>15</v>
      </c>
      <c r="BI38" s="85" t="s">
        <v>48</v>
      </c>
      <c r="BJ38" s="86" t="s">
        <v>49</v>
      </c>
      <c r="BK38" s="167" t="s">
        <v>13</v>
      </c>
      <c r="BL38" s="84" t="s">
        <v>24</v>
      </c>
      <c r="BM38" s="85" t="s">
        <v>23</v>
      </c>
      <c r="BN38" s="84" t="s">
        <v>25</v>
      </c>
      <c r="BO38" s="85" t="s">
        <v>26</v>
      </c>
      <c r="BP38" s="84" t="s">
        <v>15</v>
      </c>
      <c r="BQ38" s="85" t="s">
        <v>48</v>
      </c>
      <c r="BR38" s="180" t="s">
        <v>49</v>
      </c>
      <c r="BS38" s="83" t="s">
        <v>13</v>
      </c>
      <c r="BT38" s="84" t="s">
        <v>24</v>
      </c>
      <c r="BU38" s="85" t="s">
        <v>23</v>
      </c>
      <c r="BV38" s="84" t="s">
        <v>25</v>
      </c>
      <c r="BW38" s="85" t="s">
        <v>26</v>
      </c>
      <c r="BX38" s="84" t="s">
        <v>15</v>
      </c>
      <c r="BY38" s="85" t="s">
        <v>48</v>
      </c>
      <c r="BZ38" s="86" t="s">
        <v>49</v>
      </c>
      <c r="CA38" s="167" t="s">
        <v>13</v>
      </c>
      <c r="CB38" s="84" t="s">
        <v>24</v>
      </c>
      <c r="CC38" s="85" t="s">
        <v>23</v>
      </c>
      <c r="CD38" s="84" t="s">
        <v>25</v>
      </c>
      <c r="CE38" s="85" t="s">
        <v>26</v>
      </c>
      <c r="CF38" s="84" t="s">
        <v>15</v>
      </c>
      <c r="CG38" s="85" t="s">
        <v>48</v>
      </c>
      <c r="CH38" s="180" t="s">
        <v>49</v>
      </c>
      <c r="CI38" s="83" t="s">
        <v>13</v>
      </c>
      <c r="CJ38" s="84" t="s">
        <v>24</v>
      </c>
      <c r="CK38" s="85" t="s">
        <v>23</v>
      </c>
      <c r="CL38" s="84" t="s">
        <v>25</v>
      </c>
      <c r="CM38" s="85" t="s">
        <v>26</v>
      </c>
      <c r="CN38" s="84" t="s">
        <v>15</v>
      </c>
      <c r="CO38" s="85" t="s">
        <v>48</v>
      </c>
      <c r="CP38" s="86" t="s">
        <v>49</v>
      </c>
      <c r="CQ38" s="167" t="s">
        <v>13</v>
      </c>
      <c r="CR38" s="84" t="s">
        <v>24</v>
      </c>
      <c r="CS38" s="85" t="s">
        <v>23</v>
      </c>
      <c r="CT38" s="84" t="s">
        <v>25</v>
      </c>
      <c r="CU38" s="85" t="s">
        <v>26</v>
      </c>
      <c r="CV38" s="84" t="s">
        <v>15</v>
      </c>
      <c r="CW38" s="85" t="s">
        <v>48</v>
      </c>
      <c r="CX38" s="180" t="s">
        <v>49</v>
      </c>
      <c r="CY38" s="83" t="s">
        <v>13</v>
      </c>
      <c r="CZ38" s="84" t="s">
        <v>24</v>
      </c>
      <c r="DA38" s="85" t="s">
        <v>23</v>
      </c>
      <c r="DB38" s="84" t="s">
        <v>25</v>
      </c>
      <c r="DC38" s="85" t="s">
        <v>26</v>
      </c>
      <c r="DD38" s="84" t="s">
        <v>15</v>
      </c>
      <c r="DE38" s="85" t="s">
        <v>48</v>
      </c>
      <c r="DF38" s="86" t="s">
        <v>49</v>
      </c>
      <c r="DG38" s="167" t="s">
        <v>13</v>
      </c>
      <c r="DH38" s="84" t="s">
        <v>24</v>
      </c>
      <c r="DI38" s="85" t="s">
        <v>23</v>
      </c>
      <c r="DJ38" s="84" t="s">
        <v>25</v>
      </c>
      <c r="DK38" s="85" t="s">
        <v>26</v>
      </c>
      <c r="DL38" s="84" t="s">
        <v>15</v>
      </c>
      <c r="DM38" s="85" t="s">
        <v>48</v>
      </c>
      <c r="DN38" s="180" t="s">
        <v>49</v>
      </c>
      <c r="DO38" s="83" t="s">
        <v>13</v>
      </c>
      <c r="DP38" s="84" t="s">
        <v>24</v>
      </c>
      <c r="DQ38" s="85" t="s">
        <v>23</v>
      </c>
      <c r="DR38" s="84" t="s">
        <v>25</v>
      </c>
      <c r="DS38" s="85" t="s">
        <v>26</v>
      </c>
      <c r="DT38" s="84" t="s">
        <v>15</v>
      </c>
      <c r="DU38" s="85" t="s">
        <v>48</v>
      </c>
      <c r="DV38" s="86" t="s">
        <v>49</v>
      </c>
      <c r="DW38" s="167" t="s">
        <v>13</v>
      </c>
      <c r="DX38" s="84" t="s">
        <v>24</v>
      </c>
      <c r="DY38" s="85" t="s">
        <v>23</v>
      </c>
      <c r="DZ38" s="84" t="s">
        <v>25</v>
      </c>
      <c r="EA38" s="85" t="s">
        <v>26</v>
      </c>
      <c r="EB38" s="84" t="s">
        <v>15</v>
      </c>
      <c r="EC38" s="85" t="s">
        <v>48</v>
      </c>
      <c r="ED38" s="180" t="s">
        <v>49</v>
      </c>
      <c r="EE38" s="83" t="s">
        <v>13</v>
      </c>
      <c r="EF38" s="84" t="s">
        <v>24</v>
      </c>
      <c r="EG38" s="85" t="s">
        <v>23</v>
      </c>
      <c r="EH38" s="84" t="s">
        <v>25</v>
      </c>
      <c r="EI38" s="85" t="s">
        <v>26</v>
      </c>
      <c r="EJ38" s="84" t="s">
        <v>15</v>
      </c>
      <c r="EK38" s="85" t="s">
        <v>48</v>
      </c>
      <c r="EL38" s="86" t="s">
        <v>49</v>
      </c>
      <c r="EM38" s="167" t="s">
        <v>13</v>
      </c>
      <c r="EN38" s="84" t="s">
        <v>24</v>
      </c>
      <c r="EO38" s="85" t="s">
        <v>23</v>
      </c>
      <c r="EP38" s="84" t="s">
        <v>25</v>
      </c>
      <c r="EQ38" s="85" t="s">
        <v>26</v>
      </c>
      <c r="ER38" s="84" t="s">
        <v>15</v>
      </c>
      <c r="ES38" s="85" t="s">
        <v>48</v>
      </c>
      <c r="ET38" s="180" t="s">
        <v>49</v>
      </c>
      <c r="EU38" s="83" t="s">
        <v>13</v>
      </c>
      <c r="EV38" s="84" t="s">
        <v>24</v>
      </c>
      <c r="EW38" s="85" t="s">
        <v>23</v>
      </c>
      <c r="EX38" s="84" t="s">
        <v>25</v>
      </c>
      <c r="EY38" s="85" t="s">
        <v>26</v>
      </c>
      <c r="EZ38" s="84" t="s">
        <v>15</v>
      </c>
      <c r="FA38" s="85" t="s">
        <v>48</v>
      </c>
      <c r="FB38" s="86" t="s">
        <v>49</v>
      </c>
      <c r="FC38" s="83" t="s">
        <v>13</v>
      </c>
      <c r="FD38" s="84" t="s">
        <v>24</v>
      </c>
      <c r="FE38" s="85" t="s">
        <v>23</v>
      </c>
      <c r="FF38" s="84" t="s">
        <v>25</v>
      </c>
      <c r="FG38" s="85" t="s">
        <v>26</v>
      </c>
      <c r="FH38" s="84" t="s">
        <v>15</v>
      </c>
      <c r="FI38" s="85" t="s">
        <v>48</v>
      </c>
      <c r="FJ38" s="86" t="s">
        <v>49</v>
      </c>
      <c r="FK38" s="167" t="s">
        <v>13</v>
      </c>
      <c r="FL38" s="84" t="s">
        <v>24</v>
      </c>
      <c r="FM38" s="85" t="s">
        <v>23</v>
      </c>
      <c r="FN38" s="84" t="s">
        <v>25</v>
      </c>
      <c r="FO38" s="85" t="s">
        <v>26</v>
      </c>
      <c r="FP38" s="84" t="s">
        <v>15</v>
      </c>
      <c r="FQ38" s="85" t="s">
        <v>48</v>
      </c>
      <c r="FR38" s="180" t="s">
        <v>49</v>
      </c>
      <c r="FS38" s="83" t="s">
        <v>13</v>
      </c>
      <c r="FT38" s="84" t="s">
        <v>24</v>
      </c>
      <c r="FU38" s="85" t="s">
        <v>23</v>
      </c>
      <c r="FV38" s="84" t="s">
        <v>25</v>
      </c>
      <c r="FW38" s="85" t="s">
        <v>26</v>
      </c>
      <c r="FX38" s="84" t="s">
        <v>15</v>
      </c>
      <c r="FY38" s="85" t="s">
        <v>48</v>
      </c>
      <c r="FZ38" s="86" t="s">
        <v>49</v>
      </c>
      <c r="GA38" s="167" t="s">
        <v>13</v>
      </c>
      <c r="GB38" s="84" t="s">
        <v>24</v>
      </c>
      <c r="GC38" s="85" t="s">
        <v>23</v>
      </c>
      <c r="GD38" s="84" t="s">
        <v>25</v>
      </c>
      <c r="GE38" s="85" t="s">
        <v>26</v>
      </c>
      <c r="GF38" s="84" t="s">
        <v>15</v>
      </c>
      <c r="GG38" s="85" t="s">
        <v>48</v>
      </c>
      <c r="GH38" s="180" t="s">
        <v>49</v>
      </c>
      <c r="GI38" s="83" t="s">
        <v>13</v>
      </c>
      <c r="GJ38" s="84" t="s">
        <v>24</v>
      </c>
      <c r="GK38" s="85" t="s">
        <v>23</v>
      </c>
      <c r="GL38" s="84" t="s">
        <v>25</v>
      </c>
      <c r="GM38" s="85" t="s">
        <v>26</v>
      </c>
      <c r="GN38" s="84" t="s">
        <v>15</v>
      </c>
      <c r="GO38" s="85" t="s">
        <v>48</v>
      </c>
      <c r="GP38" s="86" t="s">
        <v>49</v>
      </c>
      <c r="GQ38" s="167" t="s">
        <v>13</v>
      </c>
      <c r="GR38" s="84" t="s">
        <v>24</v>
      </c>
      <c r="GS38" s="85" t="s">
        <v>23</v>
      </c>
      <c r="GT38" s="84" t="s">
        <v>25</v>
      </c>
      <c r="GU38" s="85" t="s">
        <v>26</v>
      </c>
      <c r="GV38" s="84" t="s">
        <v>15</v>
      </c>
      <c r="GW38" s="85" t="s">
        <v>48</v>
      </c>
      <c r="GX38" s="180" t="s">
        <v>49</v>
      </c>
      <c r="GY38" s="83" t="s">
        <v>13</v>
      </c>
      <c r="GZ38" s="84" t="s">
        <v>24</v>
      </c>
      <c r="HA38" s="85" t="s">
        <v>23</v>
      </c>
      <c r="HB38" s="84" t="s">
        <v>25</v>
      </c>
      <c r="HC38" s="85" t="s">
        <v>26</v>
      </c>
      <c r="HD38" s="84" t="s">
        <v>15</v>
      </c>
      <c r="HE38" s="85" t="s">
        <v>48</v>
      </c>
      <c r="HF38" s="86" t="s">
        <v>49</v>
      </c>
      <c r="HG38" s="167" t="s">
        <v>13</v>
      </c>
      <c r="HH38" s="84" t="s">
        <v>24</v>
      </c>
      <c r="HI38" s="85" t="s">
        <v>23</v>
      </c>
      <c r="HJ38" s="84" t="s">
        <v>25</v>
      </c>
      <c r="HK38" s="85" t="s">
        <v>26</v>
      </c>
      <c r="HL38" s="84" t="s">
        <v>15</v>
      </c>
      <c r="HM38" s="85" t="s">
        <v>48</v>
      </c>
      <c r="HN38" s="180" t="s">
        <v>49</v>
      </c>
      <c r="HO38" s="83" t="s">
        <v>13</v>
      </c>
      <c r="HP38" s="84" t="s">
        <v>24</v>
      </c>
      <c r="HQ38" s="85" t="s">
        <v>23</v>
      </c>
      <c r="HR38" s="84" t="s">
        <v>25</v>
      </c>
      <c r="HS38" s="85" t="s">
        <v>26</v>
      </c>
      <c r="HT38" s="84" t="s">
        <v>15</v>
      </c>
      <c r="HU38" s="85" t="s">
        <v>48</v>
      </c>
      <c r="HV38" s="86" t="s">
        <v>49</v>
      </c>
      <c r="HW38" s="167" t="s">
        <v>13</v>
      </c>
      <c r="HX38" s="84" t="s">
        <v>24</v>
      </c>
      <c r="HY38" s="85" t="s">
        <v>23</v>
      </c>
      <c r="HZ38" s="84" t="s">
        <v>25</v>
      </c>
      <c r="IA38" s="85" t="s">
        <v>26</v>
      </c>
      <c r="IB38" s="84" t="s">
        <v>15</v>
      </c>
      <c r="IC38" s="85" t="s">
        <v>48</v>
      </c>
      <c r="ID38" s="180" t="s">
        <v>49</v>
      </c>
      <c r="IE38" s="83" t="s">
        <v>13</v>
      </c>
      <c r="IF38" s="84" t="s">
        <v>24</v>
      </c>
      <c r="IG38" s="85" t="s">
        <v>23</v>
      </c>
      <c r="IH38" s="84" t="s">
        <v>25</v>
      </c>
      <c r="II38" s="85" t="s">
        <v>26</v>
      </c>
      <c r="IJ38" s="84" t="s">
        <v>15</v>
      </c>
      <c r="IK38" s="85" t="s">
        <v>48</v>
      </c>
      <c r="IL38" s="86" t="s">
        <v>49</v>
      </c>
      <c r="IM38" s="83" t="s">
        <v>13</v>
      </c>
      <c r="IN38" s="84" t="s">
        <v>24</v>
      </c>
      <c r="IO38" s="85" t="s">
        <v>23</v>
      </c>
      <c r="IP38" s="84" t="s">
        <v>25</v>
      </c>
      <c r="IQ38" s="85" t="s">
        <v>26</v>
      </c>
      <c r="IR38" s="84" t="s">
        <v>15</v>
      </c>
      <c r="IS38" s="85" t="s">
        <v>48</v>
      </c>
      <c r="IT38" s="86" t="s">
        <v>49</v>
      </c>
    </row>
    <row r="39" spans="2:254" s="70" customFormat="1" ht="12.75" x14ac:dyDescent="0.2">
      <c r="D39" s="169" t="s">
        <v>4</v>
      </c>
      <c r="E39" s="171" t="s">
        <v>33</v>
      </c>
      <c r="F39" s="170">
        <v>37</v>
      </c>
      <c r="G39" s="175">
        <v>0.3</v>
      </c>
      <c r="H39" s="171">
        <v>0</v>
      </c>
      <c r="I39" s="171">
        <v>1.8</v>
      </c>
      <c r="J39" s="171">
        <f>H39/I39</f>
        <v>0</v>
      </c>
      <c r="K39" s="171">
        <v>0.25</v>
      </c>
      <c r="L39" s="172">
        <f>(J39/K39)*(1-G39)</f>
        <v>0</v>
      </c>
      <c r="M39" s="173">
        <f>$F$39*H39</f>
        <v>0</v>
      </c>
      <c r="N39" s="176" t="str">
        <f>IF(H39=0,"",(M39+K5+K13+K21+K29)/J39)</f>
        <v/>
      </c>
      <c r="O39" s="174">
        <v>0.3</v>
      </c>
      <c r="P39" s="171">
        <v>0</v>
      </c>
      <c r="Q39" s="171">
        <v>1.8</v>
      </c>
      <c r="R39" s="171">
        <f>P39/Q39</f>
        <v>0</v>
      </c>
      <c r="S39" s="171">
        <v>0.25</v>
      </c>
      <c r="T39" s="172">
        <f>(R39/S39)*(1-O39)</f>
        <v>0</v>
      </c>
      <c r="U39" s="173">
        <f>$F$39*P39</f>
        <v>0</v>
      </c>
      <c r="V39" s="181" t="str">
        <f>IF(P39=0,"",(U39+S5+S13+S21+S29)/R39)</f>
        <v/>
      </c>
      <c r="W39" s="175">
        <v>0.3</v>
      </c>
      <c r="X39" s="171">
        <v>0</v>
      </c>
      <c r="Y39" s="171">
        <v>1.8</v>
      </c>
      <c r="Z39" s="171">
        <f>X39/Y39</f>
        <v>0</v>
      </c>
      <c r="AA39" s="171">
        <v>0.25</v>
      </c>
      <c r="AB39" s="172">
        <f>(Z39/AA39)*(1-W39)</f>
        <v>0</v>
      </c>
      <c r="AC39" s="173">
        <f>$F$39*X39</f>
        <v>0</v>
      </c>
      <c r="AD39" s="176" t="str">
        <f>IF(X39=0,"",(AC39+AA5+AA13+AA21+AA29)/Z39)</f>
        <v/>
      </c>
      <c r="AE39" s="174">
        <v>0.3</v>
      </c>
      <c r="AF39" s="171">
        <v>0</v>
      </c>
      <c r="AG39" s="171">
        <v>1.8</v>
      </c>
      <c r="AH39" s="171">
        <f>AF39/AG39</f>
        <v>0</v>
      </c>
      <c r="AI39" s="171">
        <v>0.25</v>
      </c>
      <c r="AJ39" s="172">
        <f>(AH39/AI39)*(1-AE39)</f>
        <v>0</v>
      </c>
      <c r="AK39" s="173">
        <f>$F$39*AF39</f>
        <v>0</v>
      </c>
      <c r="AL39" s="181" t="str">
        <f>IF(AF39=0,"",(AK39+AI5+AI13+AI21+AI29)/AH39)</f>
        <v/>
      </c>
      <c r="AM39" s="175">
        <v>0.3</v>
      </c>
      <c r="AN39" s="171">
        <v>0</v>
      </c>
      <c r="AO39" s="171">
        <v>1.8</v>
      </c>
      <c r="AP39" s="171">
        <f>AN39/AO39</f>
        <v>0</v>
      </c>
      <c r="AQ39" s="171">
        <v>0.25</v>
      </c>
      <c r="AR39" s="172">
        <f>(AP39/AQ39)*(1-AM39)</f>
        <v>0</v>
      </c>
      <c r="AS39" s="173">
        <f>$F$39*AN39</f>
        <v>0</v>
      </c>
      <c r="AT39" s="176" t="str">
        <f>IF(AN39=0,"",(AS39+AQ5+AQ13+AQ21+AQ29)/AP39)</f>
        <v/>
      </c>
      <c r="AU39" s="174">
        <v>0.3</v>
      </c>
      <c r="AV39" s="171"/>
      <c r="AW39" s="171">
        <v>1.8</v>
      </c>
      <c r="AX39" s="171">
        <f>AV39/AW39</f>
        <v>0</v>
      </c>
      <c r="AY39" s="171">
        <v>0.25</v>
      </c>
      <c r="AZ39" s="172">
        <f>(AX39/AY39)*(1-AU39)</f>
        <v>0</v>
      </c>
      <c r="BA39" s="173">
        <f>$F$39*AV39</f>
        <v>0</v>
      </c>
      <c r="BB39" s="181" t="str">
        <f>IF(AV39=0,"",(BA39+AY5+AY13+AY21+AY29)/AX39)</f>
        <v/>
      </c>
      <c r="BC39" s="175">
        <v>0.3</v>
      </c>
      <c r="BD39" s="171">
        <v>4.5</v>
      </c>
      <c r="BE39" s="171">
        <v>1.8</v>
      </c>
      <c r="BF39" s="171">
        <f>BD39/BE39</f>
        <v>2.5</v>
      </c>
      <c r="BG39" s="171">
        <v>0.25</v>
      </c>
      <c r="BH39" s="172">
        <f>(BF39/BG39)*(1-BC39)</f>
        <v>7</v>
      </c>
      <c r="BI39" s="173">
        <f>$F$39*BD39</f>
        <v>166.5</v>
      </c>
      <c r="BJ39" s="176">
        <f>IF(BD39=0,"",(BI39+BG5+BG13+BG21+BG29)/BF39)</f>
        <v>382.29</v>
      </c>
      <c r="BK39" s="174">
        <v>0.3</v>
      </c>
      <c r="BL39" s="171"/>
      <c r="BM39" s="171">
        <v>1.8</v>
      </c>
      <c r="BN39" s="171">
        <f>BL39/BM39</f>
        <v>0</v>
      </c>
      <c r="BO39" s="171">
        <v>0.25</v>
      </c>
      <c r="BP39" s="172">
        <f>(BN39/BO39)*(1-BK39)</f>
        <v>0</v>
      </c>
      <c r="BQ39" s="173">
        <f>$F$39*BL39</f>
        <v>0</v>
      </c>
      <c r="BR39" s="181" t="str">
        <f>IF(BL39=0,"",(BQ39+BO5+BO13+BO21+BO29)/BN39)</f>
        <v/>
      </c>
      <c r="BS39" s="175">
        <v>0.3</v>
      </c>
      <c r="BT39" s="171">
        <v>4.5</v>
      </c>
      <c r="BU39" s="171">
        <v>1.8</v>
      </c>
      <c r="BV39" s="171">
        <f>BT39/BU39</f>
        <v>2.5</v>
      </c>
      <c r="BW39" s="171">
        <v>0.25</v>
      </c>
      <c r="BX39" s="172">
        <f>(BV39/BW39)*(1-BS39)</f>
        <v>7</v>
      </c>
      <c r="BY39" s="173">
        <f>$F$39*BT39</f>
        <v>166.5</v>
      </c>
      <c r="BZ39" s="176">
        <f>IF(BT39=0,"",(BY39+BW5+BW13+BW21+BW29)/BV39)</f>
        <v>149.52500000000001</v>
      </c>
      <c r="CA39" s="174">
        <v>0.3</v>
      </c>
      <c r="CB39" s="171"/>
      <c r="CC39" s="171">
        <v>1.8</v>
      </c>
      <c r="CD39" s="171">
        <f>CB39/CC39</f>
        <v>0</v>
      </c>
      <c r="CE39" s="171">
        <v>0.25</v>
      </c>
      <c r="CF39" s="172">
        <f>(CD39/CE39)*(1-CA39)</f>
        <v>0</v>
      </c>
      <c r="CG39" s="173">
        <f>$F$39*CB39</f>
        <v>0</v>
      </c>
      <c r="CH39" s="181" t="str">
        <f>IF(CB39=0,"",(CG39+CE5+CE13+CE21+CE29)/CD39)</f>
        <v/>
      </c>
      <c r="CI39" s="175">
        <v>0.3</v>
      </c>
      <c r="CJ39" s="171"/>
      <c r="CK39" s="171">
        <v>1.8</v>
      </c>
      <c r="CL39" s="171">
        <f>CJ39/CK39</f>
        <v>0</v>
      </c>
      <c r="CM39" s="171">
        <v>0.25</v>
      </c>
      <c r="CN39" s="172">
        <f>(CL39/CM39)*(1-CI39)</f>
        <v>0</v>
      </c>
      <c r="CO39" s="173">
        <f>$F$39*CJ39</f>
        <v>0</v>
      </c>
      <c r="CP39" s="176" t="str">
        <f>IF(CJ39=0,"",(CO39+CM5+CM13+CM21+CM29)/CL39)</f>
        <v/>
      </c>
      <c r="CQ39" s="174">
        <v>0.3</v>
      </c>
      <c r="CR39" s="171">
        <v>4.5</v>
      </c>
      <c r="CS39" s="171">
        <v>1.8</v>
      </c>
      <c r="CT39" s="171">
        <f>CR39/CS39</f>
        <v>2.5</v>
      </c>
      <c r="CU39" s="171">
        <v>0.25</v>
      </c>
      <c r="CV39" s="172">
        <f>(CT39/CU39)*(1-CQ39)</f>
        <v>7</v>
      </c>
      <c r="CW39" s="173">
        <f>$F$39*CR39</f>
        <v>166.5</v>
      </c>
      <c r="CX39" s="181">
        <f>IF(CR39=0,"",(CW39+CU5+CU13+CU21+CU29)/CT39)</f>
        <v>457.46399999999994</v>
      </c>
      <c r="CY39" s="175">
        <v>0.3</v>
      </c>
      <c r="CZ39" s="171">
        <v>4.5</v>
      </c>
      <c r="DA39" s="171">
        <v>1.8</v>
      </c>
      <c r="DB39" s="171">
        <f>CZ39/DA39</f>
        <v>2.5</v>
      </c>
      <c r="DC39" s="171">
        <v>0.25</v>
      </c>
      <c r="DD39" s="172">
        <f>(DB39/DC39)*(1-CY39)</f>
        <v>7</v>
      </c>
      <c r="DE39" s="173">
        <f>$F$39*CZ39</f>
        <v>166.5</v>
      </c>
      <c r="DF39" s="176">
        <f>IF(CZ39=0,"",(DE39+DC5+DC13+DC21+DC29)/DB39)</f>
        <v>491.58599999999996</v>
      </c>
      <c r="DG39" s="174">
        <v>0.3</v>
      </c>
      <c r="DH39" s="171"/>
      <c r="DI39" s="171">
        <v>1.8</v>
      </c>
      <c r="DJ39" s="171">
        <f>DH39/DI39</f>
        <v>0</v>
      </c>
      <c r="DK39" s="171">
        <v>0.25</v>
      </c>
      <c r="DL39" s="172">
        <f>(DJ39/DK39)*(1-DG39)</f>
        <v>0</v>
      </c>
      <c r="DM39" s="173">
        <f>$F$39*DH39</f>
        <v>0</v>
      </c>
      <c r="DN39" s="181" t="str">
        <f>IF(DH39=0,"",(DM39+DK5+DK13+DK21+DK29)/DJ39)</f>
        <v/>
      </c>
      <c r="DO39" s="175">
        <v>0.3</v>
      </c>
      <c r="DP39" s="171"/>
      <c r="DQ39" s="171">
        <v>1.8</v>
      </c>
      <c r="DR39" s="171">
        <f>DP39/DQ39</f>
        <v>0</v>
      </c>
      <c r="DS39" s="171">
        <v>0.25</v>
      </c>
      <c r="DT39" s="172">
        <f>(DR39/DS39)*(1-DO39)</f>
        <v>0</v>
      </c>
      <c r="DU39" s="173">
        <f>$F$39*DP39</f>
        <v>0</v>
      </c>
      <c r="DV39" s="176" t="str">
        <f>IF(DP39=0,"",(DU39+DS5+DS13+DS21+DS29)/DR39)</f>
        <v/>
      </c>
      <c r="DW39" s="174">
        <v>0.3</v>
      </c>
      <c r="DX39" s="171">
        <v>10</v>
      </c>
      <c r="DY39" s="171">
        <v>1.8</v>
      </c>
      <c r="DZ39" s="171">
        <f>DX39/DY39</f>
        <v>5.5555555555555554</v>
      </c>
      <c r="EA39" s="171">
        <v>0.25</v>
      </c>
      <c r="EB39" s="172">
        <f>(DZ39/EA39)*(1-DW39)</f>
        <v>15.555555555555554</v>
      </c>
      <c r="EC39" s="173">
        <f>$F$39*DX39</f>
        <v>370</v>
      </c>
      <c r="ED39" s="181">
        <f>IF(DX39=0,"",(EC39+EA5+EA13+EA21+EA29)/DZ39)</f>
        <v>156.15899999999999</v>
      </c>
      <c r="EE39" s="175">
        <v>0.3</v>
      </c>
      <c r="EF39" s="171"/>
      <c r="EG39" s="171">
        <v>1.8</v>
      </c>
      <c r="EH39" s="171">
        <f>EF39/EG39</f>
        <v>0</v>
      </c>
      <c r="EI39" s="171">
        <v>0.25</v>
      </c>
      <c r="EJ39" s="172">
        <f>(EH39/EI39)*(1-EE39)</f>
        <v>0</v>
      </c>
      <c r="EK39" s="173">
        <f>$F$39*EF39</f>
        <v>0</v>
      </c>
      <c r="EL39" s="176" t="str">
        <f>IF(EF39=0,"",(EK39+EI5+EI13+EI21+EI29)/EH39)</f>
        <v/>
      </c>
      <c r="EM39" s="174">
        <v>0.3</v>
      </c>
      <c r="EN39" s="171"/>
      <c r="EO39" s="171">
        <v>1.8</v>
      </c>
      <c r="EP39" s="171">
        <f>EN39/EO39</f>
        <v>0</v>
      </c>
      <c r="EQ39" s="171">
        <v>0.25</v>
      </c>
      <c r="ER39" s="172">
        <f>(EP39/EQ39)*(1-EM39)</f>
        <v>0</v>
      </c>
      <c r="ES39" s="173">
        <f>$F$39*EN39</f>
        <v>0</v>
      </c>
      <c r="ET39" s="181" t="str">
        <f>IF(EN39=0,"",(ES39+EQ5+EQ13+EQ21+EQ29)/EP39)</f>
        <v/>
      </c>
      <c r="EU39" s="175">
        <v>0.3</v>
      </c>
      <c r="EV39" s="171"/>
      <c r="EW39" s="171">
        <v>1.8</v>
      </c>
      <c r="EX39" s="171">
        <f>EV39/EW39</f>
        <v>0</v>
      </c>
      <c r="EY39" s="171">
        <v>0.25</v>
      </c>
      <c r="EZ39" s="172">
        <f>(EX39/EY39)*(1-EU39)</f>
        <v>0</v>
      </c>
      <c r="FA39" s="173">
        <f>$F$39*EV39</f>
        <v>0</v>
      </c>
      <c r="FB39" s="176" t="str">
        <f>IF(EV39=0,"",(FA39+EY5+EY13+EY21+EY29)/EX39)</f>
        <v/>
      </c>
      <c r="FC39" s="175">
        <v>0.3</v>
      </c>
      <c r="FD39" s="171"/>
      <c r="FE39" s="171">
        <v>1.8</v>
      </c>
      <c r="FF39" s="171">
        <f>FD39/FE39</f>
        <v>0</v>
      </c>
      <c r="FG39" s="171">
        <v>0.25</v>
      </c>
      <c r="FH39" s="172">
        <f>(FF39/FG39)*(1-FC39)</f>
        <v>0</v>
      </c>
      <c r="FI39" s="173">
        <f>$F$39*FD39</f>
        <v>0</v>
      </c>
      <c r="FJ39" s="176" t="str">
        <f>IF(FD39=0,"",(FI39+FG5+FG13+FG21+FG29)/FF39)</f>
        <v/>
      </c>
      <c r="FK39" s="174">
        <v>0.3</v>
      </c>
      <c r="FL39" s="171"/>
      <c r="FM39" s="171">
        <v>1.8</v>
      </c>
      <c r="FN39" s="171">
        <f>FL39/FM39</f>
        <v>0</v>
      </c>
      <c r="FO39" s="171">
        <v>0.25</v>
      </c>
      <c r="FP39" s="172">
        <f>(FN39/FO39)*(1-FK39)</f>
        <v>0</v>
      </c>
      <c r="FQ39" s="173">
        <f>$F$39*FL39</f>
        <v>0</v>
      </c>
      <c r="FR39" s="181" t="str">
        <f>IF(FL39=0,"",(FQ39+FO5+FO13+FO21+FO29)/FN39)</f>
        <v/>
      </c>
      <c r="FS39" s="175">
        <v>0.3</v>
      </c>
      <c r="FT39" s="171"/>
      <c r="FU39" s="171">
        <v>1.8</v>
      </c>
      <c r="FV39" s="171">
        <f>FT39/FU39</f>
        <v>0</v>
      </c>
      <c r="FW39" s="171">
        <v>0.25</v>
      </c>
      <c r="FX39" s="172">
        <f>(FV39/FW39)*(1-FS39)</f>
        <v>0</v>
      </c>
      <c r="FY39" s="173">
        <f>$F$39*FT39</f>
        <v>0</v>
      </c>
      <c r="FZ39" s="176" t="str">
        <f>IF(FT39=0,"",(FY39+FW5+FW13+FW21+FW29)/FV39)</f>
        <v/>
      </c>
      <c r="GA39" s="174">
        <v>0.3</v>
      </c>
      <c r="GB39" s="171"/>
      <c r="GC39" s="171">
        <v>1.8</v>
      </c>
      <c r="GD39" s="171">
        <f>GB39/GC39</f>
        <v>0</v>
      </c>
      <c r="GE39" s="171">
        <v>0.25</v>
      </c>
      <c r="GF39" s="172">
        <f>(GD39/GE39)*(1-GA39)</f>
        <v>0</v>
      </c>
      <c r="GG39" s="173">
        <f>$F$39*GB39</f>
        <v>0</v>
      </c>
      <c r="GH39" s="181" t="str">
        <f>IF(GB39=0,"",(GG39+GE5+GE13+GE21+GE29)/GD39)</f>
        <v/>
      </c>
      <c r="GI39" s="175">
        <v>0.3</v>
      </c>
      <c r="GJ39" s="171"/>
      <c r="GK39" s="171">
        <v>1.8</v>
      </c>
      <c r="GL39" s="171">
        <f>GJ39/GK39</f>
        <v>0</v>
      </c>
      <c r="GM39" s="171">
        <v>0.25</v>
      </c>
      <c r="GN39" s="172">
        <f>(GL39/GM39)*(1-GI39)</f>
        <v>0</v>
      </c>
      <c r="GO39" s="173">
        <f>$F$39*GJ39</f>
        <v>0</v>
      </c>
      <c r="GP39" s="176" t="str">
        <f>IF(GJ39=0,"",(GO39+GM5+GM13+GM21+GM29)/GL39)</f>
        <v/>
      </c>
      <c r="GQ39" s="174">
        <v>0.3</v>
      </c>
      <c r="GR39" s="171"/>
      <c r="GS39" s="171">
        <v>1.8</v>
      </c>
      <c r="GT39" s="171">
        <f>GR39/GS39</f>
        <v>0</v>
      </c>
      <c r="GU39" s="171">
        <v>0.25</v>
      </c>
      <c r="GV39" s="172">
        <f>(GT39/GU39)*(1-GQ39)</f>
        <v>0</v>
      </c>
      <c r="GW39" s="173">
        <f>$F$39*GR39</f>
        <v>0</v>
      </c>
      <c r="GX39" s="181" t="str">
        <f>IF(GR39=0,"",(GW39+GU5+GU13+GU21+GU29)/GT39)</f>
        <v/>
      </c>
      <c r="GY39" s="175">
        <v>0.3</v>
      </c>
      <c r="GZ39" s="171"/>
      <c r="HA39" s="171">
        <v>1.8</v>
      </c>
      <c r="HB39" s="171">
        <f>GZ39/HA39</f>
        <v>0</v>
      </c>
      <c r="HC39" s="171">
        <v>0.25</v>
      </c>
      <c r="HD39" s="172">
        <f>(HB39/HC39)*(1-GY39)</f>
        <v>0</v>
      </c>
      <c r="HE39" s="173">
        <f>$F$39*GZ39</f>
        <v>0</v>
      </c>
      <c r="HF39" s="176" t="str">
        <f>IF(GZ39=0,"",(HE39+HC5+HC13+HC21+HC29)/HB39)</f>
        <v/>
      </c>
      <c r="HG39" s="174">
        <v>0.3</v>
      </c>
      <c r="HH39" s="171"/>
      <c r="HI39" s="171">
        <v>1.8</v>
      </c>
      <c r="HJ39" s="171">
        <f>HH39/HI39</f>
        <v>0</v>
      </c>
      <c r="HK39" s="171">
        <v>0.25</v>
      </c>
      <c r="HL39" s="172">
        <f>(HJ39/HK39)*(1-HG39)</f>
        <v>0</v>
      </c>
      <c r="HM39" s="173">
        <f>$F$39*HH39</f>
        <v>0</v>
      </c>
      <c r="HN39" s="181" t="str">
        <f>IF(HH39=0,"",(HM39+HK5+HK13+HK21+HK29)/HJ39)</f>
        <v/>
      </c>
      <c r="HO39" s="175">
        <v>0.3</v>
      </c>
      <c r="HP39" s="171"/>
      <c r="HQ39" s="171">
        <v>1.8</v>
      </c>
      <c r="HR39" s="171">
        <f>HP39/HQ39</f>
        <v>0</v>
      </c>
      <c r="HS39" s="171">
        <v>0.25</v>
      </c>
      <c r="HT39" s="172">
        <f>(HR39/HS39)*(1-HO39)</f>
        <v>0</v>
      </c>
      <c r="HU39" s="173">
        <f>$F$39*HP39</f>
        <v>0</v>
      </c>
      <c r="HV39" s="176" t="str">
        <f>IF(HP39=0,"",(HU39+HS5+HS13+HS21+HS29)/HR39)</f>
        <v/>
      </c>
      <c r="HW39" s="174">
        <v>0.3</v>
      </c>
      <c r="HX39" s="171"/>
      <c r="HY39" s="171">
        <v>1.8</v>
      </c>
      <c r="HZ39" s="171">
        <f>HX39/HY39</f>
        <v>0</v>
      </c>
      <c r="IA39" s="171">
        <v>0.25</v>
      </c>
      <c r="IB39" s="172">
        <f>(HZ39/IA39)*(1-HW39)</f>
        <v>0</v>
      </c>
      <c r="IC39" s="173">
        <f>$F$39*HX39</f>
        <v>0</v>
      </c>
      <c r="ID39" s="181" t="str">
        <f>IF(HX39=0,"",(IC39+IA5+IA13+IA21+IA29)/HZ39)</f>
        <v/>
      </c>
      <c r="IE39" s="175">
        <v>0.3</v>
      </c>
      <c r="IF39" s="171"/>
      <c r="IG39" s="171">
        <v>1.8</v>
      </c>
      <c r="IH39" s="171">
        <f>IF39/IG39</f>
        <v>0</v>
      </c>
      <c r="II39" s="171">
        <v>0.25</v>
      </c>
      <c r="IJ39" s="172">
        <f>(IH39/II39)*(1-IE39)</f>
        <v>0</v>
      </c>
      <c r="IK39" s="173">
        <f>$F$39*IF39</f>
        <v>0</v>
      </c>
      <c r="IL39" s="176" t="str">
        <f>IF(IF39=0,"",(IK39+II5+II13+II21+II29)/IH39)</f>
        <v/>
      </c>
      <c r="IM39" s="175">
        <v>0.3</v>
      </c>
      <c r="IN39" s="171"/>
      <c r="IO39" s="171">
        <v>1.8</v>
      </c>
      <c r="IP39" s="171">
        <f>IN39/IO39</f>
        <v>0</v>
      </c>
      <c r="IQ39" s="171">
        <v>0.25</v>
      </c>
      <c r="IR39" s="172">
        <f>(IP39/IQ39)*(1-IM39)</f>
        <v>0</v>
      </c>
      <c r="IS39" s="173">
        <f>$F$39*IN39</f>
        <v>0</v>
      </c>
      <c r="IT39" s="176" t="str">
        <f>IF(IN39=0,"",(IS39+IQ5+IQ13+IQ21+IQ29)/IP39)</f>
        <v/>
      </c>
    </row>
    <row r="40" spans="2:254" s="70" customFormat="1" ht="12.75" x14ac:dyDescent="0.2">
      <c r="D40" s="169" t="s">
        <v>3</v>
      </c>
      <c r="E40" s="171" t="s">
        <v>34</v>
      </c>
      <c r="F40" s="170">
        <v>145</v>
      </c>
      <c r="G40" s="175">
        <v>0.1</v>
      </c>
      <c r="H40" s="171">
        <v>0</v>
      </c>
      <c r="I40" s="171">
        <v>2</v>
      </c>
      <c r="J40" s="171">
        <f>H40/I40</f>
        <v>0</v>
      </c>
      <c r="K40" s="171">
        <v>0.2</v>
      </c>
      <c r="L40" s="172">
        <f>(J40/K40)*(1-G40)</f>
        <v>0</v>
      </c>
      <c r="M40" s="173">
        <f>$F$40*J40</f>
        <v>0</v>
      </c>
      <c r="N40" s="176" t="str">
        <f>IF(H40=0,"",(M40+K7+K15+K23+K31)/J40)</f>
        <v/>
      </c>
      <c r="O40" s="174">
        <v>0.1</v>
      </c>
      <c r="P40" s="171">
        <v>0</v>
      </c>
      <c r="Q40" s="171">
        <v>2</v>
      </c>
      <c r="R40" s="171">
        <f>P40/Q40</f>
        <v>0</v>
      </c>
      <c r="S40" s="171">
        <v>0.2</v>
      </c>
      <c r="T40" s="172">
        <f t="shared" ref="T40:T41" si="153">(R40/S40)*(1-O40)</f>
        <v>0</v>
      </c>
      <c r="U40" s="173">
        <f>$F$40*R40</f>
        <v>0</v>
      </c>
      <c r="V40" s="181" t="str">
        <f>IF(P40=0,"",(U40+S7+S15+S23+S31)/R40)</f>
        <v/>
      </c>
      <c r="W40" s="175">
        <v>0.1</v>
      </c>
      <c r="X40" s="171">
        <v>0</v>
      </c>
      <c r="Y40" s="171">
        <v>2</v>
      </c>
      <c r="Z40" s="171">
        <f>X40/Y40</f>
        <v>0</v>
      </c>
      <c r="AA40" s="171">
        <v>0.2</v>
      </c>
      <c r="AB40" s="172">
        <f t="shared" ref="AB40:AB41" si="154">(Z40/AA40)*(1-W40)</f>
        <v>0</v>
      </c>
      <c r="AC40" s="173">
        <f>$F$40*Z40</f>
        <v>0</v>
      </c>
      <c r="AD40" s="176" t="str">
        <f>IF(X40=0,"",(AC40+AA7+AA15+AA23+AA31)/Z40)</f>
        <v/>
      </c>
      <c r="AE40" s="174">
        <v>0.1</v>
      </c>
      <c r="AF40" s="171">
        <v>0</v>
      </c>
      <c r="AG40" s="171">
        <v>2</v>
      </c>
      <c r="AH40" s="171">
        <f>AF40/AG40</f>
        <v>0</v>
      </c>
      <c r="AI40" s="171">
        <v>0.2</v>
      </c>
      <c r="AJ40" s="172">
        <f t="shared" ref="AJ40:AJ41" si="155">(AH40/AI40)*(1-AE40)</f>
        <v>0</v>
      </c>
      <c r="AK40" s="173">
        <f>$F$40*AH40</f>
        <v>0</v>
      </c>
      <c r="AL40" s="181" t="str">
        <f>IF(AF40=0,"",(AK40+AI7+AI15+AI23+AI31)/AH40)</f>
        <v/>
      </c>
      <c r="AM40" s="175">
        <v>0.1</v>
      </c>
      <c r="AN40" s="171">
        <v>0</v>
      </c>
      <c r="AO40" s="171">
        <v>2</v>
      </c>
      <c r="AP40" s="171">
        <f>AN40/AO40</f>
        <v>0</v>
      </c>
      <c r="AQ40" s="171">
        <v>0.2</v>
      </c>
      <c r="AR40" s="172">
        <f t="shared" ref="AR40:AR41" si="156">(AP40/AQ40)*(1-AM40)</f>
        <v>0</v>
      </c>
      <c r="AS40" s="173">
        <f>$F$40*AP40</f>
        <v>0</v>
      </c>
      <c r="AT40" s="176" t="str">
        <f>IF(AN40=0,"",(AS40+AQ7+AQ15+AQ23+AQ31)/AP40)</f>
        <v/>
      </c>
      <c r="AU40" s="174">
        <v>0.1</v>
      </c>
      <c r="AV40" s="171"/>
      <c r="AW40" s="171">
        <v>2</v>
      </c>
      <c r="AX40" s="171">
        <f>AV40/AW40</f>
        <v>0</v>
      </c>
      <c r="AY40" s="171">
        <v>0.2</v>
      </c>
      <c r="AZ40" s="172">
        <f t="shared" ref="AZ40:AZ41" si="157">(AX40/AY40)*(1-AU40)</f>
        <v>0</v>
      </c>
      <c r="BA40" s="173">
        <f>$F$40*AX40</f>
        <v>0</v>
      </c>
      <c r="BB40" s="181" t="str">
        <f>IF(AV40=0,"",(BA40+AY7+AY15+AY23+AY31)/AX40)</f>
        <v/>
      </c>
      <c r="BC40" s="175">
        <v>0.1</v>
      </c>
      <c r="BD40" s="171">
        <v>5</v>
      </c>
      <c r="BE40" s="171">
        <v>2</v>
      </c>
      <c r="BF40" s="171">
        <f>BD40/BE40</f>
        <v>2.5</v>
      </c>
      <c r="BG40" s="171">
        <v>0.2</v>
      </c>
      <c r="BH40" s="172">
        <f t="shared" ref="BH40:BH41" si="158">(BF40/BG40)*(1-BC40)</f>
        <v>11.25</v>
      </c>
      <c r="BI40" s="173">
        <f>$F$40*BF40</f>
        <v>362.5</v>
      </c>
      <c r="BJ40" s="176">
        <f>IF(BD40=0,"",(BI40+BG7+BG15+BG23+BG32)/BF40)</f>
        <v>310.85000000000002</v>
      </c>
      <c r="BK40" s="174">
        <v>0.1</v>
      </c>
      <c r="BL40" s="171">
        <v>5</v>
      </c>
      <c r="BM40" s="171">
        <v>2</v>
      </c>
      <c r="BN40" s="171">
        <f>BL40/BM40</f>
        <v>2.5</v>
      </c>
      <c r="BO40" s="171">
        <v>0.2</v>
      </c>
      <c r="BP40" s="172">
        <f t="shared" ref="BP40:BP41" si="159">(BN40/BO40)*(1-BK40)</f>
        <v>11.25</v>
      </c>
      <c r="BQ40" s="173">
        <f>$F$40*BN40</f>
        <v>362.5</v>
      </c>
      <c r="BR40" s="181">
        <f>IF(BL40=0,"",(BQ40+BO7+BO15+BO23+BO31)/BN40)</f>
        <v>310.85000000000002</v>
      </c>
      <c r="BS40" s="175">
        <v>0.1</v>
      </c>
      <c r="BT40" s="171">
        <v>5</v>
      </c>
      <c r="BU40" s="171">
        <v>2</v>
      </c>
      <c r="BV40" s="171">
        <f>BT40/BU40</f>
        <v>2.5</v>
      </c>
      <c r="BW40" s="171">
        <v>0.2</v>
      </c>
      <c r="BX40" s="172">
        <f t="shared" ref="BX40:BX41" si="160">(BV40/BW40)*(1-BS40)</f>
        <v>11.25</v>
      </c>
      <c r="BY40" s="173">
        <f>$F$40*BV40</f>
        <v>362.5</v>
      </c>
      <c r="BZ40" s="176">
        <f>IF(BT40=0,"",(BY40+BW7+BW15+BW23+BW31)/BV40)</f>
        <v>227.92500000000001</v>
      </c>
      <c r="CA40" s="174">
        <v>0.1</v>
      </c>
      <c r="CB40" s="171"/>
      <c r="CC40" s="171">
        <v>2</v>
      </c>
      <c r="CD40" s="171">
        <f>CB40/CC40</f>
        <v>0</v>
      </c>
      <c r="CE40" s="171">
        <v>0.2</v>
      </c>
      <c r="CF40" s="172">
        <f t="shared" ref="CF40:CF41" si="161">(CD40/CE40)*(1-CA40)</f>
        <v>0</v>
      </c>
      <c r="CG40" s="173">
        <f>$F$40*CD40</f>
        <v>0</v>
      </c>
      <c r="CH40" s="181" t="str">
        <f>IF(CB40=0,"",(CG40+CE7+CE15+CE23+CE31)/CD40)</f>
        <v/>
      </c>
      <c r="CI40" s="175">
        <v>0.1</v>
      </c>
      <c r="CJ40" s="171"/>
      <c r="CK40" s="171">
        <v>2</v>
      </c>
      <c r="CL40" s="171">
        <f>CJ40/CK40</f>
        <v>0</v>
      </c>
      <c r="CM40" s="171">
        <v>0.2</v>
      </c>
      <c r="CN40" s="172">
        <f t="shared" ref="CN40:CN41" si="162">(CL40/CM40)*(1-CI40)</f>
        <v>0</v>
      </c>
      <c r="CO40" s="173">
        <f>$F$40*CL40</f>
        <v>0</v>
      </c>
      <c r="CP40" s="176" t="str">
        <f>IF(CJ40=0,"",(CO40+CM7+CM15+CM23+CM31)/CL40)</f>
        <v/>
      </c>
      <c r="CQ40" s="174">
        <v>0.1</v>
      </c>
      <c r="CR40" s="171">
        <v>5</v>
      </c>
      <c r="CS40" s="171">
        <v>2</v>
      </c>
      <c r="CT40" s="171">
        <f>CR40/CS40</f>
        <v>2.5</v>
      </c>
      <c r="CU40" s="171">
        <v>0.2</v>
      </c>
      <c r="CV40" s="172">
        <f t="shared" ref="CV40:CV41" si="163">(CT40/CU40)*(1-CQ40)</f>
        <v>11.25</v>
      </c>
      <c r="CW40" s="173">
        <f>$F$40*CT40</f>
        <v>362.5</v>
      </c>
      <c r="CX40" s="181">
        <f>IF(CR40=0,"",(CW40+CU7+CU15+CU23+CU31)/CT40)</f>
        <v>535.86399999999992</v>
      </c>
      <c r="CY40" s="175">
        <v>0.1</v>
      </c>
      <c r="CZ40" s="171">
        <v>5</v>
      </c>
      <c r="DA40" s="171">
        <v>2</v>
      </c>
      <c r="DB40" s="171">
        <f>CZ40/DA40</f>
        <v>2.5</v>
      </c>
      <c r="DC40" s="171">
        <v>0.2</v>
      </c>
      <c r="DD40" s="172">
        <f t="shared" ref="DD40:DD41" si="164">(DB40/DC40)*(1-CY40)</f>
        <v>11.25</v>
      </c>
      <c r="DE40" s="173">
        <f>$F$40*DB40</f>
        <v>362.5</v>
      </c>
      <c r="DF40" s="176">
        <f>IF(CZ40=0,"",(DE40+DC7+DC15+DC23+DC31)/DB40)</f>
        <v>484.1459999999999</v>
      </c>
      <c r="DG40" s="174">
        <v>0.1</v>
      </c>
      <c r="DH40" s="171">
        <v>2</v>
      </c>
      <c r="DI40" s="171">
        <v>2</v>
      </c>
      <c r="DJ40" s="171">
        <f>DH40/DI40</f>
        <v>1</v>
      </c>
      <c r="DK40" s="171">
        <v>0.2</v>
      </c>
      <c r="DL40" s="172">
        <f t="shared" ref="DL40:DL41" si="165">(DJ40/DK40)*(1-DG40)</f>
        <v>4.5</v>
      </c>
      <c r="DM40" s="173">
        <f>$F$40*DJ40</f>
        <v>145</v>
      </c>
      <c r="DN40" s="181">
        <f>IF(DH40=0,"",(DM40+DK7+DK15+DK23+DK31)/DJ40)</f>
        <v>767.79499999999996</v>
      </c>
      <c r="DO40" s="175">
        <v>0.1</v>
      </c>
      <c r="DP40" s="171"/>
      <c r="DQ40" s="171">
        <v>2</v>
      </c>
      <c r="DR40" s="171">
        <f>DP40/DQ40</f>
        <v>0</v>
      </c>
      <c r="DS40" s="171">
        <v>0.2</v>
      </c>
      <c r="DT40" s="172">
        <f t="shared" ref="DT40:DT41" si="166">(DR40/DS40)*(1-DO40)</f>
        <v>0</v>
      </c>
      <c r="DU40" s="173">
        <f>$F$40*DR40</f>
        <v>0</v>
      </c>
      <c r="DV40" s="176" t="str">
        <f>IF(DP40=0,"",(DU40+DS7+DS15+DS23+DS31)/DR40)</f>
        <v/>
      </c>
      <c r="DW40" s="174">
        <v>0.1</v>
      </c>
      <c r="DX40" s="171"/>
      <c r="DY40" s="171">
        <v>2</v>
      </c>
      <c r="DZ40" s="171">
        <f>DX40/DY40</f>
        <v>0</v>
      </c>
      <c r="EA40" s="171">
        <v>0.2</v>
      </c>
      <c r="EB40" s="172">
        <f t="shared" ref="EB40:EB41" si="167">(DZ40/EA40)*(1-DW40)</f>
        <v>0</v>
      </c>
      <c r="EC40" s="173">
        <f>$F$40*DZ40</f>
        <v>0</v>
      </c>
      <c r="ED40" s="181" t="str">
        <f>IF(DX40=0,"",(EC40+EA7+EA15+EA23+EA31)/DZ40)</f>
        <v/>
      </c>
      <c r="EE40" s="175">
        <v>0.1</v>
      </c>
      <c r="EF40" s="171"/>
      <c r="EG40" s="171">
        <v>2</v>
      </c>
      <c r="EH40" s="171">
        <f>EF40/EG40</f>
        <v>0</v>
      </c>
      <c r="EI40" s="171">
        <v>0.2</v>
      </c>
      <c r="EJ40" s="172">
        <f t="shared" ref="EJ40:EJ41" si="168">(EH40/EI40)*(1-EE40)</f>
        <v>0</v>
      </c>
      <c r="EK40" s="173">
        <f>$F$40*EH40</f>
        <v>0</v>
      </c>
      <c r="EL40" s="176" t="str">
        <f>IF(EF40=0,"",(EK40+EI7+EI15+EI23+EI31)/EH40)</f>
        <v/>
      </c>
      <c r="EM40" s="174">
        <v>0.1</v>
      </c>
      <c r="EN40" s="171"/>
      <c r="EO40" s="171">
        <v>2</v>
      </c>
      <c r="EP40" s="171">
        <f>EN40/EO40</f>
        <v>0</v>
      </c>
      <c r="EQ40" s="171">
        <v>0.2</v>
      </c>
      <c r="ER40" s="172">
        <f t="shared" ref="ER40:ER41" si="169">(EP40/EQ40)*(1-EM40)</f>
        <v>0</v>
      </c>
      <c r="ES40" s="173">
        <f>$F$40*EP40</f>
        <v>0</v>
      </c>
      <c r="ET40" s="181" t="str">
        <f>IF(EN40=0,"",(ES40+EQ7+EQ15+EQ23+EQ31)/EP40)</f>
        <v/>
      </c>
      <c r="EU40" s="175">
        <v>0.1</v>
      </c>
      <c r="EV40" s="171"/>
      <c r="EW40" s="171">
        <v>2</v>
      </c>
      <c r="EX40" s="171">
        <f>EV40/EW40</f>
        <v>0</v>
      </c>
      <c r="EY40" s="171">
        <v>0.2</v>
      </c>
      <c r="EZ40" s="172">
        <f t="shared" ref="EZ40:EZ41" si="170">(EX40/EY40)*(1-EU40)</f>
        <v>0</v>
      </c>
      <c r="FA40" s="173">
        <f>$F$40*EX40</f>
        <v>0</v>
      </c>
      <c r="FB40" s="176" t="str">
        <f>IF(EV40=0,"",(FA40+EY7+EY15+EY23+EY31)/EX40)</f>
        <v/>
      </c>
      <c r="FC40" s="175">
        <v>0.1</v>
      </c>
      <c r="FD40" s="171"/>
      <c r="FE40" s="171">
        <v>2</v>
      </c>
      <c r="FF40" s="171">
        <f>FD40/FE40</f>
        <v>0</v>
      </c>
      <c r="FG40" s="171">
        <v>0.2</v>
      </c>
      <c r="FH40" s="172">
        <f t="shared" ref="FH40:FH41" si="171">(FF40/FG40)*(1-FC40)</f>
        <v>0</v>
      </c>
      <c r="FI40" s="173">
        <f>$F$40*FF40</f>
        <v>0</v>
      </c>
      <c r="FJ40" s="176" t="str">
        <f>IF(FD40=0,"",(FI40+FG7+FG15+FG23+FG31)/FF40)</f>
        <v/>
      </c>
      <c r="FK40" s="174">
        <v>0.1</v>
      </c>
      <c r="FL40" s="171"/>
      <c r="FM40" s="171">
        <v>2</v>
      </c>
      <c r="FN40" s="171">
        <f>FL40/FM40</f>
        <v>0</v>
      </c>
      <c r="FO40" s="171">
        <v>0.2</v>
      </c>
      <c r="FP40" s="172">
        <f t="shared" ref="FP40:FP41" si="172">(FN40/FO40)*(1-FK40)</f>
        <v>0</v>
      </c>
      <c r="FQ40" s="173">
        <f>$F$40*FN40</f>
        <v>0</v>
      </c>
      <c r="FR40" s="181" t="str">
        <f>IF(FL40=0,"",(FQ40+FO7+FO15+FO23+FO31)/FN40)</f>
        <v/>
      </c>
      <c r="FS40" s="175">
        <v>0.1</v>
      </c>
      <c r="FT40" s="171"/>
      <c r="FU40" s="171">
        <v>2</v>
      </c>
      <c r="FV40" s="171">
        <f>FT40/FU40</f>
        <v>0</v>
      </c>
      <c r="FW40" s="171">
        <v>0.2</v>
      </c>
      <c r="FX40" s="172">
        <f t="shared" ref="FX40:FX41" si="173">(FV40/FW40)*(1-FS40)</f>
        <v>0</v>
      </c>
      <c r="FY40" s="173">
        <f>$F$40*FV40</f>
        <v>0</v>
      </c>
      <c r="FZ40" s="176" t="str">
        <f>IF(FT40=0,"",(FY40+FW7+FW15+FW23+FW31)/FV40)</f>
        <v/>
      </c>
      <c r="GA40" s="174">
        <v>0.1</v>
      </c>
      <c r="GB40" s="171"/>
      <c r="GC40" s="171">
        <v>2</v>
      </c>
      <c r="GD40" s="171">
        <f>GB40/GC40</f>
        <v>0</v>
      </c>
      <c r="GE40" s="171">
        <v>0.2</v>
      </c>
      <c r="GF40" s="172">
        <f t="shared" ref="GF40:GF41" si="174">(GD40/GE40)*(1-GA40)</f>
        <v>0</v>
      </c>
      <c r="GG40" s="173">
        <f>$F$40*GD40</f>
        <v>0</v>
      </c>
      <c r="GH40" s="181" t="str">
        <f>IF(GB40=0,"",(GG40+GE7+GE15+GE23+GE31)/GD40)</f>
        <v/>
      </c>
      <c r="GI40" s="175">
        <v>0.1</v>
      </c>
      <c r="GJ40" s="171"/>
      <c r="GK40" s="171">
        <v>2</v>
      </c>
      <c r="GL40" s="171">
        <f>GJ40/GK40</f>
        <v>0</v>
      </c>
      <c r="GM40" s="171">
        <v>0.2</v>
      </c>
      <c r="GN40" s="172">
        <f t="shared" ref="GN40:GN41" si="175">(GL40/GM40)*(1-GI40)</f>
        <v>0</v>
      </c>
      <c r="GO40" s="173">
        <f>$F$40*GL40</f>
        <v>0</v>
      </c>
      <c r="GP40" s="176" t="str">
        <f>IF(GJ40=0,"",(GO40+GM7+GM15+GM23+GM31)/GL40)</f>
        <v/>
      </c>
      <c r="GQ40" s="174">
        <v>0.1</v>
      </c>
      <c r="GR40" s="171"/>
      <c r="GS40" s="171">
        <v>2</v>
      </c>
      <c r="GT40" s="171">
        <f>GR40/GS40</f>
        <v>0</v>
      </c>
      <c r="GU40" s="171">
        <v>0.2</v>
      </c>
      <c r="GV40" s="172">
        <f t="shared" ref="GV40:GV41" si="176">(GT40/GU40)*(1-GQ40)</f>
        <v>0</v>
      </c>
      <c r="GW40" s="173">
        <f>$F$40*GT40</f>
        <v>0</v>
      </c>
      <c r="GX40" s="181" t="str">
        <f>IF(GR40=0,"",(GW40+GU7+GU15+GU23+GU31)/GT40)</f>
        <v/>
      </c>
      <c r="GY40" s="175">
        <v>0.1</v>
      </c>
      <c r="GZ40" s="171"/>
      <c r="HA40" s="171">
        <v>2</v>
      </c>
      <c r="HB40" s="171">
        <f>GZ40/HA40</f>
        <v>0</v>
      </c>
      <c r="HC40" s="171">
        <v>0.2</v>
      </c>
      <c r="HD40" s="172">
        <f t="shared" ref="HD40:HD41" si="177">(HB40/HC40)*(1-GY40)</f>
        <v>0</v>
      </c>
      <c r="HE40" s="173">
        <f>$F$40*HB40</f>
        <v>0</v>
      </c>
      <c r="HF40" s="176" t="str">
        <f>IF(GZ40=0,"",(HE40+HC7+HC15+HC23+HC31)/HB40)</f>
        <v/>
      </c>
      <c r="HG40" s="174">
        <v>0.1</v>
      </c>
      <c r="HH40" s="171"/>
      <c r="HI40" s="171">
        <v>2</v>
      </c>
      <c r="HJ40" s="171">
        <f>HH40/HI40</f>
        <v>0</v>
      </c>
      <c r="HK40" s="171">
        <v>0.2</v>
      </c>
      <c r="HL40" s="172">
        <f t="shared" ref="HL40:HL41" si="178">(HJ40/HK40)*(1-HG40)</f>
        <v>0</v>
      </c>
      <c r="HM40" s="173">
        <f>$F$40*HJ40</f>
        <v>0</v>
      </c>
      <c r="HN40" s="181" t="str">
        <f>IF(HH40=0,"",(HM40+HK7+HK15+HK23+HK31)/HJ40)</f>
        <v/>
      </c>
      <c r="HO40" s="175">
        <v>0.1</v>
      </c>
      <c r="HP40" s="171"/>
      <c r="HQ40" s="171">
        <v>2</v>
      </c>
      <c r="HR40" s="171">
        <f>HP40/HQ40</f>
        <v>0</v>
      </c>
      <c r="HS40" s="171">
        <v>0.2</v>
      </c>
      <c r="HT40" s="172">
        <f t="shared" ref="HT40:HT41" si="179">(HR40/HS40)*(1-HO40)</f>
        <v>0</v>
      </c>
      <c r="HU40" s="173">
        <f>$F$40*HR40</f>
        <v>0</v>
      </c>
      <c r="HV40" s="176" t="str">
        <f>IF(HP40=0,"",(HU40+HS7+HS15+HS23+HS31)/HR40)</f>
        <v/>
      </c>
      <c r="HW40" s="174">
        <v>0.1</v>
      </c>
      <c r="HX40" s="171"/>
      <c r="HY40" s="171">
        <v>2</v>
      </c>
      <c r="HZ40" s="171">
        <f>HX40/HY40</f>
        <v>0</v>
      </c>
      <c r="IA40" s="171">
        <v>0.2</v>
      </c>
      <c r="IB40" s="172">
        <f t="shared" ref="IB40:IB41" si="180">(HZ40/IA40)*(1-HW40)</f>
        <v>0</v>
      </c>
      <c r="IC40" s="173">
        <f>$F$40*HZ40</f>
        <v>0</v>
      </c>
      <c r="ID40" s="181" t="str">
        <f>IF(HX40=0,"",(IC40+IA7+IA15+IA23+IA31)/HZ40)</f>
        <v/>
      </c>
      <c r="IE40" s="175">
        <v>0.1</v>
      </c>
      <c r="IF40" s="171"/>
      <c r="IG40" s="171">
        <v>2</v>
      </c>
      <c r="IH40" s="171">
        <f>IF40/IG40</f>
        <v>0</v>
      </c>
      <c r="II40" s="171">
        <v>0.2</v>
      </c>
      <c r="IJ40" s="172">
        <f t="shared" ref="IJ40:IJ41" si="181">(IH40/II40)*(1-IE40)</f>
        <v>0</v>
      </c>
      <c r="IK40" s="173">
        <f>$F$40*IH40</f>
        <v>0</v>
      </c>
      <c r="IL40" s="176" t="str">
        <f>IF(IF40=0,"",(IK40+II7+II15+II23+II31)/IH40)</f>
        <v/>
      </c>
      <c r="IM40" s="175">
        <v>0.1</v>
      </c>
      <c r="IN40" s="171"/>
      <c r="IO40" s="171">
        <v>2</v>
      </c>
      <c r="IP40" s="171">
        <f>IN40/IO40</f>
        <v>0</v>
      </c>
      <c r="IQ40" s="171">
        <v>0.2</v>
      </c>
      <c r="IR40" s="172">
        <f t="shared" ref="IR40:IR41" si="182">(IP40/IQ40)*(1-IM40)</f>
        <v>0</v>
      </c>
      <c r="IS40" s="173">
        <f>$F$40*IP40</f>
        <v>0</v>
      </c>
      <c r="IT40" s="176" t="str">
        <f>IF(IN40=0,"",(IS40+IQ7+IQ15+IQ23+IQ31)/IP40)</f>
        <v/>
      </c>
    </row>
    <row r="41" spans="2:254" s="70" customFormat="1" ht="12.75" x14ac:dyDescent="0.2">
      <c r="B41" s="51"/>
      <c r="D41" s="169" t="s">
        <v>75</v>
      </c>
      <c r="E41" s="171" t="s">
        <v>33</v>
      </c>
      <c r="F41" s="170">
        <v>260</v>
      </c>
      <c r="G41" s="175">
        <v>0.1</v>
      </c>
      <c r="H41" s="171">
        <v>0</v>
      </c>
      <c r="I41" s="171">
        <v>2.5</v>
      </c>
      <c r="J41" s="171">
        <f>H41/I41</f>
        <v>0</v>
      </c>
      <c r="K41" s="171">
        <v>0.04</v>
      </c>
      <c r="L41" s="172">
        <f>(J41/K41)*(1-G41)</f>
        <v>0</v>
      </c>
      <c r="M41" s="173">
        <f>$F$41*H41</f>
        <v>0</v>
      </c>
      <c r="N41" s="176" t="str">
        <f>IF(H41=0,"",(M41+K9+K17+K25+K33)/L41)</f>
        <v/>
      </c>
      <c r="O41" s="174">
        <v>0.1</v>
      </c>
      <c r="P41" s="171">
        <v>0</v>
      </c>
      <c r="Q41" s="171">
        <v>2.5</v>
      </c>
      <c r="R41" s="171">
        <f>P41/Q41</f>
        <v>0</v>
      </c>
      <c r="S41" s="171">
        <v>0.04</v>
      </c>
      <c r="T41" s="172">
        <f t="shared" si="153"/>
        <v>0</v>
      </c>
      <c r="U41" s="173">
        <f>$F$41*P41</f>
        <v>0</v>
      </c>
      <c r="V41" s="181" t="str">
        <f>IF(P41=0,"",(U41+S9+S17+S25+S33)/T41)</f>
        <v/>
      </c>
      <c r="W41" s="175">
        <v>0.1</v>
      </c>
      <c r="X41" s="171">
        <v>0</v>
      </c>
      <c r="Y41" s="171">
        <v>2.5</v>
      </c>
      <c r="Z41" s="171">
        <f>X41/Y41</f>
        <v>0</v>
      </c>
      <c r="AA41" s="171">
        <v>0.04</v>
      </c>
      <c r="AB41" s="172">
        <f t="shared" si="154"/>
        <v>0</v>
      </c>
      <c r="AC41" s="173">
        <f>$F$41*X41</f>
        <v>0</v>
      </c>
      <c r="AD41" s="176" t="str">
        <f>IF(X41=0,"",(AC41+AA9+AA17+AA25+AA33)/AB41)</f>
        <v/>
      </c>
      <c r="AE41" s="174">
        <v>0.1</v>
      </c>
      <c r="AF41" s="171">
        <v>0</v>
      </c>
      <c r="AG41" s="171">
        <v>2.5</v>
      </c>
      <c r="AH41" s="171">
        <f>AF41/AG41</f>
        <v>0</v>
      </c>
      <c r="AI41" s="171">
        <v>0.04</v>
      </c>
      <c r="AJ41" s="172">
        <f t="shared" si="155"/>
        <v>0</v>
      </c>
      <c r="AK41" s="173">
        <f>$F$41*AF41</f>
        <v>0</v>
      </c>
      <c r="AL41" s="181" t="str">
        <f>IF(AF41=0,"",(AK41+AI9+AI17+AI25+AI33)/AJ41)</f>
        <v/>
      </c>
      <c r="AM41" s="175">
        <v>0.1</v>
      </c>
      <c r="AN41" s="171">
        <v>0</v>
      </c>
      <c r="AO41" s="171">
        <v>2.5</v>
      </c>
      <c r="AP41" s="171">
        <f>AN41/AO41</f>
        <v>0</v>
      </c>
      <c r="AQ41" s="171">
        <v>0.04</v>
      </c>
      <c r="AR41" s="172">
        <f t="shared" si="156"/>
        <v>0</v>
      </c>
      <c r="AS41" s="173">
        <f>$F$41*AN41</f>
        <v>0</v>
      </c>
      <c r="AT41" s="176" t="str">
        <f>IF(AN41=0,"",(AS41+AQ9+AQ17+AQ25+AQ33)/AR41)</f>
        <v/>
      </c>
      <c r="AU41" s="174">
        <v>0.1</v>
      </c>
      <c r="AV41" s="171"/>
      <c r="AW41" s="171">
        <v>2.5</v>
      </c>
      <c r="AX41" s="171">
        <f>AV41/AW41</f>
        <v>0</v>
      </c>
      <c r="AY41" s="171">
        <v>0.04</v>
      </c>
      <c r="AZ41" s="172">
        <f t="shared" si="157"/>
        <v>0</v>
      </c>
      <c r="BA41" s="173">
        <f>$F$41*AV41</f>
        <v>0</v>
      </c>
      <c r="BB41" s="181" t="str">
        <f>IF(AV41=0,"",(BA41+AY9+AY17+AY25+AY33)/AZ41)</f>
        <v/>
      </c>
      <c r="BC41" s="175">
        <v>0.1</v>
      </c>
      <c r="BD41" s="171">
        <v>5</v>
      </c>
      <c r="BE41" s="171">
        <v>2.5</v>
      </c>
      <c r="BF41" s="171">
        <f>BD41/BE41</f>
        <v>2</v>
      </c>
      <c r="BG41" s="171">
        <v>0.04</v>
      </c>
      <c r="BH41" s="172">
        <f t="shared" si="158"/>
        <v>45</v>
      </c>
      <c r="BI41" s="173">
        <f>$F$41*BD41</f>
        <v>1300</v>
      </c>
      <c r="BJ41" s="176">
        <f>IF(BD41=0,"",(BI41+BG9+BG17+BG25+BG33)/BH41)</f>
        <v>45.572666666666663</v>
      </c>
      <c r="BK41" s="174">
        <v>0.1</v>
      </c>
      <c r="BL41" s="171">
        <v>8</v>
      </c>
      <c r="BM41" s="171">
        <v>2.5</v>
      </c>
      <c r="BN41" s="171">
        <f>BL41/BM41</f>
        <v>3.2</v>
      </c>
      <c r="BO41" s="171">
        <v>0.04</v>
      </c>
      <c r="BP41" s="172">
        <f t="shared" si="159"/>
        <v>72</v>
      </c>
      <c r="BQ41" s="173">
        <f>$F$41*BL41</f>
        <v>2080</v>
      </c>
      <c r="BR41" s="181">
        <f>IF(BL41=0,"",(BQ41+BO9+BO17+BO25+BO33)/BP41)</f>
        <v>42.830902777777773</v>
      </c>
      <c r="BS41" s="175">
        <v>0.1</v>
      </c>
      <c r="BT41" s="171">
        <v>5</v>
      </c>
      <c r="BU41" s="171">
        <v>2.5</v>
      </c>
      <c r="BV41" s="171">
        <f>BT41/BU41</f>
        <v>2</v>
      </c>
      <c r="BW41" s="171">
        <v>0.04</v>
      </c>
      <c r="BX41" s="172">
        <f t="shared" si="160"/>
        <v>45</v>
      </c>
      <c r="BY41" s="173">
        <f>$F$41*BT41</f>
        <v>1300</v>
      </c>
      <c r="BZ41" s="176">
        <f>IF(BT41=0,"",(BY41+BW9+BW17+BW25+BW33)/BX41)</f>
        <v>28.888888888888889</v>
      </c>
      <c r="CA41" s="174">
        <v>0.1</v>
      </c>
      <c r="CB41" s="171"/>
      <c r="CC41" s="171">
        <v>2.5</v>
      </c>
      <c r="CD41" s="171">
        <f>CB41/CC41</f>
        <v>0</v>
      </c>
      <c r="CE41" s="171">
        <v>0.04</v>
      </c>
      <c r="CF41" s="172">
        <f t="shared" si="161"/>
        <v>0</v>
      </c>
      <c r="CG41" s="173">
        <f>$F$41*CB41</f>
        <v>0</v>
      </c>
      <c r="CH41" s="181" t="str">
        <f>IF(CB41=0,"",(CG41+CE9+CE17+CE25+CE33)/CF41)</f>
        <v/>
      </c>
      <c r="CI41" s="175">
        <v>0.1</v>
      </c>
      <c r="CJ41" s="171"/>
      <c r="CK41" s="171">
        <v>2.5</v>
      </c>
      <c r="CL41" s="171">
        <f>CJ41/CK41</f>
        <v>0</v>
      </c>
      <c r="CM41" s="171">
        <v>0.04</v>
      </c>
      <c r="CN41" s="172">
        <f t="shared" si="162"/>
        <v>0</v>
      </c>
      <c r="CO41" s="173">
        <f>$F$41*CJ41</f>
        <v>0</v>
      </c>
      <c r="CP41" s="176" t="str">
        <f>IF(CJ41=0,"",(CO41+CM9+CM17+CM25+CM33)/CN41)</f>
        <v/>
      </c>
      <c r="CQ41" s="174">
        <v>0.1</v>
      </c>
      <c r="CR41" s="171">
        <v>6.5</v>
      </c>
      <c r="CS41" s="171">
        <v>2.5</v>
      </c>
      <c r="CT41" s="171">
        <f>CR41/CS41</f>
        <v>2.6</v>
      </c>
      <c r="CU41" s="171">
        <v>0.04</v>
      </c>
      <c r="CV41" s="172">
        <f t="shared" si="163"/>
        <v>58.5</v>
      </c>
      <c r="CW41" s="173">
        <f>$F$41*CR41</f>
        <v>1690</v>
      </c>
      <c r="CX41" s="181">
        <f>IF(CR41=0,"",(CW41+CU9+CU17+CU25+CU33)/CV41)</f>
        <v>41.7225641025641</v>
      </c>
      <c r="CY41" s="175">
        <v>0.1</v>
      </c>
      <c r="CZ41" s="171">
        <v>5</v>
      </c>
      <c r="DA41" s="171">
        <v>2.5</v>
      </c>
      <c r="DB41" s="171">
        <f>CZ41/DA41</f>
        <v>2</v>
      </c>
      <c r="DC41" s="171">
        <v>0.04</v>
      </c>
      <c r="DD41" s="172">
        <f t="shared" si="164"/>
        <v>45</v>
      </c>
      <c r="DE41" s="173">
        <f>$F$41*CZ41</f>
        <v>1300</v>
      </c>
      <c r="DF41" s="176">
        <f>IF(CZ41=0,"",(DE41+DC9+DC17+DC25+DC33)/DD41)</f>
        <v>50.341555555555551</v>
      </c>
      <c r="DG41" s="174">
        <v>0.1</v>
      </c>
      <c r="DH41" s="171">
        <v>10</v>
      </c>
      <c r="DI41" s="171">
        <v>2.5</v>
      </c>
      <c r="DJ41" s="171">
        <f>DH41/DI41</f>
        <v>4</v>
      </c>
      <c r="DK41" s="171">
        <v>0.04</v>
      </c>
      <c r="DL41" s="172">
        <f t="shared" si="165"/>
        <v>90</v>
      </c>
      <c r="DM41" s="173">
        <f>$F$41*DH41</f>
        <v>2600</v>
      </c>
      <c r="DN41" s="181">
        <f>IF(DH41=0,"",(DM41+DK9+DK17+DK25+DK33)/DL41)</f>
        <v>53.243166666666667</v>
      </c>
      <c r="DO41" s="175">
        <v>0.1</v>
      </c>
      <c r="DP41" s="171"/>
      <c r="DQ41" s="171">
        <v>2.5</v>
      </c>
      <c r="DR41" s="171">
        <f>DP41/DQ41</f>
        <v>0</v>
      </c>
      <c r="DS41" s="171">
        <v>0.04</v>
      </c>
      <c r="DT41" s="172">
        <f t="shared" si="166"/>
        <v>0</v>
      </c>
      <c r="DU41" s="173">
        <f>$F$41*DP41</f>
        <v>0</v>
      </c>
      <c r="DV41" s="176" t="str">
        <f>IF(DP41=0,"",(DU41+DS9+DS17+DS25+DS33)/DT41)</f>
        <v/>
      </c>
      <c r="DW41" s="174">
        <v>0.1</v>
      </c>
      <c r="DX41" s="171">
        <v>5</v>
      </c>
      <c r="DY41" s="171">
        <v>2.5</v>
      </c>
      <c r="DZ41" s="171">
        <f>DX41/DY41</f>
        <v>2</v>
      </c>
      <c r="EA41" s="171">
        <v>0.04</v>
      </c>
      <c r="EB41" s="172">
        <f t="shared" si="167"/>
        <v>45</v>
      </c>
      <c r="EC41" s="173">
        <f>$F$41*DX41</f>
        <v>1300</v>
      </c>
      <c r="ED41" s="181">
        <f>IF(DX41=0,"",(EC41+EA9+EA17+EA25+EA33)/EB41)</f>
        <v>46.968800000000002</v>
      </c>
      <c r="EE41" s="175">
        <v>0.1</v>
      </c>
      <c r="EF41" s="171"/>
      <c r="EG41" s="171">
        <v>2.5</v>
      </c>
      <c r="EH41" s="171">
        <f>EF41/EG41</f>
        <v>0</v>
      </c>
      <c r="EI41" s="171">
        <v>0.04</v>
      </c>
      <c r="EJ41" s="172">
        <f t="shared" si="168"/>
        <v>0</v>
      </c>
      <c r="EK41" s="173">
        <f>$F$41*EF41</f>
        <v>0</v>
      </c>
      <c r="EL41" s="176" t="str">
        <f>IF(EF41=0,"",(EK41+EI9+EI17+EI25+EI33)/EJ41)</f>
        <v/>
      </c>
      <c r="EM41" s="174">
        <v>0.1</v>
      </c>
      <c r="EN41" s="171"/>
      <c r="EO41" s="171">
        <v>2.5</v>
      </c>
      <c r="EP41" s="171">
        <f>EN41/EO41</f>
        <v>0</v>
      </c>
      <c r="EQ41" s="171">
        <v>0.04</v>
      </c>
      <c r="ER41" s="172">
        <f t="shared" si="169"/>
        <v>0</v>
      </c>
      <c r="ES41" s="173">
        <f>$F$41*EN41</f>
        <v>0</v>
      </c>
      <c r="ET41" s="181" t="str">
        <f>IF(EN41=0,"",(ES41+EQ9+EQ17+EQ25+EQ33)/ER41)</f>
        <v/>
      </c>
      <c r="EU41" s="175">
        <v>0.1</v>
      </c>
      <c r="EV41" s="171"/>
      <c r="EW41" s="171">
        <v>2.5</v>
      </c>
      <c r="EX41" s="171">
        <f>EV41/EW41</f>
        <v>0</v>
      </c>
      <c r="EY41" s="171">
        <v>0.04</v>
      </c>
      <c r="EZ41" s="172">
        <f t="shared" si="170"/>
        <v>0</v>
      </c>
      <c r="FA41" s="173">
        <f>$F$41*EV41</f>
        <v>0</v>
      </c>
      <c r="FB41" s="176" t="str">
        <f>IF(EV41=0,"",(FA41+EY9+EY17+EY25+EY33)/EZ41)</f>
        <v/>
      </c>
      <c r="FC41" s="175">
        <v>0.1</v>
      </c>
      <c r="FD41" s="171"/>
      <c r="FE41" s="171">
        <v>2.5</v>
      </c>
      <c r="FF41" s="171">
        <f>FD41/FE41</f>
        <v>0</v>
      </c>
      <c r="FG41" s="171">
        <v>0.04</v>
      </c>
      <c r="FH41" s="172">
        <f t="shared" si="171"/>
        <v>0</v>
      </c>
      <c r="FI41" s="173">
        <f>$F$41*FD41</f>
        <v>0</v>
      </c>
      <c r="FJ41" s="176" t="str">
        <f>IF(FD41=0,"",(FI41+FG9+FG17+FG25+FG33)/FH41)</f>
        <v/>
      </c>
      <c r="FK41" s="174">
        <v>0.1</v>
      </c>
      <c r="FL41" s="171"/>
      <c r="FM41" s="171">
        <v>2.5</v>
      </c>
      <c r="FN41" s="171">
        <f>FL41/FM41</f>
        <v>0</v>
      </c>
      <c r="FO41" s="171">
        <v>0.04</v>
      </c>
      <c r="FP41" s="172">
        <f t="shared" si="172"/>
        <v>0</v>
      </c>
      <c r="FQ41" s="173">
        <f>$F$41*FL41</f>
        <v>0</v>
      </c>
      <c r="FR41" s="181" t="str">
        <f>IF(FL41=0,"",(FQ41+FO9+FO17+FO26+FO33)/FP41)</f>
        <v/>
      </c>
      <c r="FS41" s="175">
        <v>0.1</v>
      </c>
      <c r="FT41" s="171"/>
      <c r="FU41" s="171">
        <v>2.5</v>
      </c>
      <c r="FV41" s="171">
        <f>FT41/FU41</f>
        <v>0</v>
      </c>
      <c r="FW41" s="171">
        <v>0.04</v>
      </c>
      <c r="FX41" s="172">
        <f t="shared" si="173"/>
        <v>0</v>
      </c>
      <c r="FY41" s="173">
        <f>$F$41*FT41</f>
        <v>0</v>
      </c>
      <c r="FZ41" s="176" t="str">
        <f>IF(FT41=0,"",(FY41+FW9+FW17+FW25+FW33)/FX41)</f>
        <v/>
      </c>
      <c r="GA41" s="174">
        <v>0.1</v>
      </c>
      <c r="GB41" s="171"/>
      <c r="GC41" s="171">
        <v>2.5</v>
      </c>
      <c r="GD41" s="171">
        <f>GB41/GC41</f>
        <v>0</v>
      </c>
      <c r="GE41" s="171">
        <v>0.04</v>
      </c>
      <c r="GF41" s="172">
        <f t="shared" si="174"/>
        <v>0</v>
      </c>
      <c r="GG41" s="173">
        <f>$F$41*GB41</f>
        <v>0</v>
      </c>
      <c r="GH41" s="181" t="str">
        <f>IF(GB41=0,"",(GG41+GE9+GE17+GE25+GE33)/GF41)</f>
        <v/>
      </c>
      <c r="GI41" s="175">
        <v>0.1</v>
      </c>
      <c r="GJ41" s="171"/>
      <c r="GK41" s="171">
        <v>2.5</v>
      </c>
      <c r="GL41" s="171">
        <f>GJ41/GK41</f>
        <v>0</v>
      </c>
      <c r="GM41" s="171">
        <v>0.04</v>
      </c>
      <c r="GN41" s="172">
        <f t="shared" si="175"/>
        <v>0</v>
      </c>
      <c r="GO41" s="173">
        <f>$F$41*GJ41</f>
        <v>0</v>
      </c>
      <c r="GP41" s="176" t="str">
        <f>IF(GJ41=0,"",(GO41+GM9+GM17+GM25+GM33)/GN41)</f>
        <v/>
      </c>
      <c r="GQ41" s="174">
        <v>0.1</v>
      </c>
      <c r="GR41" s="171"/>
      <c r="GS41" s="171">
        <v>2.5</v>
      </c>
      <c r="GT41" s="171">
        <f>GR41/GS41</f>
        <v>0</v>
      </c>
      <c r="GU41" s="171">
        <v>0.04</v>
      </c>
      <c r="GV41" s="172">
        <f t="shared" si="176"/>
        <v>0</v>
      </c>
      <c r="GW41" s="173">
        <f>$F$41*GR41</f>
        <v>0</v>
      </c>
      <c r="GX41" s="181" t="str">
        <f>IF(GR41=0,"",(GW41+GU9+GU17+GU25+GU33)/GV41)</f>
        <v/>
      </c>
      <c r="GY41" s="175">
        <v>0.1</v>
      </c>
      <c r="GZ41" s="171"/>
      <c r="HA41" s="171">
        <v>2.5</v>
      </c>
      <c r="HB41" s="171">
        <f>GZ41/HA41</f>
        <v>0</v>
      </c>
      <c r="HC41" s="171">
        <v>0.04</v>
      </c>
      <c r="HD41" s="172">
        <f t="shared" si="177"/>
        <v>0</v>
      </c>
      <c r="HE41" s="173">
        <f>$F$41*GZ41</f>
        <v>0</v>
      </c>
      <c r="HF41" s="176" t="str">
        <f>IF(GZ41=0,"",(HE41+HC9+HC17+HC25+HC33)/HD41)</f>
        <v/>
      </c>
      <c r="HG41" s="174">
        <v>0.1</v>
      </c>
      <c r="HH41" s="171"/>
      <c r="HI41" s="171">
        <v>2.5</v>
      </c>
      <c r="HJ41" s="171">
        <f>HH41/HI41</f>
        <v>0</v>
      </c>
      <c r="HK41" s="171">
        <v>0.04</v>
      </c>
      <c r="HL41" s="172">
        <f t="shared" si="178"/>
        <v>0</v>
      </c>
      <c r="HM41" s="173">
        <f>$F$41*HH41</f>
        <v>0</v>
      </c>
      <c r="HN41" s="181" t="str">
        <f>IF(HH41=0,"",(HM41+HK9+HK17+HK25+HK33)/HL41)</f>
        <v/>
      </c>
      <c r="HO41" s="175">
        <v>0.1</v>
      </c>
      <c r="HP41" s="171"/>
      <c r="HQ41" s="171">
        <v>2.5</v>
      </c>
      <c r="HR41" s="171">
        <f>HP41/HQ41</f>
        <v>0</v>
      </c>
      <c r="HS41" s="171">
        <v>0.04</v>
      </c>
      <c r="HT41" s="172">
        <f t="shared" si="179"/>
        <v>0</v>
      </c>
      <c r="HU41" s="173">
        <f>$F$41*HP41</f>
        <v>0</v>
      </c>
      <c r="HV41" s="176" t="str">
        <f>IF(HP41=0,"",(HU41+HS9+HS17+HS25+HS33)/HT41)</f>
        <v/>
      </c>
      <c r="HW41" s="174">
        <v>0.1</v>
      </c>
      <c r="HX41" s="171"/>
      <c r="HY41" s="171">
        <v>2.5</v>
      </c>
      <c r="HZ41" s="171">
        <f>HX41/HY41</f>
        <v>0</v>
      </c>
      <c r="IA41" s="171">
        <v>0.04</v>
      </c>
      <c r="IB41" s="172">
        <f t="shared" si="180"/>
        <v>0</v>
      </c>
      <c r="IC41" s="173">
        <f>$F$41*HX41</f>
        <v>0</v>
      </c>
      <c r="ID41" s="181" t="str">
        <f>IF(HX41=0,"",(IC41+IA9+IA17+IA25+IA33)/IB41)</f>
        <v/>
      </c>
      <c r="IE41" s="175">
        <v>0.1</v>
      </c>
      <c r="IF41" s="171"/>
      <c r="IG41" s="171">
        <v>2.5</v>
      </c>
      <c r="IH41" s="171">
        <f>IF41/IG41</f>
        <v>0</v>
      </c>
      <c r="II41" s="171">
        <v>0.04</v>
      </c>
      <c r="IJ41" s="172">
        <f t="shared" si="181"/>
        <v>0</v>
      </c>
      <c r="IK41" s="173">
        <f>$F$41*IF41</f>
        <v>0</v>
      </c>
      <c r="IL41" s="176" t="str">
        <f>IF(IF41=0,"",(IK41+II9+II17+II25+II33)/IJ41)</f>
        <v/>
      </c>
      <c r="IM41" s="175">
        <v>0.1</v>
      </c>
      <c r="IN41" s="171"/>
      <c r="IO41" s="171">
        <v>2.5</v>
      </c>
      <c r="IP41" s="171">
        <f>IN41/IO41</f>
        <v>0</v>
      </c>
      <c r="IQ41" s="171">
        <v>0.04</v>
      </c>
      <c r="IR41" s="172">
        <f t="shared" si="182"/>
        <v>0</v>
      </c>
      <c r="IS41" s="173">
        <f>$F$41*IN41</f>
        <v>0</v>
      </c>
      <c r="IT41" s="176" t="str">
        <f>IF(IN41=0,"",(IS41+IQ9+IQ17+IQ25+IQ33)/IR41)</f>
        <v/>
      </c>
    </row>
    <row r="42" spans="2:254" x14ac:dyDescent="0.25">
      <c r="C42" s="5"/>
      <c r="D42" s="8"/>
      <c r="E42" s="9"/>
      <c r="F42" s="9"/>
      <c r="G42" s="27"/>
      <c r="H42" s="9"/>
      <c r="I42" s="9"/>
      <c r="J42" s="9"/>
      <c r="K42" s="9"/>
      <c r="L42" s="15"/>
      <c r="M42" s="9"/>
      <c r="N42" s="28"/>
      <c r="O42" s="27"/>
      <c r="P42" s="9"/>
      <c r="Q42" s="9"/>
      <c r="R42" s="9"/>
      <c r="S42" s="9"/>
      <c r="T42" s="15"/>
      <c r="U42" s="9"/>
      <c r="V42" s="182"/>
      <c r="W42" s="27"/>
      <c r="X42" s="9"/>
      <c r="Y42" s="9"/>
      <c r="Z42" s="9"/>
      <c r="AA42" s="9"/>
      <c r="AB42" s="15"/>
      <c r="AC42" s="9"/>
      <c r="AD42" s="28"/>
      <c r="AE42" s="168"/>
      <c r="AF42" s="9"/>
      <c r="AG42" s="9"/>
      <c r="AH42" s="9"/>
      <c r="AI42" s="9"/>
      <c r="AJ42" s="15"/>
      <c r="AK42" s="9"/>
      <c r="AL42" s="182"/>
      <c r="AM42" s="27"/>
      <c r="AN42" s="9"/>
      <c r="AO42" s="9"/>
      <c r="AP42" s="9"/>
      <c r="AQ42" s="9"/>
      <c r="AR42" s="15"/>
      <c r="AS42" s="9"/>
      <c r="AT42" s="28"/>
      <c r="AU42" s="168"/>
      <c r="AV42" s="9"/>
      <c r="AW42" s="9"/>
      <c r="AX42" s="9"/>
      <c r="AY42" s="9"/>
      <c r="AZ42" s="15"/>
      <c r="BA42" s="9"/>
      <c r="BB42" s="182"/>
      <c r="BC42" s="27"/>
      <c r="BD42" s="9"/>
      <c r="BE42" s="9"/>
      <c r="BF42" s="9"/>
      <c r="BG42" s="9"/>
      <c r="BH42" s="15"/>
      <c r="BI42" s="9"/>
      <c r="BJ42" s="28"/>
      <c r="BK42" s="168"/>
      <c r="BL42" s="9"/>
      <c r="BM42" s="9"/>
      <c r="BN42" s="9"/>
      <c r="BO42" s="9"/>
      <c r="BP42" s="15"/>
      <c r="BQ42" s="9"/>
      <c r="BR42" s="182"/>
      <c r="BS42" s="27"/>
      <c r="BT42" s="9"/>
      <c r="BU42" s="9"/>
      <c r="BV42" s="9"/>
      <c r="BW42" s="9"/>
      <c r="BX42" s="15"/>
      <c r="BY42" s="9"/>
      <c r="BZ42" s="28"/>
      <c r="CA42" s="168"/>
      <c r="CB42" s="9"/>
      <c r="CC42" s="9"/>
      <c r="CD42" s="9"/>
      <c r="CE42" s="9"/>
      <c r="CF42" s="15"/>
      <c r="CG42" s="9"/>
      <c r="CH42" s="182"/>
      <c r="CI42" s="27"/>
      <c r="CJ42" s="9"/>
      <c r="CK42" s="9"/>
      <c r="CL42" s="9"/>
      <c r="CM42" s="9"/>
      <c r="CN42" s="15"/>
      <c r="CO42" s="9"/>
      <c r="CP42" s="28"/>
      <c r="CQ42" s="168"/>
      <c r="CR42" s="9"/>
      <c r="CS42" s="9"/>
      <c r="CT42" s="9"/>
      <c r="CU42" s="9"/>
      <c r="CV42" s="15"/>
      <c r="CW42" s="9"/>
      <c r="CX42" s="182"/>
      <c r="CY42" s="27"/>
      <c r="CZ42" s="9"/>
      <c r="DA42" s="9"/>
      <c r="DB42" s="9"/>
      <c r="DC42" s="9"/>
      <c r="DD42" s="15"/>
      <c r="DE42" s="9"/>
      <c r="DF42" s="28"/>
      <c r="DG42" s="168"/>
      <c r="DH42" s="9"/>
      <c r="DI42" s="9"/>
      <c r="DJ42" s="9"/>
      <c r="DK42" s="9"/>
      <c r="DL42" s="15"/>
      <c r="DM42" s="9"/>
      <c r="DN42" s="182"/>
      <c r="DO42" s="27"/>
      <c r="DP42" s="9"/>
      <c r="DQ42" s="9"/>
      <c r="DR42" s="9"/>
      <c r="DS42" s="9"/>
      <c r="DT42" s="15"/>
      <c r="DU42" s="9"/>
      <c r="DV42" s="28"/>
      <c r="DW42" s="168"/>
      <c r="DX42" s="9"/>
      <c r="DY42" s="9"/>
      <c r="DZ42" s="9"/>
      <c r="EA42" s="9"/>
      <c r="EB42" s="15"/>
      <c r="EC42" s="9"/>
      <c r="ED42" s="182"/>
      <c r="EE42" s="27"/>
      <c r="EF42" s="9"/>
      <c r="EG42" s="9"/>
      <c r="EH42" s="9"/>
      <c r="EI42" s="9"/>
      <c r="EJ42" s="15"/>
      <c r="EK42" s="9"/>
      <c r="EL42" s="28"/>
      <c r="EM42" s="168"/>
      <c r="EN42" s="9"/>
      <c r="EO42" s="9"/>
      <c r="EP42" s="9"/>
      <c r="EQ42" s="9"/>
      <c r="ER42" s="15"/>
      <c r="ES42" s="9"/>
      <c r="ET42" s="182"/>
      <c r="EU42" s="27"/>
      <c r="EV42" s="9"/>
      <c r="EW42" s="9"/>
      <c r="EX42" s="9"/>
      <c r="EY42" s="9"/>
      <c r="EZ42" s="15"/>
      <c r="FA42" s="9"/>
      <c r="FB42" s="28"/>
      <c r="FC42" s="27"/>
      <c r="FD42" s="9"/>
      <c r="FE42" s="9"/>
      <c r="FF42" s="9"/>
      <c r="FG42" s="9"/>
      <c r="FH42" s="15"/>
      <c r="FI42" s="9"/>
      <c r="FJ42" s="28"/>
      <c r="FK42" s="168"/>
      <c r="FL42" s="9"/>
      <c r="FM42" s="9"/>
      <c r="FN42" s="9"/>
      <c r="FO42" s="9"/>
      <c r="FP42" s="15"/>
      <c r="FQ42" s="9"/>
      <c r="FR42" s="182"/>
      <c r="FS42" s="27"/>
      <c r="FT42" s="9"/>
      <c r="FU42" s="9"/>
      <c r="FV42" s="9"/>
      <c r="FW42" s="9"/>
      <c r="FX42" s="15"/>
      <c r="FY42" s="9"/>
      <c r="FZ42" s="28"/>
      <c r="GA42" s="168"/>
      <c r="GB42" s="9"/>
      <c r="GC42" s="9"/>
      <c r="GD42" s="9"/>
      <c r="GE42" s="9"/>
      <c r="GF42" s="15"/>
      <c r="GG42" s="9"/>
      <c r="GH42" s="182"/>
      <c r="GI42" s="27"/>
      <c r="GJ42" s="9"/>
      <c r="GK42" s="9"/>
      <c r="GL42" s="9"/>
      <c r="GM42" s="9"/>
      <c r="GN42" s="15"/>
      <c r="GO42" s="9"/>
      <c r="GP42" s="28"/>
      <c r="GQ42" s="168"/>
      <c r="GR42" s="9"/>
      <c r="GS42" s="9"/>
      <c r="GT42" s="9"/>
      <c r="GU42" s="9"/>
      <c r="GV42" s="15"/>
      <c r="GW42" s="9"/>
      <c r="GX42" s="182"/>
      <c r="GY42" s="27"/>
      <c r="GZ42" s="9"/>
      <c r="HA42" s="9"/>
      <c r="HB42" s="9"/>
      <c r="HC42" s="9"/>
      <c r="HD42" s="15"/>
      <c r="HE42" s="9"/>
      <c r="HF42" s="28"/>
      <c r="HG42" s="168"/>
      <c r="HH42" s="9"/>
      <c r="HI42" s="9"/>
      <c r="HJ42" s="9"/>
      <c r="HK42" s="9"/>
      <c r="HL42" s="15"/>
      <c r="HM42" s="9"/>
      <c r="HN42" s="182"/>
      <c r="HO42" s="27"/>
      <c r="HP42" s="9"/>
      <c r="HQ42" s="9"/>
      <c r="HR42" s="9"/>
      <c r="HS42" s="9"/>
      <c r="HT42" s="15"/>
      <c r="HU42" s="9"/>
      <c r="HV42" s="28"/>
      <c r="HW42" s="168"/>
      <c r="HX42" s="9"/>
      <c r="HY42" s="9"/>
      <c r="HZ42" s="9"/>
      <c r="IA42" s="9"/>
      <c r="IB42" s="15"/>
      <c r="IC42" s="9"/>
      <c r="ID42" s="182"/>
      <c r="IE42" s="27"/>
      <c r="IF42" s="9"/>
      <c r="IG42" s="9"/>
      <c r="IH42" s="9"/>
      <c r="II42" s="9"/>
      <c r="IJ42" s="15"/>
      <c r="IK42" s="9"/>
      <c r="IL42" s="28"/>
      <c r="IM42" s="27"/>
      <c r="IN42" s="9"/>
      <c r="IO42" s="9"/>
      <c r="IP42" s="9"/>
      <c r="IQ42" s="9"/>
      <c r="IR42" s="15"/>
      <c r="IS42" s="9"/>
      <c r="IT42" s="28"/>
    </row>
    <row r="43" spans="2:254" x14ac:dyDescent="0.25">
      <c r="D43" s="88" t="s">
        <v>29</v>
      </c>
      <c r="E43" s="89"/>
      <c r="F43" s="90" t="s">
        <v>22</v>
      </c>
      <c r="G43" s="91" t="s">
        <v>31</v>
      </c>
      <c r="H43" s="92"/>
      <c r="I43" s="92"/>
      <c r="J43" s="92"/>
      <c r="K43" s="92"/>
      <c r="L43" s="93"/>
      <c r="M43" s="94"/>
      <c r="N43" s="95" t="s">
        <v>35</v>
      </c>
      <c r="O43" s="91" t="s">
        <v>31</v>
      </c>
      <c r="P43" s="92"/>
      <c r="Q43" s="92"/>
      <c r="R43" s="92"/>
      <c r="S43" s="92"/>
      <c r="T43" s="93"/>
      <c r="U43" s="94"/>
      <c r="V43" s="183" t="s">
        <v>35</v>
      </c>
      <c r="W43" s="91" t="s">
        <v>31</v>
      </c>
      <c r="X43" s="92"/>
      <c r="Y43" s="92"/>
      <c r="Z43" s="92"/>
      <c r="AA43" s="92"/>
      <c r="AB43" s="93"/>
      <c r="AC43" s="94"/>
      <c r="AD43" s="95" t="s">
        <v>35</v>
      </c>
      <c r="AE43" s="186" t="s">
        <v>31</v>
      </c>
      <c r="AF43" s="92"/>
      <c r="AG43" s="92"/>
      <c r="AH43" s="92"/>
      <c r="AI43" s="92"/>
      <c r="AJ43" s="93"/>
      <c r="AK43" s="94"/>
      <c r="AL43" s="183" t="s">
        <v>35</v>
      </c>
      <c r="AM43" s="91" t="s">
        <v>31</v>
      </c>
      <c r="AN43" s="92"/>
      <c r="AO43" s="92"/>
      <c r="AP43" s="92"/>
      <c r="AQ43" s="92"/>
      <c r="AR43" s="93"/>
      <c r="AS43" s="94"/>
      <c r="AT43" s="95" t="s">
        <v>35</v>
      </c>
      <c r="AU43" s="186" t="s">
        <v>31</v>
      </c>
      <c r="AV43" s="92"/>
      <c r="AW43" s="92"/>
      <c r="AX43" s="92"/>
      <c r="AY43" s="92"/>
      <c r="AZ43" s="93"/>
      <c r="BA43" s="94"/>
      <c r="BB43" s="183" t="s">
        <v>35</v>
      </c>
      <c r="BC43" s="91" t="s">
        <v>31</v>
      </c>
      <c r="BD43" s="92"/>
      <c r="BE43" s="92"/>
      <c r="BF43" s="92"/>
      <c r="BG43" s="92"/>
      <c r="BH43" s="93"/>
      <c r="BI43" s="94"/>
      <c r="BJ43" s="95" t="s">
        <v>35</v>
      </c>
      <c r="BK43" s="186" t="s">
        <v>31</v>
      </c>
      <c r="BL43" s="92"/>
      <c r="BM43" s="92"/>
      <c r="BN43" s="92"/>
      <c r="BO43" s="92"/>
      <c r="BP43" s="93"/>
      <c r="BQ43" s="94"/>
      <c r="BR43" s="183" t="s">
        <v>35</v>
      </c>
      <c r="BS43" s="91" t="s">
        <v>31</v>
      </c>
      <c r="BT43" s="92"/>
      <c r="BU43" s="92"/>
      <c r="BV43" s="92"/>
      <c r="BW43" s="92"/>
      <c r="BX43" s="93"/>
      <c r="BY43" s="94"/>
      <c r="BZ43" s="95" t="s">
        <v>35</v>
      </c>
      <c r="CA43" s="186" t="s">
        <v>31</v>
      </c>
      <c r="CB43" s="92"/>
      <c r="CC43" s="92"/>
      <c r="CD43" s="92"/>
      <c r="CE43" s="92"/>
      <c r="CF43" s="93"/>
      <c r="CG43" s="94"/>
      <c r="CH43" s="183" t="s">
        <v>35</v>
      </c>
      <c r="CI43" s="91" t="s">
        <v>31</v>
      </c>
      <c r="CJ43" s="92"/>
      <c r="CK43" s="92"/>
      <c r="CL43" s="92"/>
      <c r="CM43" s="92"/>
      <c r="CN43" s="93"/>
      <c r="CO43" s="94"/>
      <c r="CP43" s="95" t="s">
        <v>35</v>
      </c>
      <c r="CQ43" s="186" t="s">
        <v>31</v>
      </c>
      <c r="CR43" s="92"/>
      <c r="CS43" s="92"/>
      <c r="CT43" s="92"/>
      <c r="CU43" s="92"/>
      <c r="CV43" s="93"/>
      <c r="CW43" s="94"/>
      <c r="CX43" s="183" t="s">
        <v>35</v>
      </c>
      <c r="CY43" s="91" t="s">
        <v>31</v>
      </c>
      <c r="CZ43" s="92"/>
      <c r="DA43" s="92"/>
      <c r="DB43" s="92"/>
      <c r="DC43" s="92"/>
      <c r="DD43" s="93"/>
      <c r="DE43" s="94"/>
      <c r="DF43" s="95" t="s">
        <v>35</v>
      </c>
      <c r="DG43" s="186" t="s">
        <v>31</v>
      </c>
      <c r="DH43" s="92"/>
      <c r="DI43" s="92"/>
      <c r="DJ43" s="92"/>
      <c r="DK43" s="92"/>
      <c r="DL43" s="93"/>
      <c r="DM43" s="94"/>
      <c r="DN43" s="183" t="s">
        <v>35</v>
      </c>
      <c r="DO43" s="91" t="s">
        <v>31</v>
      </c>
      <c r="DP43" s="92"/>
      <c r="DQ43" s="92"/>
      <c r="DR43" s="92"/>
      <c r="DS43" s="92"/>
      <c r="DT43" s="93"/>
      <c r="DU43" s="94"/>
      <c r="DV43" s="95" t="s">
        <v>35</v>
      </c>
      <c r="DW43" s="186" t="s">
        <v>31</v>
      </c>
      <c r="DX43" s="92"/>
      <c r="DY43" s="92"/>
      <c r="DZ43" s="92"/>
      <c r="EA43" s="92"/>
      <c r="EB43" s="93"/>
      <c r="EC43" s="94"/>
      <c r="ED43" s="183" t="s">
        <v>35</v>
      </c>
      <c r="EE43" s="91" t="s">
        <v>31</v>
      </c>
      <c r="EF43" s="92"/>
      <c r="EG43" s="92"/>
      <c r="EH43" s="92"/>
      <c r="EI43" s="92"/>
      <c r="EJ43" s="93"/>
      <c r="EK43" s="94"/>
      <c r="EL43" s="95" t="s">
        <v>35</v>
      </c>
      <c r="EM43" s="186" t="s">
        <v>31</v>
      </c>
      <c r="EN43" s="92"/>
      <c r="EO43" s="92"/>
      <c r="EP43" s="92"/>
      <c r="EQ43" s="92"/>
      <c r="ER43" s="93"/>
      <c r="ES43" s="94"/>
      <c r="ET43" s="183" t="s">
        <v>35</v>
      </c>
      <c r="EU43" s="91" t="s">
        <v>31</v>
      </c>
      <c r="EV43" s="92"/>
      <c r="EW43" s="92"/>
      <c r="EX43" s="92"/>
      <c r="EY43" s="92"/>
      <c r="EZ43" s="93"/>
      <c r="FA43" s="94"/>
      <c r="FB43" s="95" t="s">
        <v>35</v>
      </c>
      <c r="FC43" s="91" t="s">
        <v>31</v>
      </c>
      <c r="FD43" s="92"/>
      <c r="FE43" s="92"/>
      <c r="FF43" s="92"/>
      <c r="FG43" s="92"/>
      <c r="FH43" s="93"/>
      <c r="FI43" s="94"/>
      <c r="FJ43" s="95" t="s">
        <v>35</v>
      </c>
      <c r="FK43" s="186" t="s">
        <v>31</v>
      </c>
      <c r="FL43" s="92"/>
      <c r="FM43" s="92"/>
      <c r="FN43" s="92"/>
      <c r="FO43" s="92"/>
      <c r="FP43" s="93"/>
      <c r="FQ43" s="94"/>
      <c r="FR43" s="183" t="s">
        <v>35</v>
      </c>
      <c r="FS43" s="91" t="s">
        <v>31</v>
      </c>
      <c r="FT43" s="92"/>
      <c r="FU43" s="92"/>
      <c r="FV43" s="92"/>
      <c r="FW43" s="92"/>
      <c r="FX43" s="93"/>
      <c r="FY43" s="94"/>
      <c r="FZ43" s="95" t="s">
        <v>35</v>
      </c>
      <c r="GA43" s="186" t="s">
        <v>31</v>
      </c>
      <c r="GB43" s="92"/>
      <c r="GC43" s="92"/>
      <c r="GD43" s="92"/>
      <c r="GE43" s="92"/>
      <c r="GF43" s="93"/>
      <c r="GG43" s="94"/>
      <c r="GH43" s="183" t="s">
        <v>35</v>
      </c>
      <c r="GI43" s="91" t="s">
        <v>31</v>
      </c>
      <c r="GJ43" s="92"/>
      <c r="GK43" s="92"/>
      <c r="GL43" s="92"/>
      <c r="GM43" s="92"/>
      <c r="GN43" s="93"/>
      <c r="GO43" s="94"/>
      <c r="GP43" s="95" t="s">
        <v>35</v>
      </c>
      <c r="GQ43" s="186" t="s">
        <v>31</v>
      </c>
      <c r="GR43" s="92"/>
      <c r="GS43" s="92"/>
      <c r="GT43" s="92"/>
      <c r="GU43" s="92"/>
      <c r="GV43" s="93"/>
      <c r="GW43" s="94"/>
      <c r="GX43" s="183" t="s">
        <v>35</v>
      </c>
      <c r="GY43" s="91" t="s">
        <v>31</v>
      </c>
      <c r="GZ43" s="92"/>
      <c r="HA43" s="92"/>
      <c r="HB43" s="92"/>
      <c r="HC43" s="92"/>
      <c r="HD43" s="93"/>
      <c r="HE43" s="94"/>
      <c r="HF43" s="95" t="s">
        <v>35</v>
      </c>
      <c r="HG43" s="186" t="s">
        <v>31</v>
      </c>
      <c r="HH43" s="92"/>
      <c r="HI43" s="92"/>
      <c r="HJ43" s="92"/>
      <c r="HK43" s="92"/>
      <c r="HL43" s="93"/>
      <c r="HM43" s="94"/>
      <c r="HN43" s="183" t="s">
        <v>35</v>
      </c>
      <c r="HO43" s="91" t="s">
        <v>31</v>
      </c>
      <c r="HP43" s="92"/>
      <c r="HQ43" s="92"/>
      <c r="HR43" s="92"/>
      <c r="HS43" s="92"/>
      <c r="HT43" s="93"/>
      <c r="HU43" s="94"/>
      <c r="HV43" s="95" t="s">
        <v>35</v>
      </c>
      <c r="HW43" s="186" t="s">
        <v>31</v>
      </c>
      <c r="HX43" s="92"/>
      <c r="HY43" s="92"/>
      <c r="HZ43" s="92"/>
      <c r="IA43" s="92"/>
      <c r="IB43" s="93"/>
      <c r="IC43" s="94"/>
      <c r="ID43" s="183" t="s">
        <v>35</v>
      </c>
      <c r="IE43" s="91" t="s">
        <v>31</v>
      </c>
      <c r="IF43" s="92"/>
      <c r="IG43" s="92"/>
      <c r="IH43" s="92"/>
      <c r="II43" s="92"/>
      <c r="IJ43" s="93"/>
      <c r="IK43" s="94"/>
      <c r="IL43" s="95" t="s">
        <v>35</v>
      </c>
      <c r="IM43" s="91" t="s">
        <v>31</v>
      </c>
      <c r="IN43" s="92"/>
      <c r="IO43" s="92"/>
      <c r="IP43" s="92"/>
      <c r="IQ43" s="92"/>
      <c r="IR43" s="93"/>
      <c r="IS43" s="94"/>
      <c r="IT43" s="95" t="s">
        <v>35</v>
      </c>
    </row>
    <row r="44" spans="2:254" ht="15" customHeight="1" thickBot="1" x14ac:dyDescent="0.3">
      <c r="D44" s="3" t="s">
        <v>28</v>
      </c>
      <c r="E44" s="68" t="s">
        <v>6</v>
      </c>
      <c r="F44" s="45">
        <v>250</v>
      </c>
      <c r="G44" s="42"/>
      <c r="H44" s="4"/>
      <c r="I44" s="4"/>
      <c r="J44" s="4"/>
      <c r="K44" s="4"/>
      <c r="L44" s="4"/>
      <c r="M44" s="32">
        <f>$F$44*G44</f>
        <v>0</v>
      </c>
      <c r="N44" s="61">
        <f>IF(G44=0,0,(M44+M45+K11+K19+K27+K35)/G44)</f>
        <v>0</v>
      </c>
      <c r="O44" s="42"/>
      <c r="P44" s="4"/>
      <c r="Q44" s="4"/>
      <c r="R44" s="4"/>
      <c r="S44" s="4"/>
      <c r="T44" s="4"/>
      <c r="U44" s="32">
        <f>$F$44*O44</f>
        <v>0</v>
      </c>
      <c r="V44" s="184">
        <f>IF(O44=0,0,(U44+U45+S11+S19+S27+S35)/O44)</f>
        <v>0</v>
      </c>
      <c r="W44" s="42"/>
      <c r="X44" s="4"/>
      <c r="Y44" s="4"/>
      <c r="Z44" s="4"/>
      <c r="AA44" s="4"/>
      <c r="AB44" s="4"/>
      <c r="AC44" s="32">
        <f>$F$44*W44</f>
        <v>0</v>
      </c>
      <c r="AD44" s="324">
        <f>IF(W44=0,0,(AC44+AC45+AA11+AA19+AA27+AA35)/W44)</f>
        <v>0</v>
      </c>
      <c r="AE44" s="187"/>
      <c r="AF44" s="4"/>
      <c r="AG44" s="4"/>
      <c r="AH44" s="4"/>
      <c r="AI44" s="4"/>
      <c r="AJ44" s="4"/>
      <c r="AK44" s="32">
        <f>$F$44*AE44</f>
        <v>0</v>
      </c>
      <c r="AL44" s="184">
        <f>IF(AE44=0,0,(AK44+AK45+AI11+AI19+AI27+AI35)/AE44)</f>
        <v>0</v>
      </c>
      <c r="AM44" s="192"/>
      <c r="AN44" s="193"/>
      <c r="AO44" s="193"/>
      <c r="AP44" s="193"/>
      <c r="AQ44" s="193"/>
      <c r="AR44" s="193"/>
      <c r="AS44" s="194">
        <f>$F$44*AM44</f>
        <v>0</v>
      </c>
      <c r="AT44" s="195">
        <f>IF(AM44=0,0,(AS44+AS45+AQ11+AQ19+AQ27+AQ35)/AM44)</f>
        <v>0</v>
      </c>
      <c r="AU44" s="187"/>
      <c r="AV44" s="4"/>
      <c r="AW44" s="4"/>
      <c r="AX44" s="4"/>
      <c r="AY44" s="4"/>
      <c r="AZ44" s="4"/>
      <c r="BA44" s="32">
        <f>$F$44*AU44</f>
        <v>0</v>
      </c>
      <c r="BB44" s="184">
        <f>IF(AU44=0,0,(BA44+BA45+AY11+AY19+AY27+AY35)/AU44)</f>
        <v>0</v>
      </c>
      <c r="BC44" s="42"/>
      <c r="BD44" s="4"/>
      <c r="BE44" s="4"/>
      <c r="BF44" s="4"/>
      <c r="BG44" s="4"/>
      <c r="BH44" s="4"/>
      <c r="BI44" s="32">
        <f>$F$44*BC44</f>
        <v>0</v>
      </c>
      <c r="BJ44" s="61">
        <f>IF(BC44=0,0,(BI44+BI45+BG11+BG19+BG27+BG35)/BC44)</f>
        <v>0</v>
      </c>
      <c r="BK44" s="189">
        <v>2</v>
      </c>
      <c r="BL44" s="4"/>
      <c r="BM44" s="4"/>
      <c r="BN44" s="4"/>
      <c r="BO44" s="4"/>
      <c r="BP44" s="4"/>
      <c r="BQ44" s="32">
        <f>$F$44*BK44</f>
        <v>500</v>
      </c>
      <c r="BR44" s="184">
        <f>IF(BK44=0,0,(BQ44+BQ45+BO11+BO19+BO27+BO35)/BK44)</f>
        <v>1011.1949999999999</v>
      </c>
      <c r="BS44" s="42">
        <v>2</v>
      </c>
      <c r="BT44" s="4"/>
      <c r="BU44" s="4"/>
      <c r="BV44" s="4"/>
      <c r="BW44" s="4"/>
      <c r="BX44" s="4"/>
      <c r="BY44" s="32">
        <f>$F$44*BS44</f>
        <v>500</v>
      </c>
      <c r="BZ44" s="61">
        <f>IF(BS44=0,0,(BY44+BY45+BW11+BW19+BW27+BW35)/BS44)</f>
        <v>941.18499999999995</v>
      </c>
      <c r="CA44" s="187"/>
      <c r="CB44" s="4"/>
      <c r="CC44" s="4"/>
      <c r="CD44" s="4"/>
      <c r="CE44" s="4"/>
      <c r="CF44" s="4"/>
      <c r="CG44" s="32">
        <f>$F$44*CA44</f>
        <v>0</v>
      </c>
      <c r="CH44" s="184">
        <f>IF(CA44=0,0,(CG44+CG45+CE11+CE19+CE27+CE35)/CA44)</f>
        <v>0</v>
      </c>
      <c r="CI44" s="42"/>
      <c r="CJ44" s="4"/>
      <c r="CK44" s="4"/>
      <c r="CL44" s="4"/>
      <c r="CM44" s="4"/>
      <c r="CN44" s="4"/>
      <c r="CO44" s="32">
        <f>$F$44*CI44</f>
        <v>0</v>
      </c>
      <c r="CP44" s="61">
        <f>IF(CI44=0,0,(CO44+CO45+CM11+CM19+CM27+CM35)/CI44)</f>
        <v>0</v>
      </c>
      <c r="CQ44" s="187"/>
      <c r="CR44" s="4"/>
      <c r="CS44" s="4"/>
      <c r="CT44" s="4"/>
      <c r="CU44" s="4"/>
      <c r="CV44" s="4"/>
      <c r="CW44" s="32">
        <f>$F$44*CQ44</f>
        <v>0</v>
      </c>
      <c r="CX44" s="184">
        <f>IF(CQ44=0,0,(CW44+CW45+CU11+CU19+CU27+CU35)/CQ44)</f>
        <v>0</v>
      </c>
      <c r="CY44" s="42"/>
      <c r="CZ44" s="4"/>
      <c r="DA44" s="4"/>
      <c r="DB44" s="4"/>
      <c r="DC44" s="4"/>
      <c r="DD44" s="4"/>
      <c r="DE44" s="32">
        <f>$F$44*CY44</f>
        <v>0</v>
      </c>
      <c r="DF44" s="61">
        <f>IF(CY44=0,0,(DE44+DE45+DC11+DC19+DC27+DC35)/CY44)</f>
        <v>0</v>
      </c>
      <c r="DG44" s="187"/>
      <c r="DH44" s="4"/>
      <c r="DI44" s="4"/>
      <c r="DJ44" s="4"/>
      <c r="DK44" s="4"/>
      <c r="DL44" s="4"/>
      <c r="DM44" s="32">
        <f>$F$44*DG44</f>
        <v>0</v>
      </c>
      <c r="DN44" s="184">
        <f>IF(DG44=0,0,(DM44+DM45+DK11+DK19+DK27+DK35)/DG44)</f>
        <v>0</v>
      </c>
      <c r="DO44" s="42"/>
      <c r="DP44" s="4"/>
      <c r="DQ44" s="4"/>
      <c r="DR44" s="4"/>
      <c r="DS44" s="4"/>
      <c r="DT44" s="4"/>
      <c r="DU44" s="32">
        <f>$F$44*DO44</f>
        <v>0</v>
      </c>
      <c r="DV44" s="61">
        <f>IF(DO44=0,0,(DU44+DU45+DS11+DS19+DS27+DS35)/DO44)</f>
        <v>0</v>
      </c>
      <c r="DW44" s="187">
        <v>2</v>
      </c>
      <c r="DX44" s="4"/>
      <c r="DY44" s="4"/>
      <c r="DZ44" s="4"/>
      <c r="EA44" s="4"/>
      <c r="EB44" s="4"/>
      <c r="EC44" s="32">
        <f>$F$44*DW44</f>
        <v>500</v>
      </c>
      <c r="ED44" s="184">
        <f>IF(DW44=0,0,(EC44+EC45+EA11+EA19+EA27+EA35)/DW44)</f>
        <v>812.21199999999999</v>
      </c>
      <c r="EE44" s="42"/>
      <c r="EF44" s="4"/>
      <c r="EG44" s="4"/>
      <c r="EH44" s="4"/>
      <c r="EI44" s="4"/>
      <c r="EJ44" s="4"/>
      <c r="EK44" s="32">
        <f>$F$44*EE44</f>
        <v>0</v>
      </c>
      <c r="EL44" s="61">
        <f>IF(EE44=0,0,(EK44+EK45+EI11+EI19+EI27+EI35)/EE44)</f>
        <v>0</v>
      </c>
      <c r="EM44" s="187"/>
      <c r="EN44" s="4"/>
      <c r="EO44" s="4"/>
      <c r="EP44" s="4"/>
      <c r="EQ44" s="4"/>
      <c r="ER44" s="4"/>
      <c r="ES44" s="32">
        <f>$F$44*EM44</f>
        <v>0</v>
      </c>
      <c r="ET44" s="184">
        <f>IF(EM44=0,0,(ES44+ES45+EQ11+EQ19+EQ27+EQ35)/EM44)</f>
        <v>0</v>
      </c>
      <c r="EU44" s="42"/>
      <c r="EV44" s="4"/>
      <c r="EW44" s="4"/>
      <c r="EX44" s="4"/>
      <c r="EY44" s="4"/>
      <c r="EZ44" s="4"/>
      <c r="FA44" s="32">
        <f>$F$44*EU44</f>
        <v>0</v>
      </c>
      <c r="FB44" s="61">
        <f>IF(EU44=0,0,(FA44+FA45+EY11+EY19+EY27+EY35)/EU44)</f>
        <v>0</v>
      </c>
      <c r="FC44" s="42"/>
      <c r="FD44" s="4"/>
      <c r="FE44" s="4"/>
      <c r="FF44" s="4"/>
      <c r="FG44" s="4"/>
      <c r="FH44" s="4"/>
      <c r="FI44" s="32">
        <f>$F$44*FC44</f>
        <v>0</v>
      </c>
      <c r="FJ44" s="61">
        <f>IF(FC44=0,0,(FI44+FI45+FG11+FG19+FG27+FG35)/FC44)</f>
        <v>0</v>
      </c>
      <c r="FK44" s="187"/>
      <c r="FL44" s="4"/>
      <c r="FM44" s="4"/>
      <c r="FN44" s="4"/>
      <c r="FO44" s="4"/>
      <c r="FP44" s="4"/>
      <c r="FQ44" s="32">
        <f>$F$44*FK44</f>
        <v>0</v>
      </c>
      <c r="FR44" s="184">
        <f>IF(FK44=0,0,(FQ44+FQ45+FO11+FO19+FO27+FO35)/FK44)</f>
        <v>0</v>
      </c>
      <c r="FS44" s="42"/>
      <c r="FT44" s="4"/>
      <c r="FU44" s="4"/>
      <c r="FV44" s="4"/>
      <c r="FW44" s="4"/>
      <c r="FX44" s="4"/>
      <c r="FY44" s="32">
        <f>$F$44*FS44</f>
        <v>0</v>
      </c>
      <c r="FZ44" s="61">
        <f>IF(FS44=0,0,(FY44+FY45+FW11+FW19+FW27+FW35)/FS44)</f>
        <v>0</v>
      </c>
      <c r="GA44" s="187"/>
      <c r="GB44" s="4"/>
      <c r="GC44" s="4"/>
      <c r="GD44" s="4"/>
      <c r="GE44" s="4"/>
      <c r="GF44" s="4"/>
      <c r="GG44" s="32">
        <f>$F$44*GA44</f>
        <v>0</v>
      </c>
      <c r="GH44" s="184">
        <f>IF(GA44=0,0,(GG44+GG45+GE11+GE19+GE27+GE35)/GA44)</f>
        <v>0</v>
      </c>
      <c r="GI44" s="42"/>
      <c r="GJ44" s="4"/>
      <c r="GK44" s="4"/>
      <c r="GL44" s="4"/>
      <c r="GM44" s="4"/>
      <c r="GN44" s="4"/>
      <c r="GO44" s="32">
        <f>$F$44*GI44</f>
        <v>0</v>
      </c>
      <c r="GP44" s="61">
        <f>IF(GI44=0,0,(GO44+GO45+GM11+GM19+GM27+GM35)/GI44)</f>
        <v>0</v>
      </c>
      <c r="GQ44" s="187"/>
      <c r="GR44" s="4"/>
      <c r="GS44" s="4"/>
      <c r="GT44" s="4"/>
      <c r="GU44" s="4"/>
      <c r="GV44" s="4"/>
      <c r="GW44" s="32">
        <f>$F$44*GQ44</f>
        <v>0</v>
      </c>
      <c r="GX44" s="184">
        <f>IF(GQ44=0,0,(GW44+GW45+GU11+GU19+GU27+GU35)/GQ44)</f>
        <v>0</v>
      </c>
      <c r="GY44" s="42"/>
      <c r="GZ44" s="4"/>
      <c r="HA44" s="4"/>
      <c r="HB44" s="4"/>
      <c r="HC44" s="4"/>
      <c r="HD44" s="4"/>
      <c r="HE44" s="32">
        <f>$F$44*GY44</f>
        <v>0</v>
      </c>
      <c r="HF44" s="61">
        <f>IF(GY44=0,0,(HE44+HE45+HC11+HC19+HC27+HC35)/GY44)</f>
        <v>0</v>
      </c>
      <c r="HG44" s="187"/>
      <c r="HH44" s="4"/>
      <c r="HI44" s="4"/>
      <c r="HJ44" s="4"/>
      <c r="HK44" s="4"/>
      <c r="HL44" s="4"/>
      <c r="HM44" s="32">
        <f>$F$44*HG44</f>
        <v>0</v>
      </c>
      <c r="HN44" s="184">
        <f>IF(HG44=0,0,(HM44+HM45+HK11+HK19+HK27+HK35)/HG44)</f>
        <v>0</v>
      </c>
      <c r="HO44" s="42"/>
      <c r="HP44" s="4"/>
      <c r="HQ44" s="4"/>
      <c r="HR44" s="4"/>
      <c r="HS44" s="4"/>
      <c r="HT44" s="4"/>
      <c r="HU44" s="32">
        <f>$F$44*HO44</f>
        <v>0</v>
      </c>
      <c r="HV44" s="61">
        <f>IF(HO44=0,0,(HU44+HU45+HS11+HS19+HS27+HS35)/HO44)</f>
        <v>0</v>
      </c>
      <c r="HW44" s="187"/>
      <c r="HX44" s="4"/>
      <c r="HY44" s="4"/>
      <c r="HZ44" s="4"/>
      <c r="IA44" s="4"/>
      <c r="IB44" s="4"/>
      <c r="IC44" s="32">
        <f>$F$44*HW44</f>
        <v>0</v>
      </c>
      <c r="ID44" s="184">
        <f>IF(HW44=0,0,(IC44+IC45+IA11+IA19+IA27+IA35)/HW44)</f>
        <v>0</v>
      </c>
      <c r="IE44" s="42"/>
      <c r="IF44" s="4"/>
      <c r="IG44" s="4"/>
      <c r="IH44" s="4"/>
      <c r="II44" s="4"/>
      <c r="IJ44" s="4"/>
      <c r="IK44" s="32">
        <f>$F$44*IE44</f>
        <v>0</v>
      </c>
      <c r="IL44" s="61">
        <f>IF(IE44=0,0,(IK44+IK45+II11+II19+II27+II35)/IE44)</f>
        <v>0</v>
      </c>
      <c r="IM44" s="42"/>
      <c r="IN44" s="4"/>
      <c r="IO44" s="4"/>
      <c r="IP44" s="4"/>
      <c r="IQ44" s="4"/>
      <c r="IR44" s="4"/>
      <c r="IS44" s="32">
        <f>$F$44*IM44</f>
        <v>0</v>
      </c>
      <c r="IT44" s="61">
        <f>IF(IM44=0,0,(IS44+IS45+IQ11+IQ19+IQ27+IQ35)/IM44)</f>
        <v>0</v>
      </c>
    </row>
    <row r="45" spans="2:254" ht="15.75" thickBot="1" x14ac:dyDescent="0.3">
      <c r="D45" s="7" t="s">
        <v>27</v>
      </c>
      <c r="E45" s="69" t="s">
        <v>34</v>
      </c>
      <c r="F45" s="47">
        <v>145</v>
      </c>
      <c r="G45" s="43"/>
      <c r="H45" s="29"/>
      <c r="I45" s="29"/>
      <c r="J45" s="29"/>
      <c r="K45" s="29"/>
      <c r="L45" s="29"/>
      <c r="M45" s="44">
        <f>$F$45*G45</f>
        <v>0</v>
      </c>
      <c r="N45" s="62"/>
      <c r="O45" s="43"/>
      <c r="P45" s="29"/>
      <c r="Q45" s="29"/>
      <c r="R45" s="29"/>
      <c r="S45" s="29"/>
      <c r="T45" s="29"/>
      <c r="U45" s="44">
        <f>$F$45*O45</f>
        <v>0</v>
      </c>
      <c r="V45" s="185"/>
      <c r="W45" s="43"/>
      <c r="X45" s="29"/>
      <c r="Y45" s="29"/>
      <c r="Z45" s="29"/>
      <c r="AA45" s="29"/>
      <c r="AB45" s="29"/>
      <c r="AC45" s="44">
        <f>$F$45*W45</f>
        <v>0</v>
      </c>
      <c r="AD45" s="325"/>
      <c r="AE45" s="188"/>
      <c r="AF45" s="29"/>
      <c r="AG45" s="29"/>
      <c r="AH45" s="29"/>
      <c r="AI45" s="29"/>
      <c r="AJ45" s="29"/>
      <c r="AK45" s="44">
        <f>$F$45*AE45</f>
        <v>0</v>
      </c>
      <c r="AL45" s="62"/>
      <c r="AM45" s="43"/>
      <c r="AN45" s="29"/>
      <c r="AO45" s="29"/>
      <c r="AP45" s="29"/>
      <c r="AQ45" s="29"/>
      <c r="AR45" s="29"/>
      <c r="AS45" s="44">
        <f>$F$45*AM45</f>
        <v>0</v>
      </c>
      <c r="AT45" s="62"/>
      <c r="AU45" s="43"/>
      <c r="AV45" s="29"/>
      <c r="AW45" s="29"/>
      <c r="AX45" s="29"/>
      <c r="AY45" s="29"/>
      <c r="AZ45" s="29"/>
      <c r="BA45" s="44">
        <f>$F$45*AU45</f>
        <v>0</v>
      </c>
      <c r="BB45" s="185"/>
      <c r="BC45" s="43"/>
      <c r="BD45" s="29"/>
      <c r="BE45" s="29"/>
      <c r="BF45" s="29"/>
      <c r="BG45" s="29"/>
      <c r="BH45" s="29"/>
      <c r="BI45" s="44">
        <f>$F$45*BC45</f>
        <v>0</v>
      </c>
      <c r="BJ45" s="62"/>
      <c r="BK45" s="190">
        <v>0.5</v>
      </c>
      <c r="BL45" s="29"/>
      <c r="BM45" s="29"/>
      <c r="BN45" s="29"/>
      <c r="BO45" s="29"/>
      <c r="BP45" s="29"/>
      <c r="BQ45" s="44">
        <f>$F$45*BK45</f>
        <v>72.5</v>
      </c>
      <c r="BR45" s="185"/>
      <c r="BS45" s="43"/>
      <c r="BT45" s="29"/>
      <c r="BU45" s="29"/>
      <c r="BV45" s="29"/>
      <c r="BW45" s="29"/>
      <c r="BX45" s="29"/>
      <c r="BY45" s="44">
        <f>$F$45*BS45</f>
        <v>0</v>
      </c>
      <c r="BZ45" s="62"/>
      <c r="CA45" s="188"/>
      <c r="CB45" s="29"/>
      <c r="CC45" s="29"/>
      <c r="CD45" s="29"/>
      <c r="CE45" s="29"/>
      <c r="CF45" s="29"/>
      <c r="CG45" s="44">
        <f>$F$45*CA45</f>
        <v>0</v>
      </c>
      <c r="CH45" s="185"/>
      <c r="CI45" s="43"/>
      <c r="CJ45" s="29"/>
      <c r="CK45" s="29"/>
      <c r="CL45" s="29"/>
      <c r="CM45" s="29"/>
      <c r="CN45" s="29"/>
      <c r="CO45" s="44">
        <f>$F$45*CI45</f>
        <v>0</v>
      </c>
      <c r="CP45" s="62"/>
      <c r="CQ45" s="188"/>
      <c r="CR45" s="29"/>
      <c r="CS45" s="29"/>
      <c r="CT45" s="29"/>
      <c r="CU45" s="29"/>
      <c r="CV45" s="29"/>
      <c r="CW45" s="44">
        <f>$F$45*CQ45</f>
        <v>0</v>
      </c>
      <c r="CX45" s="185"/>
      <c r="CY45" s="43"/>
      <c r="CZ45" s="29"/>
      <c r="DA45" s="29"/>
      <c r="DB45" s="29"/>
      <c r="DC45" s="29"/>
      <c r="DD45" s="29"/>
      <c r="DE45" s="44">
        <f>$F$45*CY45</f>
        <v>0</v>
      </c>
      <c r="DF45" s="62"/>
      <c r="DG45" s="188"/>
      <c r="DH45" s="29"/>
      <c r="DI45" s="29"/>
      <c r="DJ45" s="29"/>
      <c r="DK45" s="29"/>
      <c r="DL45" s="29"/>
      <c r="DM45" s="44">
        <f>$F$45*DG45</f>
        <v>0</v>
      </c>
      <c r="DN45" s="185"/>
      <c r="DO45" s="43"/>
      <c r="DP45" s="29"/>
      <c r="DQ45" s="29"/>
      <c r="DR45" s="29"/>
      <c r="DS45" s="29"/>
      <c r="DT45" s="29"/>
      <c r="DU45" s="44">
        <f>$F$45*DO45</f>
        <v>0</v>
      </c>
      <c r="DV45" s="62"/>
      <c r="DW45" s="188"/>
      <c r="DX45" s="29"/>
      <c r="DY45" s="29"/>
      <c r="DZ45" s="29"/>
      <c r="EA45" s="29"/>
      <c r="EB45" s="29"/>
      <c r="EC45" s="44">
        <f>$F$45*DW45</f>
        <v>0</v>
      </c>
      <c r="ED45" s="185"/>
      <c r="EE45" s="43"/>
      <c r="EF45" s="29"/>
      <c r="EG45" s="29"/>
      <c r="EH45" s="29"/>
      <c r="EI45" s="29"/>
      <c r="EJ45" s="29"/>
      <c r="EK45" s="44">
        <f>$F$45*EE45</f>
        <v>0</v>
      </c>
      <c r="EL45" s="62"/>
      <c r="EM45" s="188"/>
      <c r="EN45" s="29"/>
      <c r="EO45" s="29"/>
      <c r="EP45" s="29"/>
      <c r="EQ45" s="29"/>
      <c r="ER45" s="29"/>
      <c r="ES45" s="44">
        <f>$F$45*EM45</f>
        <v>0</v>
      </c>
      <c r="ET45" s="185"/>
      <c r="EU45" s="43"/>
      <c r="EV45" s="29"/>
      <c r="EW45" s="29"/>
      <c r="EX45" s="29"/>
      <c r="EY45" s="29"/>
      <c r="EZ45" s="29"/>
      <c r="FA45" s="44">
        <f>$F$45*EU45</f>
        <v>0</v>
      </c>
      <c r="FB45" s="62"/>
      <c r="FC45" s="43"/>
      <c r="FD45" s="29"/>
      <c r="FE45" s="29"/>
      <c r="FF45" s="29"/>
      <c r="FG45" s="29"/>
      <c r="FH45" s="29"/>
      <c r="FI45" s="44">
        <f>$F$45*FC45</f>
        <v>0</v>
      </c>
      <c r="FJ45" s="62"/>
      <c r="FK45" s="188"/>
      <c r="FL45" s="29"/>
      <c r="FM45" s="29"/>
      <c r="FN45" s="29"/>
      <c r="FO45" s="29"/>
      <c r="FP45" s="29"/>
      <c r="FQ45" s="44">
        <f>$F$45*FK45</f>
        <v>0</v>
      </c>
      <c r="FR45" s="185"/>
      <c r="FS45" s="43"/>
      <c r="FT45" s="29"/>
      <c r="FU45" s="29"/>
      <c r="FV45" s="29"/>
      <c r="FW45" s="29"/>
      <c r="FX45" s="29"/>
      <c r="FY45" s="44">
        <f>$F$45*FS45</f>
        <v>0</v>
      </c>
      <c r="FZ45" s="62"/>
      <c r="GA45" s="188"/>
      <c r="GB45" s="29"/>
      <c r="GC45" s="29"/>
      <c r="GD45" s="29"/>
      <c r="GE45" s="29"/>
      <c r="GF45" s="29"/>
      <c r="GG45" s="44">
        <f>$F$45*GA45</f>
        <v>0</v>
      </c>
      <c r="GH45" s="185"/>
      <c r="GI45" s="43"/>
      <c r="GJ45" s="29"/>
      <c r="GK45" s="29"/>
      <c r="GL45" s="29"/>
      <c r="GM45" s="29"/>
      <c r="GN45" s="29"/>
      <c r="GO45" s="44">
        <f>$F$45*GI45</f>
        <v>0</v>
      </c>
      <c r="GP45" s="62"/>
      <c r="GQ45" s="188"/>
      <c r="GR45" s="29"/>
      <c r="GS45" s="29"/>
      <c r="GT45" s="29"/>
      <c r="GU45" s="29"/>
      <c r="GV45" s="29"/>
      <c r="GW45" s="44">
        <f>$F$45*GQ45</f>
        <v>0</v>
      </c>
      <c r="GX45" s="185"/>
      <c r="GY45" s="43"/>
      <c r="GZ45" s="29"/>
      <c r="HA45" s="29"/>
      <c r="HB45" s="29"/>
      <c r="HC45" s="29"/>
      <c r="HD45" s="29"/>
      <c r="HE45" s="44">
        <f>$F$45*GY45</f>
        <v>0</v>
      </c>
      <c r="HF45" s="62"/>
      <c r="HG45" s="188"/>
      <c r="HH45" s="29"/>
      <c r="HI45" s="29"/>
      <c r="HJ45" s="29"/>
      <c r="HK45" s="29"/>
      <c r="HL45" s="29"/>
      <c r="HM45" s="44">
        <f>$F$45*HG45</f>
        <v>0</v>
      </c>
      <c r="HN45" s="185"/>
      <c r="HO45" s="43"/>
      <c r="HP45" s="29"/>
      <c r="HQ45" s="29"/>
      <c r="HR45" s="29"/>
      <c r="HS45" s="29"/>
      <c r="HT45" s="29"/>
      <c r="HU45" s="44">
        <f>$F$45*HO45</f>
        <v>0</v>
      </c>
      <c r="HV45" s="62"/>
      <c r="HW45" s="188"/>
      <c r="HX45" s="29"/>
      <c r="HY45" s="29"/>
      <c r="HZ45" s="29"/>
      <c r="IA45" s="29"/>
      <c r="IB45" s="29"/>
      <c r="IC45" s="44">
        <f>$F$45*HW45</f>
        <v>0</v>
      </c>
      <c r="ID45" s="185"/>
      <c r="IE45" s="43"/>
      <c r="IF45" s="29"/>
      <c r="IG45" s="29"/>
      <c r="IH45" s="29"/>
      <c r="II45" s="29"/>
      <c r="IJ45" s="29"/>
      <c r="IK45" s="44">
        <f>$F$45*IE45</f>
        <v>0</v>
      </c>
      <c r="IL45" s="62"/>
      <c r="IM45" s="43"/>
      <c r="IN45" s="29"/>
      <c r="IO45" s="29"/>
      <c r="IP45" s="29"/>
      <c r="IQ45" s="29"/>
      <c r="IR45" s="29"/>
      <c r="IS45" s="44">
        <f>$F$45*IM45</f>
        <v>0</v>
      </c>
      <c r="IT45" s="62"/>
    </row>
    <row r="46" spans="2:254" ht="15.75" thickBot="1" x14ac:dyDescent="0.3">
      <c r="BS46" s="76"/>
      <c r="BT46" s="77"/>
      <c r="BU46" s="77"/>
      <c r="BV46" s="77"/>
      <c r="BW46" s="77"/>
      <c r="BX46" s="77"/>
      <c r="BY46" s="77"/>
      <c r="BZ46" s="196"/>
      <c r="CI46" s="76"/>
      <c r="CJ46" s="77"/>
      <c r="CK46" s="77"/>
      <c r="CL46" s="77"/>
      <c r="CM46" s="77"/>
      <c r="CN46" s="77"/>
      <c r="CO46" s="77"/>
      <c r="CP46" s="196"/>
      <c r="FS46" s="76"/>
      <c r="FT46" s="77"/>
      <c r="FU46" s="77"/>
      <c r="FV46" s="77"/>
      <c r="FW46" s="77"/>
      <c r="FX46" s="77"/>
      <c r="FY46" s="77"/>
      <c r="FZ46" s="196"/>
      <c r="GI46" s="76"/>
      <c r="GJ46" s="77"/>
      <c r="GK46" s="77"/>
      <c r="GL46" s="77"/>
      <c r="GM46" s="77"/>
      <c r="GN46" s="77"/>
      <c r="GO46" s="77"/>
      <c r="GP46" s="196"/>
      <c r="GY46" s="76"/>
      <c r="GZ46" s="77"/>
      <c r="HA46" s="77"/>
      <c r="HB46" s="77"/>
      <c r="HC46" s="77"/>
      <c r="HD46" s="77"/>
      <c r="HE46" s="77"/>
      <c r="HF46" s="196"/>
      <c r="HO46" s="76"/>
      <c r="HP46" s="77"/>
      <c r="HQ46" s="77"/>
      <c r="HR46" s="77"/>
      <c r="HS46" s="77"/>
      <c r="HT46" s="77"/>
      <c r="HU46" s="77"/>
      <c r="HV46" s="196"/>
    </row>
    <row r="49" spans="4:87" ht="15.75" thickBot="1" x14ac:dyDescent="0.3"/>
    <row r="50" spans="4:87" x14ac:dyDescent="0.25">
      <c r="D50" s="102" t="s">
        <v>42</v>
      </c>
      <c r="E50" s="161"/>
      <c r="F50" s="162">
        <f>N10+V10+AD10+AT10+BB10+BJ10+BR10+BZ10+CP10+DF10+DN10+DV10+ED10+EL10+ET10+FB10+FJ10+FR10+FZ10+GH10+GP10+GX10+HF10+HN10+HV10+ID10+IL10+IT10</f>
        <v>11680</v>
      </c>
      <c r="G50" s="103">
        <f>IF($F$53=0,"Attente données",F50/($F$53+$F$54))</f>
        <v>8.5957455107375999E-2</v>
      </c>
      <c r="H50" s="19"/>
      <c r="I50" s="20"/>
    </row>
    <row r="51" spans="4:87" x14ac:dyDescent="0.25">
      <c r="D51" s="104" t="s">
        <v>41</v>
      </c>
      <c r="E51" s="163"/>
      <c r="F51" s="164">
        <f>N11+V11+AD11+AT11+BB11+BJ11+BR11+BZ11+CP11+DF11+DN11+DV11+ED11+EL11+ET11+FB11+FJ11+FR11+FZ11+GH11+GP11+GX11+HF11+HN11+HV11+ID11+IL11+IT11</f>
        <v>6184.1749999999993</v>
      </c>
      <c r="G51" s="105">
        <f>IF($F$53=0,"Attente données",F51/($F$53+$F$54))</f>
        <v>4.5511639121460348E-2</v>
      </c>
      <c r="H51" s="19"/>
      <c r="I51" s="20"/>
    </row>
    <row r="52" spans="4:87" ht="15.75" thickBot="1" x14ac:dyDescent="0.3">
      <c r="D52" s="104" t="s">
        <v>40</v>
      </c>
      <c r="E52" s="165"/>
      <c r="F52" s="166">
        <f>N12+V12+AD12+AT12+BB12+BJ12+BR12+BZ12+CP12+DF12+DN12+DV12+ED12+EL12+ET12+FB12+FJ12+FR12+FZ12+GH12+GP12+GX12+HF12+HN12+HV12+ID12+IL12+IT12</f>
        <v>13917</v>
      </c>
      <c r="G52" s="105">
        <f>IF($F$53=0,"Attente données",F52/($F$53+$F$54))</f>
        <v>0.1024203683843623</v>
      </c>
      <c r="H52" s="19"/>
      <c r="I52" s="20"/>
    </row>
    <row r="53" spans="4:87" ht="15.75" thickBot="1" x14ac:dyDescent="0.3">
      <c r="D53" s="106" t="s">
        <v>39</v>
      </c>
      <c r="E53" s="107"/>
      <c r="F53" s="108">
        <f>N13+V13+AD13+AT13+BB13+BJ13+BR13+BZ13+CP13+DF13+DN13+DV13+ED13+EL13+ET13+FB13+FJ13+FR13+FZ13+GH13+GP13+GX13+HF13+HN13+HV13+ID13+IL13+IT13</f>
        <v>31781.174999999999</v>
      </c>
      <c r="G53" s="158"/>
      <c r="H53" s="19"/>
      <c r="I53" s="20"/>
    </row>
    <row r="54" spans="4:87" ht="15.75" thickBot="1" x14ac:dyDescent="0.3">
      <c r="D54" s="109" t="s">
        <v>45</v>
      </c>
      <c r="E54" s="110"/>
      <c r="F54" s="111">
        <v>104100</v>
      </c>
      <c r="G54" s="158"/>
      <c r="H54" s="19"/>
      <c r="I54" s="20"/>
    </row>
    <row r="55" spans="4:87" ht="15.75" thickBot="1" x14ac:dyDescent="0.3">
      <c r="D55" s="26"/>
      <c r="E55" s="5"/>
      <c r="F55" s="73"/>
      <c r="G55" s="74"/>
      <c r="H55" s="19"/>
      <c r="I55" s="20"/>
    </row>
    <row r="56" spans="4:87" x14ac:dyDescent="0.25">
      <c r="D56" s="112" t="s">
        <v>60</v>
      </c>
      <c r="E56" s="113"/>
      <c r="F56" s="114">
        <f>N16+V16+AD16+AL16+AT16+BB16+BJ16+BR16+BZ16+CH16+CP16+CX16+DF16+DN16+DV16+ED16+EL16+ET16+FB16+FJ16+FR16+FZ16+GH16+GP16+GX16+HF16+HN16+HV16+ID16+IL16+IT16</f>
        <v>0</v>
      </c>
      <c r="G56" s="115" t="str">
        <f>IF($F$60=0,"Attente données",F56/($F$60))</f>
        <v>Attente données</v>
      </c>
      <c r="H56" s="66"/>
      <c r="I56" s="149" t="s">
        <v>50</v>
      </c>
      <c r="J56" s="146">
        <f>AVERAGE(N39,V39,AD39,AL39,AT39,BB39,BJ39,BR39,BZ39,CH39,CP39,CX39,DF39,DN39,DV39,ED39,EL39,ET39,GH39,GP39,GX39,HF39,HN39,HV39,ID39,IL39,IT39)</f>
        <v>327.40479999999997</v>
      </c>
      <c r="K56" s="131"/>
      <c r="L56" s="131"/>
      <c r="M56" s="139"/>
    </row>
    <row r="57" spans="4:87" x14ac:dyDescent="0.25">
      <c r="D57" s="116" t="s">
        <v>61</v>
      </c>
      <c r="E57" s="117"/>
      <c r="F57" s="118">
        <f>N17+V17+AD17+AL17+AT17+BB17+BJ17+BR17+BZ17+CH17+CP17+CX17+DF17+DN17+DV17+ED17+EL17+ET17+FB17+FJ17+FR17+FZ17+GH17+GP17+GX17+HF17+HN17+HV17+ID17+IL17+IT17</f>
        <v>0</v>
      </c>
      <c r="G57" s="119" t="str">
        <f>IF($F$60=0,"Attente données",F57/($F$60))</f>
        <v>Attente données</v>
      </c>
      <c r="H57" s="66"/>
      <c r="I57" s="150" t="s">
        <v>51</v>
      </c>
      <c r="J57" s="147">
        <f>AVERAGE(N40,V40,AD40,AL40,AT40,BB40,BJ40,BR40,BZ40,CH40,CP40,CX40,DF40,DN40,DV40,ED40,EL40,ET40,GH40,GP40,GX40,HF40,HN40,HV40,ID40,IL40,IT40)</f>
        <v>439.57166666666666</v>
      </c>
      <c r="K57" s="140"/>
      <c r="L57" s="6"/>
      <c r="M57" s="24"/>
    </row>
    <row r="58" spans="4:87" x14ac:dyDescent="0.25">
      <c r="D58" s="116" t="s">
        <v>62</v>
      </c>
      <c r="E58" s="117"/>
      <c r="F58" s="118">
        <f>N18+V18+AD18+AL18+AT18+BB18+BJ18+BR18+BZ18+CH18+CP18+CX18+DF18+DN18+DV18+ED18+EL18+ET18+FB18+FJ18+FR18+FZ18+GH18+GP18+GX18+HF18+HN18+HV18+ID18+IL18+IT18</f>
        <v>0</v>
      </c>
      <c r="G58" s="119" t="str">
        <f>IF($F$60=0,"Attente données",F58/($F$60))</f>
        <v>Attente données</v>
      </c>
      <c r="H58" s="66"/>
      <c r="I58" s="150" t="s">
        <v>43</v>
      </c>
      <c r="J58" s="147">
        <f>AVERAGE(N41,V41,AD41,AL41,AT41,BB41,BJ41,BR41,BZ41,CH41,CP41,CX41,DF41,DN41,DV41,ED41,EL41,ET41,GH41,GP41,GX41,HF41,HN41,HV41,ID41,IL41,IT41)</f>
        <v>44.224077808302802</v>
      </c>
      <c r="K58" s="6"/>
      <c r="L58" s="6"/>
      <c r="M58" s="24"/>
    </row>
    <row r="59" spans="4:87" ht="15.75" thickBot="1" x14ac:dyDescent="0.3">
      <c r="D59" s="116" t="s">
        <v>78</v>
      </c>
      <c r="E59" s="117"/>
      <c r="F59" s="118">
        <f>N19+V19+AD19+AL19+AT19+BB19+BJ19+BR19+BZ19+CH19+CP19+CX19+DF19+DN19+DV19+ED19+EL19+ET19+FB19+FJ19+FR19+FZ19+GH19+GP19+GX19+HF19+HN19+HV19+ID19+IL19+IT19</f>
        <v>0</v>
      </c>
      <c r="G59" s="119" t="str">
        <f>IF($F$60=0,"Attente données",F59/($F$60))</f>
        <v>Attente données</v>
      </c>
      <c r="H59" s="66"/>
      <c r="I59" s="151" t="s">
        <v>44</v>
      </c>
      <c r="J59" s="148">
        <f>AVERAGE(N44,V44,AD44,AL44,AT44,BB44,BJ44,BR44,BZ44,CH44,CP44,CX44,DF44,DN44,DV44,ED44,EL44,ET44,GH44,GP44,GX44,HF44,HN44,HV44,ID44,IL44,IT44)</f>
        <v>102.39229629629628</v>
      </c>
      <c r="K59" s="6"/>
      <c r="L59" s="6"/>
      <c r="M59" s="24"/>
    </row>
    <row r="60" spans="4:87" ht="15.75" thickBot="1" x14ac:dyDescent="0.3">
      <c r="D60" s="120" t="s">
        <v>63</v>
      </c>
      <c r="E60" s="121"/>
      <c r="F60" s="122">
        <f>N19+V19+AD19+AL19+AT19+BB19+BJ19+BR19+BZ19+CH19+CP19+CX19+DF19+DN19+DV19+ED19+EL19+ET19+FB19+FJ19+FR19+FZ19+GH19+GP19+GX19+HF19+HN19+HV19+ID19+IL19+IT19</f>
        <v>0</v>
      </c>
      <c r="G60" s="123"/>
      <c r="H60" s="19"/>
      <c r="I60" s="141"/>
      <c r="J60" s="6"/>
      <c r="K60" s="6"/>
      <c r="L60" s="6"/>
      <c r="M60" s="24"/>
    </row>
    <row r="61" spans="4:87" ht="15.75" thickBot="1" x14ac:dyDescent="0.3">
      <c r="D61" s="26"/>
      <c r="E61" s="5"/>
      <c r="F61" s="73"/>
      <c r="G61" s="75"/>
      <c r="H61" s="19"/>
      <c r="I61" s="152" t="s">
        <v>65</v>
      </c>
      <c r="J61" s="131" t="s">
        <v>66</v>
      </c>
      <c r="K61" s="131" t="s">
        <v>34</v>
      </c>
      <c r="L61" s="131" t="s">
        <v>67</v>
      </c>
      <c r="M61" s="139" t="s">
        <v>68</v>
      </c>
    </row>
    <row r="62" spans="4:87" ht="19.5" thickBot="1" x14ac:dyDescent="0.35">
      <c r="D62" s="124" t="s">
        <v>59</v>
      </c>
      <c r="E62" s="78"/>
      <c r="F62" s="125" t="str">
        <f>IF(F60=0,"Attente données",F60-SUM(F53:F54)/F60)</f>
        <v>Attente données</v>
      </c>
      <c r="G62" s="79"/>
      <c r="H62" s="19"/>
      <c r="I62" s="141" t="s">
        <v>0</v>
      </c>
      <c r="J62" s="6">
        <v>0.25</v>
      </c>
      <c r="K62" s="6">
        <f>0.25*1.3</f>
        <v>0.32500000000000001</v>
      </c>
      <c r="L62" s="73">
        <f>J56</f>
        <v>327.40479999999997</v>
      </c>
      <c r="M62" s="59">
        <f>K62*L62</f>
        <v>106.40656</v>
      </c>
    </row>
    <row r="63" spans="4:87" x14ac:dyDescent="0.25">
      <c r="F63" s="65"/>
      <c r="I63" s="141" t="s">
        <v>1</v>
      </c>
      <c r="J63" s="142">
        <v>0.2</v>
      </c>
      <c r="K63" s="6">
        <f>0.2*1.1</f>
        <v>0.22000000000000003</v>
      </c>
      <c r="L63" s="73">
        <f>J57</f>
        <v>439.57166666666666</v>
      </c>
      <c r="M63" s="59">
        <f t="shared" ref="M63:M64" si="183">K63*L63</f>
        <v>96.705766666666676</v>
      </c>
    </row>
    <row r="64" spans="4:87" ht="15.75" thickBot="1" x14ac:dyDescent="0.3">
      <c r="H64" s="50"/>
      <c r="I64" s="141" t="s">
        <v>2</v>
      </c>
      <c r="J64" s="142">
        <v>0.04</v>
      </c>
      <c r="K64" s="6">
        <f>0.04*1.1</f>
        <v>4.4000000000000004E-2</v>
      </c>
      <c r="L64" s="73">
        <f>J58*0.04</f>
        <v>1.7689631123321121</v>
      </c>
      <c r="M64" s="59">
        <f t="shared" si="183"/>
        <v>7.7834376942612943E-2</v>
      </c>
      <c r="CI64" s="67">
        <v>0.05</v>
      </c>
    </row>
    <row r="65" spans="4:87" ht="16.5" thickBot="1" x14ac:dyDescent="0.3">
      <c r="D65" s="71" t="s">
        <v>52</v>
      </c>
      <c r="E65" s="72"/>
      <c r="F65" s="126"/>
      <c r="G65" s="133"/>
      <c r="H65" s="50"/>
      <c r="I65" s="153"/>
      <c r="J65" s="154"/>
      <c r="K65" s="29"/>
      <c r="L65" s="29"/>
      <c r="M65" s="155">
        <f>SUM(M62:M64)</f>
        <v>203.19016104360927</v>
      </c>
      <c r="CI65" s="67">
        <v>0.05</v>
      </c>
    </row>
    <row r="66" spans="4:87" ht="16.5" thickBot="1" x14ac:dyDescent="0.3">
      <c r="D66" s="26" t="s">
        <v>53</v>
      </c>
      <c r="E66" s="5"/>
      <c r="F66" s="127"/>
      <c r="G66" s="134"/>
      <c r="H66" s="50"/>
      <c r="I66" s="23"/>
      <c r="J66" s="142"/>
      <c r="K66" s="6"/>
      <c r="L66" s="6"/>
      <c r="M66" s="24"/>
      <c r="CI66" s="67">
        <v>0.05</v>
      </c>
    </row>
    <row r="67" spans="4:87" ht="15.75" x14ac:dyDescent="0.25">
      <c r="D67" s="26" t="s">
        <v>54</v>
      </c>
      <c r="E67" s="5"/>
      <c r="F67" s="127"/>
      <c r="G67" s="134"/>
      <c r="H67" s="50"/>
      <c r="I67" s="156" t="s">
        <v>70</v>
      </c>
      <c r="J67" s="157">
        <v>413</v>
      </c>
      <c r="K67" s="6"/>
      <c r="L67" s="6"/>
      <c r="M67" s="24"/>
      <c r="CI67" s="67">
        <v>0.05</v>
      </c>
    </row>
    <row r="68" spans="4:87" ht="16.5" thickBot="1" x14ac:dyDescent="0.3">
      <c r="D68" s="76" t="s">
        <v>55</v>
      </c>
      <c r="E68" s="77"/>
      <c r="F68" s="132"/>
      <c r="G68" s="135"/>
      <c r="I68" s="143" t="s">
        <v>71</v>
      </c>
      <c r="J68" s="59">
        <f>M65</f>
        <v>203.19016104360927</v>
      </c>
      <c r="K68" s="6"/>
      <c r="L68" s="6"/>
      <c r="M68" s="24"/>
    </row>
    <row r="69" spans="4:87" ht="16.5" thickBot="1" x14ac:dyDescent="0.3">
      <c r="D69" s="26"/>
      <c r="E69" s="5"/>
      <c r="F69" s="6"/>
      <c r="G69" s="134"/>
      <c r="I69" s="144" t="s">
        <v>69</v>
      </c>
      <c r="J69" s="155">
        <f>J67-J68</f>
        <v>209.80983895639073</v>
      </c>
      <c r="K69" s="29"/>
      <c r="L69" s="29"/>
      <c r="M69" s="145"/>
      <c r="CI69">
        <f>AVERAGE(CL39,CT39,DB39,DJ39)</f>
        <v>1.25</v>
      </c>
    </row>
    <row r="70" spans="4:87" ht="15.75" x14ac:dyDescent="0.25">
      <c r="D70" s="130" t="s">
        <v>56</v>
      </c>
      <c r="E70" s="72"/>
      <c r="F70" s="131"/>
      <c r="G70" s="136">
        <f>AVERAGE(J39,R39,Z39,AH39,AP39,AX39,BF39,BN39,BV39,CD39,CL39,CT39,DB39,DJ39,DR39,DZ39,EH39,EP39,EX39,FF39,FN39,FV39,GD39,GL39,GT39,HJ39,HZ39,IH39,IP39)</f>
        <v>0.53639846743295017</v>
      </c>
      <c r="J70" s="2"/>
    </row>
    <row r="71" spans="4:87" ht="15.75" x14ac:dyDescent="0.25">
      <c r="D71" s="128" t="s">
        <v>57</v>
      </c>
      <c r="E71" s="5"/>
      <c r="F71" s="6"/>
      <c r="G71" s="137">
        <f>AVERAGE(J40,R40,Z40,AH40,AP40,AX40,BF40,BN40,BV40,CD40,CL40,CT40,DB40,DJ40,DR40,DZ40,EH40,EP40,EX40,FF40,FN40,FV40,GD40,GL40,GT40,HJ40,HZ40,IH40,IP40)</f>
        <v>0.46551724137931033</v>
      </c>
      <c r="J71" s="2"/>
    </row>
    <row r="72" spans="4:87" ht="15.75" x14ac:dyDescent="0.25">
      <c r="D72" s="128" t="s">
        <v>58</v>
      </c>
      <c r="E72" s="5"/>
      <c r="F72" s="6"/>
      <c r="G72" s="137">
        <f>AVERAGE(J41,R41,Z41,AH41,AP41,AX41,BF41,BN41,BV41,CD41,CL41,CT41,DB41,DJ41,DR41,DZ41,EH41,EP41,EX41,FF41,FN41,FV41,GD41,GL41,GT41,HJ41,HZ41,IH41,IP41)</f>
        <v>0.61379310344827587</v>
      </c>
      <c r="J72" s="2"/>
    </row>
    <row r="73" spans="4:87" ht="16.5" thickBot="1" x14ac:dyDescent="0.3">
      <c r="D73" s="129" t="s">
        <v>64</v>
      </c>
      <c r="E73" s="77"/>
      <c r="F73" s="29"/>
      <c r="G73" s="138">
        <f>AVERAGE(G44,O44,AE44,AM44,AU44,BC44,BK44,BS44,CA44,CI44,CQ44,CY44,DG44,DO44,DW44,EE44,EM44,EU44,FC44,FK44,FS44,GA44,GI44,GQ44,GY44,HG44,HO44,HW44,IE44,IM44)</f>
        <v>2</v>
      </c>
    </row>
  </sheetData>
  <mergeCells count="187">
    <mergeCell ref="HQ35:HQ36"/>
    <mergeCell ref="HY35:HY36"/>
    <mergeCell ref="IG35:IG36"/>
    <mergeCell ref="IO35:IO36"/>
    <mergeCell ref="AD44:AD45"/>
    <mergeCell ref="FU35:FU36"/>
    <mergeCell ref="GC35:GC36"/>
    <mergeCell ref="GK35:GK36"/>
    <mergeCell ref="GS35:GS36"/>
    <mergeCell ref="HA35:HA36"/>
    <mergeCell ref="HI35:HI36"/>
    <mergeCell ref="DY35:DY36"/>
    <mergeCell ref="EG35:EG36"/>
    <mergeCell ref="EO35:EO36"/>
    <mergeCell ref="EW35:EW36"/>
    <mergeCell ref="FE35:FE36"/>
    <mergeCell ref="FM35:FM36"/>
    <mergeCell ref="CC35:CC36"/>
    <mergeCell ref="CK35:CK36"/>
    <mergeCell ref="CS35:CS36"/>
    <mergeCell ref="DA35:DA36"/>
    <mergeCell ref="DI35:DI36"/>
    <mergeCell ref="DQ35:DQ36"/>
    <mergeCell ref="IO27:IO28"/>
    <mergeCell ref="I35:I36"/>
    <mergeCell ref="Q35:Q36"/>
    <mergeCell ref="Y35:Y36"/>
    <mergeCell ref="AG35:AG36"/>
    <mergeCell ref="AO35:AO36"/>
    <mergeCell ref="AW35:AW36"/>
    <mergeCell ref="BE35:BE36"/>
    <mergeCell ref="BM35:BM36"/>
    <mergeCell ref="BU35:BU36"/>
    <mergeCell ref="GS27:GS28"/>
    <mergeCell ref="HA27:HA28"/>
    <mergeCell ref="HI27:HI28"/>
    <mergeCell ref="HQ27:HQ28"/>
    <mergeCell ref="HY27:HY28"/>
    <mergeCell ref="IG27:IG28"/>
    <mergeCell ref="EW27:EW28"/>
    <mergeCell ref="FE27:FE28"/>
    <mergeCell ref="FM27:FM28"/>
    <mergeCell ref="FU27:FU28"/>
    <mergeCell ref="GC27:GC28"/>
    <mergeCell ref="GK27:GK28"/>
    <mergeCell ref="DA27:DA28"/>
    <mergeCell ref="DI27:DI28"/>
    <mergeCell ref="DQ27:DQ28"/>
    <mergeCell ref="DY27:DY28"/>
    <mergeCell ref="EG27:EG28"/>
    <mergeCell ref="EO27:EO28"/>
    <mergeCell ref="BE27:BE28"/>
    <mergeCell ref="BM27:BM28"/>
    <mergeCell ref="BU27:BU28"/>
    <mergeCell ref="CC27:CC28"/>
    <mergeCell ref="CK27:CK28"/>
    <mergeCell ref="CS27:CS28"/>
    <mergeCell ref="HQ19:HQ20"/>
    <mergeCell ref="HY19:HY20"/>
    <mergeCell ref="IG19:IG20"/>
    <mergeCell ref="IO19:IO20"/>
    <mergeCell ref="I27:I28"/>
    <mergeCell ref="Q27:Q28"/>
    <mergeCell ref="Y27:Y28"/>
    <mergeCell ref="AG27:AG28"/>
    <mergeCell ref="AO27:AO28"/>
    <mergeCell ref="AW27:AW28"/>
    <mergeCell ref="FU19:FU20"/>
    <mergeCell ref="GC19:GC20"/>
    <mergeCell ref="GK19:GK20"/>
    <mergeCell ref="GS19:GS20"/>
    <mergeCell ref="HA19:HA20"/>
    <mergeCell ref="HI19:HI20"/>
    <mergeCell ref="DY19:DY20"/>
    <mergeCell ref="EG19:EG20"/>
    <mergeCell ref="EO19:EO20"/>
    <mergeCell ref="EW19:EW20"/>
    <mergeCell ref="FE19:FE20"/>
    <mergeCell ref="FM19:FM20"/>
    <mergeCell ref="CC19:CC20"/>
    <mergeCell ref="CK19:CK20"/>
    <mergeCell ref="CS19:CS20"/>
    <mergeCell ref="DA19:DA20"/>
    <mergeCell ref="DI19:DI20"/>
    <mergeCell ref="DQ19:DQ20"/>
    <mergeCell ref="IO11:IO12"/>
    <mergeCell ref="I19:I20"/>
    <mergeCell ref="Q19:Q20"/>
    <mergeCell ref="Y19:Y20"/>
    <mergeCell ref="AG19:AG20"/>
    <mergeCell ref="AO19:AO20"/>
    <mergeCell ref="AW19:AW20"/>
    <mergeCell ref="BE19:BE20"/>
    <mergeCell ref="BM19:BM20"/>
    <mergeCell ref="BU19:BU20"/>
    <mergeCell ref="GS11:GS12"/>
    <mergeCell ref="HA11:HA12"/>
    <mergeCell ref="HI11:HI12"/>
    <mergeCell ref="HQ11:HQ12"/>
    <mergeCell ref="HY11:HY12"/>
    <mergeCell ref="IG11:IG12"/>
    <mergeCell ref="EW11:EW12"/>
    <mergeCell ref="FE11:FE12"/>
    <mergeCell ref="FM11:FM12"/>
    <mergeCell ref="FU11:FU12"/>
    <mergeCell ref="GC11:GC12"/>
    <mergeCell ref="GK11:GK12"/>
    <mergeCell ref="DA11:DA12"/>
    <mergeCell ref="DI11:DI12"/>
    <mergeCell ref="DQ11:DQ12"/>
    <mergeCell ref="DY11:DY12"/>
    <mergeCell ref="EG11:EG12"/>
    <mergeCell ref="EO11:EO12"/>
    <mergeCell ref="BE11:BE12"/>
    <mergeCell ref="BM11:BM12"/>
    <mergeCell ref="BU11:BU12"/>
    <mergeCell ref="CC11:CC12"/>
    <mergeCell ref="CK11:CK12"/>
    <mergeCell ref="CS11:CS12"/>
    <mergeCell ref="HQ4:HR4"/>
    <mergeCell ref="HY4:HZ4"/>
    <mergeCell ref="IG4:IH4"/>
    <mergeCell ref="IO4:IP4"/>
    <mergeCell ref="I11:I12"/>
    <mergeCell ref="Q11:Q12"/>
    <mergeCell ref="Y11:Y12"/>
    <mergeCell ref="AG11:AG12"/>
    <mergeCell ref="AO11:AO12"/>
    <mergeCell ref="AW11:AW12"/>
    <mergeCell ref="FU4:FV4"/>
    <mergeCell ref="GC4:GD4"/>
    <mergeCell ref="GK4:GL4"/>
    <mergeCell ref="GS4:GT4"/>
    <mergeCell ref="HA4:HB4"/>
    <mergeCell ref="HI4:HJ4"/>
    <mergeCell ref="DY4:DZ4"/>
    <mergeCell ref="EG4:EH4"/>
    <mergeCell ref="EO4:EP4"/>
    <mergeCell ref="EW4:EX4"/>
    <mergeCell ref="FE4:FF4"/>
    <mergeCell ref="FM4:FN4"/>
    <mergeCell ref="CC4:CD4"/>
    <mergeCell ref="CK4:CL4"/>
    <mergeCell ref="CS4:CT4"/>
    <mergeCell ref="DA4:DB4"/>
    <mergeCell ref="DI4:DJ4"/>
    <mergeCell ref="DQ4:DR4"/>
    <mergeCell ref="IM2:IT3"/>
    <mergeCell ref="I4:J4"/>
    <mergeCell ref="Q4:R4"/>
    <mergeCell ref="Y4:Z4"/>
    <mergeCell ref="AG4:AH4"/>
    <mergeCell ref="AO4:AP4"/>
    <mergeCell ref="AW4:AX4"/>
    <mergeCell ref="BE4:BF4"/>
    <mergeCell ref="BM4:BN4"/>
    <mergeCell ref="BU4:BV4"/>
    <mergeCell ref="GQ2:GX3"/>
    <mergeCell ref="GY2:HF3"/>
    <mergeCell ref="HG2:HN3"/>
    <mergeCell ref="HO2:HV3"/>
    <mergeCell ref="HW2:ID3"/>
    <mergeCell ref="IE2:IL3"/>
    <mergeCell ref="EU2:FB3"/>
    <mergeCell ref="FC2:FJ3"/>
    <mergeCell ref="FK2:FR3"/>
    <mergeCell ref="FS2:FZ3"/>
    <mergeCell ref="G2:N3"/>
    <mergeCell ref="O2:V3"/>
    <mergeCell ref="W2:AD3"/>
    <mergeCell ref="AE2:AL3"/>
    <mergeCell ref="AM2:AT3"/>
    <mergeCell ref="AU2:BB3"/>
    <mergeCell ref="GA2:GH3"/>
    <mergeCell ref="GI2:GP3"/>
    <mergeCell ref="CY2:DF3"/>
    <mergeCell ref="DG2:DN3"/>
    <mergeCell ref="DO2:DV3"/>
    <mergeCell ref="DW2:ED3"/>
    <mergeCell ref="EE2:EL3"/>
    <mergeCell ref="EM2:ET3"/>
    <mergeCell ref="BC2:BJ3"/>
    <mergeCell ref="BK2:BR3"/>
    <mergeCell ref="BS2:BZ3"/>
    <mergeCell ref="CA2:CH3"/>
    <mergeCell ref="CI2:CP3"/>
    <mergeCell ref="CQ2:CX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F0"/>
  </sheetPr>
  <dimension ref="B1:GX156"/>
  <sheetViews>
    <sheetView tabSelected="1" zoomScale="40" zoomScaleNormal="40" workbookViewId="0">
      <selection activeCell="I129" sqref="I129"/>
    </sheetView>
  </sheetViews>
  <sheetFormatPr baseColWidth="10" defaultRowHeight="15" x14ac:dyDescent="0.25"/>
  <cols>
    <col min="2" max="2" width="67.7109375" bestFit="1" customWidth="1"/>
    <col min="3" max="3" width="13.85546875" bestFit="1" customWidth="1"/>
    <col min="4" max="4" width="34.140625" bestFit="1" customWidth="1"/>
    <col min="5" max="5" width="6.5703125" bestFit="1" customWidth="1"/>
    <col min="6" max="6" width="13" style="1" bestFit="1" customWidth="1"/>
    <col min="7" max="7" width="15.140625" bestFit="1" customWidth="1"/>
    <col min="8" max="8" width="17.42578125" style="1" bestFit="1" customWidth="1"/>
    <col min="9" max="9" width="29.140625" style="1" bestFit="1" customWidth="1"/>
    <col min="10" max="10" width="14.42578125" style="1" bestFit="1" customWidth="1"/>
    <col min="11" max="11" width="21.28515625" style="1" bestFit="1" customWidth="1"/>
    <col min="12" max="12" width="24.140625" style="1" bestFit="1" customWidth="1"/>
    <col min="13" max="13" width="21.85546875" style="1" bestFit="1" customWidth="1"/>
    <col min="14" max="14" width="19.5703125" style="1" bestFit="1" customWidth="1"/>
    <col min="15" max="15" width="15.140625" bestFit="1" customWidth="1"/>
    <col min="16" max="16" width="17.42578125" bestFit="1" customWidth="1"/>
    <col min="17" max="17" width="29.140625" bestFit="1" customWidth="1"/>
    <col min="18" max="18" width="14.42578125" bestFit="1" customWidth="1"/>
    <col min="19" max="19" width="21.28515625" bestFit="1" customWidth="1"/>
    <col min="20" max="20" width="28" bestFit="1" customWidth="1"/>
    <col min="21" max="21" width="21.85546875" bestFit="1" customWidth="1"/>
    <col min="22" max="22" width="19.5703125" bestFit="1" customWidth="1"/>
    <col min="23" max="23" width="15.140625" bestFit="1" customWidth="1"/>
    <col min="24" max="24" width="17.42578125" bestFit="1" customWidth="1"/>
    <col min="25" max="25" width="29.140625" bestFit="1" customWidth="1"/>
    <col min="26" max="26" width="14.42578125" bestFit="1" customWidth="1"/>
    <col min="27" max="27" width="21.28515625" bestFit="1" customWidth="1"/>
    <col min="28" max="28" width="28" bestFit="1" customWidth="1"/>
    <col min="29" max="29" width="21.85546875" bestFit="1" customWidth="1"/>
    <col min="30" max="30" width="19.5703125" bestFit="1" customWidth="1"/>
    <col min="31" max="31" width="15.140625" bestFit="1" customWidth="1"/>
    <col min="32" max="32" width="17.42578125" bestFit="1" customWidth="1"/>
    <col min="33" max="33" width="29.140625" bestFit="1" customWidth="1"/>
    <col min="34" max="34" width="14.42578125" bestFit="1" customWidth="1"/>
    <col min="35" max="35" width="21.28515625" bestFit="1" customWidth="1"/>
    <col min="36" max="36" width="28" bestFit="1" customWidth="1"/>
    <col min="37" max="37" width="21.85546875" bestFit="1" customWidth="1"/>
    <col min="38" max="38" width="19.5703125" bestFit="1" customWidth="1"/>
    <col min="39" max="39" width="15.140625" bestFit="1" customWidth="1"/>
    <col min="40" max="40" width="17.42578125" bestFit="1" customWidth="1"/>
    <col min="41" max="41" width="29.140625" bestFit="1" customWidth="1"/>
    <col min="42" max="42" width="14.42578125" bestFit="1" customWidth="1"/>
    <col min="43" max="43" width="21.28515625" bestFit="1" customWidth="1"/>
    <col min="44" max="44" width="28" bestFit="1" customWidth="1"/>
    <col min="45" max="45" width="21.85546875" bestFit="1" customWidth="1"/>
    <col min="46" max="46" width="19.5703125" bestFit="1" customWidth="1"/>
    <col min="47" max="47" width="15.140625" bestFit="1" customWidth="1"/>
    <col min="48" max="48" width="17.42578125" bestFit="1" customWidth="1"/>
    <col min="49" max="49" width="29.140625" bestFit="1" customWidth="1"/>
    <col min="50" max="50" width="14.42578125" bestFit="1" customWidth="1"/>
    <col min="51" max="51" width="21.28515625" bestFit="1" customWidth="1"/>
    <col min="52" max="52" width="28" bestFit="1" customWidth="1"/>
    <col min="53" max="53" width="21.85546875" bestFit="1" customWidth="1"/>
    <col min="54" max="54" width="19.5703125" bestFit="1" customWidth="1"/>
    <col min="55" max="55" width="15.140625" bestFit="1" customWidth="1"/>
    <col min="56" max="56" width="17.42578125" bestFit="1" customWidth="1"/>
    <col min="57" max="57" width="29.140625" bestFit="1" customWidth="1"/>
    <col min="58" max="58" width="14.42578125" bestFit="1" customWidth="1"/>
    <col min="59" max="59" width="21.28515625" bestFit="1" customWidth="1"/>
    <col min="60" max="60" width="28" bestFit="1" customWidth="1"/>
    <col min="61" max="61" width="21.85546875" bestFit="1" customWidth="1"/>
    <col min="62" max="62" width="19.5703125" bestFit="1" customWidth="1"/>
    <col min="63" max="63" width="15.140625" bestFit="1" customWidth="1"/>
    <col min="64" max="64" width="17.42578125" bestFit="1" customWidth="1"/>
    <col min="65" max="65" width="29.140625" bestFit="1" customWidth="1"/>
    <col min="66" max="66" width="14.42578125" bestFit="1" customWidth="1"/>
    <col min="67" max="67" width="21.28515625" bestFit="1" customWidth="1"/>
    <col min="68" max="68" width="28" bestFit="1" customWidth="1"/>
    <col min="69" max="69" width="21.85546875" bestFit="1" customWidth="1"/>
    <col min="70" max="70" width="19.5703125" bestFit="1" customWidth="1"/>
    <col min="71" max="71" width="15.140625" bestFit="1" customWidth="1"/>
    <col min="72" max="72" width="17.42578125" bestFit="1" customWidth="1"/>
    <col min="73" max="73" width="29.140625" bestFit="1" customWidth="1"/>
    <col min="74" max="74" width="14.42578125" bestFit="1" customWidth="1"/>
    <col min="75" max="75" width="21.28515625" bestFit="1" customWidth="1"/>
    <col min="76" max="76" width="28" bestFit="1" customWidth="1"/>
    <col min="77" max="77" width="21.85546875" bestFit="1" customWidth="1"/>
    <col min="78" max="78" width="19.5703125" bestFit="1" customWidth="1"/>
    <col min="79" max="79" width="15.140625" bestFit="1" customWidth="1"/>
    <col min="80" max="80" width="17.42578125" bestFit="1" customWidth="1"/>
    <col min="81" max="81" width="29.140625" bestFit="1" customWidth="1"/>
    <col min="82" max="82" width="14.42578125" bestFit="1" customWidth="1"/>
    <col min="83" max="83" width="21.28515625" bestFit="1" customWidth="1"/>
    <col min="84" max="84" width="28" bestFit="1" customWidth="1"/>
    <col min="85" max="85" width="21.85546875" bestFit="1" customWidth="1"/>
    <col min="86" max="86" width="19.5703125" bestFit="1" customWidth="1"/>
    <col min="87" max="87" width="15.140625" bestFit="1" customWidth="1"/>
    <col min="88" max="88" width="17.42578125" bestFit="1" customWidth="1"/>
    <col min="89" max="89" width="29.140625" bestFit="1" customWidth="1"/>
    <col min="90" max="90" width="14.42578125" bestFit="1" customWidth="1"/>
    <col min="91" max="91" width="21.28515625" bestFit="1" customWidth="1"/>
    <col min="92" max="92" width="28" bestFit="1" customWidth="1"/>
    <col min="93" max="93" width="21.85546875" bestFit="1" customWidth="1"/>
    <col min="94" max="94" width="19.5703125" bestFit="1" customWidth="1"/>
    <col min="95" max="95" width="15.140625" bestFit="1" customWidth="1"/>
    <col min="96" max="96" width="17.42578125" bestFit="1" customWidth="1"/>
    <col min="97" max="97" width="29.140625" bestFit="1" customWidth="1"/>
    <col min="98" max="98" width="14.42578125" bestFit="1" customWidth="1"/>
    <col min="99" max="99" width="21.28515625" bestFit="1" customWidth="1"/>
    <col min="100" max="100" width="28" bestFit="1" customWidth="1"/>
    <col min="101" max="101" width="21.85546875" bestFit="1" customWidth="1"/>
    <col min="102" max="102" width="19.5703125" bestFit="1" customWidth="1"/>
    <col min="103" max="103" width="15.140625" bestFit="1" customWidth="1"/>
    <col min="104" max="104" width="17.42578125" bestFit="1" customWidth="1"/>
    <col min="105" max="105" width="29.140625" bestFit="1" customWidth="1"/>
    <col min="106" max="106" width="14.42578125" bestFit="1" customWidth="1"/>
    <col min="107" max="107" width="21.28515625" bestFit="1" customWidth="1"/>
    <col min="108" max="108" width="28" bestFit="1" customWidth="1"/>
    <col min="109" max="109" width="21.85546875" bestFit="1" customWidth="1"/>
    <col min="110" max="110" width="19.5703125" bestFit="1" customWidth="1"/>
    <col min="111" max="111" width="15.140625" bestFit="1" customWidth="1"/>
    <col min="112" max="112" width="17.42578125" bestFit="1" customWidth="1"/>
    <col min="113" max="113" width="29.140625" bestFit="1" customWidth="1"/>
    <col min="114" max="114" width="14.42578125" bestFit="1" customWidth="1"/>
    <col min="115" max="115" width="21.28515625" bestFit="1" customWidth="1"/>
    <col min="116" max="116" width="28" bestFit="1" customWidth="1"/>
    <col min="117" max="117" width="21.85546875" bestFit="1" customWidth="1"/>
    <col min="118" max="118" width="19.5703125" bestFit="1" customWidth="1"/>
    <col min="119" max="119" width="15.140625" bestFit="1" customWidth="1"/>
    <col min="120" max="120" width="17.42578125" bestFit="1" customWidth="1"/>
    <col min="121" max="121" width="29.140625" bestFit="1" customWidth="1"/>
    <col min="122" max="122" width="14.42578125" bestFit="1" customWidth="1"/>
    <col min="123" max="123" width="21.28515625" bestFit="1" customWidth="1"/>
    <col min="124" max="124" width="28" bestFit="1" customWidth="1"/>
    <col min="125" max="125" width="21.85546875" bestFit="1" customWidth="1"/>
    <col min="126" max="126" width="19.5703125" bestFit="1" customWidth="1"/>
    <col min="127" max="127" width="15.140625" bestFit="1" customWidth="1"/>
    <col min="128" max="128" width="17.42578125" bestFit="1" customWidth="1"/>
    <col min="129" max="129" width="29.140625" bestFit="1" customWidth="1"/>
    <col min="130" max="130" width="14.42578125" bestFit="1" customWidth="1"/>
    <col min="131" max="131" width="21.28515625" bestFit="1" customWidth="1"/>
    <col min="132" max="132" width="28" bestFit="1" customWidth="1"/>
    <col min="133" max="133" width="21.85546875" bestFit="1" customWidth="1"/>
    <col min="134" max="134" width="19.5703125" bestFit="1" customWidth="1"/>
    <col min="135" max="135" width="15.140625" bestFit="1" customWidth="1"/>
    <col min="136" max="136" width="17.42578125" bestFit="1" customWidth="1"/>
    <col min="137" max="137" width="29.140625" bestFit="1" customWidth="1"/>
    <col min="138" max="138" width="14.42578125" bestFit="1" customWidth="1"/>
    <col min="139" max="139" width="21.28515625" bestFit="1" customWidth="1"/>
    <col min="140" max="140" width="28" bestFit="1" customWidth="1"/>
    <col min="141" max="141" width="21.85546875" bestFit="1" customWidth="1"/>
    <col min="142" max="142" width="19.5703125" bestFit="1" customWidth="1"/>
    <col min="143" max="143" width="15.140625" bestFit="1" customWidth="1"/>
    <col min="144" max="144" width="17.42578125" bestFit="1" customWidth="1"/>
    <col min="145" max="145" width="29.140625" bestFit="1" customWidth="1"/>
    <col min="146" max="146" width="14.42578125" bestFit="1" customWidth="1"/>
    <col min="147" max="147" width="21.28515625" bestFit="1" customWidth="1"/>
    <col min="148" max="148" width="28" bestFit="1" customWidth="1"/>
    <col min="149" max="149" width="21.85546875" bestFit="1" customWidth="1"/>
    <col min="150" max="150" width="19.5703125" bestFit="1" customWidth="1"/>
    <col min="151" max="151" width="15.140625" bestFit="1" customWidth="1"/>
    <col min="152" max="152" width="17.42578125" bestFit="1" customWidth="1"/>
    <col min="153" max="153" width="29.140625" bestFit="1" customWidth="1"/>
    <col min="154" max="154" width="14.42578125" bestFit="1" customWidth="1"/>
    <col min="155" max="155" width="21.28515625" bestFit="1" customWidth="1"/>
    <col min="156" max="156" width="28" bestFit="1" customWidth="1"/>
    <col min="157" max="157" width="21.85546875" bestFit="1" customWidth="1"/>
    <col min="158" max="158" width="19.5703125" bestFit="1" customWidth="1"/>
    <col min="159" max="159" width="15.140625" bestFit="1" customWidth="1"/>
    <col min="160" max="160" width="17.42578125" bestFit="1" customWidth="1"/>
    <col min="161" max="161" width="29.140625" bestFit="1" customWidth="1"/>
    <col min="162" max="162" width="14.42578125" bestFit="1" customWidth="1"/>
    <col min="163" max="163" width="21.28515625" bestFit="1" customWidth="1"/>
    <col min="164" max="164" width="28" bestFit="1" customWidth="1"/>
    <col min="165" max="165" width="21.85546875" bestFit="1" customWidth="1"/>
    <col min="166" max="166" width="19.5703125" bestFit="1" customWidth="1"/>
    <col min="167" max="167" width="15.140625" bestFit="1" customWidth="1"/>
    <col min="168" max="168" width="17.42578125" bestFit="1" customWidth="1"/>
    <col min="169" max="169" width="29.140625" bestFit="1" customWidth="1"/>
    <col min="170" max="170" width="14.42578125" bestFit="1" customWidth="1"/>
    <col min="171" max="171" width="21.28515625" bestFit="1" customWidth="1"/>
    <col min="172" max="172" width="28" bestFit="1" customWidth="1"/>
    <col min="173" max="173" width="21.85546875" bestFit="1" customWidth="1"/>
    <col min="174" max="174" width="19.5703125" bestFit="1" customWidth="1"/>
    <col min="175" max="175" width="15.140625" bestFit="1" customWidth="1"/>
    <col min="176" max="176" width="17.42578125" bestFit="1" customWidth="1"/>
    <col min="177" max="177" width="29.140625" bestFit="1" customWidth="1"/>
    <col min="178" max="178" width="14.42578125" bestFit="1" customWidth="1"/>
    <col min="179" max="179" width="21.28515625" bestFit="1" customWidth="1"/>
    <col min="180" max="180" width="28" bestFit="1" customWidth="1"/>
    <col min="181" max="181" width="21.85546875" bestFit="1" customWidth="1"/>
    <col min="182" max="182" width="19.5703125" bestFit="1" customWidth="1"/>
    <col min="183" max="183" width="15.140625" bestFit="1" customWidth="1"/>
    <col min="184" max="184" width="17.42578125" bestFit="1" customWidth="1"/>
    <col min="185" max="185" width="29.140625" bestFit="1" customWidth="1"/>
    <col min="186" max="186" width="14.42578125" bestFit="1" customWidth="1"/>
    <col min="187" max="187" width="21.28515625" bestFit="1" customWidth="1"/>
    <col min="188" max="188" width="28" bestFit="1" customWidth="1"/>
    <col min="189" max="189" width="21.85546875" bestFit="1" customWidth="1"/>
    <col min="190" max="190" width="19.5703125" bestFit="1" customWidth="1"/>
    <col min="191" max="191" width="15.140625" bestFit="1" customWidth="1"/>
    <col min="192" max="192" width="17.42578125" bestFit="1" customWidth="1"/>
    <col min="193" max="193" width="29.140625" bestFit="1" customWidth="1"/>
    <col min="194" max="194" width="14.42578125" bestFit="1" customWidth="1"/>
    <col min="195" max="195" width="21.28515625" bestFit="1" customWidth="1"/>
    <col min="196" max="196" width="28" bestFit="1" customWidth="1"/>
    <col min="197" max="197" width="21.85546875" bestFit="1" customWidth="1"/>
    <col min="198" max="198" width="19.5703125" bestFit="1" customWidth="1"/>
    <col min="199" max="199" width="15.140625" bestFit="1" customWidth="1"/>
    <col min="200" max="200" width="17.42578125" bestFit="1" customWidth="1"/>
    <col min="201" max="201" width="29.140625" bestFit="1" customWidth="1"/>
    <col min="202" max="202" width="14.42578125" bestFit="1" customWidth="1"/>
    <col min="203" max="203" width="21.28515625" bestFit="1" customWidth="1"/>
    <col min="204" max="204" width="28" bestFit="1" customWidth="1"/>
    <col min="205" max="205" width="21.85546875" bestFit="1" customWidth="1"/>
    <col min="206" max="206" width="19.5703125" bestFit="1" customWidth="1"/>
  </cols>
  <sheetData>
    <row r="1" spans="4:206" ht="15.75" thickBot="1" x14ac:dyDescent="0.3"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M1" s="71"/>
      <c r="AN1" s="72"/>
      <c r="AO1" s="72"/>
      <c r="AP1" s="72"/>
      <c r="AQ1" s="72"/>
      <c r="AR1" s="72"/>
      <c r="AS1" s="72"/>
      <c r="AT1" s="191"/>
    </row>
    <row r="2" spans="4:206" ht="15" customHeight="1" x14ac:dyDescent="0.25">
      <c r="G2" s="313">
        <v>42558</v>
      </c>
      <c r="H2" s="314"/>
      <c r="I2" s="314"/>
      <c r="J2" s="314"/>
      <c r="K2" s="314"/>
      <c r="L2" s="314"/>
      <c r="M2" s="314"/>
      <c r="N2" s="315"/>
      <c r="O2" s="313">
        <v>42559</v>
      </c>
      <c r="P2" s="314"/>
      <c r="Q2" s="314"/>
      <c r="R2" s="314"/>
      <c r="S2" s="314"/>
      <c r="T2" s="314"/>
      <c r="U2" s="314"/>
      <c r="V2" s="315"/>
      <c r="W2" s="313">
        <v>42560</v>
      </c>
      <c r="X2" s="314"/>
      <c r="Y2" s="314"/>
      <c r="Z2" s="314"/>
      <c r="AA2" s="314"/>
      <c r="AB2" s="314"/>
      <c r="AC2" s="314"/>
      <c r="AD2" s="315"/>
      <c r="AE2" s="313">
        <v>42561</v>
      </c>
      <c r="AF2" s="314"/>
      <c r="AG2" s="314"/>
      <c r="AH2" s="314"/>
      <c r="AI2" s="314"/>
      <c r="AJ2" s="314"/>
      <c r="AK2" s="314"/>
      <c r="AL2" s="315"/>
      <c r="AM2" s="313">
        <v>42562</v>
      </c>
      <c r="AN2" s="314"/>
      <c r="AO2" s="314"/>
      <c r="AP2" s="314"/>
      <c r="AQ2" s="314"/>
      <c r="AR2" s="314"/>
      <c r="AS2" s="314"/>
      <c r="AT2" s="315"/>
      <c r="AU2" s="313">
        <v>42563</v>
      </c>
      <c r="AV2" s="314"/>
      <c r="AW2" s="314"/>
      <c r="AX2" s="314"/>
      <c r="AY2" s="314"/>
      <c r="AZ2" s="314"/>
      <c r="BA2" s="314"/>
      <c r="BB2" s="315"/>
      <c r="BC2" s="313">
        <v>42564</v>
      </c>
      <c r="BD2" s="314"/>
      <c r="BE2" s="314"/>
      <c r="BF2" s="314"/>
      <c r="BG2" s="314"/>
      <c r="BH2" s="314"/>
      <c r="BI2" s="314"/>
      <c r="BJ2" s="315"/>
      <c r="BK2" s="313">
        <v>42565</v>
      </c>
      <c r="BL2" s="314"/>
      <c r="BM2" s="314"/>
      <c r="BN2" s="314"/>
      <c r="BO2" s="314"/>
      <c r="BP2" s="314"/>
      <c r="BQ2" s="314"/>
      <c r="BR2" s="315"/>
      <c r="BS2" s="313">
        <v>42566</v>
      </c>
      <c r="BT2" s="314"/>
      <c r="BU2" s="314"/>
      <c r="BV2" s="314"/>
      <c r="BW2" s="314"/>
      <c r="BX2" s="314"/>
      <c r="BY2" s="314"/>
      <c r="BZ2" s="315"/>
      <c r="CA2" s="313">
        <v>42567</v>
      </c>
      <c r="CB2" s="314"/>
      <c r="CC2" s="314"/>
      <c r="CD2" s="314"/>
      <c r="CE2" s="314"/>
      <c r="CF2" s="314"/>
      <c r="CG2" s="314"/>
      <c r="CH2" s="315"/>
      <c r="CI2" s="313">
        <v>42568</v>
      </c>
      <c r="CJ2" s="314"/>
      <c r="CK2" s="314"/>
      <c r="CL2" s="314"/>
      <c r="CM2" s="314"/>
      <c r="CN2" s="314"/>
      <c r="CO2" s="314"/>
      <c r="CP2" s="315"/>
      <c r="CQ2" s="313">
        <v>42569</v>
      </c>
      <c r="CR2" s="314"/>
      <c r="CS2" s="314"/>
      <c r="CT2" s="314"/>
      <c r="CU2" s="314"/>
      <c r="CV2" s="314"/>
      <c r="CW2" s="314"/>
      <c r="CX2" s="315"/>
      <c r="CY2" s="313">
        <v>42570</v>
      </c>
      <c r="CZ2" s="314"/>
      <c r="DA2" s="314"/>
      <c r="DB2" s="314"/>
      <c r="DC2" s="314"/>
      <c r="DD2" s="314"/>
      <c r="DE2" s="314"/>
      <c r="DF2" s="315"/>
      <c r="DG2" s="313">
        <v>42571</v>
      </c>
      <c r="DH2" s="314"/>
      <c r="DI2" s="314"/>
      <c r="DJ2" s="314"/>
      <c r="DK2" s="314"/>
      <c r="DL2" s="314"/>
      <c r="DM2" s="314"/>
      <c r="DN2" s="315"/>
      <c r="DO2" s="313">
        <v>42572</v>
      </c>
      <c r="DP2" s="314"/>
      <c r="DQ2" s="314"/>
      <c r="DR2" s="314"/>
      <c r="DS2" s="314"/>
      <c r="DT2" s="314"/>
      <c r="DU2" s="314"/>
      <c r="DV2" s="315"/>
      <c r="DW2" s="313">
        <v>42573</v>
      </c>
      <c r="DX2" s="314"/>
      <c r="DY2" s="314"/>
      <c r="DZ2" s="314"/>
      <c r="EA2" s="314"/>
      <c r="EB2" s="314"/>
      <c r="EC2" s="314"/>
      <c r="ED2" s="315"/>
      <c r="EE2" s="313">
        <v>42574</v>
      </c>
      <c r="EF2" s="314"/>
      <c r="EG2" s="314"/>
      <c r="EH2" s="314"/>
      <c r="EI2" s="314"/>
      <c r="EJ2" s="314"/>
      <c r="EK2" s="314"/>
      <c r="EL2" s="315"/>
      <c r="EM2" s="313">
        <v>42575</v>
      </c>
      <c r="EN2" s="314"/>
      <c r="EO2" s="314"/>
      <c r="EP2" s="314"/>
      <c r="EQ2" s="314"/>
      <c r="ER2" s="314"/>
      <c r="ES2" s="314"/>
      <c r="ET2" s="315"/>
      <c r="EU2" s="313">
        <v>42576</v>
      </c>
      <c r="EV2" s="314"/>
      <c r="EW2" s="314"/>
      <c r="EX2" s="314"/>
      <c r="EY2" s="314"/>
      <c r="EZ2" s="314"/>
      <c r="FA2" s="314"/>
      <c r="FB2" s="315"/>
      <c r="FC2" s="313">
        <v>42577</v>
      </c>
      <c r="FD2" s="314"/>
      <c r="FE2" s="314"/>
      <c r="FF2" s="314"/>
      <c r="FG2" s="314"/>
      <c r="FH2" s="314"/>
      <c r="FI2" s="314"/>
      <c r="FJ2" s="315"/>
      <c r="FK2" s="313">
        <v>42578</v>
      </c>
      <c r="FL2" s="314"/>
      <c r="FM2" s="314"/>
      <c r="FN2" s="314"/>
      <c r="FO2" s="314"/>
      <c r="FP2" s="314"/>
      <c r="FQ2" s="314"/>
      <c r="FR2" s="315"/>
      <c r="FS2" s="313">
        <v>42579</v>
      </c>
      <c r="FT2" s="314"/>
      <c r="FU2" s="314"/>
      <c r="FV2" s="314"/>
      <c r="FW2" s="314"/>
      <c r="FX2" s="314"/>
      <c r="FY2" s="314"/>
      <c r="FZ2" s="315"/>
      <c r="GA2" s="313">
        <v>42580</v>
      </c>
      <c r="GB2" s="314"/>
      <c r="GC2" s="314"/>
      <c r="GD2" s="314"/>
      <c r="GE2" s="314"/>
      <c r="GF2" s="314"/>
      <c r="GG2" s="314"/>
      <c r="GH2" s="315"/>
      <c r="GI2" s="313">
        <v>42581</v>
      </c>
      <c r="GJ2" s="314"/>
      <c r="GK2" s="314"/>
      <c r="GL2" s="314"/>
      <c r="GM2" s="314"/>
      <c r="GN2" s="314"/>
      <c r="GO2" s="314"/>
      <c r="GP2" s="315"/>
      <c r="GQ2" s="313">
        <v>42582</v>
      </c>
      <c r="GR2" s="314"/>
      <c r="GS2" s="314"/>
      <c r="GT2" s="314"/>
      <c r="GU2" s="314"/>
      <c r="GV2" s="314"/>
      <c r="GW2" s="314"/>
      <c r="GX2" s="315"/>
    </row>
    <row r="3" spans="4:206" ht="15" customHeight="1" x14ac:dyDescent="0.25">
      <c r="G3" s="316"/>
      <c r="H3" s="317"/>
      <c r="I3" s="317"/>
      <c r="J3" s="317"/>
      <c r="K3" s="317"/>
      <c r="L3" s="317"/>
      <c r="M3" s="317"/>
      <c r="N3" s="318"/>
      <c r="O3" s="316"/>
      <c r="P3" s="317"/>
      <c r="Q3" s="317"/>
      <c r="R3" s="317"/>
      <c r="S3" s="317"/>
      <c r="T3" s="317"/>
      <c r="U3" s="317"/>
      <c r="V3" s="318"/>
      <c r="W3" s="316"/>
      <c r="X3" s="317"/>
      <c r="Y3" s="317"/>
      <c r="Z3" s="317"/>
      <c r="AA3" s="317"/>
      <c r="AB3" s="317"/>
      <c r="AC3" s="317"/>
      <c r="AD3" s="318"/>
      <c r="AE3" s="316"/>
      <c r="AF3" s="317"/>
      <c r="AG3" s="317"/>
      <c r="AH3" s="317"/>
      <c r="AI3" s="317"/>
      <c r="AJ3" s="317"/>
      <c r="AK3" s="317"/>
      <c r="AL3" s="318"/>
      <c r="AM3" s="316"/>
      <c r="AN3" s="317"/>
      <c r="AO3" s="317"/>
      <c r="AP3" s="317"/>
      <c r="AQ3" s="317"/>
      <c r="AR3" s="317"/>
      <c r="AS3" s="317"/>
      <c r="AT3" s="318"/>
      <c r="AU3" s="316"/>
      <c r="AV3" s="317"/>
      <c r="AW3" s="317"/>
      <c r="AX3" s="317"/>
      <c r="AY3" s="317"/>
      <c r="AZ3" s="317"/>
      <c r="BA3" s="317"/>
      <c r="BB3" s="318"/>
      <c r="BC3" s="316"/>
      <c r="BD3" s="317"/>
      <c r="BE3" s="317"/>
      <c r="BF3" s="317"/>
      <c r="BG3" s="317"/>
      <c r="BH3" s="317"/>
      <c r="BI3" s="317"/>
      <c r="BJ3" s="318"/>
      <c r="BK3" s="316"/>
      <c r="BL3" s="317"/>
      <c r="BM3" s="317"/>
      <c r="BN3" s="317"/>
      <c r="BO3" s="317"/>
      <c r="BP3" s="317"/>
      <c r="BQ3" s="317"/>
      <c r="BR3" s="318"/>
      <c r="BS3" s="316"/>
      <c r="BT3" s="317"/>
      <c r="BU3" s="317"/>
      <c r="BV3" s="317"/>
      <c r="BW3" s="317"/>
      <c r="BX3" s="317"/>
      <c r="BY3" s="317"/>
      <c r="BZ3" s="318"/>
      <c r="CA3" s="316"/>
      <c r="CB3" s="317"/>
      <c r="CC3" s="317"/>
      <c r="CD3" s="317"/>
      <c r="CE3" s="317"/>
      <c r="CF3" s="317"/>
      <c r="CG3" s="317"/>
      <c r="CH3" s="318"/>
      <c r="CI3" s="316"/>
      <c r="CJ3" s="317"/>
      <c r="CK3" s="317"/>
      <c r="CL3" s="317"/>
      <c r="CM3" s="317"/>
      <c r="CN3" s="317"/>
      <c r="CO3" s="317"/>
      <c r="CP3" s="318"/>
      <c r="CQ3" s="316"/>
      <c r="CR3" s="317"/>
      <c r="CS3" s="317"/>
      <c r="CT3" s="317"/>
      <c r="CU3" s="317"/>
      <c r="CV3" s="317"/>
      <c r="CW3" s="317"/>
      <c r="CX3" s="318"/>
      <c r="CY3" s="316"/>
      <c r="CZ3" s="317"/>
      <c r="DA3" s="317"/>
      <c r="DB3" s="317"/>
      <c r="DC3" s="317"/>
      <c r="DD3" s="317"/>
      <c r="DE3" s="317"/>
      <c r="DF3" s="318"/>
      <c r="DG3" s="316"/>
      <c r="DH3" s="317"/>
      <c r="DI3" s="317"/>
      <c r="DJ3" s="317"/>
      <c r="DK3" s="317"/>
      <c r="DL3" s="317"/>
      <c r="DM3" s="317"/>
      <c r="DN3" s="318"/>
      <c r="DO3" s="316"/>
      <c r="DP3" s="317"/>
      <c r="DQ3" s="317"/>
      <c r="DR3" s="317"/>
      <c r="DS3" s="317"/>
      <c r="DT3" s="317"/>
      <c r="DU3" s="317"/>
      <c r="DV3" s="318"/>
      <c r="DW3" s="316"/>
      <c r="DX3" s="317"/>
      <c r="DY3" s="317"/>
      <c r="DZ3" s="317"/>
      <c r="EA3" s="317"/>
      <c r="EB3" s="317"/>
      <c r="EC3" s="317"/>
      <c r="ED3" s="318"/>
      <c r="EE3" s="316"/>
      <c r="EF3" s="317"/>
      <c r="EG3" s="317"/>
      <c r="EH3" s="317"/>
      <c r="EI3" s="317"/>
      <c r="EJ3" s="317"/>
      <c r="EK3" s="317"/>
      <c r="EL3" s="318"/>
      <c r="EM3" s="316"/>
      <c r="EN3" s="317"/>
      <c r="EO3" s="317"/>
      <c r="EP3" s="317"/>
      <c r="EQ3" s="317"/>
      <c r="ER3" s="317"/>
      <c r="ES3" s="317"/>
      <c r="ET3" s="318"/>
      <c r="EU3" s="316"/>
      <c r="EV3" s="317"/>
      <c r="EW3" s="317"/>
      <c r="EX3" s="317"/>
      <c r="EY3" s="317"/>
      <c r="EZ3" s="317"/>
      <c r="FA3" s="317"/>
      <c r="FB3" s="318"/>
      <c r="FC3" s="316"/>
      <c r="FD3" s="317"/>
      <c r="FE3" s="317"/>
      <c r="FF3" s="317"/>
      <c r="FG3" s="317"/>
      <c r="FH3" s="317"/>
      <c r="FI3" s="317"/>
      <c r="FJ3" s="318"/>
      <c r="FK3" s="316"/>
      <c r="FL3" s="317"/>
      <c r="FM3" s="317"/>
      <c r="FN3" s="317"/>
      <c r="FO3" s="317"/>
      <c r="FP3" s="317"/>
      <c r="FQ3" s="317"/>
      <c r="FR3" s="318"/>
      <c r="FS3" s="316"/>
      <c r="FT3" s="317"/>
      <c r="FU3" s="317"/>
      <c r="FV3" s="317"/>
      <c r="FW3" s="317"/>
      <c r="FX3" s="317"/>
      <c r="FY3" s="317"/>
      <c r="FZ3" s="318"/>
      <c r="GA3" s="316"/>
      <c r="GB3" s="317"/>
      <c r="GC3" s="317"/>
      <c r="GD3" s="317"/>
      <c r="GE3" s="317"/>
      <c r="GF3" s="317"/>
      <c r="GG3" s="317"/>
      <c r="GH3" s="318"/>
      <c r="GI3" s="316"/>
      <c r="GJ3" s="317"/>
      <c r="GK3" s="317"/>
      <c r="GL3" s="317"/>
      <c r="GM3" s="317"/>
      <c r="GN3" s="317"/>
      <c r="GO3" s="317"/>
      <c r="GP3" s="318"/>
      <c r="GQ3" s="316"/>
      <c r="GR3" s="317"/>
      <c r="GS3" s="317"/>
      <c r="GT3" s="317"/>
      <c r="GU3" s="317"/>
      <c r="GV3" s="317"/>
      <c r="GW3" s="317"/>
      <c r="GX3" s="318"/>
    </row>
    <row r="4" spans="4:206" ht="15.75" customHeight="1" x14ac:dyDescent="0.25">
      <c r="D4" s="98" t="s">
        <v>20</v>
      </c>
      <c r="E4" s="96" t="s">
        <v>6</v>
      </c>
      <c r="F4" s="96" t="s">
        <v>22</v>
      </c>
      <c r="G4" s="97" t="s">
        <v>31</v>
      </c>
      <c r="H4" s="208" t="s">
        <v>30</v>
      </c>
      <c r="I4" s="319" t="s">
        <v>16</v>
      </c>
      <c r="J4" s="320"/>
      <c r="K4" s="99" t="s">
        <v>17</v>
      </c>
      <c r="L4" s="100"/>
      <c r="M4" s="100"/>
      <c r="N4" s="101"/>
      <c r="O4" s="97" t="s">
        <v>31</v>
      </c>
      <c r="P4" s="208" t="s">
        <v>30</v>
      </c>
      <c r="Q4" s="319" t="s">
        <v>16</v>
      </c>
      <c r="R4" s="320"/>
      <c r="S4" s="99" t="s">
        <v>17</v>
      </c>
      <c r="T4" s="100"/>
      <c r="U4" s="100"/>
      <c r="V4" s="101"/>
      <c r="W4" s="97" t="s">
        <v>31</v>
      </c>
      <c r="X4" s="208" t="s">
        <v>30</v>
      </c>
      <c r="Y4" s="319" t="s">
        <v>16</v>
      </c>
      <c r="Z4" s="320"/>
      <c r="AA4" s="99" t="s">
        <v>17</v>
      </c>
      <c r="AB4" s="100"/>
      <c r="AC4" s="100"/>
      <c r="AD4" s="101"/>
      <c r="AE4" s="97" t="s">
        <v>31</v>
      </c>
      <c r="AF4" s="208" t="s">
        <v>30</v>
      </c>
      <c r="AG4" s="319" t="s">
        <v>16</v>
      </c>
      <c r="AH4" s="320"/>
      <c r="AI4" s="99" t="s">
        <v>17</v>
      </c>
      <c r="AJ4" s="100"/>
      <c r="AK4" s="100"/>
      <c r="AL4" s="101"/>
      <c r="AM4" s="97" t="s">
        <v>31</v>
      </c>
      <c r="AN4" s="208" t="s">
        <v>30</v>
      </c>
      <c r="AO4" s="319" t="s">
        <v>16</v>
      </c>
      <c r="AP4" s="320"/>
      <c r="AQ4" s="99" t="s">
        <v>17</v>
      </c>
      <c r="AR4" s="100"/>
      <c r="AS4" s="100"/>
      <c r="AT4" s="101"/>
      <c r="AU4" s="97" t="s">
        <v>31</v>
      </c>
      <c r="AV4" s="208" t="s">
        <v>30</v>
      </c>
      <c r="AW4" s="319" t="s">
        <v>16</v>
      </c>
      <c r="AX4" s="320"/>
      <c r="AY4" s="99" t="s">
        <v>17</v>
      </c>
      <c r="AZ4" s="100"/>
      <c r="BA4" s="100"/>
      <c r="BB4" s="101"/>
      <c r="BC4" s="97" t="s">
        <v>31</v>
      </c>
      <c r="BD4" s="208" t="s">
        <v>30</v>
      </c>
      <c r="BE4" s="319" t="s">
        <v>16</v>
      </c>
      <c r="BF4" s="320"/>
      <c r="BG4" s="99" t="s">
        <v>17</v>
      </c>
      <c r="BH4" s="100"/>
      <c r="BI4" s="100"/>
      <c r="BJ4" s="101"/>
      <c r="BK4" s="97" t="s">
        <v>31</v>
      </c>
      <c r="BL4" s="208" t="s">
        <v>30</v>
      </c>
      <c r="BM4" s="319" t="s">
        <v>16</v>
      </c>
      <c r="BN4" s="320"/>
      <c r="BO4" s="99" t="s">
        <v>17</v>
      </c>
      <c r="BP4" s="100"/>
      <c r="BQ4" s="100"/>
      <c r="BR4" s="101"/>
      <c r="BS4" s="97" t="s">
        <v>31</v>
      </c>
      <c r="BT4" s="208" t="s">
        <v>30</v>
      </c>
      <c r="BU4" s="319" t="s">
        <v>16</v>
      </c>
      <c r="BV4" s="320"/>
      <c r="BW4" s="99" t="s">
        <v>17</v>
      </c>
      <c r="BX4" s="100"/>
      <c r="BY4" s="100"/>
      <c r="BZ4" s="101"/>
      <c r="CA4" s="97" t="s">
        <v>31</v>
      </c>
      <c r="CB4" s="208" t="s">
        <v>30</v>
      </c>
      <c r="CC4" s="319" t="s">
        <v>16</v>
      </c>
      <c r="CD4" s="320"/>
      <c r="CE4" s="99" t="s">
        <v>17</v>
      </c>
      <c r="CF4" s="100"/>
      <c r="CG4" s="100"/>
      <c r="CH4" s="101"/>
      <c r="CI4" s="97" t="s">
        <v>31</v>
      </c>
      <c r="CJ4" s="208" t="s">
        <v>30</v>
      </c>
      <c r="CK4" s="319" t="s">
        <v>16</v>
      </c>
      <c r="CL4" s="320"/>
      <c r="CM4" s="99" t="s">
        <v>17</v>
      </c>
      <c r="CN4" s="100"/>
      <c r="CO4" s="100"/>
      <c r="CP4" s="101"/>
      <c r="CQ4" s="97" t="s">
        <v>31</v>
      </c>
      <c r="CR4" s="208" t="s">
        <v>30</v>
      </c>
      <c r="CS4" s="319" t="s">
        <v>16</v>
      </c>
      <c r="CT4" s="320"/>
      <c r="CU4" s="99" t="s">
        <v>17</v>
      </c>
      <c r="CV4" s="100"/>
      <c r="CW4" s="100"/>
      <c r="CX4" s="101"/>
      <c r="CY4" s="97" t="s">
        <v>31</v>
      </c>
      <c r="CZ4" s="208" t="s">
        <v>30</v>
      </c>
      <c r="DA4" s="319" t="s">
        <v>16</v>
      </c>
      <c r="DB4" s="320"/>
      <c r="DC4" s="99" t="s">
        <v>17</v>
      </c>
      <c r="DD4" s="100"/>
      <c r="DE4" s="100"/>
      <c r="DF4" s="101"/>
      <c r="DG4" s="97" t="s">
        <v>31</v>
      </c>
      <c r="DH4" s="208" t="s">
        <v>30</v>
      </c>
      <c r="DI4" s="319" t="s">
        <v>16</v>
      </c>
      <c r="DJ4" s="320"/>
      <c r="DK4" s="99" t="s">
        <v>17</v>
      </c>
      <c r="DL4" s="100"/>
      <c r="DM4" s="100"/>
      <c r="DN4" s="101"/>
      <c r="DO4" s="97" t="s">
        <v>31</v>
      </c>
      <c r="DP4" s="208" t="s">
        <v>30</v>
      </c>
      <c r="DQ4" s="319" t="s">
        <v>16</v>
      </c>
      <c r="DR4" s="320"/>
      <c r="DS4" s="99" t="s">
        <v>17</v>
      </c>
      <c r="DT4" s="100"/>
      <c r="DU4" s="100"/>
      <c r="DV4" s="101"/>
      <c r="DW4" s="97" t="s">
        <v>31</v>
      </c>
      <c r="DX4" s="208" t="s">
        <v>30</v>
      </c>
      <c r="DY4" s="319" t="s">
        <v>16</v>
      </c>
      <c r="DZ4" s="320"/>
      <c r="EA4" s="99" t="s">
        <v>17</v>
      </c>
      <c r="EB4" s="100"/>
      <c r="EC4" s="100"/>
      <c r="ED4" s="101"/>
      <c r="EE4" s="97" t="s">
        <v>31</v>
      </c>
      <c r="EF4" s="208" t="s">
        <v>30</v>
      </c>
      <c r="EG4" s="319" t="s">
        <v>16</v>
      </c>
      <c r="EH4" s="320"/>
      <c r="EI4" s="99" t="s">
        <v>17</v>
      </c>
      <c r="EJ4" s="100"/>
      <c r="EK4" s="100"/>
      <c r="EL4" s="101"/>
      <c r="EM4" s="97" t="s">
        <v>31</v>
      </c>
      <c r="EN4" s="208" t="s">
        <v>30</v>
      </c>
      <c r="EO4" s="319" t="s">
        <v>16</v>
      </c>
      <c r="EP4" s="320"/>
      <c r="EQ4" s="99" t="s">
        <v>17</v>
      </c>
      <c r="ER4" s="100"/>
      <c r="ES4" s="100"/>
      <c r="ET4" s="101"/>
      <c r="EU4" s="97" t="s">
        <v>31</v>
      </c>
      <c r="EV4" s="208" t="s">
        <v>30</v>
      </c>
      <c r="EW4" s="319" t="s">
        <v>16</v>
      </c>
      <c r="EX4" s="320"/>
      <c r="EY4" s="99" t="s">
        <v>17</v>
      </c>
      <c r="EZ4" s="100"/>
      <c r="FA4" s="100"/>
      <c r="FB4" s="101"/>
      <c r="FC4" s="97" t="s">
        <v>31</v>
      </c>
      <c r="FD4" s="208" t="s">
        <v>30</v>
      </c>
      <c r="FE4" s="319" t="s">
        <v>16</v>
      </c>
      <c r="FF4" s="320"/>
      <c r="FG4" s="99" t="s">
        <v>17</v>
      </c>
      <c r="FH4" s="100"/>
      <c r="FI4" s="100"/>
      <c r="FJ4" s="101"/>
      <c r="FK4" s="97" t="s">
        <v>31</v>
      </c>
      <c r="FL4" s="208" t="s">
        <v>30</v>
      </c>
      <c r="FM4" s="319" t="s">
        <v>16</v>
      </c>
      <c r="FN4" s="320"/>
      <c r="FO4" s="99" t="s">
        <v>17</v>
      </c>
      <c r="FP4" s="100"/>
      <c r="FQ4" s="100"/>
      <c r="FR4" s="101"/>
      <c r="FS4" s="97" t="s">
        <v>31</v>
      </c>
      <c r="FT4" s="208" t="s">
        <v>30</v>
      </c>
      <c r="FU4" s="319" t="s">
        <v>16</v>
      </c>
      <c r="FV4" s="320"/>
      <c r="FW4" s="99" t="s">
        <v>17</v>
      </c>
      <c r="FX4" s="100"/>
      <c r="FY4" s="100"/>
      <c r="FZ4" s="101"/>
      <c r="GA4" s="97" t="s">
        <v>31</v>
      </c>
      <c r="GB4" s="208" t="s">
        <v>30</v>
      </c>
      <c r="GC4" s="319" t="s">
        <v>16</v>
      </c>
      <c r="GD4" s="320"/>
      <c r="GE4" s="99" t="s">
        <v>17</v>
      </c>
      <c r="GF4" s="100"/>
      <c r="GG4" s="100"/>
      <c r="GH4" s="101"/>
      <c r="GI4" s="97" t="s">
        <v>31</v>
      </c>
      <c r="GJ4" s="208" t="s">
        <v>30</v>
      </c>
      <c r="GK4" s="319" t="s">
        <v>16</v>
      </c>
      <c r="GL4" s="320"/>
      <c r="GM4" s="99" t="s">
        <v>17</v>
      </c>
      <c r="GN4" s="100"/>
      <c r="GO4" s="100"/>
      <c r="GP4" s="101"/>
      <c r="GQ4" s="97" t="s">
        <v>31</v>
      </c>
      <c r="GR4" s="208" t="s">
        <v>30</v>
      </c>
      <c r="GS4" s="319" t="s">
        <v>16</v>
      </c>
      <c r="GT4" s="320"/>
      <c r="GU4" s="99" t="s">
        <v>17</v>
      </c>
      <c r="GV4" s="100"/>
      <c r="GW4" s="100"/>
      <c r="GX4" s="101"/>
    </row>
    <row r="5" spans="4:206" ht="15.75" customHeight="1" x14ac:dyDescent="0.25">
      <c r="D5" s="16" t="s">
        <v>72</v>
      </c>
      <c r="E5" s="6" t="s">
        <v>32</v>
      </c>
      <c r="F5" s="46">
        <f>114.32+101.66</f>
        <v>215.98</v>
      </c>
      <c r="G5" s="23">
        <v>0</v>
      </c>
      <c r="H5" s="33">
        <f t="shared" ref="H5:H36" si="0">$F5*G5</f>
        <v>0</v>
      </c>
      <c r="I5" s="10" t="s">
        <v>0</v>
      </c>
      <c r="J5" s="53"/>
      <c r="K5" s="57">
        <f>SUM(H$5:H$12)*J5</f>
        <v>0</v>
      </c>
      <c r="L5" s="6"/>
      <c r="M5" s="6"/>
      <c r="N5" s="24"/>
      <c r="O5" s="23">
        <v>0.5</v>
      </c>
      <c r="P5" s="33">
        <f>$F5*O5</f>
        <v>107.99</v>
      </c>
      <c r="Q5" s="10" t="s">
        <v>0</v>
      </c>
      <c r="R5" s="53"/>
      <c r="S5" s="57">
        <f>SUM(P$5:P$12)*R5</f>
        <v>0</v>
      </c>
      <c r="T5" s="6"/>
      <c r="U5" s="6"/>
      <c r="V5" s="24"/>
      <c r="W5" s="23">
        <v>0</v>
      </c>
      <c r="X5" s="33">
        <f>$F5*W5</f>
        <v>0</v>
      </c>
      <c r="Y5" s="10" t="s">
        <v>0</v>
      </c>
      <c r="Z5" s="53"/>
      <c r="AA5" s="57">
        <f>SUM(X$5:X$12)*Z5</f>
        <v>0</v>
      </c>
      <c r="AB5" s="6"/>
      <c r="AC5" s="6"/>
      <c r="AD5" s="24"/>
      <c r="AE5" s="23">
        <v>0</v>
      </c>
      <c r="AF5" s="33">
        <f>$F5*AE5</f>
        <v>0</v>
      </c>
      <c r="AG5" s="10" t="s">
        <v>0</v>
      </c>
      <c r="AH5" s="53"/>
      <c r="AI5" s="57">
        <f>SUM(AF$5:AF$12)*AH5</f>
        <v>0</v>
      </c>
      <c r="AJ5" s="6"/>
      <c r="AK5" s="6"/>
      <c r="AL5" s="24"/>
      <c r="AM5" s="23">
        <v>0</v>
      </c>
      <c r="AN5" s="33">
        <f>$F5*AM5</f>
        <v>0</v>
      </c>
      <c r="AO5" s="10" t="s">
        <v>0</v>
      </c>
      <c r="AP5" s="53"/>
      <c r="AQ5" s="57">
        <f>SUM(AN$5:AN$12)*AP5</f>
        <v>0</v>
      </c>
      <c r="AR5" s="6"/>
      <c r="AS5" s="6"/>
      <c r="AT5" s="24"/>
      <c r="AU5" s="23">
        <v>0</v>
      </c>
      <c r="AV5" s="33">
        <f>$F5*AU5</f>
        <v>0</v>
      </c>
      <c r="AW5" s="10" t="s">
        <v>0</v>
      </c>
      <c r="AX5" s="53"/>
      <c r="AY5" s="57">
        <f>SUM(AV$5:AV$12)*AX5</f>
        <v>0</v>
      </c>
      <c r="AZ5" s="6"/>
      <c r="BA5" s="6"/>
      <c r="BB5" s="24"/>
      <c r="BC5" s="23">
        <v>1</v>
      </c>
      <c r="BD5" s="33">
        <f>$F5*BC5</f>
        <v>215.98</v>
      </c>
      <c r="BE5" s="10" t="s">
        <v>0</v>
      </c>
      <c r="BF5" s="53"/>
      <c r="BG5" s="57">
        <f>SUM(BD$5:BD$12)*BF5</f>
        <v>0</v>
      </c>
      <c r="BH5" s="6"/>
      <c r="BI5" s="6"/>
      <c r="BJ5" s="24"/>
      <c r="BK5" s="23">
        <v>1</v>
      </c>
      <c r="BL5" s="33">
        <f>$F5*BK5</f>
        <v>215.98</v>
      </c>
      <c r="BM5" s="10" t="s">
        <v>0</v>
      </c>
      <c r="BN5" s="53"/>
      <c r="BO5" s="57">
        <f>SUM(BL$5:BL$12)*BN5</f>
        <v>0</v>
      </c>
      <c r="BP5" s="6"/>
      <c r="BQ5" s="6"/>
      <c r="BR5" s="24"/>
      <c r="BS5" s="23">
        <v>1</v>
      </c>
      <c r="BT5" s="33">
        <f>$F5*BS5</f>
        <v>215.98</v>
      </c>
      <c r="BU5" s="10" t="s">
        <v>0</v>
      </c>
      <c r="BV5" s="53"/>
      <c r="BW5" s="57">
        <f>SUM(BT$5:BT$12)*BV5</f>
        <v>0</v>
      </c>
      <c r="BX5" s="6"/>
      <c r="BY5" s="6"/>
      <c r="BZ5" s="24"/>
      <c r="CA5" s="23">
        <v>0</v>
      </c>
      <c r="CB5" s="33">
        <f>$F5*CA5</f>
        <v>0</v>
      </c>
      <c r="CC5" s="10" t="s">
        <v>0</v>
      </c>
      <c r="CD5" s="53"/>
      <c r="CE5" s="57">
        <f>SUM(CB$5:CB$12)*CD5</f>
        <v>0</v>
      </c>
      <c r="CF5" s="6"/>
      <c r="CG5" s="6"/>
      <c r="CH5" s="24"/>
      <c r="CI5" s="23">
        <v>0</v>
      </c>
      <c r="CJ5" s="33">
        <f>$F5*CI5</f>
        <v>0</v>
      </c>
      <c r="CK5" s="10" t="s">
        <v>0</v>
      </c>
      <c r="CL5" s="53"/>
      <c r="CM5" s="57">
        <f>SUM(CJ$5:CJ$12)*CL5</f>
        <v>0</v>
      </c>
      <c r="CN5" s="6"/>
      <c r="CO5" s="6"/>
      <c r="CP5" s="24"/>
      <c r="CQ5" s="23">
        <v>1</v>
      </c>
      <c r="CR5" s="33">
        <f>$F5*CQ5</f>
        <v>215.98</v>
      </c>
      <c r="CS5" s="10" t="s">
        <v>0</v>
      </c>
      <c r="CT5" s="53"/>
      <c r="CU5" s="57">
        <f>SUM(CR$5:CR$12)*CT5</f>
        <v>0</v>
      </c>
      <c r="CV5" s="6"/>
      <c r="CW5" s="6"/>
      <c r="CX5" s="24"/>
      <c r="CY5" s="23">
        <v>1</v>
      </c>
      <c r="CZ5" s="33">
        <f>$F5*CY5</f>
        <v>215.98</v>
      </c>
      <c r="DA5" s="10" t="s">
        <v>0</v>
      </c>
      <c r="DB5" s="53"/>
      <c r="DC5" s="57">
        <f>SUM(CZ$5:CZ$12)*DB5</f>
        <v>0</v>
      </c>
      <c r="DD5" s="6"/>
      <c r="DE5" s="6"/>
      <c r="DF5" s="24"/>
      <c r="DG5" s="23">
        <v>1</v>
      </c>
      <c r="DH5" s="33">
        <f>$F5*DG5</f>
        <v>215.98</v>
      </c>
      <c r="DI5" s="10" t="s">
        <v>0</v>
      </c>
      <c r="DJ5" s="53"/>
      <c r="DK5" s="57">
        <f>SUM(DH$5:DH$12)*DJ5</f>
        <v>0</v>
      </c>
      <c r="DL5" s="6"/>
      <c r="DM5" s="6"/>
      <c r="DN5" s="24"/>
      <c r="DO5" s="23">
        <v>0</v>
      </c>
      <c r="DP5" s="33">
        <f>$F5*DO5</f>
        <v>0</v>
      </c>
      <c r="DQ5" s="10" t="s">
        <v>0</v>
      </c>
      <c r="DR5" s="53"/>
      <c r="DS5" s="57">
        <f>SUM(DP$5:DP$12)*DR5</f>
        <v>0</v>
      </c>
      <c r="DT5" s="6"/>
      <c r="DU5" s="6"/>
      <c r="DV5" s="24"/>
      <c r="DW5" s="23">
        <v>1</v>
      </c>
      <c r="DX5" s="33">
        <f>$F5*DW5</f>
        <v>215.98</v>
      </c>
      <c r="DY5" s="10" t="s">
        <v>0</v>
      </c>
      <c r="DZ5" s="53"/>
      <c r="EA5" s="57">
        <f>SUM(DX$5:DX$12)*DZ5</f>
        <v>0</v>
      </c>
      <c r="EB5" s="6"/>
      <c r="EC5" s="6"/>
      <c r="ED5" s="24"/>
      <c r="EE5" s="23">
        <v>0</v>
      </c>
      <c r="EF5" s="33">
        <f>$F5*EE5</f>
        <v>0</v>
      </c>
      <c r="EG5" s="10" t="s">
        <v>0</v>
      </c>
      <c r="EH5" s="53"/>
      <c r="EI5" s="57">
        <f>SUM(EF$5:EF$12)*EH5</f>
        <v>0</v>
      </c>
      <c r="EJ5" s="6"/>
      <c r="EK5" s="6"/>
      <c r="EL5" s="24"/>
      <c r="EM5" s="23">
        <v>0</v>
      </c>
      <c r="EN5" s="33">
        <f>$F5*EM5</f>
        <v>0</v>
      </c>
      <c r="EO5" s="10" t="s">
        <v>0</v>
      </c>
      <c r="EP5" s="53"/>
      <c r="EQ5" s="57">
        <f>SUM(EN$5:EN$12)*EP5</f>
        <v>0</v>
      </c>
      <c r="ER5" s="6"/>
      <c r="ES5" s="6"/>
      <c r="ET5" s="24"/>
      <c r="EU5" s="23">
        <v>1</v>
      </c>
      <c r="EV5" s="33">
        <f>$F5*EU5</f>
        <v>215.98</v>
      </c>
      <c r="EW5" s="10" t="s">
        <v>0</v>
      </c>
      <c r="EX5" s="53"/>
      <c r="EY5" s="57">
        <f>SUM(EV$5:EV$12)*EX5</f>
        <v>0</v>
      </c>
      <c r="EZ5" s="6"/>
      <c r="FA5" s="6"/>
      <c r="FB5" s="24"/>
      <c r="FC5" s="23">
        <v>1</v>
      </c>
      <c r="FD5" s="33">
        <f>$F5*FC5</f>
        <v>215.98</v>
      </c>
      <c r="FE5" s="10" t="s">
        <v>0</v>
      </c>
      <c r="FF5" s="53"/>
      <c r="FG5" s="57">
        <f>SUM(FD$5:FD$12)*FF5</f>
        <v>0</v>
      </c>
      <c r="FH5" s="6"/>
      <c r="FI5" s="6"/>
      <c r="FJ5" s="24"/>
      <c r="FK5" s="23">
        <v>1</v>
      </c>
      <c r="FL5" s="33">
        <f>$F5*FK5</f>
        <v>215.98</v>
      </c>
      <c r="FM5" s="10" t="s">
        <v>0</v>
      </c>
      <c r="FN5" s="53"/>
      <c r="FO5" s="57">
        <f>SUM(FL$5:FL$12)*FN5</f>
        <v>0</v>
      </c>
      <c r="FP5" s="6"/>
      <c r="FQ5" s="6"/>
      <c r="FR5" s="24"/>
      <c r="FS5" s="23">
        <v>1</v>
      </c>
      <c r="FT5" s="33">
        <f>$F5*FS5</f>
        <v>215.98</v>
      </c>
      <c r="FU5" s="10" t="s">
        <v>0</v>
      </c>
      <c r="FV5" s="53"/>
      <c r="FW5" s="57">
        <f>SUM(FT$5:FT$12)*FV5</f>
        <v>0</v>
      </c>
      <c r="FX5" s="6"/>
      <c r="FY5" s="6"/>
      <c r="FZ5" s="24"/>
      <c r="GA5" s="23">
        <v>1</v>
      </c>
      <c r="GB5" s="33">
        <f>$F5*GA5</f>
        <v>215.98</v>
      </c>
      <c r="GC5" s="10" t="s">
        <v>0</v>
      </c>
      <c r="GD5" s="53"/>
      <c r="GE5" s="57">
        <f>SUM(GB$5:GB$12)*GD5</f>
        <v>0</v>
      </c>
      <c r="GF5" s="6"/>
      <c r="GG5" s="6"/>
      <c r="GH5" s="24"/>
      <c r="GI5" s="23">
        <v>0</v>
      </c>
      <c r="GJ5" s="33">
        <f>$F5*GI5</f>
        <v>0</v>
      </c>
      <c r="GK5" s="10" t="s">
        <v>0</v>
      </c>
      <c r="GL5" s="53"/>
      <c r="GM5" s="57">
        <f>SUM(GJ$5:GJ$12)*GL5</f>
        <v>0</v>
      </c>
      <c r="GN5" s="6"/>
      <c r="GO5" s="6"/>
      <c r="GP5" s="24"/>
      <c r="GQ5" s="23">
        <v>0</v>
      </c>
      <c r="GR5" s="33">
        <f>$F5*GQ5</f>
        <v>0</v>
      </c>
      <c r="GS5" s="10" t="s">
        <v>0</v>
      </c>
      <c r="GT5" s="53"/>
      <c r="GU5" s="57">
        <f>SUM(GR$5:GR$12)*GT5</f>
        <v>0</v>
      </c>
      <c r="GV5" s="6"/>
      <c r="GW5" s="6"/>
      <c r="GX5" s="24"/>
    </row>
    <row r="6" spans="4:206" ht="15.75" customHeight="1" x14ac:dyDescent="0.25">
      <c r="D6" s="16" t="s">
        <v>12</v>
      </c>
      <c r="E6" s="6" t="s">
        <v>32</v>
      </c>
      <c r="F6" s="46">
        <v>190</v>
      </c>
      <c r="G6" s="23">
        <f>IF(G5=0,0,1)</f>
        <v>0</v>
      </c>
      <c r="H6" s="33">
        <f t="shared" si="0"/>
        <v>0</v>
      </c>
      <c r="I6" s="10"/>
      <c r="J6" s="53"/>
      <c r="K6" s="57"/>
      <c r="L6" s="6"/>
      <c r="M6" s="6"/>
      <c r="N6" s="24"/>
      <c r="O6" s="23">
        <f>O5</f>
        <v>0.5</v>
      </c>
      <c r="P6" s="33">
        <f t="shared" ref="P6:P36" si="1">$F6*O6</f>
        <v>95</v>
      </c>
      <c r="Q6" s="10"/>
      <c r="R6" s="53"/>
      <c r="S6" s="57"/>
      <c r="T6" s="6"/>
      <c r="U6" s="6"/>
      <c r="V6" s="24"/>
      <c r="W6" s="23">
        <f>IF(W5=0,0,1)</f>
        <v>0</v>
      </c>
      <c r="X6" s="33">
        <f t="shared" ref="X6:X36" si="2">$F6*W6</f>
        <v>0</v>
      </c>
      <c r="Y6" s="10"/>
      <c r="Z6" s="53"/>
      <c r="AA6" s="57"/>
      <c r="AB6" s="6"/>
      <c r="AC6" s="6"/>
      <c r="AD6" s="24"/>
      <c r="AE6" s="23">
        <f>IF(AE5=0,0,1)</f>
        <v>0</v>
      </c>
      <c r="AF6" s="33">
        <f t="shared" ref="AF6:AF36" si="3">$F6*AE6</f>
        <v>0</v>
      </c>
      <c r="AG6" s="10"/>
      <c r="AH6" s="53"/>
      <c r="AI6" s="57"/>
      <c r="AJ6" s="6"/>
      <c r="AK6" s="6"/>
      <c r="AL6" s="24"/>
      <c r="AM6" s="23">
        <f>IF(AM5=0,0,1)</f>
        <v>0</v>
      </c>
      <c r="AN6" s="33">
        <f t="shared" ref="AN6:AN36" si="4">$F6*AM6</f>
        <v>0</v>
      </c>
      <c r="AO6" s="10"/>
      <c r="AP6" s="53"/>
      <c r="AQ6" s="57"/>
      <c r="AR6" s="6"/>
      <c r="AS6" s="6"/>
      <c r="AT6" s="24"/>
      <c r="AU6" s="23">
        <f>IF(AU5=0,0,1)</f>
        <v>0</v>
      </c>
      <c r="AV6" s="33">
        <f t="shared" ref="AV6:AV36" si="5">$F6*AU6</f>
        <v>0</v>
      </c>
      <c r="AW6" s="10"/>
      <c r="AX6" s="53"/>
      <c r="AY6" s="57"/>
      <c r="AZ6" s="6"/>
      <c r="BA6" s="6"/>
      <c r="BB6" s="24"/>
      <c r="BC6" s="23">
        <f>BC5</f>
        <v>1</v>
      </c>
      <c r="BD6" s="33">
        <f t="shared" ref="BD6:BD36" si="6">$F6*BC6</f>
        <v>190</v>
      </c>
      <c r="BE6" s="10"/>
      <c r="BF6" s="53"/>
      <c r="BG6" s="57"/>
      <c r="BH6" s="6"/>
      <c r="BI6" s="6"/>
      <c r="BJ6" s="24"/>
      <c r="BK6" s="23">
        <f>IF(BK5=0,0,1)</f>
        <v>1</v>
      </c>
      <c r="BL6" s="33">
        <f t="shared" ref="BL6:BL36" si="7">$F6*BK6</f>
        <v>190</v>
      </c>
      <c r="BM6" s="10"/>
      <c r="BN6" s="53"/>
      <c r="BO6" s="57"/>
      <c r="BP6" s="6"/>
      <c r="BQ6" s="6"/>
      <c r="BR6" s="24"/>
      <c r="BS6" s="23">
        <f>IF(BS5=0,0,1)</f>
        <v>1</v>
      </c>
      <c r="BT6" s="33">
        <f t="shared" ref="BT6:BT36" si="8">$F6*BS6</f>
        <v>190</v>
      </c>
      <c r="BU6" s="10"/>
      <c r="BV6" s="53"/>
      <c r="BW6" s="57"/>
      <c r="BX6" s="6"/>
      <c r="BY6" s="6"/>
      <c r="BZ6" s="24"/>
      <c r="CA6" s="23">
        <f>IF(CA5=0,0,1)</f>
        <v>0</v>
      </c>
      <c r="CB6" s="33">
        <f t="shared" ref="CB6:CB36" si="9">$F6*CA6</f>
        <v>0</v>
      </c>
      <c r="CC6" s="10"/>
      <c r="CD6" s="53"/>
      <c r="CE6" s="57"/>
      <c r="CF6" s="6"/>
      <c r="CG6" s="6"/>
      <c r="CH6" s="24"/>
      <c r="CI6" s="23">
        <f>IF(CI5=0,0,1)</f>
        <v>0</v>
      </c>
      <c r="CJ6" s="33">
        <f t="shared" ref="CJ6:CJ36" si="10">$F6*CI6</f>
        <v>0</v>
      </c>
      <c r="CK6" s="10"/>
      <c r="CL6" s="53"/>
      <c r="CM6" s="57"/>
      <c r="CN6" s="6"/>
      <c r="CO6" s="6"/>
      <c r="CP6" s="24"/>
      <c r="CQ6" s="23">
        <f>IF(CQ5=0,0,1)</f>
        <v>1</v>
      </c>
      <c r="CR6" s="33">
        <f t="shared" ref="CR6:CR36" si="11">$F6*CQ6</f>
        <v>190</v>
      </c>
      <c r="CS6" s="10"/>
      <c r="CT6" s="53"/>
      <c r="CU6" s="57"/>
      <c r="CV6" s="6"/>
      <c r="CW6" s="6"/>
      <c r="CX6" s="24"/>
      <c r="CY6" s="23">
        <f>IF(CY5=0,0,1)</f>
        <v>1</v>
      </c>
      <c r="CZ6" s="33">
        <f t="shared" ref="CZ6:CZ36" si="12">$F6*CY6</f>
        <v>190</v>
      </c>
      <c r="DA6" s="10"/>
      <c r="DB6" s="53"/>
      <c r="DC6" s="57"/>
      <c r="DD6" s="6"/>
      <c r="DE6" s="6"/>
      <c r="DF6" s="24"/>
      <c r="DG6" s="23">
        <f>IF(DG5=0,0,1)</f>
        <v>1</v>
      </c>
      <c r="DH6" s="33">
        <f t="shared" ref="DH6:DH36" si="13">$F6*DG6</f>
        <v>190</v>
      </c>
      <c r="DI6" s="10"/>
      <c r="DJ6" s="53"/>
      <c r="DK6" s="57"/>
      <c r="DL6" s="6"/>
      <c r="DM6" s="6"/>
      <c r="DN6" s="24"/>
      <c r="DO6" s="23">
        <f>IF(DO5=0,0,1)</f>
        <v>0</v>
      </c>
      <c r="DP6" s="33">
        <f t="shared" ref="DP6:DP36" si="14">$F6*DO6</f>
        <v>0</v>
      </c>
      <c r="DQ6" s="10"/>
      <c r="DR6" s="53"/>
      <c r="DS6" s="57"/>
      <c r="DT6" s="6"/>
      <c r="DU6" s="6"/>
      <c r="DV6" s="24"/>
      <c r="DW6" s="23">
        <f>IF(DW5=0,0,1)</f>
        <v>1</v>
      </c>
      <c r="DX6" s="33">
        <f t="shared" ref="DX6:DX36" si="15">$F6*DW6</f>
        <v>190</v>
      </c>
      <c r="DY6" s="10"/>
      <c r="DZ6" s="53"/>
      <c r="EA6" s="57"/>
      <c r="EB6" s="6"/>
      <c r="EC6" s="6"/>
      <c r="ED6" s="24"/>
      <c r="EE6" s="23">
        <f>IF(EE5=0,0,1)</f>
        <v>0</v>
      </c>
      <c r="EF6" s="33">
        <f t="shared" ref="EF6:EF36" si="16">$F6*EE6</f>
        <v>0</v>
      </c>
      <c r="EG6" s="10"/>
      <c r="EH6" s="53"/>
      <c r="EI6" s="57"/>
      <c r="EJ6" s="6"/>
      <c r="EK6" s="6"/>
      <c r="EL6" s="24"/>
      <c r="EM6" s="23">
        <f>IF(EM5=0,0,1)</f>
        <v>0</v>
      </c>
      <c r="EN6" s="33">
        <f t="shared" ref="EN6:EN36" si="17">$F6*EM6</f>
        <v>0</v>
      </c>
      <c r="EO6" s="10"/>
      <c r="EP6" s="53"/>
      <c r="EQ6" s="57"/>
      <c r="ER6" s="6"/>
      <c r="ES6" s="6"/>
      <c r="ET6" s="24"/>
      <c r="EU6" s="23">
        <f>IF(EU5=0,0,1)</f>
        <v>1</v>
      </c>
      <c r="EV6" s="33">
        <f t="shared" ref="EV6:EV36" si="18">$F6*EU6</f>
        <v>190</v>
      </c>
      <c r="EW6" s="10"/>
      <c r="EX6" s="53"/>
      <c r="EY6" s="57"/>
      <c r="EZ6" s="6"/>
      <c r="FA6" s="6"/>
      <c r="FB6" s="24"/>
      <c r="FC6" s="23">
        <f>IF(FC5=0,0,1)</f>
        <v>1</v>
      </c>
      <c r="FD6" s="33">
        <f t="shared" ref="FD6:FD36" si="19">$F6*FC6</f>
        <v>190</v>
      </c>
      <c r="FE6" s="10"/>
      <c r="FF6" s="53"/>
      <c r="FG6" s="57"/>
      <c r="FH6" s="6"/>
      <c r="FI6" s="6"/>
      <c r="FJ6" s="24"/>
      <c r="FK6" s="23">
        <f>IF(FK5=0,0,1)</f>
        <v>1</v>
      </c>
      <c r="FL6" s="33">
        <f t="shared" ref="FL6:FL36" si="20">$F6*FK6</f>
        <v>190</v>
      </c>
      <c r="FM6" s="10"/>
      <c r="FN6" s="53"/>
      <c r="FO6" s="57"/>
      <c r="FP6" s="6"/>
      <c r="FQ6" s="6"/>
      <c r="FR6" s="24"/>
      <c r="FS6" s="23">
        <f>IF(FS5=0,0,1)</f>
        <v>1</v>
      </c>
      <c r="FT6" s="33">
        <f t="shared" ref="FT6:FT36" si="21">$F6*FS6</f>
        <v>190</v>
      </c>
      <c r="FU6" s="10"/>
      <c r="FV6" s="53"/>
      <c r="FW6" s="57"/>
      <c r="FX6" s="6"/>
      <c r="FY6" s="6"/>
      <c r="FZ6" s="24"/>
      <c r="GA6" s="23">
        <f>IF(GA5=0,0,1)</f>
        <v>1</v>
      </c>
      <c r="GB6" s="33">
        <f t="shared" ref="GB6:GB36" si="22">$F6*GA6</f>
        <v>190</v>
      </c>
      <c r="GC6" s="10"/>
      <c r="GD6" s="53"/>
      <c r="GE6" s="57"/>
      <c r="GF6" s="6"/>
      <c r="GG6" s="6"/>
      <c r="GH6" s="24"/>
      <c r="GI6" s="23">
        <f>IF(GI5=0,0,1)</f>
        <v>0</v>
      </c>
      <c r="GJ6" s="33">
        <f t="shared" ref="GJ6:GJ36" si="23">$F6*GI6</f>
        <v>0</v>
      </c>
      <c r="GK6" s="10"/>
      <c r="GL6" s="53"/>
      <c r="GM6" s="57"/>
      <c r="GN6" s="6"/>
      <c r="GO6" s="6"/>
      <c r="GP6" s="24"/>
      <c r="GQ6" s="23">
        <f>IF(GQ5=0,0,1)</f>
        <v>0</v>
      </c>
      <c r="GR6" s="33">
        <f t="shared" ref="GR6:GR36" si="24">$F6*GQ6</f>
        <v>0</v>
      </c>
      <c r="GS6" s="10"/>
      <c r="GT6" s="53"/>
      <c r="GU6" s="57"/>
      <c r="GV6" s="6"/>
      <c r="GW6" s="6"/>
      <c r="GX6" s="24"/>
    </row>
    <row r="7" spans="4:206" ht="15.75" customHeight="1" x14ac:dyDescent="0.25">
      <c r="D7" s="16" t="s">
        <v>11</v>
      </c>
      <c r="E7" s="6" t="s">
        <v>32</v>
      </c>
      <c r="F7" s="46">
        <v>160</v>
      </c>
      <c r="G7" s="23">
        <v>0</v>
      </c>
      <c r="H7" s="33">
        <f t="shared" si="0"/>
        <v>0</v>
      </c>
      <c r="I7" s="48" t="s">
        <v>183</v>
      </c>
      <c r="J7" s="52"/>
      <c r="K7" s="56">
        <f>SUM(H$5:H$12)*J7</f>
        <v>0</v>
      </c>
      <c r="L7" s="6"/>
      <c r="M7" s="6"/>
      <c r="N7" s="24"/>
      <c r="O7" s="23">
        <v>0.5</v>
      </c>
      <c r="P7" s="33">
        <f t="shared" si="1"/>
        <v>80</v>
      </c>
      <c r="Q7" s="48" t="s">
        <v>183</v>
      </c>
      <c r="R7" s="52"/>
      <c r="S7" s="56">
        <f>SUM(P$5:P$12)*R7</f>
        <v>0</v>
      </c>
      <c r="T7" s="6"/>
      <c r="U7" s="6"/>
      <c r="V7" s="24"/>
      <c r="W7" s="23">
        <v>0</v>
      </c>
      <c r="X7" s="33">
        <f t="shared" si="2"/>
        <v>0</v>
      </c>
      <c r="Y7" s="48" t="s">
        <v>183</v>
      </c>
      <c r="Z7" s="52"/>
      <c r="AA7" s="56">
        <f>SUM(X$5:X$12)*Z7</f>
        <v>0</v>
      </c>
      <c r="AB7" s="6"/>
      <c r="AC7" s="6"/>
      <c r="AD7" s="24"/>
      <c r="AE7" s="23">
        <v>0</v>
      </c>
      <c r="AF7" s="33">
        <f t="shared" si="3"/>
        <v>0</v>
      </c>
      <c r="AG7" s="48" t="s">
        <v>183</v>
      </c>
      <c r="AH7" s="52"/>
      <c r="AI7" s="56">
        <f>SUM(AF$5:AF$12)*AH7</f>
        <v>0</v>
      </c>
      <c r="AJ7" s="6"/>
      <c r="AK7" s="6"/>
      <c r="AL7" s="24"/>
      <c r="AM7" s="23">
        <v>0</v>
      </c>
      <c r="AN7" s="33">
        <f t="shared" si="4"/>
        <v>0</v>
      </c>
      <c r="AO7" s="48" t="s">
        <v>183</v>
      </c>
      <c r="AP7" s="52"/>
      <c r="AQ7" s="56">
        <f>SUM(AN$5:AN$12)*AP7</f>
        <v>0</v>
      </c>
      <c r="AR7" s="6"/>
      <c r="AS7" s="6"/>
      <c r="AT7" s="24"/>
      <c r="AU7" s="23">
        <v>0</v>
      </c>
      <c r="AV7" s="33">
        <f t="shared" si="5"/>
        <v>0</v>
      </c>
      <c r="AW7" s="48" t="s">
        <v>183</v>
      </c>
      <c r="AX7" s="52"/>
      <c r="AY7" s="56">
        <f>SUM(AV$5:AV$12)*AX7</f>
        <v>0</v>
      </c>
      <c r="AZ7" s="6"/>
      <c r="BA7" s="6"/>
      <c r="BB7" s="24"/>
      <c r="BC7" s="23">
        <v>2</v>
      </c>
      <c r="BD7" s="33">
        <f t="shared" si="6"/>
        <v>320</v>
      </c>
      <c r="BE7" s="48" t="s">
        <v>183</v>
      </c>
      <c r="BF7" s="52"/>
      <c r="BG7" s="56">
        <f>SUM(BD$5:BD$12)*BF7</f>
        <v>0</v>
      </c>
      <c r="BH7" s="6"/>
      <c r="BI7" s="6"/>
      <c r="BJ7" s="24"/>
      <c r="BK7" s="23">
        <v>1</v>
      </c>
      <c r="BL7" s="33">
        <f t="shared" si="7"/>
        <v>160</v>
      </c>
      <c r="BM7" s="48" t="s">
        <v>183</v>
      </c>
      <c r="BN7" s="52"/>
      <c r="BO7" s="56">
        <f>SUM(BL$5:BL$12)*BN7</f>
        <v>0</v>
      </c>
      <c r="BP7" s="6"/>
      <c r="BQ7" s="6"/>
      <c r="BR7" s="24"/>
      <c r="BS7" s="23">
        <v>1</v>
      </c>
      <c r="BT7" s="33">
        <f t="shared" si="8"/>
        <v>160</v>
      </c>
      <c r="BU7" s="48" t="s">
        <v>183</v>
      </c>
      <c r="BV7" s="52"/>
      <c r="BW7" s="56">
        <f>SUM(BT$5:BT$12)*BV7</f>
        <v>0</v>
      </c>
      <c r="BX7" s="6"/>
      <c r="BY7" s="6"/>
      <c r="BZ7" s="24"/>
      <c r="CA7" s="23">
        <v>0</v>
      </c>
      <c r="CB7" s="33">
        <f t="shared" si="9"/>
        <v>0</v>
      </c>
      <c r="CC7" s="48" t="s">
        <v>183</v>
      </c>
      <c r="CD7" s="52"/>
      <c r="CE7" s="56">
        <f>SUM(CB$5:CB$12)*CD7</f>
        <v>0</v>
      </c>
      <c r="CF7" s="6"/>
      <c r="CG7" s="6"/>
      <c r="CH7" s="24"/>
      <c r="CI7" s="23">
        <v>0</v>
      </c>
      <c r="CJ7" s="33">
        <f t="shared" si="10"/>
        <v>0</v>
      </c>
      <c r="CK7" s="48" t="s">
        <v>183</v>
      </c>
      <c r="CL7" s="52"/>
      <c r="CM7" s="56">
        <f>SUM(CJ$5:CJ$12)*CL7</f>
        <v>0</v>
      </c>
      <c r="CN7" s="6"/>
      <c r="CO7" s="6"/>
      <c r="CP7" s="24"/>
      <c r="CQ7" s="23">
        <v>2</v>
      </c>
      <c r="CR7" s="33">
        <f t="shared" si="11"/>
        <v>320</v>
      </c>
      <c r="CS7" s="48" t="s">
        <v>183</v>
      </c>
      <c r="CT7" s="52"/>
      <c r="CU7" s="56">
        <f>SUM(CR$5:CR$12)*CT7</f>
        <v>0</v>
      </c>
      <c r="CV7" s="6"/>
      <c r="CW7" s="6"/>
      <c r="CX7" s="24"/>
      <c r="CY7" s="23">
        <v>2</v>
      </c>
      <c r="CZ7" s="33">
        <f t="shared" si="12"/>
        <v>320</v>
      </c>
      <c r="DA7" s="48" t="s">
        <v>183</v>
      </c>
      <c r="DB7" s="52"/>
      <c r="DC7" s="56">
        <f>SUM(CZ$5:CZ$12)*DB7</f>
        <v>0</v>
      </c>
      <c r="DD7" s="6"/>
      <c r="DE7" s="6"/>
      <c r="DF7" s="24"/>
      <c r="DG7" s="23">
        <v>2</v>
      </c>
      <c r="DH7" s="33">
        <f t="shared" si="13"/>
        <v>320</v>
      </c>
      <c r="DI7" s="48" t="s">
        <v>183</v>
      </c>
      <c r="DJ7" s="52"/>
      <c r="DK7" s="56">
        <f>SUM(DH$5:DH$12)*DJ7</f>
        <v>0</v>
      </c>
      <c r="DL7" s="6"/>
      <c r="DM7" s="6"/>
      <c r="DN7" s="24"/>
      <c r="DO7" s="23">
        <v>0</v>
      </c>
      <c r="DP7" s="33">
        <f t="shared" si="14"/>
        <v>0</v>
      </c>
      <c r="DQ7" s="48" t="s">
        <v>183</v>
      </c>
      <c r="DR7" s="52"/>
      <c r="DS7" s="56">
        <f>SUM(DP$5:DP$12)*DR7</f>
        <v>0</v>
      </c>
      <c r="DT7" s="6"/>
      <c r="DU7" s="6"/>
      <c r="DV7" s="24"/>
      <c r="DW7" s="23">
        <v>2</v>
      </c>
      <c r="DX7" s="33">
        <f t="shared" si="15"/>
        <v>320</v>
      </c>
      <c r="DY7" s="48" t="s">
        <v>183</v>
      </c>
      <c r="DZ7" s="52"/>
      <c r="EA7" s="56">
        <f>SUM(DX$5:DX$12)*DZ7</f>
        <v>0</v>
      </c>
      <c r="EB7" s="6"/>
      <c r="EC7" s="6"/>
      <c r="ED7" s="24"/>
      <c r="EE7" s="23">
        <v>0</v>
      </c>
      <c r="EF7" s="33">
        <f t="shared" si="16"/>
        <v>0</v>
      </c>
      <c r="EG7" s="48" t="s">
        <v>183</v>
      </c>
      <c r="EH7" s="52"/>
      <c r="EI7" s="56">
        <f>SUM(EF$5:EF$12)*EH7</f>
        <v>0</v>
      </c>
      <c r="EJ7" s="6"/>
      <c r="EK7" s="6"/>
      <c r="EL7" s="24"/>
      <c r="EM7" s="23">
        <v>0</v>
      </c>
      <c r="EN7" s="33">
        <f t="shared" si="17"/>
        <v>0</v>
      </c>
      <c r="EO7" s="48" t="s">
        <v>183</v>
      </c>
      <c r="EP7" s="52"/>
      <c r="EQ7" s="56">
        <f>SUM(EN$5:EN$12)*EP7</f>
        <v>0</v>
      </c>
      <c r="ER7" s="6"/>
      <c r="ES7" s="6"/>
      <c r="ET7" s="24"/>
      <c r="EU7" s="23">
        <v>2</v>
      </c>
      <c r="EV7" s="33">
        <f t="shared" si="18"/>
        <v>320</v>
      </c>
      <c r="EW7" s="48" t="s">
        <v>183</v>
      </c>
      <c r="EX7" s="52"/>
      <c r="EY7" s="56">
        <f>SUM(EV$5:EV$12)*EX7</f>
        <v>0</v>
      </c>
      <c r="EZ7" s="6"/>
      <c r="FA7" s="6"/>
      <c r="FB7" s="24"/>
      <c r="FC7" s="23">
        <v>2</v>
      </c>
      <c r="FD7" s="33">
        <f t="shared" si="19"/>
        <v>320</v>
      </c>
      <c r="FE7" s="48" t="s">
        <v>183</v>
      </c>
      <c r="FF7" s="52"/>
      <c r="FG7" s="56">
        <f>SUM(FD$5:FD$12)*FF7</f>
        <v>0</v>
      </c>
      <c r="FH7" s="6"/>
      <c r="FI7" s="6"/>
      <c r="FJ7" s="24"/>
      <c r="FK7" s="23">
        <v>2</v>
      </c>
      <c r="FL7" s="33">
        <f t="shared" si="20"/>
        <v>320</v>
      </c>
      <c r="FM7" s="48" t="s">
        <v>183</v>
      </c>
      <c r="FN7" s="52"/>
      <c r="FO7" s="56">
        <f>SUM(FL$5:FL$12)*FN7</f>
        <v>0</v>
      </c>
      <c r="FP7" s="6"/>
      <c r="FQ7" s="6"/>
      <c r="FR7" s="24"/>
      <c r="FS7" s="23">
        <v>2</v>
      </c>
      <c r="FT7" s="33">
        <f t="shared" si="21"/>
        <v>320</v>
      </c>
      <c r="FU7" s="48" t="s">
        <v>183</v>
      </c>
      <c r="FV7" s="52"/>
      <c r="FW7" s="56">
        <f>SUM(FT$5:FT$12)*FV7</f>
        <v>0</v>
      </c>
      <c r="FX7" s="6"/>
      <c r="FY7" s="6"/>
      <c r="FZ7" s="24"/>
      <c r="GA7" s="23">
        <v>1</v>
      </c>
      <c r="GB7" s="33">
        <f t="shared" si="22"/>
        <v>160</v>
      </c>
      <c r="GC7" s="48" t="s">
        <v>183</v>
      </c>
      <c r="GD7" s="52"/>
      <c r="GE7" s="56">
        <f>SUM(GB$5:GB$12)*GD7</f>
        <v>0</v>
      </c>
      <c r="GF7" s="6"/>
      <c r="GG7" s="6"/>
      <c r="GH7" s="24"/>
      <c r="GI7" s="23">
        <v>0</v>
      </c>
      <c r="GJ7" s="33">
        <f t="shared" si="23"/>
        <v>0</v>
      </c>
      <c r="GK7" s="48" t="s">
        <v>183</v>
      </c>
      <c r="GL7" s="52"/>
      <c r="GM7" s="56">
        <f>SUM(GJ$5:GJ$12)*GL7</f>
        <v>0</v>
      </c>
      <c r="GN7" s="6"/>
      <c r="GO7" s="6"/>
      <c r="GP7" s="24"/>
      <c r="GQ7" s="23">
        <v>0</v>
      </c>
      <c r="GR7" s="33">
        <f t="shared" si="24"/>
        <v>0</v>
      </c>
      <c r="GS7" s="48" t="s">
        <v>183</v>
      </c>
      <c r="GT7" s="52"/>
      <c r="GU7" s="56">
        <f>SUM(GR$5:GR$12)*GT7</f>
        <v>0</v>
      </c>
      <c r="GV7" s="6"/>
      <c r="GW7" s="6"/>
      <c r="GX7" s="24"/>
    </row>
    <row r="8" spans="4:206" ht="15.75" customHeight="1" x14ac:dyDescent="0.25">
      <c r="D8" s="16" t="s">
        <v>7</v>
      </c>
      <c r="E8" s="6" t="s">
        <v>32</v>
      </c>
      <c r="F8" s="46">
        <v>38.340000000000003</v>
      </c>
      <c r="G8" s="23">
        <v>0</v>
      </c>
      <c r="H8" s="33">
        <f t="shared" si="0"/>
        <v>0</v>
      </c>
      <c r="I8" s="49"/>
      <c r="J8" s="54"/>
      <c r="K8" s="58"/>
      <c r="L8" s="6"/>
      <c r="M8" s="6"/>
      <c r="N8" s="24"/>
      <c r="O8" s="23">
        <v>0</v>
      </c>
      <c r="P8" s="33">
        <f t="shared" si="1"/>
        <v>0</v>
      </c>
      <c r="Q8" s="49"/>
      <c r="R8" s="54"/>
      <c r="S8" s="58"/>
      <c r="T8" s="6"/>
      <c r="U8" s="6"/>
      <c r="V8" s="24"/>
      <c r="W8" s="23">
        <v>0</v>
      </c>
      <c r="X8" s="33">
        <f t="shared" si="2"/>
        <v>0</v>
      </c>
      <c r="Y8" s="49"/>
      <c r="Z8" s="54"/>
      <c r="AA8" s="58"/>
      <c r="AB8" s="6"/>
      <c r="AC8" s="6"/>
      <c r="AD8" s="24"/>
      <c r="AE8" s="23">
        <v>0</v>
      </c>
      <c r="AF8" s="33">
        <f t="shared" si="3"/>
        <v>0</v>
      </c>
      <c r="AG8" s="49"/>
      <c r="AH8" s="54"/>
      <c r="AI8" s="58"/>
      <c r="AJ8" s="6"/>
      <c r="AK8" s="6"/>
      <c r="AL8" s="24"/>
      <c r="AM8" s="23">
        <v>0</v>
      </c>
      <c r="AN8" s="33">
        <f t="shared" si="4"/>
        <v>0</v>
      </c>
      <c r="AO8" s="49"/>
      <c r="AP8" s="54"/>
      <c r="AQ8" s="58"/>
      <c r="AR8" s="6"/>
      <c r="AS8" s="6"/>
      <c r="AT8" s="24"/>
      <c r="AU8" s="23">
        <v>0</v>
      </c>
      <c r="AV8" s="33">
        <f t="shared" si="5"/>
        <v>0</v>
      </c>
      <c r="AW8" s="49"/>
      <c r="AX8" s="54"/>
      <c r="AY8" s="58"/>
      <c r="AZ8" s="6"/>
      <c r="BA8" s="6"/>
      <c r="BB8" s="24"/>
      <c r="BC8" s="23">
        <v>0</v>
      </c>
      <c r="BD8" s="33">
        <f t="shared" si="6"/>
        <v>0</v>
      </c>
      <c r="BE8" s="49"/>
      <c r="BF8" s="54"/>
      <c r="BG8" s="58"/>
      <c r="BH8" s="6"/>
      <c r="BI8" s="6"/>
      <c r="BJ8" s="24"/>
      <c r="BK8" s="23">
        <v>0</v>
      </c>
      <c r="BL8" s="33">
        <f t="shared" si="7"/>
        <v>0</v>
      </c>
      <c r="BM8" s="49"/>
      <c r="BN8" s="54"/>
      <c r="BO8" s="58"/>
      <c r="BP8" s="6"/>
      <c r="BQ8" s="6"/>
      <c r="BR8" s="24"/>
      <c r="BS8" s="23">
        <v>0</v>
      </c>
      <c r="BT8" s="33">
        <f t="shared" si="8"/>
        <v>0</v>
      </c>
      <c r="BU8" s="49"/>
      <c r="BV8" s="54"/>
      <c r="BW8" s="58"/>
      <c r="BX8" s="6"/>
      <c r="BY8" s="6"/>
      <c r="BZ8" s="24"/>
      <c r="CA8" s="23">
        <v>0</v>
      </c>
      <c r="CB8" s="33">
        <f t="shared" si="9"/>
        <v>0</v>
      </c>
      <c r="CC8" s="49"/>
      <c r="CD8" s="54"/>
      <c r="CE8" s="58"/>
      <c r="CF8" s="6"/>
      <c r="CG8" s="6"/>
      <c r="CH8" s="24"/>
      <c r="CI8" s="23">
        <v>0</v>
      </c>
      <c r="CJ8" s="33">
        <f t="shared" si="10"/>
        <v>0</v>
      </c>
      <c r="CK8" s="49"/>
      <c r="CL8" s="54"/>
      <c r="CM8" s="58"/>
      <c r="CN8" s="6"/>
      <c r="CO8" s="6"/>
      <c r="CP8" s="24"/>
      <c r="CQ8" s="23">
        <v>0</v>
      </c>
      <c r="CR8" s="33">
        <f t="shared" si="11"/>
        <v>0</v>
      </c>
      <c r="CS8" s="49"/>
      <c r="CT8" s="54"/>
      <c r="CU8" s="58"/>
      <c r="CV8" s="6"/>
      <c r="CW8" s="6"/>
      <c r="CX8" s="24"/>
      <c r="CY8" s="23">
        <v>0</v>
      </c>
      <c r="CZ8" s="33">
        <f t="shared" si="12"/>
        <v>0</v>
      </c>
      <c r="DA8" s="49"/>
      <c r="DB8" s="54"/>
      <c r="DC8" s="58"/>
      <c r="DD8" s="6"/>
      <c r="DE8" s="6"/>
      <c r="DF8" s="24"/>
      <c r="DG8" s="23">
        <v>0</v>
      </c>
      <c r="DH8" s="33">
        <f t="shared" si="13"/>
        <v>0</v>
      </c>
      <c r="DI8" s="49"/>
      <c r="DJ8" s="54"/>
      <c r="DK8" s="58"/>
      <c r="DL8" s="6"/>
      <c r="DM8" s="6"/>
      <c r="DN8" s="24"/>
      <c r="DO8" s="23">
        <v>0</v>
      </c>
      <c r="DP8" s="33">
        <f t="shared" si="14"/>
        <v>0</v>
      </c>
      <c r="DQ8" s="49"/>
      <c r="DR8" s="54"/>
      <c r="DS8" s="58"/>
      <c r="DT8" s="6"/>
      <c r="DU8" s="6"/>
      <c r="DV8" s="24"/>
      <c r="DW8" s="23">
        <v>0</v>
      </c>
      <c r="DX8" s="33">
        <f t="shared" si="15"/>
        <v>0</v>
      </c>
      <c r="DY8" s="49"/>
      <c r="DZ8" s="54"/>
      <c r="EA8" s="58"/>
      <c r="EB8" s="6"/>
      <c r="EC8" s="6"/>
      <c r="ED8" s="24"/>
      <c r="EE8" s="23">
        <v>0</v>
      </c>
      <c r="EF8" s="33">
        <f t="shared" si="16"/>
        <v>0</v>
      </c>
      <c r="EG8" s="49"/>
      <c r="EH8" s="54"/>
      <c r="EI8" s="58"/>
      <c r="EJ8" s="6"/>
      <c r="EK8" s="6"/>
      <c r="EL8" s="24"/>
      <c r="EM8" s="23">
        <v>0</v>
      </c>
      <c r="EN8" s="33">
        <f t="shared" si="17"/>
        <v>0</v>
      </c>
      <c r="EO8" s="49"/>
      <c r="EP8" s="54"/>
      <c r="EQ8" s="58"/>
      <c r="ER8" s="6"/>
      <c r="ES8" s="6"/>
      <c r="ET8" s="24"/>
      <c r="EU8" s="23">
        <v>0</v>
      </c>
      <c r="EV8" s="33">
        <f t="shared" si="18"/>
        <v>0</v>
      </c>
      <c r="EW8" s="49"/>
      <c r="EX8" s="54"/>
      <c r="EY8" s="58"/>
      <c r="EZ8" s="6"/>
      <c r="FA8" s="6"/>
      <c r="FB8" s="24"/>
      <c r="FC8" s="23">
        <v>0</v>
      </c>
      <c r="FD8" s="33">
        <f t="shared" si="19"/>
        <v>0</v>
      </c>
      <c r="FE8" s="49"/>
      <c r="FF8" s="54"/>
      <c r="FG8" s="58"/>
      <c r="FH8" s="6"/>
      <c r="FI8" s="6"/>
      <c r="FJ8" s="24"/>
      <c r="FK8" s="23">
        <v>0</v>
      </c>
      <c r="FL8" s="33">
        <f t="shared" si="20"/>
        <v>0</v>
      </c>
      <c r="FM8" s="49"/>
      <c r="FN8" s="54"/>
      <c r="FO8" s="58"/>
      <c r="FP8" s="6"/>
      <c r="FQ8" s="6"/>
      <c r="FR8" s="24"/>
      <c r="FS8" s="23">
        <v>0</v>
      </c>
      <c r="FT8" s="33">
        <f t="shared" si="21"/>
        <v>0</v>
      </c>
      <c r="FU8" s="49"/>
      <c r="FV8" s="54"/>
      <c r="FW8" s="58"/>
      <c r="FX8" s="6"/>
      <c r="FY8" s="6"/>
      <c r="FZ8" s="24"/>
      <c r="GA8" s="23">
        <v>0</v>
      </c>
      <c r="GB8" s="33">
        <f t="shared" si="22"/>
        <v>0</v>
      </c>
      <c r="GC8" s="49"/>
      <c r="GD8" s="54"/>
      <c r="GE8" s="58"/>
      <c r="GF8" s="6"/>
      <c r="GG8" s="6"/>
      <c r="GH8" s="24"/>
      <c r="GI8" s="23">
        <v>0</v>
      </c>
      <c r="GJ8" s="33">
        <f t="shared" si="23"/>
        <v>0</v>
      </c>
      <c r="GK8" s="49"/>
      <c r="GL8" s="54"/>
      <c r="GM8" s="58"/>
      <c r="GN8" s="6"/>
      <c r="GO8" s="6"/>
      <c r="GP8" s="24"/>
      <c r="GQ8" s="23">
        <v>0</v>
      </c>
      <c r="GR8" s="33">
        <f t="shared" si="24"/>
        <v>0</v>
      </c>
      <c r="GS8" s="49"/>
      <c r="GT8" s="54"/>
      <c r="GU8" s="58"/>
      <c r="GV8" s="6"/>
      <c r="GW8" s="6"/>
      <c r="GX8" s="24"/>
    </row>
    <row r="9" spans="4:206" ht="15.75" customHeight="1" x14ac:dyDescent="0.25">
      <c r="D9" s="16" t="s">
        <v>8</v>
      </c>
      <c r="E9" s="6" t="s">
        <v>32</v>
      </c>
      <c r="F9" s="46">
        <v>24.79</v>
      </c>
      <c r="G9" s="23">
        <v>0</v>
      </c>
      <c r="H9" s="33">
        <f t="shared" si="0"/>
        <v>0</v>
      </c>
      <c r="I9" s="10" t="s">
        <v>2</v>
      </c>
      <c r="J9" s="53"/>
      <c r="K9" s="57">
        <f>SUM(H$5:H$12)*J9</f>
        <v>0</v>
      </c>
      <c r="L9" s="6"/>
      <c r="M9" s="30"/>
      <c r="N9" s="39" t="s">
        <v>37</v>
      </c>
      <c r="O9" s="23">
        <v>1</v>
      </c>
      <c r="P9" s="33">
        <f t="shared" si="1"/>
        <v>24.79</v>
      </c>
      <c r="Q9" s="10" t="s">
        <v>2</v>
      </c>
      <c r="R9" s="53">
        <v>1</v>
      </c>
      <c r="S9" s="57">
        <f>SUM(P$5:P$12)*R9</f>
        <v>307.78000000000003</v>
      </c>
      <c r="T9" s="6"/>
      <c r="U9" s="30"/>
      <c r="V9" s="39" t="s">
        <v>37</v>
      </c>
      <c r="W9" s="23">
        <v>0</v>
      </c>
      <c r="X9" s="33">
        <f t="shared" si="2"/>
        <v>0</v>
      </c>
      <c r="Y9" s="10" t="s">
        <v>2</v>
      </c>
      <c r="Z9" s="53"/>
      <c r="AA9" s="57">
        <f>SUM(X$5:X$12)*Z9</f>
        <v>0</v>
      </c>
      <c r="AB9" s="6"/>
      <c r="AC9" s="30"/>
      <c r="AD9" s="39" t="s">
        <v>37</v>
      </c>
      <c r="AE9" s="23">
        <v>0</v>
      </c>
      <c r="AF9" s="33">
        <f t="shared" si="3"/>
        <v>0</v>
      </c>
      <c r="AG9" s="10" t="s">
        <v>2</v>
      </c>
      <c r="AH9" s="53"/>
      <c r="AI9" s="57">
        <f>SUM(AF$5:AF$12)*AH9</f>
        <v>0</v>
      </c>
      <c r="AJ9" s="6"/>
      <c r="AK9" s="30"/>
      <c r="AL9" s="39" t="s">
        <v>37</v>
      </c>
      <c r="AM9" s="23">
        <v>0</v>
      </c>
      <c r="AN9" s="33">
        <f t="shared" si="4"/>
        <v>0</v>
      </c>
      <c r="AO9" s="10" t="s">
        <v>2</v>
      </c>
      <c r="AP9" s="53"/>
      <c r="AQ9" s="57">
        <f>SUM(AN$5:AN$12)*AP9</f>
        <v>0</v>
      </c>
      <c r="AR9" s="6"/>
      <c r="AS9" s="30"/>
      <c r="AT9" s="39" t="s">
        <v>37</v>
      </c>
      <c r="AU9" s="23">
        <v>0</v>
      </c>
      <c r="AV9" s="33">
        <f t="shared" si="5"/>
        <v>0</v>
      </c>
      <c r="AW9" s="10" t="s">
        <v>2</v>
      </c>
      <c r="AX9" s="53"/>
      <c r="AY9" s="57">
        <f>SUM(AV$5:AV$12)*AX9</f>
        <v>0</v>
      </c>
      <c r="AZ9" s="6"/>
      <c r="BA9" s="30"/>
      <c r="BB9" s="39" t="s">
        <v>37</v>
      </c>
      <c r="BC9" s="23">
        <v>1</v>
      </c>
      <c r="BD9" s="33">
        <f t="shared" si="6"/>
        <v>24.79</v>
      </c>
      <c r="BE9" s="10" t="s">
        <v>2</v>
      </c>
      <c r="BF9" s="53">
        <v>1</v>
      </c>
      <c r="BG9" s="57">
        <f>SUM(BD$5:BD$12)*BF9</f>
        <v>750.77</v>
      </c>
      <c r="BH9" s="6"/>
      <c r="BI9" s="30"/>
      <c r="BJ9" s="39" t="s">
        <v>37</v>
      </c>
      <c r="BK9" s="23">
        <v>1</v>
      </c>
      <c r="BL9" s="33">
        <f t="shared" si="7"/>
        <v>24.79</v>
      </c>
      <c r="BM9" s="10" t="s">
        <v>2</v>
      </c>
      <c r="BN9" s="53"/>
      <c r="BO9" s="57">
        <f>SUM(BL$5:BL$12)*BN9</f>
        <v>0</v>
      </c>
      <c r="BP9" s="6"/>
      <c r="BQ9" s="30"/>
      <c r="BR9" s="39" t="s">
        <v>37</v>
      </c>
      <c r="BS9" s="23">
        <v>1</v>
      </c>
      <c r="BT9" s="33">
        <f t="shared" si="8"/>
        <v>24.79</v>
      </c>
      <c r="BU9" s="10" t="s">
        <v>2</v>
      </c>
      <c r="BV9" s="53"/>
      <c r="BW9" s="57">
        <f>SUM(BT$5:BT$12)*BV9</f>
        <v>0</v>
      </c>
      <c r="BX9" s="6"/>
      <c r="BY9" s="30"/>
      <c r="BZ9" s="39" t="s">
        <v>37</v>
      </c>
      <c r="CA9" s="23">
        <v>0</v>
      </c>
      <c r="CB9" s="33">
        <f t="shared" si="9"/>
        <v>0</v>
      </c>
      <c r="CC9" s="10" t="s">
        <v>2</v>
      </c>
      <c r="CD9" s="53"/>
      <c r="CE9" s="57">
        <f>SUM(CB$5:CB$12)*CD9</f>
        <v>0</v>
      </c>
      <c r="CF9" s="6"/>
      <c r="CG9" s="30"/>
      <c r="CH9" s="39" t="s">
        <v>37</v>
      </c>
      <c r="CI9" s="23">
        <v>0</v>
      </c>
      <c r="CJ9" s="33">
        <f t="shared" si="10"/>
        <v>0</v>
      </c>
      <c r="CK9" s="10" t="s">
        <v>2</v>
      </c>
      <c r="CL9" s="53"/>
      <c r="CM9" s="57">
        <f>SUM(CJ$5:CJ$12)*CL9</f>
        <v>0</v>
      </c>
      <c r="CN9" s="6"/>
      <c r="CO9" s="30"/>
      <c r="CP9" s="39" t="s">
        <v>37</v>
      </c>
      <c r="CQ9" s="23">
        <v>1</v>
      </c>
      <c r="CR9" s="33">
        <f t="shared" si="11"/>
        <v>24.79</v>
      </c>
      <c r="CS9" s="10" t="s">
        <v>2</v>
      </c>
      <c r="CT9" s="53">
        <v>1</v>
      </c>
      <c r="CU9" s="57">
        <f>SUM(CR$5:CR$12)*CT9</f>
        <v>750.77</v>
      </c>
      <c r="CV9" s="6"/>
      <c r="CW9" s="30"/>
      <c r="CX9" s="39" t="s">
        <v>37</v>
      </c>
      <c r="CY9" s="23">
        <v>1</v>
      </c>
      <c r="CZ9" s="33">
        <f t="shared" si="12"/>
        <v>24.79</v>
      </c>
      <c r="DA9" s="10" t="s">
        <v>2</v>
      </c>
      <c r="DB9" s="53">
        <v>1</v>
      </c>
      <c r="DC9" s="57">
        <f>SUM(CZ$5:CZ$12)*DB9</f>
        <v>750.77</v>
      </c>
      <c r="DD9" s="6"/>
      <c r="DE9" s="30"/>
      <c r="DF9" s="39" t="s">
        <v>37</v>
      </c>
      <c r="DG9" s="23">
        <v>1</v>
      </c>
      <c r="DH9" s="33">
        <f t="shared" si="13"/>
        <v>24.79</v>
      </c>
      <c r="DI9" s="10" t="s">
        <v>2</v>
      </c>
      <c r="DJ9" s="53">
        <v>1</v>
      </c>
      <c r="DK9" s="57">
        <f>SUM(DH$5:DH$12)*DJ9</f>
        <v>750.77</v>
      </c>
      <c r="DL9" s="6"/>
      <c r="DM9" s="30"/>
      <c r="DN9" s="39" t="s">
        <v>37</v>
      </c>
      <c r="DO9" s="23">
        <v>0</v>
      </c>
      <c r="DP9" s="33">
        <f t="shared" si="14"/>
        <v>0</v>
      </c>
      <c r="DQ9" s="10" t="s">
        <v>2</v>
      </c>
      <c r="DR9" s="53">
        <v>1</v>
      </c>
      <c r="DS9" s="57">
        <f>SUM(DP$5:DP$12)*DR9</f>
        <v>0</v>
      </c>
      <c r="DT9" s="6"/>
      <c r="DU9" s="30"/>
      <c r="DV9" s="39" t="s">
        <v>37</v>
      </c>
      <c r="DW9" s="23">
        <v>1</v>
      </c>
      <c r="DX9" s="33">
        <f t="shared" si="15"/>
        <v>24.79</v>
      </c>
      <c r="DY9" s="10" t="s">
        <v>2</v>
      </c>
      <c r="DZ9" s="53">
        <v>1</v>
      </c>
      <c r="EA9" s="57">
        <f>SUM(DX$5:DX$12)*DZ9</f>
        <v>750.77</v>
      </c>
      <c r="EB9" s="6"/>
      <c r="EC9" s="30"/>
      <c r="ED9" s="39" t="s">
        <v>37</v>
      </c>
      <c r="EE9" s="23">
        <v>0</v>
      </c>
      <c r="EF9" s="33">
        <f t="shared" si="16"/>
        <v>0</v>
      </c>
      <c r="EG9" s="10" t="s">
        <v>2</v>
      </c>
      <c r="EH9" s="53"/>
      <c r="EI9" s="57">
        <f>SUM(EF$5:EF$12)*EH9</f>
        <v>0</v>
      </c>
      <c r="EJ9" s="6"/>
      <c r="EK9" s="30"/>
      <c r="EL9" s="39" t="s">
        <v>37</v>
      </c>
      <c r="EM9" s="23">
        <v>0</v>
      </c>
      <c r="EN9" s="33">
        <f t="shared" si="17"/>
        <v>0</v>
      </c>
      <c r="EO9" s="10" t="s">
        <v>2</v>
      </c>
      <c r="EP9" s="53"/>
      <c r="EQ9" s="57">
        <f>SUM(EN$5:EN$12)*EP9</f>
        <v>0</v>
      </c>
      <c r="ER9" s="6"/>
      <c r="ES9" s="30"/>
      <c r="ET9" s="39" t="s">
        <v>37</v>
      </c>
      <c r="EU9" s="23">
        <v>1</v>
      </c>
      <c r="EV9" s="33">
        <f t="shared" si="18"/>
        <v>24.79</v>
      </c>
      <c r="EW9" s="10" t="s">
        <v>2</v>
      </c>
      <c r="EX9" s="53">
        <v>1</v>
      </c>
      <c r="EY9" s="57">
        <f>SUM(EV$5:EV$12)*EX9</f>
        <v>750.77</v>
      </c>
      <c r="EZ9" s="6"/>
      <c r="FA9" s="30"/>
      <c r="FB9" s="39" t="s">
        <v>37</v>
      </c>
      <c r="FC9" s="23">
        <v>1</v>
      </c>
      <c r="FD9" s="33">
        <f t="shared" si="19"/>
        <v>24.79</v>
      </c>
      <c r="FE9" s="10" t="s">
        <v>2</v>
      </c>
      <c r="FF9" s="53">
        <v>0.7</v>
      </c>
      <c r="FG9" s="57">
        <f>SUM(FD$5:FD$12)*FF9</f>
        <v>525.53899999999999</v>
      </c>
      <c r="FH9" s="6"/>
      <c r="FI9" s="30"/>
      <c r="FJ9" s="39" t="s">
        <v>37</v>
      </c>
      <c r="FK9" s="23">
        <v>1</v>
      </c>
      <c r="FL9" s="33">
        <f t="shared" si="20"/>
        <v>24.79</v>
      </c>
      <c r="FM9" s="10" t="s">
        <v>2</v>
      </c>
      <c r="FN9" s="53">
        <v>0.8</v>
      </c>
      <c r="FO9" s="57">
        <f>SUM(FL$5:FL$12)*FN9</f>
        <v>600.61599999999999</v>
      </c>
      <c r="FP9" s="6"/>
      <c r="FQ9" s="30"/>
      <c r="FR9" s="39" t="s">
        <v>37</v>
      </c>
      <c r="FS9" s="23">
        <v>1</v>
      </c>
      <c r="FT9" s="33">
        <f t="shared" si="21"/>
        <v>24.79</v>
      </c>
      <c r="FU9" s="10" t="s">
        <v>2</v>
      </c>
      <c r="FV9" s="53">
        <v>0.6</v>
      </c>
      <c r="FW9" s="57">
        <f>SUM(FT$5:FT$12)*FV9</f>
        <v>450.46199999999999</v>
      </c>
      <c r="FX9" s="6"/>
      <c r="FY9" s="30"/>
      <c r="FZ9" s="39" t="s">
        <v>37</v>
      </c>
      <c r="GA9" s="23">
        <v>1</v>
      </c>
      <c r="GB9" s="33">
        <f t="shared" si="22"/>
        <v>24.79</v>
      </c>
      <c r="GC9" s="10" t="s">
        <v>2</v>
      </c>
      <c r="GD9" s="53">
        <v>0.8</v>
      </c>
      <c r="GE9" s="57">
        <f>SUM(GB$5:GB$12)*GD9</f>
        <v>472.61599999999999</v>
      </c>
      <c r="GF9" s="6"/>
      <c r="GG9" s="30"/>
      <c r="GH9" s="39" t="s">
        <v>37</v>
      </c>
      <c r="GI9" s="23">
        <v>0</v>
      </c>
      <c r="GJ9" s="33">
        <f t="shared" si="23"/>
        <v>0</v>
      </c>
      <c r="GK9" s="10" t="s">
        <v>2</v>
      </c>
      <c r="GL9" s="53"/>
      <c r="GM9" s="57">
        <f>SUM(GJ$5:GJ$12)*GL9</f>
        <v>0</v>
      </c>
      <c r="GN9" s="6"/>
      <c r="GO9" s="30"/>
      <c r="GP9" s="39" t="s">
        <v>37</v>
      </c>
      <c r="GQ9" s="23">
        <v>0</v>
      </c>
      <c r="GR9" s="33">
        <f t="shared" si="24"/>
        <v>0</v>
      </c>
      <c r="GS9" s="10" t="s">
        <v>2</v>
      </c>
      <c r="GT9" s="53"/>
      <c r="GU9" s="57">
        <f>SUM(GR$5:GR$12)*GT9</f>
        <v>0</v>
      </c>
      <c r="GV9" s="6"/>
      <c r="GW9" s="30"/>
      <c r="GX9" s="39" t="s">
        <v>37</v>
      </c>
    </row>
    <row r="10" spans="4:206" x14ac:dyDescent="0.25">
      <c r="D10" s="16" t="s">
        <v>9</v>
      </c>
      <c r="E10" s="6" t="s">
        <v>32</v>
      </c>
      <c r="F10" s="46">
        <v>10.93</v>
      </c>
      <c r="G10" s="23">
        <v>0</v>
      </c>
      <c r="H10" s="33">
        <f t="shared" si="0"/>
        <v>0</v>
      </c>
      <c r="I10" s="6"/>
      <c r="J10" s="55"/>
      <c r="K10" s="57"/>
      <c r="L10" s="6"/>
      <c r="M10" s="31" t="s">
        <v>19</v>
      </c>
      <c r="N10" s="40">
        <f>H6+H7+H14+H15+H22+H23+H30+H31</f>
        <v>1020</v>
      </c>
      <c r="O10" s="23">
        <v>0</v>
      </c>
      <c r="P10" s="33">
        <f t="shared" si="1"/>
        <v>0</v>
      </c>
      <c r="Q10" s="6"/>
      <c r="R10" s="55"/>
      <c r="S10" s="57"/>
      <c r="T10" s="6"/>
      <c r="U10" s="31" t="s">
        <v>19</v>
      </c>
      <c r="V10" s="40">
        <f>P6+P7+P14+P15+P22+P23+P30+P31</f>
        <v>175</v>
      </c>
      <c r="W10" s="23">
        <v>0</v>
      </c>
      <c r="X10" s="33">
        <f t="shared" si="2"/>
        <v>0</v>
      </c>
      <c r="Y10" s="6"/>
      <c r="Z10" s="55"/>
      <c r="AA10" s="57"/>
      <c r="AB10" s="6"/>
      <c r="AC10" s="31" t="s">
        <v>19</v>
      </c>
      <c r="AD10" s="40">
        <f>X6+X7+X14+X15+X22+X23+X30+X31</f>
        <v>0</v>
      </c>
      <c r="AE10" s="23">
        <v>0</v>
      </c>
      <c r="AF10" s="33">
        <f t="shared" si="3"/>
        <v>0</v>
      </c>
      <c r="AG10" s="6"/>
      <c r="AH10" s="55"/>
      <c r="AI10" s="57"/>
      <c r="AJ10" s="6"/>
      <c r="AK10" s="31" t="s">
        <v>19</v>
      </c>
      <c r="AL10" s="40">
        <f>AF6+AF7+AF14+AF15+AF22+AF23+AF30+AF31</f>
        <v>0</v>
      </c>
      <c r="AM10" s="23">
        <v>0</v>
      </c>
      <c r="AN10" s="33">
        <f t="shared" si="4"/>
        <v>0</v>
      </c>
      <c r="AO10" s="6"/>
      <c r="AP10" s="55"/>
      <c r="AQ10" s="57"/>
      <c r="AR10" s="6"/>
      <c r="AS10" s="31" t="s">
        <v>19</v>
      </c>
      <c r="AT10" s="40">
        <f>AN6+AN7+AN14+AN15+AN22+AN23+AN30+AN31</f>
        <v>0</v>
      </c>
      <c r="AU10" s="23">
        <v>0</v>
      </c>
      <c r="AV10" s="33">
        <f t="shared" si="5"/>
        <v>0</v>
      </c>
      <c r="AW10" s="6"/>
      <c r="AX10" s="55"/>
      <c r="AY10" s="57"/>
      <c r="AZ10" s="6"/>
      <c r="BA10" s="31" t="s">
        <v>19</v>
      </c>
      <c r="BB10" s="40">
        <f>AV6+AV7+AV14+AV15+AV22+AV23+AV30+AV31</f>
        <v>0</v>
      </c>
      <c r="BC10" s="23">
        <v>0</v>
      </c>
      <c r="BD10" s="33">
        <f t="shared" si="6"/>
        <v>0</v>
      </c>
      <c r="BE10" s="6"/>
      <c r="BF10" s="55"/>
      <c r="BG10" s="57"/>
      <c r="BH10" s="6"/>
      <c r="BI10" s="31" t="s">
        <v>19</v>
      </c>
      <c r="BJ10" s="40">
        <f>BD6+BD7+BD14+BD15+BD22+BD23+BD30+BD31</f>
        <v>1690</v>
      </c>
      <c r="BK10" s="23">
        <v>0</v>
      </c>
      <c r="BL10" s="33">
        <f t="shared" si="7"/>
        <v>0</v>
      </c>
      <c r="BM10" s="6"/>
      <c r="BN10" s="55"/>
      <c r="BO10" s="57"/>
      <c r="BP10" s="6"/>
      <c r="BQ10" s="31" t="s">
        <v>19</v>
      </c>
      <c r="BR10" s="40">
        <f>BL6+BL7+BL14+BL15+BL22+BL23+BL30+BL31</f>
        <v>1880</v>
      </c>
      <c r="BS10" s="23">
        <v>0</v>
      </c>
      <c r="BT10" s="33">
        <f t="shared" si="8"/>
        <v>0</v>
      </c>
      <c r="BU10" s="6"/>
      <c r="BV10" s="55"/>
      <c r="BW10" s="57"/>
      <c r="BX10" s="6"/>
      <c r="BY10" s="31" t="s">
        <v>19</v>
      </c>
      <c r="BZ10" s="40">
        <f>BT6+BT7+BT14+BT15+BT22+BT23+BT30+BT31</f>
        <v>1115</v>
      </c>
      <c r="CA10" s="23">
        <v>0</v>
      </c>
      <c r="CB10" s="33">
        <f t="shared" si="9"/>
        <v>0</v>
      </c>
      <c r="CC10" s="6"/>
      <c r="CD10" s="55"/>
      <c r="CE10" s="57"/>
      <c r="CF10" s="6"/>
      <c r="CG10" s="31" t="s">
        <v>19</v>
      </c>
      <c r="CH10" s="40">
        <f>CB6+CB7+CB14+CB15+CB22+CB23+CB30+CB31</f>
        <v>0</v>
      </c>
      <c r="CI10" s="23">
        <v>0</v>
      </c>
      <c r="CJ10" s="33">
        <f t="shared" si="10"/>
        <v>0</v>
      </c>
      <c r="CK10" s="6"/>
      <c r="CL10" s="55"/>
      <c r="CM10" s="57"/>
      <c r="CN10" s="6"/>
      <c r="CO10" s="31" t="s">
        <v>19</v>
      </c>
      <c r="CP10" s="40">
        <f>CJ6+CJ7+CJ14+CJ15+CJ22+CJ23+CJ30+CJ31</f>
        <v>0</v>
      </c>
      <c r="CQ10" s="23">
        <v>0</v>
      </c>
      <c r="CR10" s="33">
        <f t="shared" si="11"/>
        <v>0</v>
      </c>
      <c r="CS10" s="6"/>
      <c r="CT10" s="55"/>
      <c r="CU10" s="57"/>
      <c r="CV10" s="6"/>
      <c r="CW10" s="31" t="s">
        <v>19</v>
      </c>
      <c r="CX10" s="40">
        <f>CR6+CR7+CR14+CR15+CR22+CR23+CR30+CR31</f>
        <v>1720</v>
      </c>
      <c r="CY10" s="23">
        <v>0</v>
      </c>
      <c r="CZ10" s="33">
        <f t="shared" si="12"/>
        <v>0</v>
      </c>
      <c r="DA10" s="6"/>
      <c r="DB10" s="55"/>
      <c r="DC10" s="57"/>
      <c r="DD10" s="6"/>
      <c r="DE10" s="31" t="s">
        <v>19</v>
      </c>
      <c r="DF10" s="40">
        <f>CZ6+CZ7+CZ14+CZ15+CZ22+CZ23+CZ30+CZ31</f>
        <v>1880</v>
      </c>
      <c r="DG10" s="23">
        <v>0</v>
      </c>
      <c r="DH10" s="33">
        <f t="shared" si="13"/>
        <v>0</v>
      </c>
      <c r="DI10" s="6"/>
      <c r="DJ10" s="55"/>
      <c r="DK10" s="57"/>
      <c r="DL10" s="6"/>
      <c r="DM10" s="31" t="s">
        <v>19</v>
      </c>
      <c r="DN10" s="40">
        <f>DH6+DH7+DH14+DH15+DH22+DH23+DH30+DH31</f>
        <v>1880</v>
      </c>
      <c r="DO10" s="23">
        <v>0</v>
      </c>
      <c r="DP10" s="33">
        <f t="shared" si="14"/>
        <v>0</v>
      </c>
      <c r="DQ10" s="6"/>
      <c r="DR10" s="55"/>
      <c r="DS10" s="57"/>
      <c r="DT10" s="6"/>
      <c r="DU10" s="31" t="s">
        <v>19</v>
      </c>
      <c r="DV10" s="40">
        <f>DP6+DP7+DP14+DP15+DP22+DP23+DP30+DP31</f>
        <v>1210</v>
      </c>
      <c r="DW10" s="23">
        <v>0</v>
      </c>
      <c r="DX10" s="33">
        <f t="shared" si="15"/>
        <v>0</v>
      </c>
      <c r="DY10" s="6"/>
      <c r="DZ10" s="55"/>
      <c r="EA10" s="57"/>
      <c r="EB10" s="6"/>
      <c r="EC10" s="31" t="s">
        <v>19</v>
      </c>
      <c r="ED10" s="40">
        <f>DX6+DX7+DX14+DX15+DX22+DX23+DX30+DX31</f>
        <v>1530</v>
      </c>
      <c r="EE10" s="23">
        <v>0</v>
      </c>
      <c r="EF10" s="33">
        <f t="shared" si="16"/>
        <v>0</v>
      </c>
      <c r="EG10" s="6"/>
      <c r="EH10" s="55"/>
      <c r="EI10" s="57"/>
      <c r="EJ10" s="6"/>
      <c r="EK10" s="31" t="s">
        <v>19</v>
      </c>
      <c r="EL10" s="40">
        <f>EF6+EF7+EF14+EF15+EF22+EF23+EF30+EF31</f>
        <v>0</v>
      </c>
      <c r="EM10" s="23">
        <v>0</v>
      </c>
      <c r="EN10" s="33">
        <f t="shared" si="17"/>
        <v>0</v>
      </c>
      <c r="EO10" s="6"/>
      <c r="EP10" s="55"/>
      <c r="EQ10" s="57"/>
      <c r="ER10" s="6"/>
      <c r="ES10" s="31" t="s">
        <v>19</v>
      </c>
      <c r="ET10" s="40">
        <f>EN6+EN7+EN14+EN15+EN22+EN23+EN30+EN31</f>
        <v>0</v>
      </c>
      <c r="EU10" s="23">
        <v>0</v>
      </c>
      <c r="EV10" s="33">
        <f t="shared" si="18"/>
        <v>0</v>
      </c>
      <c r="EW10" s="6"/>
      <c r="EX10" s="55"/>
      <c r="EY10" s="57"/>
      <c r="EZ10" s="6"/>
      <c r="FA10" s="31" t="s">
        <v>19</v>
      </c>
      <c r="FB10" s="40">
        <f>EV6+EV7+EV14+EV15+EV22+EV23+EV30+EV31</f>
        <v>2040</v>
      </c>
      <c r="FC10" s="23">
        <v>0</v>
      </c>
      <c r="FD10" s="33">
        <f t="shared" si="19"/>
        <v>0</v>
      </c>
      <c r="FE10" s="6"/>
      <c r="FF10" s="55"/>
      <c r="FG10" s="57"/>
      <c r="FH10" s="6"/>
      <c r="FI10" s="31" t="s">
        <v>19</v>
      </c>
      <c r="FJ10" s="40">
        <f>FD6+FD7+FD14+FD15+FD22+FD23+FD30+FD31</f>
        <v>1530</v>
      </c>
      <c r="FK10" s="23">
        <v>0</v>
      </c>
      <c r="FL10" s="33">
        <f t="shared" si="20"/>
        <v>0</v>
      </c>
      <c r="FM10" s="6"/>
      <c r="FN10" s="55"/>
      <c r="FO10" s="57"/>
      <c r="FP10" s="6"/>
      <c r="FQ10" s="31" t="s">
        <v>19</v>
      </c>
      <c r="FR10" s="40">
        <f>FL6+FL7+FL14+FL15+FL22+FL23+FL30+FL31</f>
        <v>1720</v>
      </c>
      <c r="FS10" s="23">
        <v>0</v>
      </c>
      <c r="FT10" s="33">
        <f t="shared" si="21"/>
        <v>0</v>
      </c>
      <c r="FU10" s="6"/>
      <c r="FV10" s="55"/>
      <c r="FW10" s="57"/>
      <c r="FX10" s="6"/>
      <c r="FY10" s="31" t="s">
        <v>19</v>
      </c>
      <c r="FZ10" s="40">
        <f>FT6+FT7+FT14+FT15+FT22+FT23+FT30+FT31</f>
        <v>1720</v>
      </c>
      <c r="GA10" s="23">
        <v>0</v>
      </c>
      <c r="GB10" s="33">
        <f t="shared" si="22"/>
        <v>0</v>
      </c>
      <c r="GC10" s="6"/>
      <c r="GD10" s="55"/>
      <c r="GE10" s="57"/>
      <c r="GF10" s="6"/>
      <c r="GG10" s="31" t="s">
        <v>19</v>
      </c>
      <c r="GH10" s="40">
        <f>GB6+GB7+GB14+GB15+GB22+GB23+GB30+GB31</f>
        <v>1370</v>
      </c>
      <c r="GI10" s="23">
        <v>0</v>
      </c>
      <c r="GJ10" s="33">
        <f t="shared" si="23"/>
        <v>0</v>
      </c>
      <c r="GK10" s="6"/>
      <c r="GL10" s="55"/>
      <c r="GM10" s="57"/>
      <c r="GN10" s="6"/>
      <c r="GO10" s="31" t="s">
        <v>19</v>
      </c>
      <c r="GP10" s="40">
        <f>GJ6+GJ7+GJ14+GJ15+GJ22+GJ23+GJ30+GJ31</f>
        <v>810</v>
      </c>
      <c r="GQ10" s="23">
        <v>0</v>
      </c>
      <c r="GR10" s="33">
        <f t="shared" si="24"/>
        <v>0</v>
      </c>
      <c r="GS10" s="6"/>
      <c r="GT10" s="55"/>
      <c r="GU10" s="57"/>
      <c r="GV10" s="6"/>
      <c r="GW10" s="31" t="s">
        <v>19</v>
      </c>
      <c r="GX10" s="40">
        <f>GR6+GR7+GR14+GR15+GR22+GR23+GR30+GR31</f>
        <v>0</v>
      </c>
    </row>
    <row r="11" spans="4:206" ht="15" customHeight="1" x14ac:dyDescent="0.25">
      <c r="D11" s="16" t="s">
        <v>18</v>
      </c>
      <c r="E11" s="6" t="s">
        <v>32</v>
      </c>
      <c r="F11" s="46">
        <v>15</v>
      </c>
      <c r="G11" s="23">
        <v>0</v>
      </c>
      <c r="H11" s="33">
        <f t="shared" si="0"/>
        <v>0</v>
      </c>
      <c r="I11" s="321" t="s">
        <v>36</v>
      </c>
      <c r="J11" s="52"/>
      <c r="K11" s="56">
        <f>SUM(H$5:H$12)*J11</f>
        <v>0</v>
      </c>
      <c r="L11" s="6"/>
      <c r="M11" s="31" t="s">
        <v>14</v>
      </c>
      <c r="N11" s="41">
        <f>SUM(H5:H36)-N10</f>
        <v>665.12000000000012</v>
      </c>
      <c r="O11" s="23">
        <v>0</v>
      </c>
      <c r="P11" s="33">
        <f t="shared" si="1"/>
        <v>0</v>
      </c>
      <c r="Q11" s="321" t="s">
        <v>36</v>
      </c>
      <c r="R11" s="52"/>
      <c r="S11" s="56">
        <f>SUM(P$5:P$12)*R11</f>
        <v>0</v>
      </c>
      <c r="T11" s="6"/>
      <c r="U11" s="31" t="s">
        <v>14</v>
      </c>
      <c r="V11" s="41">
        <f>SUM(P5:P36)-V10</f>
        <v>132.78000000000003</v>
      </c>
      <c r="W11" s="23">
        <v>0</v>
      </c>
      <c r="X11" s="33">
        <f t="shared" si="2"/>
        <v>0</v>
      </c>
      <c r="Y11" s="321" t="s">
        <v>36</v>
      </c>
      <c r="Z11" s="52"/>
      <c r="AA11" s="56">
        <f>SUM(X$5:X$12)*Z11</f>
        <v>0</v>
      </c>
      <c r="AB11" s="6"/>
      <c r="AC11" s="31" t="s">
        <v>14</v>
      </c>
      <c r="AD11" s="41">
        <f>SUM(X5:X36)-AD10</f>
        <v>0</v>
      </c>
      <c r="AE11" s="23">
        <v>0</v>
      </c>
      <c r="AF11" s="33">
        <f t="shared" si="3"/>
        <v>0</v>
      </c>
      <c r="AG11" s="321" t="s">
        <v>36</v>
      </c>
      <c r="AH11" s="52"/>
      <c r="AI11" s="56">
        <f>SUM(AF$5:AF$12)*AH11</f>
        <v>0</v>
      </c>
      <c r="AJ11" s="6"/>
      <c r="AK11" s="31" t="s">
        <v>14</v>
      </c>
      <c r="AL11" s="41">
        <f>SUM(AF5:AF36)-AL10</f>
        <v>0</v>
      </c>
      <c r="AM11" s="23">
        <v>0</v>
      </c>
      <c r="AN11" s="33">
        <f t="shared" si="4"/>
        <v>0</v>
      </c>
      <c r="AO11" s="321" t="s">
        <v>36</v>
      </c>
      <c r="AP11" s="52"/>
      <c r="AQ11" s="56">
        <f>SUM(AN$5:AN$12)*AP11</f>
        <v>0</v>
      </c>
      <c r="AR11" s="6"/>
      <c r="AS11" s="31" t="s">
        <v>14</v>
      </c>
      <c r="AT11" s="41">
        <f>SUM(AN5:AN36)-AT10</f>
        <v>0</v>
      </c>
      <c r="AU11" s="23">
        <v>0</v>
      </c>
      <c r="AV11" s="33">
        <f t="shared" si="5"/>
        <v>0</v>
      </c>
      <c r="AW11" s="321" t="s">
        <v>36</v>
      </c>
      <c r="AX11" s="52"/>
      <c r="AY11" s="56">
        <f>SUM(AV$5:AV$12)*AX11</f>
        <v>0</v>
      </c>
      <c r="AZ11" s="6"/>
      <c r="BA11" s="31" t="s">
        <v>14</v>
      </c>
      <c r="BB11" s="41">
        <f>SUM(AV5:AV36)-BB10</f>
        <v>0</v>
      </c>
      <c r="BC11" s="23">
        <v>0</v>
      </c>
      <c r="BD11" s="33">
        <f t="shared" si="6"/>
        <v>0</v>
      </c>
      <c r="BE11" s="321" t="s">
        <v>36</v>
      </c>
      <c r="BF11" s="52"/>
      <c r="BG11" s="56">
        <f>SUM(BD$5:BD$12)*BF11</f>
        <v>0</v>
      </c>
      <c r="BH11" s="6"/>
      <c r="BI11" s="31" t="s">
        <v>14</v>
      </c>
      <c r="BJ11" s="41">
        <f>SUM(BD5:BD36)-BJ10</f>
        <v>639.22000000000025</v>
      </c>
      <c r="BK11" s="23">
        <v>0</v>
      </c>
      <c r="BL11" s="33">
        <f t="shared" si="7"/>
        <v>0</v>
      </c>
      <c r="BM11" s="321" t="s">
        <v>36</v>
      </c>
      <c r="BN11" s="52">
        <v>1</v>
      </c>
      <c r="BO11" s="56">
        <f>SUM(BL$5:BL$12)*BN11</f>
        <v>604.94999999999993</v>
      </c>
      <c r="BP11" s="6"/>
      <c r="BQ11" s="31" t="s">
        <v>14</v>
      </c>
      <c r="BR11" s="41">
        <f>SUM(BL5:BL36)-BR10</f>
        <v>988.33999999999924</v>
      </c>
      <c r="BS11" s="23">
        <v>0</v>
      </c>
      <c r="BT11" s="33">
        <f t="shared" si="8"/>
        <v>0</v>
      </c>
      <c r="BU11" s="321" t="s">
        <v>36</v>
      </c>
      <c r="BV11" s="52">
        <v>1</v>
      </c>
      <c r="BW11" s="56">
        <f>SUM(BT$5:BT$12)*BV11</f>
        <v>604.94999999999993</v>
      </c>
      <c r="BX11" s="6"/>
      <c r="BY11" s="31" t="s">
        <v>14</v>
      </c>
      <c r="BZ11" s="41">
        <f>SUM(BT5:BT36)-BZ10</f>
        <v>681.99499999999966</v>
      </c>
      <c r="CA11" s="23">
        <v>0</v>
      </c>
      <c r="CB11" s="33">
        <f t="shared" si="9"/>
        <v>0</v>
      </c>
      <c r="CC11" s="321" t="s">
        <v>36</v>
      </c>
      <c r="CD11" s="52"/>
      <c r="CE11" s="56">
        <f>SUM(CB$5:CB$12)*CD11</f>
        <v>0</v>
      </c>
      <c r="CF11" s="6"/>
      <c r="CG11" s="31" t="s">
        <v>14</v>
      </c>
      <c r="CH11" s="41">
        <f>SUM(CB5:CB36)-CH10</f>
        <v>0</v>
      </c>
      <c r="CI11" s="23">
        <v>0</v>
      </c>
      <c r="CJ11" s="33">
        <f t="shared" si="10"/>
        <v>0</v>
      </c>
      <c r="CK11" s="321" t="s">
        <v>36</v>
      </c>
      <c r="CL11" s="52"/>
      <c r="CM11" s="56">
        <f>SUM(CJ$5:CJ$12)*CL11</f>
        <v>0</v>
      </c>
      <c r="CN11" s="6"/>
      <c r="CO11" s="31" t="s">
        <v>14</v>
      </c>
      <c r="CP11" s="41">
        <f>SUM(CJ5:CJ36)-CP10</f>
        <v>0</v>
      </c>
      <c r="CQ11" s="23">
        <v>0</v>
      </c>
      <c r="CR11" s="33">
        <f t="shared" si="11"/>
        <v>0</v>
      </c>
      <c r="CS11" s="321" t="s">
        <v>36</v>
      </c>
      <c r="CT11" s="52"/>
      <c r="CU11" s="56">
        <f>SUM(CR$5:CR$12)*CT11</f>
        <v>0</v>
      </c>
      <c r="CV11" s="6"/>
      <c r="CW11" s="31" t="s">
        <v>14</v>
      </c>
      <c r="CX11" s="41">
        <f>SUM(CR5:CR36)-CX10</f>
        <v>985.08999999999969</v>
      </c>
      <c r="CY11" s="23">
        <v>0</v>
      </c>
      <c r="CZ11" s="33">
        <f t="shared" si="12"/>
        <v>0</v>
      </c>
      <c r="DA11" s="321" t="s">
        <v>36</v>
      </c>
      <c r="DB11" s="52"/>
      <c r="DC11" s="56">
        <f>SUM(CZ$5:CZ$12)*DB11</f>
        <v>0</v>
      </c>
      <c r="DD11" s="6"/>
      <c r="DE11" s="31" t="s">
        <v>14</v>
      </c>
      <c r="DF11" s="41">
        <f>SUM(CZ5:CZ36)-DF10</f>
        <v>995.69999999999982</v>
      </c>
      <c r="DG11" s="23">
        <v>0</v>
      </c>
      <c r="DH11" s="33">
        <f t="shared" si="13"/>
        <v>0</v>
      </c>
      <c r="DI11" s="321" t="s">
        <v>36</v>
      </c>
      <c r="DJ11" s="52"/>
      <c r="DK11" s="56">
        <f>SUM(DH$5:DH$12)*DJ11</f>
        <v>0</v>
      </c>
      <c r="DL11" s="6"/>
      <c r="DM11" s="31" t="s">
        <v>14</v>
      </c>
      <c r="DN11" s="41">
        <f>SUM(DH5:DH36)-DN10</f>
        <v>934.67999999999984</v>
      </c>
      <c r="DO11" s="23">
        <v>0</v>
      </c>
      <c r="DP11" s="33">
        <f t="shared" si="14"/>
        <v>0</v>
      </c>
      <c r="DQ11" s="321" t="s">
        <v>36</v>
      </c>
      <c r="DR11" s="52"/>
      <c r="DS11" s="56">
        <f>SUM(DP$5:DP$12)*DR11</f>
        <v>0</v>
      </c>
      <c r="DT11" s="6"/>
      <c r="DU11" s="31" t="s">
        <v>14</v>
      </c>
      <c r="DV11" s="41">
        <f>SUM(DP5:DP36)-DV10</f>
        <v>665.87000000000012</v>
      </c>
      <c r="DW11" s="23">
        <v>0</v>
      </c>
      <c r="DX11" s="33">
        <f t="shared" si="15"/>
        <v>0</v>
      </c>
      <c r="DY11" s="321" t="s">
        <v>36</v>
      </c>
      <c r="DZ11" s="52"/>
      <c r="EA11" s="56">
        <f>SUM(DX$5:DX$12)*DZ11</f>
        <v>0</v>
      </c>
      <c r="EB11" s="6"/>
      <c r="EC11" s="31" t="s">
        <v>14</v>
      </c>
      <c r="ED11" s="41">
        <f>SUM(DX5:DX36)-ED10</f>
        <v>905.56999999999971</v>
      </c>
      <c r="EE11" s="23">
        <v>0</v>
      </c>
      <c r="EF11" s="33">
        <f t="shared" si="16"/>
        <v>0</v>
      </c>
      <c r="EG11" s="321" t="s">
        <v>36</v>
      </c>
      <c r="EH11" s="52"/>
      <c r="EI11" s="56">
        <f>SUM(EF$5:EF$12)*EH11</f>
        <v>0</v>
      </c>
      <c r="EJ11" s="6"/>
      <c r="EK11" s="31" t="s">
        <v>14</v>
      </c>
      <c r="EL11" s="41">
        <f>SUM(EF5:EF36)-EL10</f>
        <v>0</v>
      </c>
      <c r="EM11" s="23">
        <v>0</v>
      </c>
      <c r="EN11" s="33">
        <f t="shared" si="17"/>
        <v>0</v>
      </c>
      <c r="EO11" s="321" t="s">
        <v>36</v>
      </c>
      <c r="EP11" s="52"/>
      <c r="EQ11" s="56">
        <f>SUM(EN$5:EN$12)*EP11</f>
        <v>0</v>
      </c>
      <c r="ER11" s="6"/>
      <c r="ES11" s="31" t="s">
        <v>14</v>
      </c>
      <c r="ET11" s="41">
        <f>SUM(EN5:EN36)-ET10</f>
        <v>0</v>
      </c>
      <c r="EU11" s="23">
        <v>0</v>
      </c>
      <c r="EV11" s="33">
        <f t="shared" si="18"/>
        <v>0</v>
      </c>
      <c r="EW11" s="321" t="s">
        <v>36</v>
      </c>
      <c r="EX11" s="52"/>
      <c r="EY11" s="56">
        <f>SUM(EV$5:EV$12)*EX11</f>
        <v>0</v>
      </c>
      <c r="EZ11" s="6"/>
      <c r="FA11" s="31" t="s">
        <v>14</v>
      </c>
      <c r="FB11" s="41">
        <f>SUM(EV5:EV36)-FB10</f>
        <v>1123.4099999999999</v>
      </c>
      <c r="FC11" s="23">
        <v>0</v>
      </c>
      <c r="FD11" s="33">
        <f t="shared" si="19"/>
        <v>0</v>
      </c>
      <c r="FE11" s="321" t="s">
        <v>36</v>
      </c>
      <c r="FF11" s="52">
        <v>0.3</v>
      </c>
      <c r="FG11" s="56">
        <f>SUM(FD$5:FD$12)*FF11</f>
        <v>225.23099999999999</v>
      </c>
      <c r="FH11" s="6"/>
      <c r="FI11" s="31" t="s">
        <v>14</v>
      </c>
      <c r="FJ11" s="41">
        <f>SUM(FD5:FD36)-FJ10</f>
        <v>934.11999999999989</v>
      </c>
      <c r="FK11" s="23">
        <v>0</v>
      </c>
      <c r="FL11" s="33">
        <f t="shared" si="20"/>
        <v>0</v>
      </c>
      <c r="FM11" s="321" t="s">
        <v>36</v>
      </c>
      <c r="FN11" s="52">
        <v>0.2</v>
      </c>
      <c r="FO11" s="56">
        <f>SUM(FL$5:FL$12)*FN11</f>
        <v>150.154</v>
      </c>
      <c r="FP11" s="6"/>
      <c r="FQ11" s="31" t="s">
        <v>14</v>
      </c>
      <c r="FR11" s="41">
        <f>SUM(FL5:FL36)-FR10</f>
        <v>974.1599999999994</v>
      </c>
      <c r="FS11" s="23">
        <v>0</v>
      </c>
      <c r="FT11" s="33">
        <f t="shared" si="21"/>
        <v>0</v>
      </c>
      <c r="FU11" s="321" t="s">
        <v>36</v>
      </c>
      <c r="FV11" s="52">
        <v>0.4</v>
      </c>
      <c r="FW11" s="56">
        <f>SUM(FT$5:FT$12)*FV11</f>
        <v>300.30799999999999</v>
      </c>
      <c r="FX11" s="6"/>
      <c r="FY11" s="31" t="s">
        <v>14</v>
      </c>
      <c r="FZ11" s="41">
        <f>SUM(FT5:FT36)-FZ10</f>
        <v>974.1599999999994</v>
      </c>
      <c r="GA11" s="23">
        <v>0</v>
      </c>
      <c r="GB11" s="33">
        <f t="shared" si="22"/>
        <v>0</v>
      </c>
      <c r="GC11" s="321" t="s">
        <v>36</v>
      </c>
      <c r="GD11" s="52">
        <v>0.2</v>
      </c>
      <c r="GE11" s="56">
        <f>SUM(GB$5:GB$12)*GD11</f>
        <v>118.154</v>
      </c>
      <c r="GF11" s="6"/>
      <c r="GG11" s="31" t="s">
        <v>14</v>
      </c>
      <c r="GH11" s="41">
        <f>SUM(GB5:GB36)-GH10</f>
        <v>841.61999999999989</v>
      </c>
      <c r="GI11" s="23">
        <v>0</v>
      </c>
      <c r="GJ11" s="33">
        <f t="shared" si="23"/>
        <v>0</v>
      </c>
      <c r="GK11" s="321" t="s">
        <v>36</v>
      </c>
      <c r="GL11" s="52"/>
      <c r="GM11" s="56">
        <f>SUM(GJ$5:GJ$12)*GL11</f>
        <v>0</v>
      </c>
      <c r="GN11" s="6"/>
      <c r="GO11" s="31" t="s">
        <v>14</v>
      </c>
      <c r="GP11" s="41">
        <f>SUM(GJ5:GJ36)-GP10</f>
        <v>396.52000000000021</v>
      </c>
      <c r="GQ11" s="23">
        <v>0</v>
      </c>
      <c r="GR11" s="33">
        <f t="shared" si="24"/>
        <v>0</v>
      </c>
      <c r="GS11" s="321" t="s">
        <v>36</v>
      </c>
      <c r="GT11" s="52"/>
      <c r="GU11" s="56">
        <f>SUM(GR$5:GR$12)*GT11</f>
        <v>0</v>
      </c>
      <c r="GV11" s="6"/>
      <c r="GW11" s="31" t="s">
        <v>14</v>
      </c>
      <c r="GX11" s="41">
        <f>SUM(GR5:GR36)-GX10</f>
        <v>0</v>
      </c>
    </row>
    <row r="12" spans="4:206" x14ac:dyDescent="0.25">
      <c r="D12" s="17" t="s">
        <v>10</v>
      </c>
      <c r="E12" s="9" t="s">
        <v>32</v>
      </c>
      <c r="F12" s="47">
        <v>14.18</v>
      </c>
      <c r="G12" s="25">
        <v>0</v>
      </c>
      <c r="H12" s="33">
        <f t="shared" si="0"/>
        <v>0</v>
      </c>
      <c r="I12" s="322"/>
      <c r="J12" s="54"/>
      <c r="K12" s="58"/>
      <c r="L12" s="6"/>
      <c r="M12" s="31" t="s">
        <v>21</v>
      </c>
      <c r="N12" s="41">
        <f>SUM(M39:M41)+SUM(M44:M47)</f>
        <v>1309</v>
      </c>
      <c r="O12" s="25">
        <v>0</v>
      </c>
      <c r="P12" s="33">
        <f t="shared" si="1"/>
        <v>0</v>
      </c>
      <c r="Q12" s="322"/>
      <c r="R12" s="54"/>
      <c r="S12" s="58"/>
      <c r="T12" s="6"/>
      <c r="U12" s="31" t="s">
        <v>21</v>
      </c>
      <c r="V12" s="41">
        <f>SUM(U39:U41)+SUM(U44:U47)</f>
        <v>650</v>
      </c>
      <c r="W12" s="25">
        <v>0</v>
      </c>
      <c r="X12" s="33">
        <f t="shared" si="2"/>
        <v>0</v>
      </c>
      <c r="Y12" s="322"/>
      <c r="Z12" s="54"/>
      <c r="AA12" s="58"/>
      <c r="AB12" s="6"/>
      <c r="AC12" s="31" t="s">
        <v>21</v>
      </c>
      <c r="AD12" s="41">
        <f>SUM(AC39:AC41)+SUM(AC44:AC47)</f>
        <v>0</v>
      </c>
      <c r="AE12" s="25">
        <v>0</v>
      </c>
      <c r="AF12" s="33">
        <f t="shared" si="3"/>
        <v>0</v>
      </c>
      <c r="AG12" s="322"/>
      <c r="AH12" s="54"/>
      <c r="AI12" s="58"/>
      <c r="AJ12" s="6"/>
      <c r="AK12" s="31" t="s">
        <v>21</v>
      </c>
      <c r="AL12" s="41">
        <f>SUM(AK39:AK41)+SUM(AK44:AK47)</f>
        <v>0</v>
      </c>
      <c r="AM12" s="25">
        <v>0</v>
      </c>
      <c r="AN12" s="33">
        <f t="shared" si="4"/>
        <v>0</v>
      </c>
      <c r="AO12" s="322"/>
      <c r="AP12" s="54"/>
      <c r="AQ12" s="58"/>
      <c r="AR12" s="6"/>
      <c r="AS12" s="31" t="s">
        <v>21</v>
      </c>
      <c r="AT12" s="41">
        <f>SUM(AS39:AS41)+SUM(AS44:AS47)</f>
        <v>0</v>
      </c>
      <c r="AU12" s="25">
        <v>0</v>
      </c>
      <c r="AV12" s="33">
        <f t="shared" si="5"/>
        <v>0</v>
      </c>
      <c r="AW12" s="322"/>
      <c r="AX12" s="54"/>
      <c r="AY12" s="58"/>
      <c r="AZ12" s="6"/>
      <c r="BA12" s="31" t="s">
        <v>21</v>
      </c>
      <c r="BB12" s="41">
        <f>SUM(BA39:BA41)+SUM(BA44:BA47)</f>
        <v>0</v>
      </c>
      <c r="BC12" s="25">
        <v>0</v>
      </c>
      <c r="BD12" s="33">
        <f t="shared" si="6"/>
        <v>0</v>
      </c>
      <c r="BE12" s="322"/>
      <c r="BF12" s="54"/>
      <c r="BG12" s="58"/>
      <c r="BH12" s="6"/>
      <c r="BI12" s="31" t="s">
        <v>21</v>
      </c>
      <c r="BJ12" s="41">
        <f>SUM(BI39:BI41)+SUM(BI44:BI47)</f>
        <v>1829</v>
      </c>
      <c r="BK12" s="25">
        <v>1</v>
      </c>
      <c r="BL12" s="33">
        <f t="shared" si="7"/>
        <v>14.18</v>
      </c>
      <c r="BM12" s="322"/>
      <c r="BN12" s="54"/>
      <c r="BO12" s="58"/>
      <c r="BP12" s="6"/>
      <c r="BQ12" s="31" t="s">
        <v>21</v>
      </c>
      <c r="BR12" s="41">
        <f>SUM(BQ39:BQ41)+SUM(BQ44:BQ47)</f>
        <v>3015</v>
      </c>
      <c r="BS12" s="25">
        <v>1</v>
      </c>
      <c r="BT12" s="33">
        <f t="shared" si="8"/>
        <v>14.18</v>
      </c>
      <c r="BU12" s="322"/>
      <c r="BV12" s="54"/>
      <c r="BW12" s="58"/>
      <c r="BX12" s="6"/>
      <c r="BY12" s="31" t="s">
        <v>21</v>
      </c>
      <c r="BZ12" s="41">
        <f>SUM(BY39:BY41)+SUM(BY44:BY47)</f>
        <v>2329</v>
      </c>
      <c r="CA12" s="25">
        <v>0</v>
      </c>
      <c r="CB12" s="33">
        <f t="shared" si="9"/>
        <v>0</v>
      </c>
      <c r="CC12" s="322"/>
      <c r="CD12" s="54"/>
      <c r="CE12" s="58"/>
      <c r="CF12" s="6"/>
      <c r="CG12" s="31" t="s">
        <v>21</v>
      </c>
      <c r="CH12" s="41">
        <f>SUM(CG39:CG41)+SUM(CG44:CG47)</f>
        <v>0</v>
      </c>
      <c r="CI12" s="25">
        <v>0</v>
      </c>
      <c r="CJ12" s="33">
        <f t="shared" si="10"/>
        <v>0</v>
      </c>
      <c r="CK12" s="322"/>
      <c r="CL12" s="54"/>
      <c r="CM12" s="58"/>
      <c r="CN12" s="6"/>
      <c r="CO12" s="31" t="s">
        <v>21</v>
      </c>
      <c r="CP12" s="41">
        <f>SUM(CO39:CO41)+SUM(CO44:CO47)</f>
        <v>0</v>
      </c>
      <c r="CQ12" s="25">
        <v>0</v>
      </c>
      <c r="CR12" s="33">
        <f t="shared" si="11"/>
        <v>0</v>
      </c>
      <c r="CS12" s="322"/>
      <c r="CT12" s="54"/>
      <c r="CU12" s="58"/>
      <c r="CV12" s="6"/>
      <c r="CW12" s="31" t="s">
        <v>21</v>
      </c>
      <c r="CX12" s="41">
        <f>SUM(CW39:CW41)+SUM(CW44:CW47)</f>
        <v>2219</v>
      </c>
      <c r="CY12" s="25">
        <v>0</v>
      </c>
      <c r="CZ12" s="33">
        <f t="shared" si="12"/>
        <v>0</v>
      </c>
      <c r="DA12" s="322"/>
      <c r="DB12" s="54"/>
      <c r="DC12" s="58"/>
      <c r="DD12" s="6"/>
      <c r="DE12" s="31" t="s">
        <v>21</v>
      </c>
      <c r="DF12" s="41">
        <f>SUM(DE39:DE41)+SUM(DE44:DE47)</f>
        <v>1829</v>
      </c>
      <c r="DG12" s="25">
        <v>0</v>
      </c>
      <c r="DH12" s="33">
        <f t="shared" si="13"/>
        <v>0</v>
      </c>
      <c r="DI12" s="322"/>
      <c r="DJ12" s="54"/>
      <c r="DK12" s="58"/>
      <c r="DL12" s="6"/>
      <c r="DM12" s="31" t="s">
        <v>21</v>
      </c>
      <c r="DN12" s="41">
        <f>SUM(DM39:DM41)+SUM(DM44:DM47)</f>
        <v>1981</v>
      </c>
      <c r="DO12" s="25">
        <v>0</v>
      </c>
      <c r="DP12" s="33">
        <f t="shared" si="14"/>
        <v>0</v>
      </c>
      <c r="DQ12" s="322"/>
      <c r="DR12" s="54"/>
      <c r="DS12" s="58"/>
      <c r="DT12" s="6"/>
      <c r="DU12" s="31" t="s">
        <v>21</v>
      </c>
      <c r="DV12" s="41">
        <f>SUM(DU39:DU41)+SUM(DU44:DU47)</f>
        <v>2135</v>
      </c>
      <c r="DW12" s="25">
        <v>0</v>
      </c>
      <c r="DX12" s="33">
        <f t="shared" si="15"/>
        <v>0</v>
      </c>
      <c r="DY12" s="322"/>
      <c r="DZ12" s="54"/>
      <c r="EA12" s="58"/>
      <c r="EB12" s="6"/>
      <c r="EC12" s="31" t="s">
        <v>21</v>
      </c>
      <c r="ED12" s="41">
        <f>SUM(EC39:EC41)+SUM(EC44:EC47)</f>
        <v>2460</v>
      </c>
      <c r="EE12" s="25">
        <v>0</v>
      </c>
      <c r="EF12" s="33">
        <f t="shared" si="16"/>
        <v>0</v>
      </c>
      <c r="EG12" s="322"/>
      <c r="EH12" s="54"/>
      <c r="EI12" s="58"/>
      <c r="EJ12" s="6"/>
      <c r="EK12" s="31" t="s">
        <v>21</v>
      </c>
      <c r="EL12" s="41">
        <f>SUM(EK39:EK41)+SUM(EK44:EK47)</f>
        <v>0</v>
      </c>
      <c r="EM12" s="25">
        <v>0</v>
      </c>
      <c r="EN12" s="33">
        <f t="shared" si="17"/>
        <v>0</v>
      </c>
      <c r="EO12" s="322"/>
      <c r="EP12" s="54"/>
      <c r="EQ12" s="58"/>
      <c r="ER12" s="6"/>
      <c r="ES12" s="31" t="s">
        <v>21</v>
      </c>
      <c r="ET12" s="41">
        <f>SUM(ES39:ES41)+SUM(ES44:ES47)</f>
        <v>0</v>
      </c>
      <c r="EU12" s="25">
        <v>0</v>
      </c>
      <c r="EV12" s="33">
        <f t="shared" si="18"/>
        <v>0</v>
      </c>
      <c r="EW12" s="322"/>
      <c r="EX12" s="54"/>
      <c r="EY12" s="58"/>
      <c r="EZ12" s="6"/>
      <c r="FA12" s="31" t="s">
        <v>21</v>
      </c>
      <c r="FB12" s="41">
        <f>SUM(FA39:FA41)+SUM(FA44:FA47)</f>
        <v>1641.4</v>
      </c>
      <c r="FC12" s="25">
        <v>0</v>
      </c>
      <c r="FD12" s="33">
        <f t="shared" si="19"/>
        <v>0</v>
      </c>
      <c r="FE12" s="322"/>
      <c r="FF12" s="54"/>
      <c r="FG12" s="58"/>
      <c r="FH12" s="6"/>
      <c r="FI12" s="31" t="s">
        <v>21</v>
      </c>
      <c r="FJ12" s="41">
        <f>SUM(FI39:FI41)+SUM(FI44:FI47)</f>
        <v>2950</v>
      </c>
      <c r="FK12" s="25">
        <v>0</v>
      </c>
      <c r="FL12" s="33">
        <f t="shared" si="20"/>
        <v>0</v>
      </c>
      <c r="FM12" s="322"/>
      <c r="FN12" s="54"/>
      <c r="FO12" s="58"/>
      <c r="FP12" s="6"/>
      <c r="FQ12" s="31" t="s">
        <v>21</v>
      </c>
      <c r="FR12" s="41">
        <f>SUM(FQ39:FQ41)+SUM(FQ44:FQ47)</f>
        <v>3357.5</v>
      </c>
      <c r="FS12" s="25">
        <v>0</v>
      </c>
      <c r="FT12" s="33">
        <f t="shared" si="21"/>
        <v>0</v>
      </c>
      <c r="FU12" s="322"/>
      <c r="FV12" s="54"/>
      <c r="FW12" s="58"/>
      <c r="FX12" s="6"/>
      <c r="FY12" s="31" t="s">
        <v>21</v>
      </c>
      <c r="FZ12" s="41">
        <f>SUM(FY39:FY41)+SUM(FY44:FY47)</f>
        <v>3278</v>
      </c>
      <c r="GA12" s="25">
        <v>0</v>
      </c>
      <c r="GB12" s="33">
        <f t="shared" si="22"/>
        <v>0</v>
      </c>
      <c r="GC12" s="322"/>
      <c r="GD12" s="54"/>
      <c r="GE12" s="58"/>
      <c r="GF12" s="6"/>
      <c r="GG12" s="31" t="s">
        <v>21</v>
      </c>
      <c r="GH12" s="41">
        <f>SUM(GG39:GG41)+SUM(GG44:GG47)</f>
        <v>2535</v>
      </c>
      <c r="GI12" s="25">
        <v>0</v>
      </c>
      <c r="GJ12" s="33">
        <f t="shared" si="23"/>
        <v>0</v>
      </c>
      <c r="GK12" s="322"/>
      <c r="GL12" s="54"/>
      <c r="GM12" s="58"/>
      <c r="GN12" s="6"/>
      <c r="GO12" s="31" t="s">
        <v>21</v>
      </c>
      <c r="GP12" s="41">
        <f>SUM(GO39:GO41)+SUM(GO44:GO47)</f>
        <v>217.5</v>
      </c>
      <c r="GQ12" s="25">
        <v>0</v>
      </c>
      <c r="GR12" s="33">
        <f t="shared" si="24"/>
        <v>0</v>
      </c>
      <c r="GS12" s="322"/>
      <c r="GT12" s="54"/>
      <c r="GU12" s="58"/>
      <c r="GV12" s="6"/>
      <c r="GW12" s="31" t="s">
        <v>21</v>
      </c>
      <c r="GX12" s="41">
        <f>SUM(GW39:GW41)+SUM(GW44:GW47)</f>
        <v>0</v>
      </c>
    </row>
    <row r="13" spans="4:206" x14ac:dyDescent="0.25">
      <c r="D13" s="18" t="s">
        <v>73</v>
      </c>
      <c r="E13" s="4" t="s">
        <v>32</v>
      </c>
      <c r="F13" s="45">
        <f>217.74+49.68</f>
        <v>267.42</v>
      </c>
      <c r="G13" s="22">
        <v>1</v>
      </c>
      <c r="H13" s="32">
        <f t="shared" si="0"/>
        <v>267.42</v>
      </c>
      <c r="I13" s="48" t="s">
        <v>0</v>
      </c>
      <c r="J13" s="52">
        <v>0.5</v>
      </c>
      <c r="K13" s="57">
        <f>SUM(H$13:H$20)*J13</f>
        <v>427.935</v>
      </c>
      <c r="L13" s="6"/>
      <c r="M13" s="31" t="s">
        <v>38</v>
      </c>
      <c r="N13" s="41">
        <f>SUM(N10:N12)</f>
        <v>2994.12</v>
      </c>
      <c r="O13" s="22">
        <v>0</v>
      </c>
      <c r="P13" s="32">
        <f t="shared" si="1"/>
        <v>0</v>
      </c>
      <c r="Q13" s="48" t="s">
        <v>0</v>
      </c>
      <c r="R13" s="52"/>
      <c r="S13" s="57">
        <f>SUM(P$13:P$20)*R13</f>
        <v>0</v>
      </c>
      <c r="T13" s="6"/>
      <c r="U13" s="31" t="s">
        <v>38</v>
      </c>
      <c r="V13" s="41">
        <f>SUM(V10:V12)</f>
        <v>957.78</v>
      </c>
      <c r="W13" s="22">
        <v>0</v>
      </c>
      <c r="X13" s="32">
        <f t="shared" si="2"/>
        <v>0</v>
      </c>
      <c r="Y13" s="48" t="s">
        <v>0</v>
      </c>
      <c r="Z13" s="52"/>
      <c r="AA13" s="57">
        <f>SUM(X$13:X$20)*Z13</f>
        <v>0</v>
      </c>
      <c r="AB13" s="6"/>
      <c r="AC13" s="31" t="s">
        <v>38</v>
      </c>
      <c r="AD13" s="41">
        <f>SUM(AD10:AD12)</f>
        <v>0</v>
      </c>
      <c r="AE13" s="22">
        <v>0</v>
      </c>
      <c r="AF13" s="32">
        <f t="shared" si="3"/>
        <v>0</v>
      </c>
      <c r="AG13" s="48" t="s">
        <v>0</v>
      </c>
      <c r="AH13" s="52"/>
      <c r="AI13" s="57">
        <f>SUM(AF$13:AF$20)*AH13</f>
        <v>0</v>
      </c>
      <c r="AJ13" s="6"/>
      <c r="AK13" s="31" t="s">
        <v>38</v>
      </c>
      <c r="AL13" s="41">
        <f>SUM(AL10:AL12)</f>
        <v>0</v>
      </c>
      <c r="AM13" s="22">
        <v>0</v>
      </c>
      <c r="AN13" s="32">
        <f t="shared" si="4"/>
        <v>0</v>
      </c>
      <c r="AO13" s="48" t="s">
        <v>0</v>
      </c>
      <c r="AP13" s="52"/>
      <c r="AQ13" s="57">
        <f>SUM(AN$13:AN$20)*AP13</f>
        <v>0</v>
      </c>
      <c r="AR13" s="6"/>
      <c r="AS13" s="31" t="s">
        <v>38</v>
      </c>
      <c r="AT13" s="41">
        <f>SUM(AT10:AT12)</f>
        <v>0</v>
      </c>
      <c r="AU13" s="22">
        <v>0</v>
      </c>
      <c r="AV13" s="32">
        <f t="shared" si="5"/>
        <v>0</v>
      </c>
      <c r="AW13" s="48" t="s">
        <v>0</v>
      </c>
      <c r="AX13" s="52"/>
      <c r="AY13" s="57">
        <f>SUM(AV$13:AV$20)*AX13</f>
        <v>0</v>
      </c>
      <c r="AZ13" s="6"/>
      <c r="BA13" s="31" t="s">
        <v>38</v>
      </c>
      <c r="BB13" s="41">
        <f>SUM(BB10:BB12)</f>
        <v>0</v>
      </c>
      <c r="BC13" s="22">
        <v>0</v>
      </c>
      <c r="BD13" s="32">
        <f t="shared" si="6"/>
        <v>0</v>
      </c>
      <c r="BE13" s="48" t="s">
        <v>0</v>
      </c>
      <c r="BF13" s="52"/>
      <c r="BG13" s="57">
        <f>SUM(BD$13:BD$20)*BF13</f>
        <v>0</v>
      </c>
      <c r="BH13" s="6"/>
      <c r="BI13" s="31" t="s">
        <v>38</v>
      </c>
      <c r="BJ13" s="41">
        <f>SUM(BJ10:BJ12)</f>
        <v>4158.22</v>
      </c>
      <c r="BK13" s="22">
        <v>1</v>
      </c>
      <c r="BL13" s="32">
        <f t="shared" si="7"/>
        <v>267.42</v>
      </c>
      <c r="BM13" s="48" t="s">
        <v>0</v>
      </c>
      <c r="BN13" s="52"/>
      <c r="BO13" s="57">
        <f>SUM(BL$13:BL$20)*BN13</f>
        <v>0</v>
      </c>
      <c r="BP13" s="6"/>
      <c r="BQ13" s="31" t="s">
        <v>38</v>
      </c>
      <c r="BR13" s="41">
        <f>SUM(BR10:BR12)</f>
        <v>5883.3399999999992</v>
      </c>
      <c r="BS13" s="22">
        <v>1</v>
      </c>
      <c r="BT13" s="32">
        <f t="shared" si="8"/>
        <v>267.42</v>
      </c>
      <c r="BU13" s="48" t="s">
        <v>0</v>
      </c>
      <c r="BV13" s="52"/>
      <c r="BW13" s="57">
        <f>SUM(BT$13:BT$20)*BV13</f>
        <v>0</v>
      </c>
      <c r="BX13" s="6"/>
      <c r="BY13" s="31" t="s">
        <v>38</v>
      </c>
      <c r="BZ13" s="41">
        <f>SUM(BZ10:BZ12)</f>
        <v>4125.9949999999999</v>
      </c>
      <c r="CA13" s="22">
        <v>0</v>
      </c>
      <c r="CB13" s="32">
        <f t="shared" si="9"/>
        <v>0</v>
      </c>
      <c r="CC13" s="48" t="s">
        <v>0</v>
      </c>
      <c r="CD13" s="52"/>
      <c r="CE13" s="57">
        <f>SUM(CB$13:CB$20)*CD13</f>
        <v>0</v>
      </c>
      <c r="CF13" s="6"/>
      <c r="CG13" s="31" t="s">
        <v>38</v>
      </c>
      <c r="CH13" s="41">
        <f>SUM(CH10:CH12)</f>
        <v>0</v>
      </c>
      <c r="CI13" s="22">
        <v>0</v>
      </c>
      <c r="CJ13" s="32">
        <f t="shared" si="10"/>
        <v>0</v>
      </c>
      <c r="CK13" s="48" t="s">
        <v>0</v>
      </c>
      <c r="CL13" s="52"/>
      <c r="CM13" s="57">
        <f>SUM(CJ$13:CJ$20)*CL13</f>
        <v>0</v>
      </c>
      <c r="CN13" s="6"/>
      <c r="CO13" s="31" t="s">
        <v>38</v>
      </c>
      <c r="CP13" s="41">
        <f>SUM(CP10:CP12)</f>
        <v>0</v>
      </c>
      <c r="CQ13" s="22">
        <v>1</v>
      </c>
      <c r="CR13" s="32">
        <f t="shared" si="11"/>
        <v>267.42</v>
      </c>
      <c r="CS13" s="48" t="s">
        <v>0</v>
      </c>
      <c r="CT13" s="52">
        <v>0.5</v>
      </c>
      <c r="CU13" s="57">
        <f>SUM(CR$13:CR$20)*CT13</f>
        <v>440.33</v>
      </c>
      <c r="CV13" s="6"/>
      <c r="CW13" s="31" t="s">
        <v>38</v>
      </c>
      <c r="CX13" s="41">
        <f>SUM(CX10:CX12)</f>
        <v>4924.09</v>
      </c>
      <c r="CY13" s="22">
        <v>1</v>
      </c>
      <c r="CZ13" s="32">
        <f t="shared" si="12"/>
        <v>267.42</v>
      </c>
      <c r="DA13" s="48" t="s">
        <v>0</v>
      </c>
      <c r="DB13" s="52">
        <v>0.5</v>
      </c>
      <c r="DC13" s="57">
        <f>SUM(CZ$13:CZ$20)*DB13</f>
        <v>440.33</v>
      </c>
      <c r="DD13" s="6"/>
      <c r="DE13" s="31" t="s">
        <v>38</v>
      </c>
      <c r="DF13" s="41">
        <f>SUM(DF10:DF12)</f>
        <v>4704.7</v>
      </c>
      <c r="DG13" s="22">
        <v>1</v>
      </c>
      <c r="DH13" s="32">
        <f t="shared" si="13"/>
        <v>267.42</v>
      </c>
      <c r="DI13" s="48" t="s">
        <v>0</v>
      </c>
      <c r="DJ13" s="52"/>
      <c r="DK13" s="57">
        <f>SUM(DH$13:DH$20)*DJ13</f>
        <v>0</v>
      </c>
      <c r="DL13" s="6"/>
      <c r="DM13" s="31" t="s">
        <v>38</v>
      </c>
      <c r="DN13" s="41">
        <f>SUM(DN10:DN12)</f>
        <v>4795.68</v>
      </c>
      <c r="DO13" s="22">
        <v>1</v>
      </c>
      <c r="DP13" s="32">
        <f t="shared" si="14"/>
        <v>267.42</v>
      </c>
      <c r="DQ13" s="48" t="s">
        <v>0</v>
      </c>
      <c r="DR13" s="52"/>
      <c r="DS13" s="57">
        <f>SUM(DP$13:DP$20)*DR13</f>
        <v>0</v>
      </c>
      <c r="DT13" s="6"/>
      <c r="DU13" s="31" t="s">
        <v>38</v>
      </c>
      <c r="DV13" s="41">
        <f>SUM(DV10:DV12)</f>
        <v>4010.87</v>
      </c>
      <c r="DW13" s="22">
        <v>1</v>
      </c>
      <c r="DX13" s="32">
        <f t="shared" si="15"/>
        <v>267.42</v>
      </c>
      <c r="DY13" s="48" t="s">
        <v>0</v>
      </c>
      <c r="DZ13" s="52"/>
      <c r="EA13" s="57">
        <f>SUM(DX$13:DX$20)*DZ13</f>
        <v>0</v>
      </c>
      <c r="EB13" s="6"/>
      <c r="EC13" s="31" t="s">
        <v>38</v>
      </c>
      <c r="ED13" s="41">
        <f>SUM(ED10:ED12)</f>
        <v>4895.57</v>
      </c>
      <c r="EE13" s="22">
        <v>0</v>
      </c>
      <c r="EF13" s="32">
        <f t="shared" si="16"/>
        <v>0</v>
      </c>
      <c r="EG13" s="48" t="s">
        <v>0</v>
      </c>
      <c r="EH13" s="52"/>
      <c r="EI13" s="57">
        <f>SUM(EF$13:EF$20)*EH13</f>
        <v>0</v>
      </c>
      <c r="EJ13" s="6"/>
      <c r="EK13" s="31" t="s">
        <v>38</v>
      </c>
      <c r="EL13" s="41">
        <f>SUM(EL10:EL12)</f>
        <v>0</v>
      </c>
      <c r="EM13" s="22">
        <v>0</v>
      </c>
      <c r="EN13" s="32">
        <f t="shared" si="17"/>
        <v>0</v>
      </c>
      <c r="EO13" s="48" t="s">
        <v>0</v>
      </c>
      <c r="EP13" s="52"/>
      <c r="EQ13" s="57">
        <f>SUM(EN$13:EN$20)*EP13</f>
        <v>0</v>
      </c>
      <c r="ER13" s="6"/>
      <c r="ES13" s="31" t="s">
        <v>38</v>
      </c>
      <c r="ET13" s="41">
        <f>SUM(ET10:ET12)</f>
        <v>0</v>
      </c>
      <c r="EU13" s="22">
        <v>2</v>
      </c>
      <c r="EV13" s="32">
        <f t="shared" si="18"/>
        <v>534.84</v>
      </c>
      <c r="EW13" s="48" t="s">
        <v>0</v>
      </c>
      <c r="EX13" s="52"/>
      <c r="EY13" s="57">
        <f>SUM(EV$13:EV$20)*EX13</f>
        <v>0</v>
      </c>
      <c r="EZ13" s="6"/>
      <c r="FA13" s="31" t="s">
        <v>38</v>
      </c>
      <c r="FB13" s="41">
        <f>SUM(FB10:FB12)</f>
        <v>4804.8099999999995</v>
      </c>
      <c r="FC13" s="22">
        <v>1</v>
      </c>
      <c r="FD13" s="32">
        <f t="shared" si="19"/>
        <v>267.42</v>
      </c>
      <c r="FE13" s="48" t="s">
        <v>0</v>
      </c>
      <c r="FF13" s="52"/>
      <c r="FG13" s="57">
        <f>SUM(FD$13:FD$20)*FF13</f>
        <v>0</v>
      </c>
      <c r="FH13" s="6"/>
      <c r="FI13" s="31" t="s">
        <v>38</v>
      </c>
      <c r="FJ13" s="41">
        <f>SUM(FJ10:FJ12)</f>
        <v>5414.12</v>
      </c>
      <c r="FK13" s="22">
        <v>1</v>
      </c>
      <c r="FL13" s="32">
        <f t="shared" si="20"/>
        <v>267.42</v>
      </c>
      <c r="FM13" s="48" t="s">
        <v>0</v>
      </c>
      <c r="FN13" s="52"/>
      <c r="FO13" s="57">
        <f>SUM(FL$13:FL$20)*FN13</f>
        <v>0</v>
      </c>
      <c r="FP13" s="6"/>
      <c r="FQ13" s="31" t="s">
        <v>38</v>
      </c>
      <c r="FR13" s="41">
        <f>SUM(FR10:FR12)</f>
        <v>6051.66</v>
      </c>
      <c r="FS13" s="22">
        <v>1</v>
      </c>
      <c r="FT13" s="32">
        <f t="shared" si="21"/>
        <v>267.42</v>
      </c>
      <c r="FU13" s="48" t="s">
        <v>0</v>
      </c>
      <c r="FV13" s="52"/>
      <c r="FW13" s="57">
        <f>SUM(FT$13:FT$20)*FV13</f>
        <v>0</v>
      </c>
      <c r="FX13" s="6"/>
      <c r="FY13" s="31" t="s">
        <v>38</v>
      </c>
      <c r="FZ13" s="41">
        <f>SUM(FZ10:FZ12)</f>
        <v>5972.16</v>
      </c>
      <c r="GA13" s="22">
        <v>1</v>
      </c>
      <c r="GB13" s="32">
        <f t="shared" si="22"/>
        <v>267.42</v>
      </c>
      <c r="GC13" s="48" t="s">
        <v>0</v>
      </c>
      <c r="GD13" s="52"/>
      <c r="GE13" s="57">
        <f>SUM(GB$13:GB$20)*GD13</f>
        <v>0</v>
      </c>
      <c r="GF13" s="6"/>
      <c r="GG13" s="31" t="s">
        <v>38</v>
      </c>
      <c r="GH13" s="41">
        <f>SUM(GH10:GH12)</f>
        <v>4746.62</v>
      </c>
      <c r="GI13" s="22">
        <v>1</v>
      </c>
      <c r="GJ13" s="32">
        <f t="shared" si="23"/>
        <v>267.42</v>
      </c>
      <c r="GK13" s="48" t="s">
        <v>0</v>
      </c>
      <c r="GL13" s="52"/>
      <c r="GM13" s="57">
        <f>SUM(GJ$13:GJ$20)*GL13</f>
        <v>0</v>
      </c>
      <c r="GN13" s="6"/>
      <c r="GO13" s="31" t="s">
        <v>38</v>
      </c>
      <c r="GP13" s="41">
        <f>SUM(GP10:GP12)</f>
        <v>1424.0200000000002</v>
      </c>
      <c r="GQ13" s="22">
        <v>0</v>
      </c>
      <c r="GR13" s="32">
        <f t="shared" si="24"/>
        <v>0</v>
      </c>
      <c r="GS13" s="48" t="s">
        <v>0</v>
      </c>
      <c r="GT13" s="52"/>
      <c r="GU13" s="57">
        <f>SUM(GR$13:GR$20)*GT13</f>
        <v>0</v>
      </c>
      <c r="GV13" s="6"/>
      <c r="GW13" s="31" t="s">
        <v>38</v>
      </c>
      <c r="GX13" s="41">
        <f>SUM(GX10:GX12)</f>
        <v>0</v>
      </c>
    </row>
    <row r="14" spans="4:206" x14ac:dyDescent="0.25">
      <c r="D14" s="16" t="s">
        <v>12</v>
      </c>
      <c r="E14" s="6" t="s">
        <v>32</v>
      </c>
      <c r="F14" s="46">
        <v>190</v>
      </c>
      <c r="G14" s="23">
        <f>IF(G13=0,0,1)</f>
        <v>1</v>
      </c>
      <c r="H14" s="33">
        <f t="shared" si="0"/>
        <v>190</v>
      </c>
      <c r="I14" s="10"/>
      <c r="J14" s="53"/>
      <c r="K14" s="57"/>
      <c r="L14" s="6"/>
      <c r="M14" s="6"/>
      <c r="N14" s="24"/>
      <c r="O14" s="23">
        <f>IF(O13=0,0,1)</f>
        <v>0</v>
      </c>
      <c r="P14" s="33">
        <f t="shared" si="1"/>
        <v>0</v>
      </c>
      <c r="Q14" s="10"/>
      <c r="R14" s="53"/>
      <c r="S14" s="57"/>
      <c r="T14" s="6"/>
      <c r="U14" s="6"/>
      <c r="V14" s="24"/>
      <c r="W14" s="23">
        <f>IF(W13=0,0,1)</f>
        <v>0</v>
      </c>
      <c r="X14" s="33">
        <f t="shared" si="2"/>
        <v>0</v>
      </c>
      <c r="Y14" s="10"/>
      <c r="Z14" s="53"/>
      <c r="AA14" s="57"/>
      <c r="AB14" s="6"/>
      <c r="AC14" s="6"/>
      <c r="AD14" s="24"/>
      <c r="AE14" s="23">
        <f>IF(AE13=0,0,1)</f>
        <v>0</v>
      </c>
      <c r="AF14" s="33">
        <f t="shared" si="3"/>
        <v>0</v>
      </c>
      <c r="AG14" s="10"/>
      <c r="AH14" s="53"/>
      <c r="AI14" s="57"/>
      <c r="AJ14" s="6"/>
      <c r="AK14" s="6"/>
      <c r="AL14" s="24"/>
      <c r="AM14" s="23">
        <f>IF(AM13=0,0,1)</f>
        <v>0</v>
      </c>
      <c r="AN14" s="33">
        <f t="shared" si="4"/>
        <v>0</v>
      </c>
      <c r="AO14" s="10"/>
      <c r="AP14" s="53"/>
      <c r="AQ14" s="57"/>
      <c r="AR14" s="6"/>
      <c r="AS14" s="6"/>
      <c r="AT14" s="24"/>
      <c r="AU14" s="23">
        <f>IF(AU13=0,0,1)</f>
        <v>0</v>
      </c>
      <c r="AV14" s="33">
        <f t="shared" si="5"/>
        <v>0</v>
      </c>
      <c r="AW14" s="10"/>
      <c r="AX14" s="53"/>
      <c r="AY14" s="57"/>
      <c r="AZ14" s="6"/>
      <c r="BA14" s="6"/>
      <c r="BB14" s="24"/>
      <c r="BC14" s="23">
        <f>IF(BC13=0,0,1)</f>
        <v>0</v>
      </c>
      <c r="BD14" s="33">
        <f t="shared" si="6"/>
        <v>0</v>
      </c>
      <c r="BE14" s="10"/>
      <c r="BF14" s="53"/>
      <c r="BG14" s="57"/>
      <c r="BH14" s="6"/>
      <c r="BI14" s="6"/>
      <c r="BJ14" s="24"/>
      <c r="BK14" s="23">
        <f>IF(BK13=0,0,1)</f>
        <v>1</v>
      </c>
      <c r="BL14" s="33">
        <f t="shared" si="7"/>
        <v>190</v>
      </c>
      <c r="BM14" s="10"/>
      <c r="BN14" s="53"/>
      <c r="BO14" s="57"/>
      <c r="BP14" s="6"/>
      <c r="BQ14" s="6"/>
      <c r="BR14" s="24"/>
      <c r="BS14" s="23">
        <v>1</v>
      </c>
      <c r="BT14" s="33">
        <f t="shared" si="8"/>
        <v>190</v>
      </c>
      <c r="BU14" s="10"/>
      <c r="BV14" s="53"/>
      <c r="BW14" s="57"/>
      <c r="BX14" s="6"/>
      <c r="BY14" s="6"/>
      <c r="BZ14" s="24"/>
      <c r="CA14" s="23">
        <f>IF(CA13=0,0,1)</f>
        <v>0</v>
      </c>
      <c r="CB14" s="33">
        <f t="shared" si="9"/>
        <v>0</v>
      </c>
      <c r="CC14" s="10"/>
      <c r="CD14" s="53"/>
      <c r="CE14" s="57"/>
      <c r="CF14" s="6"/>
      <c r="CG14" s="6"/>
      <c r="CH14" s="24"/>
      <c r="CI14" s="23">
        <f>IF(CI13=0,0,1)</f>
        <v>0</v>
      </c>
      <c r="CJ14" s="33">
        <f t="shared" si="10"/>
        <v>0</v>
      </c>
      <c r="CK14" s="10"/>
      <c r="CL14" s="53"/>
      <c r="CM14" s="57"/>
      <c r="CN14" s="6"/>
      <c r="CO14" s="6"/>
      <c r="CP14" s="24"/>
      <c r="CQ14" s="23">
        <f>IF(CQ13=0,0,1)</f>
        <v>1</v>
      </c>
      <c r="CR14" s="33">
        <f t="shared" si="11"/>
        <v>190</v>
      </c>
      <c r="CS14" s="10"/>
      <c r="CT14" s="53"/>
      <c r="CU14" s="57"/>
      <c r="CV14" s="6"/>
      <c r="CW14" s="6"/>
      <c r="CX14" s="24"/>
      <c r="CY14" s="23">
        <f>IF(CY13=0,0,1)</f>
        <v>1</v>
      </c>
      <c r="CZ14" s="33">
        <f t="shared" si="12"/>
        <v>190</v>
      </c>
      <c r="DA14" s="10"/>
      <c r="DB14" s="53"/>
      <c r="DC14" s="57"/>
      <c r="DD14" s="6"/>
      <c r="DE14" s="6"/>
      <c r="DF14" s="24"/>
      <c r="DG14" s="23">
        <f>IF(DG13=0,0,1)</f>
        <v>1</v>
      </c>
      <c r="DH14" s="33">
        <f t="shared" si="13"/>
        <v>190</v>
      </c>
      <c r="DI14" s="10"/>
      <c r="DJ14" s="53"/>
      <c r="DK14" s="57"/>
      <c r="DL14" s="6"/>
      <c r="DM14" s="6"/>
      <c r="DN14" s="24"/>
      <c r="DO14" s="23">
        <f>IF(DO13=0,0,1)</f>
        <v>1</v>
      </c>
      <c r="DP14" s="33">
        <f t="shared" si="14"/>
        <v>190</v>
      </c>
      <c r="DQ14" s="10"/>
      <c r="DR14" s="53"/>
      <c r="DS14" s="57"/>
      <c r="DT14" s="6"/>
      <c r="DU14" s="6"/>
      <c r="DV14" s="24"/>
      <c r="DW14" s="23">
        <f>IF(DW13=0,0,1)</f>
        <v>1</v>
      </c>
      <c r="DX14" s="33">
        <f t="shared" si="15"/>
        <v>190</v>
      </c>
      <c r="DY14" s="10"/>
      <c r="DZ14" s="53"/>
      <c r="EA14" s="57"/>
      <c r="EB14" s="6"/>
      <c r="EC14" s="6"/>
      <c r="ED14" s="24"/>
      <c r="EE14" s="23">
        <f>IF(EE13=0,0,1)</f>
        <v>0</v>
      </c>
      <c r="EF14" s="33">
        <f t="shared" si="16"/>
        <v>0</v>
      </c>
      <c r="EG14" s="10"/>
      <c r="EH14" s="53"/>
      <c r="EI14" s="57"/>
      <c r="EJ14" s="6"/>
      <c r="EK14" s="6"/>
      <c r="EL14" s="24"/>
      <c r="EM14" s="23">
        <f>IF(EM13=0,0,1)</f>
        <v>0</v>
      </c>
      <c r="EN14" s="33">
        <f t="shared" si="17"/>
        <v>0</v>
      </c>
      <c r="EO14" s="10"/>
      <c r="EP14" s="53"/>
      <c r="EQ14" s="57"/>
      <c r="ER14" s="6"/>
      <c r="ES14" s="6"/>
      <c r="ET14" s="24"/>
      <c r="EU14" s="23">
        <v>2</v>
      </c>
      <c r="EV14" s="33">
        <f t="shared" si="18"/>
        <v>380</v>
      </c>
      <c r="EW14" s="10"/>
      <c r="EX14" s="53"/>
      <c r="EY14" s="57"/>
      <c r="EZ14" s="6"/>
      <c r="FA14" s="6"/>
      <c r="FB14" s="24"/>
      <c r="FC14" s="23">
        <f>IF(FC13=0,0,1)</f>
        <v>1</v>
      </c>
      <c r="FD14" s="33">
        <f t="shared" si="19"/>
        <v>190</v>
      </c>
      <c r="FE14" s="10"/>
      <c r="FF14" s="53"/>
      <c r="FG14" s="57"/>
      <c r="FH14" s="6"/>
      <c r="FI14" s="6"/>
      <c r="FJ14" s="24"/>
      <c r="FK14" s="23">
        <f>IF(FK13=0,0,1)</f>
        <v>1</v>
      </c>
      <c r="FL14" s="33">
        <f t="shared" si="20"/>
        <v>190</v>
      </c>
      <c r="FM14" s="10"/>
      <c r="FN14" s="53"/>
      <c r="FO14" s="57"/>
      <c r="FP14" s="6"/>
      <c r="FQ14" s="6"/>
      <c r="FR14" s="24"/>
      <c r="FS14" s="23">
        <f>IF(FS13=0,0,1)</f>
        <v>1</v>
      </c>
      <c r="FT14" s="33">
        <f t="shared" si="21"/>
        <v>190</v>
      </c>
      <c r="FU14" s="10"/>
      <c r="FV14" s="53"/>
      <c r="FW14" s="57"/>
      <c r="FX14" s="6"/>
      <c r="FY14" s="6"/>
      <c r="FZ14" s="24"/>
      <c r="GA14" s="23">
        <f>IF(GA13=0,0,1)</f>
        <v>1</v>
      </c>
      <c r="GB14" s="33">
        <f t="shared" si="22"/>
        <v>190</v>
      </c>
      <c r="GC14" s="10"/>
      <c r="GD14" s="53"/>
      <c r="GE14" s="57"/>
      <c r="GF14" s="6"/>
      <c r="GG14" s="6"/>
      <c r="GH14" s="24"/>
      <c r="GI14" s="23">
        <v>1.5</v>
      </c>
      <c r="GJ14" s="33">
        <f t="shared" si="23"/>
        <v>285</v>
      </c>
      <c r="GK14" s="10"/>
      <c r="GL14" s="53"/>
      <c r="GM14" s="57"/>
      <c r="GN14" s="6"/>
      <c r="GO14" s="6"/>
      <c r="GP14" s="24"/>
      <c r="GQ14" s="23">
        <f>IF(GQ13=0,0,1)</f>
        <v>0</v>
      </c>
      <c r="GR14" s="33">
        <f t="shared" si="24"/>
        <v>0</v>
      </c>
      <c r="GS14" s="10"/>
      <c r="GT14" s="53"/>
      <c r="GU14" s="57"/>
      <c r="GV14" s="6"/>
      <c r="GW14" s="6"/>
      <c r="GX14" s="24"/>
    </row>
    <row r="15" spans="4:206" x14ac:dyDescent="0.25">
      <c r="D15" s="16" t="s">
        <v>11</v>
      </c>
      <c r="E15" s="6" t="s">
        <v>32</v>
      </c>
      <c r="F15" s="46">
        <v>160</v>
      </c>
      <c r="G15" s="23">
        <f>IF(G13=0,0,2)</f>
        <v>2</v>
      </c>
      <c r="H15" s="33">
        <f t="shared" si="0"/>
        <v>320</v>
      </c>
      <c r="I15" s="48" t="s">
        <v>183</v>
      </c>
      <c r="J15" s="52">
        <v>0.5</v>
      </c>
      <c r="K15" s="56">
        <f>SUM(H$13:H$20)*J15</f>
        <v>427.935</v>
      </c>
      <c r="L15" s="30" t="s">
        <v>184</v>
      </c>
      <c r="M15" s="30" t="s">
        <v>182</v>
      </c>
      <c r="N15" s="39" t="s">
        <v>46</v>
      </c>
      <c r="O15" s="23">
        <f>IF(O13=0,0,2)</f>
        <v>0</v>
      </c>
      <c r="P15" s="33">
        <f t="shared" si="1"/>
        <v>0</v>
      </c>
      <c r="Q15" s="48" t="s">
        <v>183</v>
      </c>
      <c r="R15" s="52"/>
      <c r="S15" s="56">
        <f>SUM(P$13:P$20)*R15</f>
        <v>0</v>
      </c>
      <c r="T15" s="30" t="s">
        <v>179</v>
      </c>
      <c r="U15" s="30" t="s">
        <v>182</v>
      </c>
      <c r="V15" s="39" t="s">
        <v>46</v>
      </c>
      <c r="W15" s="23">
        <f>IF(W13=0,0,2)</f>
        <v>0</v>
      </c>
      <c r="X15" s="33">
        <f t="shared" si="2"/>
        <v>0</v>
      </c>
      <c r="Y15" s="48" t="s">
        <v>183</v>
      </c>
      <c r="Z15" s="52"/>
      <c r="AA15" s="56">
        <f>SUM(X$13:X$20)*Z15</f>
        <v>0</v>
      </c>
      <c r="AB15" s="30" t="s">
        <v>179</v>
      </c>
      <c r="AC15" s="30" t="s">
        <v>182</v>
      </c>
      <c r="AD15" s="39" t="s">
        <v>46</v>
      </c>
      <c r="AE15" s="23">
        <f>IF(AE13=0,0,2)</f>
        <v>0</v>
      </c>
      <c r="AF15" s="33">
        <f t="shared" si="3"/>
        <v>0</v>
      </c>
      <c r="AG15" s="48" t="s">
        <v>183</v>
      </c>
      <c r="AH15" s="52"/>
      <c r="AI15" s="56">
        <f>SUM(AF$13:AF$20)*AH15</f>
        <v>0</v>
      </c>
      <c r="AJ15" s="30" t="s">
        <v>179</v>
      </c>
      <c r="AK15" s="30" t="s">
        <v>182</v>
      </c>
      <c r="AL15" s="39" t="s">
        <v>46</v>
      </c>
      <c r="AM15" s="23">
        <f>IF(AM13=0,0,2)</f>
        <v>0</v>
      </c>
      <c r="AN15" s="33">
        <f t="shared" si="4"/>
        <v>0</v>
      </c>
      <c r="AO15" s="48" t="s">
        <v>183</v>
      </c>
      <c r="AP15" s="52"/>
      <c r="AQ15" s="56">
        <f>SUM(AN$13:AN$20)*AP15</f>
        <v>0</v>
      </c>
      <c r="AR15" s="30" t="s">
        <v>179</v>
      </c>
      <c r="AS15" s="30" t="s">
        <v>182</v>
      </c>
      <c r="AT15" s="39" t="s">
        <v>46</v>
      </c>
      <c r="AU15" s="23">
        <f>IF(AU13=0,0,2)</f>
        <v>0</v>
      </c>
      <c r="AV15" s="33">
        <f t="shared" si="5"/>
        <v>0</v>
      </c>
      <c r="AW15" s="48" t="s">
        <v>183</v>
      </c>
      <c r="AX15" s="52"/>
      <c r="AY15" s="56">
        <f>SUM(AV$13:AV$20)*AX15</f>
        <v>0</v>
      </c>
      <c r="AZ15" s="30" t="s">
        <v>179</v>
      </c>
      <c r="BA15" s="30" t="s">
        <v>182</v>
      </c>
      <c r="BB15" s="39" t="s">
        <v>46</v>
      </c>
      <c r="BC15" s="23">
        <f>IF(BC13=0,0,2)</f>
        <v>0</v>
      </c>
      <c r="BD15" s="33">
        <f t="shared" si="6"/>
        <v>0</v>
      </c>
      <c r="BE15" s="48" t="s">
        <v>183</v>
      </c>
      <c r="BF15" s="52"/>
      <c r="BG15" s="56">
        <f>SUM(BD$13:BD$20)*BF15</f>
        <v>0</v>
      </c>
      <c r="BH15" s="30" t="s">
        <v>179</v>
      </c>
      <c r="BI15" s="30" t="s">
        <v>182</v>
      </c>
      <c r="BJ15" s="39" t="s">
        <v>46</v>
      </c>
      <c r="BK15" s="23">
        <f>IF(BK13=0,0,2)</f>
        <v>2</v>
      </c>
      <c r="BL15" s="33">
        <f t="shared" si="7"/>
        <v>320</v>
      </c>
      <c r="BM15" s="48" t="s">
        <v>183</v>
      </c>
      <c r="BN15" s="52"/>
      <c r="BO15" s="56">
        <f>SUM(BL$13:BL$20)*BN15</f>
        <v>0</v>
      </c>
      <c r="BP15" s="30" t="s">
        <v>179</v>
      </c>
      <c r="BQ15" s="30" t="s">
        <v>182</v>
      </c>
      <c r="BR15" s="39" t="s">
        <v>46</v>
      </c>
      <c r="BS15" s="23">
        <v>2</v>
      </c>
      <c r="BT15" s="33">
        <f t="shared" si="8"/>
        <v>320</v>
      </c>
      <c r="BU15" s="48" t="s">
        <v>183</v>
      </c>
      <c r="BV15" s="52"/>
      <c r="BW15" s="56">
        <f>SUM(BT$13:BT$20)*BV15</f>
        <v>0</v>
      </c>
      <c r="BX15" s="30" t="s">
        <v>179</v>
      </c>
      <c r="BY15" s="30" t="s">
        <v>182</v>
      </c>
      <c r="BZ15" s="39" t="s">
        <v>46</v>
      </c>
      <c r="CA15" s="23">
        <f>IF(CA13=0,0,2)</f>
        <v>0</v>
      </c>
      <c r="CB15" s="33">
        <f t="shared" si="9"/>
        <v>0</v>
      </c>
      <c r="CC15" s="48" t="s">
        <v>183</v>
      </c>
      <c r="CD15" s="52"/>
      <c r="CE15" s="56">
        <f>SUM(CB$13:CB$20)*CD15</f>
        <v>0</v>
      </c>
      <c r="CF15" s="30" t="s">
        <v>179</v>
      </c>
      <c r="CG15" s="30" t="s">
        <v>182</v>
      </c>
      <c r="CH15" s="39" t="s">
        <v>46</v>
      </c>
      <c r="CI15" s="23">
        <f>IF(CI13=0,0,2)</f>
        <v>0</v>
      </c>
      <c r="CJ15" s="33">
        <f t="shared" si="10"/>
        <v>0</v>
      </c>
      <c r="CK15" s="48" t="s">
        <v>183</v>
      </c>
      <c r="CL15" s="52"/>
      <c r="CM15" s="56">
        <f>SUM(CJ$13:CJ$20)*CL15</f>
        <v>0</v>
      </c>
      <c r="CN15" s="30" t="s">
        <v>179</v>
      </c>
      <c r="CO15" s="30" t="s">
        <v>182</v>
      </c>
      <c r="CP15" s="39" t="s">
        <v>46</v>
      </c>
      <c r="CQ15" s="23">
        <f>IF(CQ13=0,0,2)</f>
        <v>2</v>
      </c>
      <c r="CR15" s="33">
        <f t="shared" si="11"/>
        <v>320</v>
      </c>
      <c r="CS15" s="48" t="s">
        <v>183</v>
      </c>
      <c r="CT15" s="52">
        <v>0.5</v>
      </c>
      <c r="CU15" s="56">
        <f>SUM(CR$13:CR$20)*CT15</f>
        <v>440.33</v>
      </c>
      <c r="CV15" s="30" t="s">
        <v>179</v>
      </c>
      <c r="CW15" s="30" t="s">
        <v>182</v>
      </c>
      <c r="CX15" s="39" t="s">
        <v>46</v>
      </c>
      <c r="CY15" s="23">
        <f>IF(CY13=0,0,2)</f>
        <v>2</v>
      </c>
      <c r="CZ15" s="33">
        <f t="shared" si="12"/>
        <v>320</v>
      </c>
      <c r="DA15" s="48" t="s">
        <v>183</v>
      </c>
      <c r="DB15" s="52">
        <v>0.5</v>
      </c>
      <c r="DC15" s="56">
        <f>SUM(CZ$13:CZ$20)*DB15</f>
        <v>440.33</v>
      </c>
      <c r="DD15" s="30" t="s">
        <v>179</v>
      </c>
      <c r="DE15" s="30" t="s">
        <v>182</v>
      </c>
      <c r="DF15" s="39" t="s">
        <v>46</v>
      </c>
      <c r="DG15" s="23">
        <f>IF(DG13=0,0,2)</f>
        <v>2</v>
      </c>
      <c r="DH15" s="33">
        <f t="shared" si="13"/>
        <v>320</v>
      </c>
      <c r="DI15" s="48" t="s">
        <v>183</v>
      </c>
      <c r="DJ15" s="52">
        <v>0.2</v>
      </c>
      <c r="DK15" s="56">
        <f>SUM(DH$13:DH$20)*DJ15</f>
        <v>163.27800000000002</v>
      </c>
      <c r="DL15" s="30" t="s">
        <v>179</v>
      </c>
      <c r="DM15" s="30" t="s">
        <v>182</v>
      </c>
      <c r="DN15" s="39" t="s">
        <v>46</v>
      </c>
      <c r="DO15" s="23">
        <f>IF(DO13=0,0,2)</f>
        <v>2</v>
      </c>
      <c r="DP15" s="33">
        <f t="shared" si="14"/>
        <v>320</v>
      </c>
      <c r="DQ15" s="48" t="s">
        <v>183</v>
      </c>
      <c r="DR15" s="52"/>
      <c r="DS15" s="56">
        <f>SUM(DP$13:DP$20)*DR15</f>
        <v>0</v>
      </c>
      <c r="DT15" s="30" t="s">
        <v>179</v>
      </c>
      <c r="DU15" s="30" t="s">
        <v>182</v>
      </c>
      <c r="DV15" s="39" t="s">
        <v>46</v>
      </c>
      <c r="DW15" s="23">
        <f>IF(DW13=0,0,2)</f>
        <v>2</v>
      </c>
      <c r="DX15" s="33">
        <f t="shared" si="15"/>
        <v>320</v>
      </c>
      <c r="DY15" s="48" t="s">
        <v>183</v>
      </c>
      <c r="DZ15" s="52"/>
      <c r="EA15" s="56">
        <f>SUM(DX$13:DX$20)*DZ15</f>
        <v>0</v>
      </c>
      <c r="EB15" s="30" t="s">
        <v>179</v>
      </c>
      <c r="EC15" s="30" t="s">
        <v>182</v>
      </c>
      <c r="ED15" s="39" t="s">
        <v>46</v>
      </c>
      <c r="EE15" s="23">
        <f>IF(EE13=0,0,2)</f>
        <v>0</v>
      </c>
      <c r="EF15" s="33">
        <f t="shared" si="16"/>
        <v>0</v>
      </c>
      <c r="EG15" s="48" t="s">
        <v>183</v>
      </c>
      <c r="EH15" s="52"/>
      <c r="EI15" s="56">
        <f>SUM(EF$13:EF$20)*EH15</f>
        <v>0</v>
      </c>
      <c r="EJ15" s="30" t="s">
        <v>179</v>
      </c>
      <c r="EK15" s="30" t="s">
        <v>182</v>
      </c>
      <c r="EL15" s="39" t="s">
        <v>46</v>
      </c>
      <c r="EM15" s="23">
        <f>IF(EM13=0,0,2)</f>
        <v>0</v>
      </c>
      <c r="EN15" s="33">
        <f t="shared" si="17"/>
        <v>0</v>
      </c>
      <c r="EO15" s="48" t="s">
        <v>183</v>
      </c>
      <c r="EP15" s="52"/>
      <c r="EQ15" s="56">
        <f>SUM(EN$13:EN$20)*EP15</f>
        <v>0</v>
      </c>
      <c r="ER15" s="30" t="s">
        <v>179</v>
      </c>
      <c r="ES15" s="30" t="s">
        <v>182</v>
      </c>
      <c r="ET15" s="39" t="s">
        <v>46</v>
      </c>
      <c r="EU15" s="23">
        <v>4</v>
      </c>
      <c r="EV15" s="33">
        <f t="shared" si="18"/>
        <v>640</v>
      </c>
      <c r="EW15" s="48" t="s">
        <v>183</v>
      </c>
      <c r="EX15" s="52">
        <v>0.2</v>
      </c>
      <c r="EY15" s="56">
        <f>SUM(EV$13:EV$20)*EX15</f>
        <v>326.65800000000007</v>
      </c>
      <c r="EZ15" s="30" t="s">
        <v>179</v>
      </c>
      <c r="FA15" s="30" t="s">
        <v>182</v>
      </c>
      <c r="FB15" s="39" t="s">
        <v>46</v>
      </c>
      <c r="FC15" s="23">
        <f>IF(FC13=0,0,2)</f>
        <v>2</v>
      </c>
      <c r="FD15" s="33">
        <f t="shared" si="19"/>
        <v>320</v>
      </c>
      <c r="FE15" s="48" t="s">
        <v>183</v>
      </c>
      <c r="FF15" s="52"/>
      <c r="FG15" s="56">
        <f>SUM(FD$13:FD$20)*FF15</f>
        <v>0</v>
      </c>
      <c r="FH15" s="30" t="s">
        <v>179</v>
      </c>
      <c r="FI15" s="30" t="s">
        <v>182</v>
      </c>
      <c r="FJ15" s="39" t="s">
        <v>46</v>
      </c>
      <c r="FK15" s="23">
        <f>IF(FK13=0,0,2)</f>
        <v>2</v>
      </c>
      <c r="FL15" s="33">
        <f t="shared" si="20"/>
        <v>320</v>
      </c>
      <c r="FM15" s="48" t="s">
        <v>183</v>
      </c>
      <c r="FN15" s="52"/>
      <c r="FO15" s="56">
        <f>SUM(FL$13:FL$20)*FN15</f>
        <v>0</v>
      </c>
      <c r="FP15" s="30" t="s">
        <v>179</v>
      </c>
      <c r="FQ15" s="30" t="s">
        <v>182</v>
      </c>
      <c r="FR15" s="39" t="s">
        <v>46</v>
      </c>
      <c r="FS15" s="23">
        <f>IF(FS13=0,0,2)</f>
        <v>2</v>
      </c>
      <c r="FT15" s="33">
        <f t="shared" si="21"/>
        <v>320</v>
      </c>
      <c r="FU15" s="48" t="s">
        <v>183</v>
      </c>
      <c r="FV15" s="52"/>
      <c r="FW15" s="56">
        <f>SUM(FT$13:FT$20)*FV15</f>
        <v>0</v>
      </c>
      <c r="FX15" s="30" t="s">
        <v>179</v>
      </c>
      <c r="FY15" s="30" t="s">
        <v>182</v>
      </c>
      <c r="FZ15" s="39" t="s">
        <v>46</v>
      </c>
      <c r="GA15" s="23">
        <f>IF(GA13=0,0,2)</f>
        <v>2</v>
      </c>
      <c r="GB15" s="33">
        <f t="shared" si="22"/>
        <v>320</v>
      </c>
      <c r="GC15" s="48" t="s">
        <v>183</v>
      </c>
      <c r="GD15" s="52">
        <v>0.4</v>
      </c>
      <c r="GE15" s="56">
        <f>SUM(GB$13:GB$20)*GD15</f>
        <v>316.64000000000004</v>
      </c>
      <c r="GF15" s="30" t="s">
        <v>179</v>
      </c>
      <c r="GG15" s="30" t="s">
        <v>182</v>
      </c>
      <c r="GH15" s="39" t="s">
        <v>46</v>
      </c>
      <c r="GI15" s="23">
        <v>0</v>
      </c>
      <c r="GJ15" s="33">
        <f t="shared" si="23"/>
        <v>0</v>
      </c>
      <c r="GK15" s="48" t="s">
        <v>183</v>
      </c>
      <c r="GL15" s="52">
        <v>1</v>
      </c>
      <c r="GM15" s="56">
        <f>SUM(GJ$13:GJ$20)*GL15</f>
        <v>552.42000000000007</v>
      </c>
      <c r="GN15" s="30" t="s">
        <v>179</v>
      </c>
      <c r="GO15" s="30" t="s">
        <v>182</v>
      </c>
      <c r="GP15" s="39" t="s">
        <v>46</v>
      </c>
      <c r="GQ15" s="23">
        <f>IF(GQ13=0,0,2)</f>
        <v>0</v>
      </c>
      <c r="GR15" s="33">
        <f t="shared" si="24"/>
        <v>0</v>
      </c>
      <c r="GS15" s="48" t="s">
        <v>183</v>
      </c>
      <c r="GT15" s="52"/>
      <c r="GU15" s="56">
        <f>SUM(GR$13:GR$20)*GT15</f>
        <v>0</v>
      </c>
      <c r="GV15" s="30" t="s">
        <v>179</v>
      </c>
      <c r="GW15" s="30" t="s">
        <v>182</v>
      </c>
      <c r="GX15" s="39" t="s">
        <v>46</v>
      </c>
    </row>
    <row r="16" spans="4:206" x14ac:dyDescent="0.25">
      <c r="D16" s="16" t="s">
        <v>7</v>
      </c>
      <c r="E16" s="6" t="s">
        <v>32</v>
      </c>
      <c r="F16" s="46">
        <v>38.340000000000003</v>
      </c>
      <c r="G16" s="23">
        <v>1</v>
      </c>
      <c r="H16" s="33">
        <f t="shared" si="0"/>
        <v>38.340000000000003</v>
      </c>
      <c r="I16" s="49"/>
      <c r="J16" s="54"/>
      <c r="K16" s="58"/>
      <c r="L16" s="6">
        <v>15</v>
      </c>
      <c r="M16" s="357">
        <v>34.349999999999994</v>
      </c>
      <c r="N16" s="40">
        <f t="shared" ref="N16:N24" si="25">L16*BPUCode</f>
        <v>515.24999999999989</v>
      </c>
      <c r="O16" s="23">
        <v>0</v>
      </c>
      <c r="P16" s="33">
        <f t="shared" si="1"/>
        <v>0</v>
      </c>
      <c r="Q16" s="49"/>
      <c r="R16" s="54"/>
      <c r="S16" s="58"/>
      <c r="T16" s="6"/>
      <c r="U16" s="357"/>
      <c r="V16" s="40">
        <f t="shared" ref="V16:V24" si="26">T16*BPUCode</f>
        <v>0</v>
      </c>
      <c r="W16" s="23">
        <v>0</v>
      </c>
      <c r="X16" s="33">
        <f t="shared" si="2"/>
        <v>0</v>
      </c>
      <c r="Y16" s="49"/>
      <c r="Z16" s="54"/>
      <c r="AA16" s="58"/>
      <c r="AB16" s="6"/>
      <c r="AC16" s="357"/>
      <c r="AD16" s="40">
        <f t="shared" ref="AD16:AD24" si="27">AB16*BPUCode</f>
        <v>0</v>
      </c>
      <c r="AE16" s="23">
        <v>0</v>
      </c>
      <c r="AF16" s="33">
        <f t="shared" si="3"/>
        <v>0</v>
      </c>
      <c r="AG16" s="49"/>
      <c r="AH16" s="54"/>
      <c r="AI16" s="58"/>
      <c r="AJ16" s="6"/>
      <c r="AK16" s="357"/>
      <c r="AL16" s="40">
        <f t="shared" ref="AL16:AL24" si="28">AJ16*BPUCode</f>
        <v>0</v>
      </c>
      <c r="AM16" s="23">
        <v>0</v>
      </c>
      <c r="AN16" s="33">
        <f t="shared" si="4"/>
        <v>0</v>
      </c>
      <c r="AO16" s="49"/>
      <c r="AP16" s="54"/>
      <c r="AQ16" s="58"/>
      <c r="AR16" s="6"/>
      <c r="AS16" s="357"/>
      <c r="AT16" s="40">
        <f t="shared" ref="AT16:AT24" si="29">AR16*BPUCode</f>
        <v>0</v>
      </c>
      <c r="AU16" s="23">
        <v>0</v>
      </c>
      <c r="AV16" s="33">
        <f t="shared" si="5"/>
        <v>0</v>
      </c>
      <c r="AW16" s="49"/>
      <c r="AX16" s="54"/>
      <c r="AY16" s="58"/>
      <c r="AZ16" s="6"/>
      <c r="BA16" s="357"/>
      <c r="BB16" s="40">
        <f t="shared" ref="BB16:BB24" si="30">AZ16*BPUCode</f>
        <v>0</v>
      </c>
      <c r="BC16" s="23">
        <v>0</v>
      </c>
      <c r="BD16" s="33">
        <f t="shared" si="6"/>
        <v>0</v>
      </c>
      <c r="BE16" s="49"/>
      <c r="BF16" s="54"/>
      <c r="BG16" s="58"/>
      <c r="BH16" s="6"/>
      <c r="BI16" s="357"/>
      <c r="BJ16" s="40">
        <f t="shared" ref="BJ16:BJ24" si="31">BH16*BPUCode</f>
        <v>0</v>
      </c>
      <c r="BK16" s="23">
        <v>1</v>
      </c>
      <c r="BL16" s="33">
        <f t="shared" si="7"/>
        <v>38.340000000000003</v>
      </c>
      <c r="BM16" s="49"/>
      <c r="BN16" s="54"/>
      <c r="BO16" s="58"/>
      <c r="BP16" s="6"/>
      <c r="BQ16" s="357"/>
      <c r="BR16" s="40">
        <f t="shared" ref="BR16:BR24" si="32">BP16*BPUCode</f>
        <v>0</v>
      </c>
      <c r="BS16" s="23">
        <v>0</v>
      </c>
      <c r="BT16" s="33">
        <f t="shared" si="8"/>
        <v>0</v>
      </c>
      <c r="BU16" s="49"/>
      <c r="BV16" s="54"/>
      <c r="BW16" s="58"/>
      <c r="BX16" s="6"/>
      <c r="BY16" s="357"/>
      <c r="BZ16" s="40">
        <f t="shared" ref="BZ16:BZ24" si="33">BX16*BPUCode</f>
        <v>0</v>
      </c>
      <c r="CA16" s="23">
        <v>0</v>
      </c>
      <c r="CB16" s="33">
        <f t="shared" si="9"/>
        <v>0</v>
      </c>
      <c r="CC16" s="49"/>
      <c r="CD16" s="54"/>
      <c r="CE16" s="58"/>
      <c r="CF16" s="6"/>
      <c r="CG16" s="357"/>
      <c r="CH16" s="40">
        <f t="shared" ref="CH16:CH24" si="34">CF16*BPUCode</f>
        <v>0</v>
      </c>
      <c r="CI16" s="23">
        <v>0</v>
      </c>
      <c r="CJ16" s="33">
        <f t="shared" si="10"/>
        <v>0</v>
      </c>
      <c r="CK16" s="49"/>
      <c r="CL16" s="54"/>
      <c r="CM16" s="58"/>
      <c r="CN16" s="6"/>
      <c r="CO16" s="357"/>
      <c r="CP16" s="40">
        <f t="shared" ref="CP16:CP24" si="35">CN16*BPUCode</f>
        <v>0</v>
      </c>
      <c r="CQ16" s="23">
        <v>1</v>
      </c>
      <c r="CR16" s="33">
        <f t="shared" si="11"/>
        <v>38.340000000000003</v>
      </c>
      <c r="CS16" s="49"/>
      <c r="CT16" s="54"/>
      <c r="CU16" s="58"/>
      <c r="CV16" s="6"/>
      <c r="CW16" s="357"/>
      <c r="CX16" s="40">
        <f t="shared" ref="CX16:CX24" si="36">CV16*BPUCode</f>
        <v>0</v>
      </c>
      <c r="CY16" s="23">
        <v>1</v>
      </c>
      <c r="CZ16" s="33">
        <f t="shared" si="12"/>
        <v>38.340000000000003</v>
      </c>
      <c r="DA16" s="49"/>
      <c r="DB16" s="54"/>
      <c r="DC16" s="58"/>
      <c r="DD16" s="6"/>
      <c r="DE16" s="357"/>
      <c r="DF16" s="40">
        <f t="shared" ref="DF16:DF24" si="37">DD16*BPUCode</f>
        <v>0</v>
      </c>
      <c r="DG16" s="23">
        <v>0</v>
      </c>
      <c r="DH16" s="33">
        <f t="shared" si="13"/>
        <v>0</v>
      </c>
      <c r="DI16" s="49"/>
      <c r="DJ16" s="54"/>
      <c r="DK16" s="58"/>
      <c r="DL16" s="6"/>
      <c r="DM16" s="357"/>
      <c r="DN16" s="40">
        <f t="shared" ref="DN16:DN24" si="38">DL16*BPUCode</f>
        <v>0</v>
      </c>
      <c r="DO16" s="23">
        <v>0</v>
      </c>
      <c r="DP16" s="33">
        <f t="shared" si="14"/>
        <v>0</v>
      </c>
      <c r="DQ16" s="49"/>
      <c r="DR16" s="54"/>
      <c r="DS16" s="58"/>
      <c r="DT16" s="6"/>
      <c r="DU16" s="357"/>
      <c r="DV16" s="40">
        <f t="shared" ref="DV16:DV24" si="39">DT16*BPUCode</f>
        <v>0</v>
      </c>
      <c r="DW16" s="23">
        <v>1</v>
      </c>
      <c r="DX16" s="33">
        <f t="shared" si="15"/>
        <v>38.340000000000003</v>
      </c>
      <c r="DY16" s="49"/>
      <c r="DZ16" s="54"/>
      <c r="EA16" s="58"/>
      <c r="EB16" s="6"/>
      <c r="EC16" s="357"/>
      <c r="ED16" s="40">
        <f t="shared" ref="ED16:ED24" si="40">EB16*BPUCode</f>
        <v>0</v>
      </c>
      <c r="EE16" s="23">
        <v>0</v>
      </c>
      <c r="EF16" s="33">
        <f t="shared" si="16"/>
        <v>0</v>
      </c>
      <c r="EG16" s="49"/>
      <c r="EH16" s="54"/>
      <c r="EI16" s="58"/>
      <c r="EJ16" s="6"/>
      <c r="EK16" s="357"/>
      <c r="EL16" s="40">
        <f t="shared" ref="EL16:EL24" si="41">EJ16*BPUCode</f>
        <v>0</v>
      </c>
      <c r="EM16" s="23">
        <v>0</v>
      </c>
      <c r="EN16" s="33">
        <f t="shared" si="17"/>
        <v>0</v>
      </c>
      <c r="EO16" s="49"/>
      <c r="EP16" s="54"/>
      <c r="EQ16" s="58"/>
      <c r="ER16" s="6"/>
      <c r="ES16" s="357"/>
      <c r="ET16" s="40">
        <f t="shared" ref="ET16:ET24" si="42">ER16*BPUCode</f>
        <v>0</v>
      </c>
      <c r="EU16" s="23">
        <v>1</v>
      </c>
      <c r="EV16" s="33">
        <f t="shared" si="18"/>
        <v>38.340000000000003</v>
      </c>
      <c r="EW16" s="49"/>
      <c r="EX16" s="54"/>
      <c r="EY16" s="58"/>
      <c r="EZ16" s="6"/>
      <c r="FA16" s="357"/>
      <c r="FB16" s="40">
        <f t="shared" ref="FB16:FB24" si="43">EZ16*BPUCode</f>
        <v>0</v>
      </c>
      <c r="FC16" s="23">
        <v>1</v>
      </c>
      <c r="FD16" s="33">
        <f t="shared" si="19"/>
        <v>38.340000000000003</v>
      </c>
      <c r="FE16" s="49"/>
      <c r="FF16" s="54"/>
      <c r="FG16" s="58"/>
      <c r="FH16" s="6"/>
      <c r="FI16" s="357"/>
      <c r="FJ16" s="40">
        <f t="shared" ref="FJ16:FJ24" si="44">FH16*BPUCode</f>
        <v>0</v>
      </c>
      <c r="FK16" s="23">
        <v>1</v>
      </c>
      <c r="FL16" s="33">
        <f t="shared" si="20"/>
        <v>38.340000000000003</v>
      </c>
      <c r="FM16" s="49"/>
      <c r="FN16" s="54"/>
      <c r="FO16" s="58"/>
      <c r="FP16" s="6"/>
      <c r="FQ16" s="357"/>
      <c r="FR16" s="40">
        <f t="shared" ref="FR16:FR24" si="45">FP16*BPUCode</f>
        <v>0</v>
      </c>
      <c r="FS16" s="23">
        <v>1</v>
      </c>
      <c r="FT16" s="33">
        <f t="shared" si="21"/>
        <v>38.340000000000003</v>
      </c>
      <c r="FU16" s="49"/>
      <c r="FV16" s="54"/>
      <c r="FW16" s="58"/>
      <c r="FX16" s="6"/>
      <c r="FY16" s="357"/>
      <c r="FZ16" s="40">
        <f t="shared" ref="FZ16:FZ24" si="46">FX16*BPUCode</f>
        <v>0</v>
      </c>
      <c r="GA16" s="23">
        <v>0</v>
      </c>
      <c r="GB16" s="33">
        <f t="shared" si="22"/>
        <v>0</v>
      </c>
      <c r="GC16" s="49"/>
      <c r="GD16" s="54"/>
      <c r="GE16" s="58"/>
      <c r="GF16" s="6"/>
      <c r="GG16" s="357"/>
      <c r="GH16" s="40">
        <f t="shared" ref="GH16:GH24" si="47">GF16*BPUCode</f>
        <v>0</v>
      </c>
      <c r="GI16" s="23">
        <v>0</v>
      </c>
      <c r="GJ16" s="33">
        <f t="shared" si="23"/>
        <v>0</v>
      </c>
      <c r="GK16" s="49"/>
      <c r="GL16" s="54"/>
      <c r="GM16" s="58"/>
      <c r="GN16" s="6"/>
      <c r="GO16" s="357"/>
      <c r="GP16" s="40">
        <f t="shared" ref="GP16:GP24" si="48">GN16*BPUCode</f>
        <v>0</v>
      </c>
      <c r="GQ16" s="23">
        <v>0</v>
      </c>
      <c r="GR16" s="33">
        <f t="shared" si="24"/>
        <v>0</v>
      </c>
      <c r="GS16" s="49"/>
      <c r="GT16" s="54"/>
      <c r="GU16" s="58"/>
      <c r="GV16" s="6"/>
      <c r="GW16" s="357"/>
      <c r="GX16" s="40">
        <f t="shared" ref="GX16:GX24" si="49">GV16*BPUCode</f>
        <v>0</v>
      </c>
    </row>
    <row r="17" spans="4:206" x14ac:dyDescent="0.25">
      <c r="D17" s="16" t="s">
        <v>8</v>
      </c>
      <c r="E17" s="6" t="s">
        <v>32</v>
      </c>
      <c r="F17" s="46">
        <v>24.79</v>
      </c>
      <c r="G17" s="23">
        <v>0</v>
      </c>
      <c r="H17" s="33">
        <f t="shared" si="0"/>
        <v>0</v>
      </c>
      <c r="I17" s="10" t="s">
        <v>76</v>
      </c>
      <c r="J17" s="53"/>
      <c r="K17" s="57">
        <f>SUM(H$13:H$20)*J17</f>
        <v>0</v>
      </c>
      <c r="L17" s="60">
        <v>12</v>
      </c>
      <c r="M17" s="357">
        <v>34.06</v>
      </c>
      <c r="N17" s="40">
        <f t="shared" si="25"/>
        <v>412.19999999999993</v>
      </c>
      <c r="O17" s="23">
        <v>0</v>
      </c>
      <c r="P17" s="33">
        <f t="shared" si="1"/>
        <v>0</v>
      </c>
      <c r="Q17" s="10" t="s">
        <v>76</v>
      </c>
      <c r="R17" s="53"/>
      <c r="S17" s="57">
        <f>SUM(P$13:P$20)*R17</f>
        <v>0</v>
      </c>
      <c r="T17" s="60"/>
      <c r="U17" s="357"/>
      <c r="V17" s="40">
        <f t="shared" si="26"/>
        <v>0</v>
      </c>
      <c r="W17" s="23">
        <v>0</v>
      </c>
      <c r="X17" s="33">
        <f t="shared" si="2"/>
        <v>0</v>
      </c>
      <c r="Y17" s="10" t="s">
        <v>76</v>
      </c>
      <c r="Z17" s="53"/>
      <c r="AA17" s="57">
        <f>SUM(X$13:X$20)*Z17</f>
        <v>0</v>
      </c>
      <c r="AB17" s="60"/>
      <c r="AC17" s="357"/>
      <c r="AD17" s="40">
        <f t="shared" si="27"/>
        <v>0</v>
      </c>
      <c r="AE17" s="23">
        <v>0</v>
      </c>
      <c r="AF17" s="33">
        <f t="shared" si="3"/>
        <v>0</v>
      </c>
      <c r="AG17" s="10" t="s">
        <v>76</v>
      </c>
      <c r="AH17" s="53"/>
      <c r="AI17" s="57">
        <f>SUM(AF$13:AF$20)*AH17</f>
        <v>0</v>
      </c>
      <c r="AJ17" s="60"/>
      <c r="AK17" s="357"/>
      <c r="AL17" s="40">
        <f t="shared" si="28"/>
        <v>0</v>
      </c>
      <c r="AM17" s="23">
        <v>0</v>
      </c>
      <c r="AN17" s="33">
        <f t="shared" si="4"/>
        <v>0</v>
      </c>
      <c r="AO17" s="10" t="s">
        <v>76</v>
      </c>
      <c r="AP17" s="53"/>
      <c r="AQ17" s="57">
        <f>SUM(AN$13:AN$20)*AP17</f>
        <v>0</v>
      </c>
      <c r="AR17" s="60"/>
      <c r="AS17" s="357"/>
      <c r="AT17" s="40">
        <f t="shared" si="29"/>
        <v>0</v>
      </c>
      <c r="AU17" s="23">
        <v>0</v>
      </c>
      <c r="AV17" s="33">
        <f t="shared" si="5"/>
        <v>0</v>
      </c>
      <c r="AW17" s="10" t="s">
        <v>76</v>
      </c>
      <c r="AX17" s="53"/>
      <c r="AY17" s="57">
        <f>SUM(AV$13:AV$20)*AX17</f>
        <v>0</v>
      </c>
      <c r="AZ17" s="60"/>
      <c r="BA17" s="357"/>
      <c r="BB17" s="40">
        <f t="shared" si="30"/>
        <v>0</v>
      </c>
      <c r="BC17" s="23">
        <v>0</v>
      </c>
      <c r="BD17" s="33">
        <f t="shared" si="6"/>
        <v>0</v>
      </c>
      <c r="BE17" s="10" t="s">
        <v>76</v>
      </c>
      <c r="BF17" s="53"/>
      <c r="BG17" s="57">
        <f>SUM(BD$13:BD$20)*BF17</f>
        <v>0</v>
      </c>
      <c r="BH17" s="60"/>
      <c r="BI17" s="357"/>
      <c r="BJ17" s="40">
        <f t="shared" si="31"/>
        <v>0</v>
      </c>
      <c r="BK17" s="23">
        <v>0</v>
      </c>
      <c r="BL17" s="33">
        <f t="shared" si="7"/>
        <v>0</v>
      </c>
      <c r="BM17" s="10" t="s">
        <v>76</v>
      </c>
      <c r="BN17" s="53"/>
      <c r="BO17" s="57">
        <f>SUM(BL$13:BL$20)*BN17</f>
        <v>0</v>
      </c>
      <c r="BP17" s="60"/>
      <c r="BQ17" s="357"/>
      <c r="BR17" s="40">
        <f t="shared" si="32"/>
        <v>0</v>
      </c>
      <c r="BS17" s="23">
        <v>0</v>
      </c>
      <c r="BT17" s="33">
        <f t="shared" si="8"/>
        <v>0</v>
      </c>
      <c r="BU17" s="10" t="s">
        <v>76</v>
      </c>
      <c r="BV17" s="53"/>
      <c r="BW17" s="57">
        <f>SUM(BT$13:BT$20)*BV17</f>
        <v>0</v>
      </c>
      <c r="BX17" s="60"/>
      <c r="BY17" s="357"/>
      <c r="BZ17" s="40">
        <f t="shared" si="33"/>
        <v>0</v>
      </c>
      <c r="CA17" s="23">
        <v>0</v>
      </c>
      <c r="CB17" s="33">
        <f t="shared" si="9"/>
        <v>0</v>
      </c>
      <c r="CC17" s="10" t="s">
        <v>76</v>
      </c>
      <c r="CD17" s="53"/>
      <c r="CE17" s="57">
        <f>SUM(CB$13:CB$20)*CD17</f>
        <v>0</v>
      </c>
      <c r="CF17" s="60"/>
      <c r="CG17" s="357"/>
      <c r="CH17" s="40">
        <f t="shared" si="34"/>
        <v>0</v>
      </c>
      <c r="CI17" s="23">
        <v>0</v>
      </c>
      <c r="CJ17" s="33">
        <f t="shared" si="10"/>
        <v>0</v>
      </c>
      <c r="CK17" s="10" t="s">
        <v>76</v>
      </c>
      <c r="CL17" s="53"/>
      <c r="CM17" s="57">
        <f>SUM(CJ$13:CJ$20)*CL17</f>
        <v>0</v>
      </c>
      <c r="CN17" s="60"/>
      <c r="CO17" s="357"/>
      <c r="CP17" s="40">
        <f t="shared" si="35"/>
        <v>0</v>
      </c>
      <c r="CQ17" s="23">
        <v>1</v>
      </c>
      <c r="CR17" s="33">
        <f t="shared" si="11"/>
        <v>24.79</v>
      </c>
      <c r="CS17" s="10" t="s">
        <v>76</v>
      </c>
      <c r="CT17" s="53"/>
      <c r="CU17" s="57">
        <f>SUM(CR$13:CR$20)*CT17</f>
        <v>0</v>
      </c>
      <c r="CV17" s="60"/>
      <c r="CW17" s="357"/>
      <c r="CX17" s="40">
        <f t="shared" si="36"/>
        <v>0</v>
      </c>
      <c r="CY17" s="23">
        <v>1</v>
      </c>
      <c r="CZ17" s="33">
        <f t="shared" si="12"/>
        <v>24.79</v>
      </c>
      <c r="DA17" s="10" t="s">
        <v>76</v>
      </c>
      <c r="DB17" s="53"/>
      <c r="DC17" s="57">
        <f>SUM(CZ$13:CZ$20)*DB17</f>
        <v>0</v>
      </c>
      <c r="DD17" s="60"/>
      <c r="DE17" s="357"/>
      <c r="DF17" s="40">
        <f t="shared" si="37"/>
        <v>0</v>
      </c>
      <c r="DG17" s="23">
        <v>1</v>
      </c>
      <c r="DH17" s="33">
        <f t="shared" si="13"/>
        <v>24.79</v>
      </c>
      <c r="DI17" s="10" t="s">
        <v>76</v>
      </c>
      <c r="DJ17" s="53">
        <v>0.8</v>
      </c>
      <c r="DK17" s="57">
        <f>SUM(DH$13:DH$20)*DJ17</f>
        <v>653.11200000000008</v>
      </c>
      <c r="DL17" s="60"/>
      <c r="DM17" s="357"/>
      <c r="DN17" s="40">
        <f t="shared" si="38"/>
        <v>0</v>
      </c>
      <c r="DO17" s="23">
        <v>0</v>
      </c>
      <c r="DP17" s="33">
        <f t="shared" si="14"/>
        <v>0</v>
      </c>
      <c r="DQ17" s="10" t="s">
        <v>76</v>
      </c>
      <c r="DR17" s="53"/>
      <c r="DS17" s="57">
        <f>SUM(DP$13:DP$20)*DR17</f>
        <v>0</v>
      </c>
      <c r="DT17" s="60"/>
      <c r="DU17" s="357"/>
      <c r="DV17" s="40">
        <f t="shared" si="39"/>
        <v>0</v>
      </c>
      <c r="DW17" s="23">
        <v>1</v>
      </c>
      <c r="DX17" s="33">
        <f t="shared" si="15"/>
        <v>24.79</v>
      </c>
      <c r="DY17" s="10" t="s">
        <v>76</v>
      </c>
      <c r="DZ17" s="53">
        <v>0.3</v>
      </c>
      <c r="EA17" s="57">
        <f>SUM(DX$13:DX$20)*DZ17</f>
        <v>256.66500000000002</v>
      </c>
      <c r="EB17" s="60"/>
      <c r="EC17" s="357"/>
      <c r="ED17" s="40">
        <f t="shared" si="40"/>
        <v>0</v>
      </c>
      <c r="EE17" s="23">
        <v>0</v>
      </c>
      <c r="EF17" s="33">
        <f t="shared" si="16"/>
        <v>0</v>
      </c>
      <c r="EG17" s="10" t="s">
        <v>76</v>
      </c>
      <c r="EH17" s="53"/>
      <c r="EI17" s="57">
        <f>SUM(EF$13:EF$20)*EH17</f>
        <v>0</v>
      </c>
      <c r="EJ17" s="60"/>
      <c r="EK17" s="357"/>
      <c r="EL17" s="40">
        <f t="shared" si="41"/>
        <v>0</v>
      </c>
      <c r="EM17" s="23">
        <v>0</v>
      </c>
      <c r="EN17" s="33">
        <f t="shared" si="17"/>
        <v>0</v>
      </c>
      <c r="EO17" s="10" t="s">
        <v>76</v>
      </c>
      <c r="EP17" s="53"/>
      <c r="EQ17" s="57">
        <f>SUM(EN$13:EN$20)*EP17</f>
        <v>0</v>
      </c>
      <c r="ER17" s="60"/>
      <c r="ES17" s="357"/>
      <c r="ET17" s="40">
        <f t="shared" si="42"/>
        <v>0</v>
      </c>
      <c r="EU17" s="23">
        <v>0</v>
      </c>
      <c r="EV17" s="33">
        <f t="shared" si="18"/>
        <v>0</v>
      </c>
      <c r="EW17" s="10" t="s">
        <v>76</v>
      </c>
      <c r="EX17" s="53"/>
      <c r="EY17" s="57">
        <f>SUM(EV$13:EV$20)*EX17</f>
        <v>0</v>
      </c>
      <c r="EZ17" s="60"/>
      <c r="FA17" s="357"/>
      <c r="FB17" s="40">
        <f t="shared" si="43"/>
        <v>0</v>
      </c>
      <c r="FC17" s="23">
        <v>0</v>
      </c>
      <c r="FD17" s="33">
        <f t="shared" si="19"/>
        <v>0</v>
      </c>
      <c r="FE17" s="10" t="s">
        <v>76</v>
      </c>
      <c r="FF17" s="53"/>
      <c r="FG17" s="57">
        <f>SUM(FD$13:FD$20)*FF17</f>
        <v>0</v>
      </c>
      <c r="FH17" s="60"/>
      <c r="FI17" s="357"/>
      <c r="FJ17" s="40">
        <f t="shared" si="44"/>
        <v>0</v>
      </c>
      <c r="FK17" s="23">
        <v>0</v>
      </c>
      <c r="FL17" s="33">
        <f t="shared" si="20"/>
        <v>0</v>
      </c>
      <c r="FM17" s="10" t="s">
        <v>76</v>
      </c>
      <c r="FN17" s="53"/>
      <c r="FO17" s="57">
        <f>SUM(FL$13:FL$20)*FN17</f>
        <v>0</v>
      </c>
      <c r="FP17" s="60"/>
      <c r="FQ17" s="357"/>
      <c r="FR17" s="40">
        <f t="shared" si="45"/>
        <v>0</v>
      </c>
      <c r="FS17" s="23">
        <v>0</v>
      </c>
      <c r="FT17" s="33">
        <f t="shared" si="21"/>
        <v>0</v>
      </c>
      <c r="FU17" s="10" t="s">
        <v>76</v>
      </c>
      <c r="FV17" s="53"/>
      <c r="FW17" s="57">
        <f>SUM(FT$13:FT$20)*FV17</f>
        <v>0</v>
      </c>
      <c r="FX17" s="60"/>
      <c r="FY17" s="357"/>
      <c r="FZ17" s="40">
        <f t="shared" si="46"/>
        <v>0</v>
      </c>
      <c r="GA17" s="23">
        <v>0</v>
      </c>
      <c r="GB17" s="33">
        <f t="shared" si="22"/>
        <v>0</v>
      </c>
      <c r="GC17" s="10" t="s">
        <v>76</v>
      </c>
      <c r="GD17" s="53">
        <v>0.3</v>
      </c>
      <c r="GE17" s="57">
        <f>SUM(GB$13:GB$20)*GD17</f>
        <v>237.48</v>
      </c>
      <c r="GF17" s="60"/>
      <c r="GG17" s="357"/>
      <c r="GH17" s="40">
        <f t="shared" si="47"/>
        <v>0</v>
      </c>
      <c r="GI17" s="23">
        <v>0</v>
      </c>
      <c r="GJ17" s="33">
        <f t="shared" si="23"/>
        <v>0</v>
      </c>
      <c r="GK17" s="10" t="s">
        <v>76</v>
      </c>
      <c r="GL17" s="53"/>
      <c r="GM17" s="57">
        <f>SUM(GJ$13:GJ$20)*GL17</f>
        <v>0</v>
      </c>
      <c r="GN17" s="60"/>
      <c r="GO17" s="357"/>
      <c r="GP17" s="40">
        <f t="shared" si="48"/>
        <v>0</v>
      </c>
      <c r="GQ17" s="23">
        <v>0</v>
      </c>
      <c r="GR17" s="33">
        <f t="shared" si="24"/>
        <v>0</v>
      </c>
      <c r="GS17" s="10" t="s">
        <v>76</v>
      </c>
      <c r="GT17" s="53"/>
      <c r="GU17" s="57">
        <f>SUM(GR$13:GR$20)*GT17</f>
        <v>0</v>
      </c>
      <c r="GV17" s="60"/>
      <c r="GW17" s="357"/>
      <c r="GX17" s="40">
        <f t="shared" si="49"/>
        <v>0</v>
      </c>
    </row>
    <row r="18" spans="4:206" x14ac:dyDescent="0.25">
      <c r="D18" s="16" t="s">
        <v>9</v>
      </c>
      <c r="E18" s="6" t="s">
        <v>32</v>
      </c>
      <c r="F18" s="46">
        <v>10.93</v>
      </c>
      <c r="G18" s="23">
        <v>1</v>
      </c>
      <c r="H18" s="33">
        <f t="shared" si="0"/>
        <v>10.93</v>
      </c>
      <c r="I18" s="199"/>
      <c r="J18" s="55"/>
      <c r="K18" s="57"/>
      <c r="L18" s="60">
        <v>4</v>
      </c>
      <c r="M18" s="357">
        <v>31.009999999999998</v>
      </c>
      <c r="N18" s="40">
        <f t="shared" si="25"/>
        <v>137.39999999999998</v>
      </c>
      <c r="O18" s="23">
        <v>0</v>
      </c>
      <c r="P18" s="33">
        <f t="shared" si="1"/>
        <v>0</v>
      </c>
      <c r="Q18" s="199"/>
      <c r="R18" s="55"/>
      <c r="S18" s="57"/>
      <c r="T18" s="60"/>
      <c r="U18" s="357"/>
      <c r="V18" s="40">
        <f t="shared" si="26"/>
        <v>0</v>
      </c>
      <c r="W18" s="23">
        <v>0</v>
      </c>
      <c r="X18" s="33">
        <f t="shared" si="2"/>
        <v>0</v>
      </c>
      <c r="Y18" s="199"/>
      <c r="Z18" s="55"/>
      <c r="AA18" s="57"/>
      <c r="AB18" s="60"/>
      <c r="AC18" s="357"/>
      <c r="AD18" s="40">
        <f t="shared" si="27"/>
        <v>0</v>
      </c>
      <c r="AE18" s="23">
        <v>0</v>
      </c>
      <c r="AF18" s="33">
        <f t="shared" si="3"/>
        <v>0</v>
      </c>
      <c r="AG18" s="199"/>
      <c r="AH18" s="55"/>
      <c r="AI18" s="57"/>
      <c r="AJ18" s="60"/>
      <c r="AK18" s="357"/>
      <c r="AL18" s="40">
        <f t="shared" si="28"/>
        <v>0</v>
      </c>
      <c r="AM18" s="23">
        <v>0</v>
      </c>
      <c r="AN18" s="33">
        <f t="shared" si="4"/>
        <v>0</v>
      </c>
      <c r="AO18" s="199"/>
      <c r="AP18" s="55"/>
      <c r="AQ18" s="57"/>
      <c r="AR18" s="60"/>
      <c r="AS18" s="357"/>
      <c r="AT18" s="40">
        <f t="shared" si="29"/>
        <v>0</v>
      </c>
      <c r="AU18" s="23">
        <v>0</v>
      </c>
      <c r="AV18" s="33">
        <f t="shared" si="5"/>
        <v>0</v>
      </c>
      <c r="AW18" s="199"/>
      <c r="AX18" s="55"/>
      <c r="AY18" s="57"/>
      <c r="AZ18" s="60"/>
      <c r="BA18" s="357"/>
      <c r="BB18" s="40">
        <f t="shared" si="30"/>
        <v>0</v>
      </c>
      <c r="BC18" s="23">
        <v>0</v>
      </c>
      <c r="BD18" s="33">
        <f t="shared" si="6"/>
        <v>0</v>
      </c>
      <c r="BE18" s="199"/>
      <c r="BF18" s="55"/>
      <c r="BG18" s="57"/>
      <c r="BH18" s="60"/>
      <c r="BI18" s="357"/>
      <c r="BJ18" s="40">
        <f t="shared" si="31"/>
        <v>0</v>
      </c>
      <c r="BK18" s="23">
        <v>0</v>
      </c>
      <c r="BL18" s="33">
        <f t="shared" si="7"/>
        <v>0</v>
      </c>
      <c r="BM18" s="199"/>
      <c r="BN18" s="55"/>
      <c r="BO18" s="57"/>
      <c r="BP18" s="60"/>
      <c r="BQ18" s="357"/>
      <c r="BR18" s="40">
        <f t="shared" si="32"/>
        <v>0</v>
      </c>
      <c r="BS18" s="23">
        <v>0</v>
      </c>
      <c r="BT18" s="33">
        <f t="shared" si="8"/>
        <v>0</v>
      </c>
      <c r="BU18" s="199"/>
      <c r="BV18" s="55"/>
      <c r="BW18" s="57"/>
      <c r="BX18" s="60"/>
      <c r="BY18" s="357"/>
      <c r="BZ18" s="40">
        <f t="shared" si="33"/>
        <v>0</v>
      </c>
      <c r="CA18" s="23">
        <v>0</v>
      </c>
      <c r="CB18" s="33">
        <f t="shared" si="9"/>
        <v>0</v>
      </c>
      <c r="CC18" s="199"/>
      <c r="CD18" s="55"/>
      <c r="CE18" s="57"/>
      <c r="CF18" s="60"/>
      <c r="CG18" s="357"/>
      <c r="CH18" s="40">
        <f t="shared" si="34"/>
        <v>0</v>
      </c>
      <c r="CI18" s="23">
        <v>0</v>
      </c>
      <c r="CJ18" s="33">
        <f t="shared" si="10"/>
        <v>0</v>
      </c>
      <c r="CK18" s="199"/>
      <c r="CL18" s="55"/>
      <c r="CM18" s="57"/>
      <c r="CN18" s="60"/>
      <c r="CO18" s="357"/>
      <c r="CP18" s="40">
        <f t="shared" si="35"/>
        <v>0</v>
      </c>
      <c r="CQ18" s="23">
        <v>1</v>
      </c>
      <c r="CR18" s="33">
        <f t="shared" si="11"/>
        <v>10.93</v>
      </c>
      <c r="CS18" s="199"/>
      <c r="CT18" s="55"/>
      <c r="CU18" s="57"/>
      <c r="CV18" s="60"/>
      <c r="CW18" s="357"/>
      <c r="CX18" s="40">
        <f t="shared" si="36"/>
        <v>0</v>
      </c>
      <c r="CY18" s="23">
        <v>1</v>
      </c>
      <c r="CZ18" s="33">
        <f t="shared" si="12"/>
        <v>10.93</v>
      </c>
      <c r="DA18" s="199"/>
      <c r="DB18" s="55"/>
      <c r="DC18" s="57"/>
      <c r="DD18" s="60"/>
      <c r="DE18" s="357"/>
      <c r="DF18" s="40">
        <f t="shared" si="37"/>
        <v>0</v>
      </c>
      <c r="DG18" s="23">
        <v>0</v>
      </c>
      <c r="DH18" s="33">
        <f t="shared" si="13"/>
        <v>0</v>
      </c>
      <c r="DI18" s="199"/>
      <c r="DJ18" s="55"/>
      <c r="DK18" s="57"/>
      <c r="DL18" s="60"/>
      <c r="DM18" s="357"/>
      <c r="DN18" s="40">
        <f t="shared" si="38"/>
        <v>0</v>
      </c>
      <c r="DO18" s="23">
        <v>0</v>
      </c>
      <c r="DP18" s="33">
        <f t="shared" si="14"/>
        <v>0</v>
      </c>
      <c r="DQ18" s="199"/>
      <c r="DR18" s="55"/>
      <c r="DS18" s="57"/>
      <c r="DT18" s="60"/>
      <c r="DU18" s="357"/>
      <c r="DV18" s="40">
        <f t="shared" si="39"/>
        <v>0</v>
      </c>
      <c r="DW18" s="23">
        <v>0</v>
      </c>
      <c r="DX18" s="33">
        <f t="shared" si="15"/>
        <v>0</v>
      </c>
      <c r="DY18" s="199"/>
      <c r="DZ18" s="55"/>
      <c r="EA18" s="57"/>
      <c r="EB18" s="60"/>
      <c r="EC18" s="357"/>
      <c r="ED18" s="40">
        <f t="shared" si="40"/>
        <v>0</v>
      </c>
      <c r="EE18" s="23">
        <v>0</v>
      </c>
      <c r="EF18" s="33">
        <f t="shared" si="16"/>
        <v>0</v>
      </c>
      <c r="EG18" s="199"/>
      <c r="EH18" s="55"/>
      <c r="EI18" s="57"/>
      <c r="EJ18" s="60"/>
      <c r="EK18" s="357"/>
      <c r="EL18" s="40">
        <f t="shared" si="41"/>
        <v>0</v>
      </c>
      <c r="EM18" s="23">
        <v>0</v>
      </c>
      <c r="EN18" s="33">
        <f t="shared" si="17"/>
        <v>0</v>
      </c>
      <c r="EO18" s="199"/>
      <c r="EP18" s="55"/>
      <c r="EQ18" s="57"/>
      <c r="ER18" s="60"/>
      <c r="ES18" s="357"/>
      <c r="ET18" s="40">
        <f t="shared" si="42"/>
        <v>0</v>
      </c>
      <c r="EU18" s="23">
        <v>1</v>
      </c>
      <c r="EV18" s="33">
        <f t="shared" si="18"/>
        <v>10.93</v>
      </c>
      <c r="EW18" s="199"/>
      <c r="EX18" s="55"/>
      <c r="EY18" s="57"/>
      <c r="EZ18" s="60"/>
      <c r="FA18" s="357"/>
      <c r="FB18" s="40">
        <f t="shared" si="43"/>
        <v>0</v>
      </c>
      <c r="FC18" s="23">
        <v>0</v>
      </c>
      <c r="FD18" s="33">
        <f t="shared" si="19"/>
        <v>0</v>
      </c>
      <c r="FE18" s="199"/>
      <c r="FF18" s="55"/>
      <c r="FG18" s="57"/>
      <c r="FH18" s="60"/>
      <c r="FI18" s="357"/>
      <c r="FJ18" s="40">
        <f t="shared" si="44"/>
        <v>0</v>
      </c>
      <c r="FK18" s="23">
        <v>0</v>
      </c>
      <c r="FL18" s="33">
        <f t="shared" si="20"/>
        <v>0</v>
      </c>
      <c r="FM18" s="199"/>
      <c r="FN18" s="55"/>
      <c r="FO18" s="57"/>
      <c r="FP18" s="60"/>
      <c r="FQ18" s="357"/>
      <c r="FR18" s="40">
        <f t="shared" si="45"/>
        <v>0</v>
      </c>
      <c r="FS18" s="23">
        <v>0</v>
      </c>
      <c r="FT18" s="33">
        <f t="shared" si="21"/>
        <v>0</v>
      </c>
      <c r="FU18" s="199"/>
      <c r="FV18" s="55"/>
      <c r="FW18" s="57"/>
      <c r="FX18" s="60"/>
      <c r="FY18" s="357"/>
      <c r="FZ18" s="40">
        <f t="shared" si="46"/>
        <v>0</v>
      </c>
      <c r="GA18" s="23">
        <v>0</v>
      </c>
      <c r="GB18" s="33">
        <f t="shared" si="22"/>
        <v>0</v>
      </c>
      <c r="GC18" s="199"/>
      <c r="GD18" s="55"/>
      <c r="GE18" s="57"/>
      <c r="GF18" s="60"/>
      <c r="GG18" s="357"/>
      <c r="GH18" s="40">
        <f t="shared" si="47"/>
        <v>0</v>
      </c>
      <c r="GI18" s="23">
        <v>0</v>
      </c>
      <c r="GJ18" s="33">
        <f t="shared" si="23"/>
        <v>0</v>
      </c>
      <c r="GK18" s="199"/>
      <c r="GL18" s="55"/>
      <c r="GM18" s="57"/>
      <c r="GN18" s="60"/>
      <c r="GO18" s="357"/>
      <c r="GP18" s="40">
        <f t="shared" si="48"/>
        <v>0</v>
      </c>
      <c r="GQ18" s="23">
        <v>0</v>
      </c>
      <c r="GR18" s="33">
        <f t="shared" si="24"/>
        <v>0</v>
      </c>
      <c r="GS18" s="199"/>
      <c r="GT18" s="55"/>
      <c r="GU18" s="57"/>
      <c r="GV18" s="60"/>
      <c r="GW18" s="357"/>
      <c r="GX18" s="40">
        <f t="shared" si="49"/>
        <v>0</v>
      </c>
    </row>
    <row r="19" spans="4:206" ht="15" customHeight="1" x14ac:dyDescent="0.25">
      <c r="D19" s="16" t="s">
        <v>18</v>
      </c>
      <c r="E19" s="6" t="s">
        <v>32</v>
      </c>
      <c r="F19" s="46">
        <v>15</v>
      </c>
      <c r="G19" s="23">
        <v>1</v>
      </c>
      <c r="H19" s="33">
        <f t="shared" si="0"/>
        <v>15</v>
      </c>
      <c r="I19" s="321" t="s">
        <v>36</v>
      </c>
      <c r="J19" s="52"/>
      <c r="K19" s="56">
        <f>SUM(H$13:H$20)*J19</f>
        <v>0</v>
      </c>
      <c r="L19" s="200">
        <v>6</v>
      </c>
      <c r="M19" s="357">
        <v>31.080000000000002</v>
      </c>
      <c r="N19" s="40">
        <f t="shared" si="25"/>
        <v>206.09999999999997</v>
      </c>
      <c r="O19" s="23">
        <v>0</v>
      </c>
      <c r="P19" s="33">
        <f t="shared" si="1"/>
        <v>0</v>
      </c>
      <c r="Q19" s="321" t="s">
        <v>36</v>
      </c>
      <c r="R19" s="52"/>
      <c r="S19" s="56">
        <f>SUM(P$13:P$20)*R19</f>
        <v>0</v>
      </c>
      <c r="T19" s="200"/>
      <c r="U19" s="357"/>
      <c r="V19" s="40">
        <f t="shared" si="26"/>
        <v>0</v>
      </c>
      <c r="W19" s="23">
        <v>0</v>
      </c>
      <c r="X19" s="33">
        <f t="shared" si="2"/>
        <v>0</v>
      </c>
      <c r="Y19" s="321" t="s">
        <v>36</v>
      </c>
      <c r="Z19" s="52"/>
      <c r="AA19" s="56">
        <f>SUM(X$13:X$20)*Z19</f>
        <v>0</v>
      </c>
      <c r="AB19" s="200"/>
      <c r="AC19" s="357"/>
      <c r="AD19" s="40">
        <f t="shared" si="27"/>
        <v>0</v>
      </c>
      <c r="AE19" s="23">
        <v>0</v>
      </c>
      <c r="AF19" s="33">
        <f t="shared" si="3"/>
        <v>0</v>
      </c>
      <c r="AG19" s="321" t="s">
        <v>36</v>
      </c>
      <c r="AH19" s="52"/>
      <c r="AI19" s="56">
        <f>SUM(AF$13:AF$20)*AH19</f>
        <v>0</v>
      </c>
      <c r="AJ19" s="200"/>
      <c r="AK19" s="357"/>
      <c r="AL19" s="40">
        <f t="shared" si="28"/>
        <v>0</v>
      </c>
      <c r="AM19" s="23">
        <v>0</v>
      </c>
      <c r="AN19" s="33">
        <f t="shared" si="4"/>
        <v>0</v>
      </c>
      <c r="AO19" s="321" t="s">
        <v>36</v>
      </c>
      <c r="AP19" s="52"/>
      <c r="AQ19" s="56">
        <f>SUM(AN$13:AN$20)*AP19</f>
        <v>0</v>
      </c>
      <c r="AR19" s="200"/>
      <c r="AS19" s="357"/>
      <c r="AT19" s="40">
        <f t="shared" si="29"/>
        <v>0</v>
      </c>
      <c r="AU19" s="23">
        <v>0</v>
      </c>
      <c r="AV19" s="33">
        <f t="shared" si="5"/>
        <v>0</v>
      </c>
      <c r="AW19" s="321" t="s">
        <v>36</v>
      </c>
      <c r="AX19" s="52"/>
      <c r="AY19" s="56">
        <f>SUM(AV$13:AV$20)*AX19</f>
        <v>0</v>
      </c>
      <c r="AZ19" s="200"/>
      <c r="BA19" s="357"/>
      <c r="BB19" s="40">
        <f t="shared" si="30"/>
        <v>0</v>
      </c>
      <c r="BC19" s="23">
        <v>0</v>
      </c>
      <c r="BD19" s="33">
        <f t="shared" si="6"/>
        <v>0</v>
      </c>
      <c r="BE19" s="321" t="s">
        <v>36</v>
      </c>
      <c r="BF19" s="52"/>
      <c r="BG19" s="56">
        <f>SUM(BD$13:BD$20)*BF19</f>
        <v>0</v>
      </c>
      <c r="BH19" s="200"/>
      <c r="BI19" s="357"/>
      <c r="BJ19" s="40">
        <f t="shared" si="31"/>
        <v>0</v>
      </c>
      <c r="BK19" s="23">
        <v>1</v>
      </c>
      <c r="BL19" s="33">
        <f t="shared" si="7"/>
        <v>15</v>
      </c>
      <c r="BM19" s="321" t="s">
        <v>36</v>
      </c>
      <c r="BN19" s="52">
        <v>1</v>
      </c>
      <c r="BO19" s="56">
        <f>SUM(BL$13:BL$20)*BN19</f>
        <v>844.94</v>
      </c>
      <c r="BP19" s="200"/>
      <c r="BQ19" s="357"/>
      <c r="BR19" s="40">
        <f t="shared" si="32"/>
        <v>0</v>
      </c>
      <c r="BS19" s="23">
        <v>0</v>
      </c>
      <c r="BT19" s="33">
        <f t="shared" si="8"/>
        <v>0</v>
      </c>
      <c r="BU19" s="321" t="s">
        <v>36</v>
      </c>
      <c r="BV19" s="52">
        <v>1</v>
      </c>
      <c r="BW19" s="56">
        <f>SUM(BT$13:BT$20)*BV19</f>
        <v>777.42000000000007</v>
      </c>
      <c r="BX19" s="200"/>
      <c r="BY19" s="357"/>
      <c r="BZ19" s="40">
        <f t="shared" si="33"/>
        <v>0</v>
      </c>
      <c r="CA19" s="23">
        <v>0</v>
      </c>
      <c r="CB19" s="33">
        <f t="shared" si="9"/>
        <v>0</v>
      </c>
      <c r="CC19" s="321" t="s">
        <v>36</v>
      </c>
      <c r="CD19" s="52"/>
      <c r="CE19" s="56">
        <f>SUM(CB$13:CB$20)*CD19</f>
        <v>0</v>
      </c>
      <c r="CF19" s="200"/>
      <c r="CG19" s="357"/>
      <c r="CH19" s="40">
        <f t="shared" si="34"/>
        <v>0</v>
      </c>
      <c r="CI19" s="23">
        <v>0</v>
      </c>
      <c r="CJ19" s="33">
        <f t="shared" si="10"/>
        <v>0</v>
      </c>
      <c r="CK19" s="321" t="s">
        <v>36</v>
      </c>
      <c r="CL19" s="52"/>
      <c r="CM19" s="56">
        <f>SUM(CJ$13:CJ$20)*CL19</f>
        <v>0</v>
      </c>
      <c r="CN19" s="200"/>
      <c r="CO19" s="357"/>
      <c r="CP19" s="40">
        <f t="shared" si="35"/>
        <v>0</v>
      </c>
      <c r="CQ19" s="23">
        <v>1</v>
      </c>
      <c r="CR19" s="33">
        <f t="shared" si="11"/>
        <v>15</v>
      </c>
      <c r="CS19" s="321" t="s">
        <v>36</v>
      </c>
      <c r="CT19" s="52"/>
      <c r="CU19" s="56">
        <f>SUM(CR$13:CR$20)*CT19</f>
        <v>0</v>
      </c>
      <c r="CV19" s="200"/>
      <c r="CW19" s="357"/>
      <c r="CX19" s="40">
        <f t="shared" si="36"/>
        <v>0</v>
      </c>
      <c r="CY19" s="23">
        <v>1</v>
      </c>
      <c r="CZ19" s="33">
        <f t="shared" si="12"/>
        <v>15</v>
      </c>
      <c r="DA19" s="321" t="s">
        <v>36</v>
      </c>
      <c r="DB19" s="52"/>
      <c r="DC19" s="56">
        <f>SUM(CZ$13:CZ$20)*DB19</f>
        <v>0</v>
      </c>
      <c r="DD19" s="200"/>
      <c r="DE19" s="357"/>
      <c r="DF19" s="40">
        <f t="shared" si="37"/>
        <v>0</v>
      </c>
      <c r="DG19" s="23">
        <v>0</v>
      </c>
      <c r="DH19" s="33">
        <f t="shared" si="13"/>
        <v>0</v>
      </c>
      <c r="DI19" s="321" t="s">
        <v>36</v>
      </c>
      <c r="DJ19" s="52"/>
      <c r="DK19" s="56">
        <f>SUM(DH$13:DH$20)*DJ19</f>
        <v>0</v>
      </c>
      <c r="DL19" s="200"/>
      <c r="DM19" s="357"/>
      <c r="DN19" s="40">
        <f t="shared" si="38"/>
        <v>0</v>
      </c>
      <c r="DO19" s="23">
        <v>0</v>
      </c>
      <c r="DP19" s="33">
        <f t="shared" si="14"/>
        <v>0</v>
      </c>
      <c r="DQ19" s="321" t="s">
        <v>36</v>
      </c>
      <c r="DR19" s="52">
        <v>1</v>
      </c>
      <c r="DS19" s="56">
        <f>SUM(DP$13:DP$20)*DR19</f>
        <v>777.42000000000007</v>
      </c>
      <c r="DT19" s="200"/>
      <c r="DU19" s="357"/>
      <c r="DV19" s="40">
        <f t="shared" si="39"/>
        <v>0</v>
      </c>
      <c r="DW19" s="23">
        <v>1</v>
      </c>
      <c r="DX19" s="33">
        <f t="shared" si="15"/>
        <v>15</v>
      </c>
      <c r="DY19" s="321" t="s">
        <v>36</v>
      </c>
      <c r="DZ19" s="52">
        <v>0.7</v>
      </c>
      <c r="EA19" s="56">
        <f>SUM(DX$13:DX$20)*DZ19</f>
        <v>598.88499999999999</v>
      </c>
      <c r="EB19" s="200"/>
      <c r="EC19" s="357"/>
      <c r="ED19" s="40">
        <f t="shared" si="40"/>
        <v>0</v>
      </c>
      <c r="EE19" s="23">
        <v>0</v>
      </c>
      <c r="EF19" s="33">
        <f t="shared" si="16"/>
        <v>0</v>
      </c>
      <c r="EG19" s="321" t="s">
        <v>36</v>
      </c>
      <c r="EH19" s="52"/>
      <c r="EI19" s="56">
        <f>SUM(EF$13:EF$20)*EH19</f>
        <v>0</v>
      </c>
      <c r="EJ19" s="200"/>
      <c r="EK19" s="357"/>
      <c r="EL19" s="40">
        <f t="shared" si="41"/>
        <v>0</v>
      </c>
      <c r="EM19" s="23">
        <v>0</v>
      </c>
      <c r="EN19" s="33">
        <f t="shared" si="17"/>
        <v>0</v>
      </c>
      <c r="EO19" s="321" t="s">
        <v>36</v>
      </c>
      <c r="EP19" s="52"/>
      <c r="EQ19" s="56">
        <f>SUM(EN$13:EN$20)*EP19</f>
        <v>0</v>
      </c>
      <c r="ER19" s="200"/>
      <c r="ES19" s="357"/>
      <c r="ET19" s="40">
        <f t="shared" si="42"/>
        <v>0</v>
      </c>
      <c r="EU19" s="23">
        <v>1</v>
      </c>
      <c r="EV19" s="33">
        <f t="shared" si="18"/>
        <v>15</v>
      </c>
      <c r="EW19" s="321" t="s">
        <v>36</v>
      </c>
      <c r="EX19" s="52">
        <v>0.8</v>
      </c>
      <c r="EY19" s="56">
        <f>SUM(EV$13:EV$20)*EX19</f>
        <v>1306.6320000000003</v>
      </c>
      <c r="EZ19" s="200"/>
      <c r="FA19" s="357"/>
      <c r="FB19" s="40">
        <f t="shared" si="43"/>
        <v>0</v>
      </c>
      <c r="FC19" s="23">
        <v>1</v>
      </c>
      <c r="FD19" s="33">
        <f t="shared" si="19"/>
        <v>15</v>
      </c>
      <c r="FE19" s="321" t="s">
        <v>36</v>
      </c>
      <c r="FF19" s="52">
        <v>1</v>
      </c>
      <c r="FG19" s="56">
        <f>SUM(FD$13:FD$20)*FF19</f>
        <v>830.7600000000001</v>
      </c>
      <c r="FH19" s="200"/>
      <c r="FI19" s="357"/>
      <c r="FJ19" s="40">
        <f t="shared" si="44"/>
        <v>0</v>
      </c>
      <c r="FK19" s="23">
        <v>1</v>
      </c>
      <c r="FL19" s="33">
        <f t="shared" si="20"/>
        <v>15</v>
      </c>
      <c r="FM19" s="321" t="s">
        <v>36</v>
      </c>
      <c r="FN19" s="52">
        <v>1</v>
      </c>
      <c r="FO19" s="56">
        <f>SUM(FL$13:FL$20)*FN19</f>
        <v>844.94</v>
      </c>
      <c r="FP19" s="200"/>
      <c r="FQ19" s="357"/>
      <c r="FR19" s="40">
        <f t="shared" si="45"/>
        <v>0</v>
      </c>
      <c r="FS19" s="23">
        <v>1</v>
      </c>
      <c r="FT19" s="33">
        <f t="shared" si="21"/>
        <v>15</v>
      </c>
      <c r="FU19" s="321" t="s">
        <v>36</v>
      </c>
      <c r="FV19" s="52">
        <v>1</v>
      </c>
      <c r="FW19" s="56">
        <f>SUM(FT$13:FT$20)*FV19</f>
        <v>844.94</v>
      </c>
      <c r="FX19" s="200"/>
      <c r="FY19" s="357"/>
      <c r="FZ19" s="40">
        <f t="shared" si="46"/>
        <v>0</v>
      </c>
      <c r="GA19" s="23">
        <v>0</v>
      </c>
      <c r="GB19" s="33">
        <f t="shared" si="22"/>
        <v>0</v>
      </c>
      <c r="GC19" s="321" t="s">
        <v>36</v>
      </c>
      <c r="GD19" s="52">
        <v>0.3</v>
      </c>
      <c r="GE19" s="56">
        <f>SUM(GB$13:GB$20)*GD19</f>
        <v>237.48</v>
      </c>
      <c r="GF19" s="200"/>
      <c r="GG19" s="357"/>
      <c r="GH19" s="40">
        <f t="shared" si="47"/>
        <v>0</v>
      </c>
      <c r="GI19" s="23">
        <v>0</v>
      </c>
      <c r="GJ19" s="33">
        <f t="shared" si="23"/>
        <v>0</v>
      </c>
      <c r="GK19" s="321" t="s">
        <v>36</v>
      </c>
      <c r="GL19" s="52"/>
      <c r="GM19" s="56">
        <f>SUM(GJ$13:GJ$20)*GL19</f>
        <v>0</v>
      </c>
      <c r="GN19" s="200"/>
      <c r="GO19" s="357"/>
      <c r="GP19" s="40">
        <f t="shared" si="48"/>
        <v>0</v>
      </c>
      <c r="GQ19" s="23">
        <v>0</v>
      </c>
      <c r="GR19" s="33">
        <f t="shared" si="24"/>
        <v>0</v>
      </c>
      <c r="GS19" s="321" t="s">
        <v>36</v>
      </c>
      <c r="GT19" s="52"/>
      <c r="GU19" s="56">
        <f>SUM(GR$13:GR$20)*GT19</f>
        <v>0</v>
      </c>
      <c r="GV19" s="200"/>
      <c r="GW19" s="357"/>
      <c r="GX19" s="40">
        <f t="shared" si="49"/>
        <v>0</v>
      </c>
    </row>
    <row r="20" spans="4:206" ht="15" customHeight="1" x14ac:dyDescent="0.25">
      <c r="D20" s="17" t="s">
        <v>10</v>
      </c>
      <c r="E20" s="9" t="s">
        <v>32</v>
      </c>
      <c r="F20" s="47">
        <v>14.18</v>
      </c>
      <c r="G20" s="25">
        <v>1</v>
      </c>
      <c r="H20" s="34">
        <f t="shared" si="0"/>
        <v>14.18</v>
      </c>
      <c r="I20" s="322"/>
      <c r="J20" s="54"/>
      <c r="K20" s="58"/>
      <c r="L20" s="200">
        <v>7</v>
      </c>
      <c r="M20" s="357">
        <v>25.95</v>
      </c>
      <c r="N20" s="40">
        <f t="shared" si="25"/>
        <v>240.44999999999996</v>
      </c>
      <c r="O20" s="25">
        <v>0</v>
      </c>
      <c r="P20" s="34">
        <f t="shared" si="1"/>
        <v>0</v>
      </c>
      <c r="Q20" s="322"/>
      <c r="R20" s="54"/>
      <c r="S20" s="58"/>
      <c r="T20" s="200"/>
      <c r="U20" s="357"/>
      <c r="V20" s="40">
        <f t="shared" si="26"/>
        <v>0</v>
      </c>
      <c r="W20" s="25">
        <v>0</v>
      </c>
      <c r="X20" s="34">
        <f t="shared" si="2"/>
        <v>0</v>
      </c>
      <c r="Y20" s="322"/>
      <c r="Z20" s="54"/>
      <c r="AA20" s="58"/>
      <c r="AB20" s="200"/>
      <c r="AC20" s="357"/>
      <c r="AD20" s="40">
        <f t="shared" si="27"/>
        <v>0</v>
      </c>
      <c r="AE20" s="25">
        <v>0</v>
      </c>
      <c r="AF20" s="34">
        <f t="shared" si="3"/>
        <v>0</v>
      </c>
      <c r="AG20" s="322"/>
      <c r="AH20" s="54"/>
      <c r="AI20" s="58"/>
      <c r="AJ20" s="200"/>
      <c r="AK20" s="357"/>
      <c r="AL20" s="40">
        <f t="shared" si="28"/>
        <v>0</v>
      </c>
      <c r="AM20" s="25">
        <v>0</v>
      </c>
      <c r="AN20" s="34">
        <f t="shared" si="4"/>
        <v>0</v>
      </c>
      <c r="AO20" s="322"/>
      <c r="AP20" s="54"/>
      <c r="AQ20" s="58"/>
      <c r="AR20" s="200"/>
      <c r="AS20" s="357"/>
      <c r="AT20" s="40">
        <f t="shared" si="29"/>
        <v>0</v>
      </c>
      <c r="AU20" s="25">
        <v>0</v>
      </c>
      <c r="AV20" s="34">
        <f t="shared" si="5"/>
        <v>0</v>
      </c>
      <c r="AW20" s="322"/>
      <c r="AX20" s="54"/>
      <c r="AY20" s="58"/>
      <c r="AZ20" s="200"/>
      <c r="BA20" s="357"/>
      <c r="BB20" s="40">
        <f t="shared" si="30"/>
        <v>0</v>
      </c>
      <c r="BC20" s="25">
        <v>0</v>
      </c>
      <c r="BD20" s="34">
        <f t="shared" si="6"/>
        <v>0</v>
      </c>
      <c r="BE20" s="322"/>
      <c r="BF20" s="54"/>
      <c r="BG20" s="58"/>
      <c r="BH20" s="200"/>
      <c r="BI20" s="357"/>
      <c r="BJ20" s="40">
        <f t="shared" si="31"/>
        <v>0</v>
      </c>
      <c r="BK20" s="25">
        <v>1</v>
      </c>
      <c r="BL20" s="34">
        <f t="shared" si="7"/>
        <v>14.18</v>
      </c>
      <c r="BM20" s="322"/>
      <c r="BN20" s="54"/>
      <c r="BO20" s="58"/>
      <c r="BP20" s="200"/>
      <c r="BQ20" s="357"/>
      <c r="BR20" s="40">
        <f t="shared" si="32"/>
        <v>0</v>
      </c>
      <c r="BS20" s="25">
        <v>0</v>
      </c>
      <c r="BT20" s="34">
        <f t="shared" si="8"/>
        <v>0</v>
      </c>
      <c r="BU20" s="322"/>
      <c r="BV20" s="54"/>
      <c r="BW20" s="58"/>
      <c r="BX20" s="200"/>
      <c r="BY20" s="357"/>
      <c r="BZ20" s="40">
        <f t="shared" si="33"/>
        <v>0</v>
      </c>
      <c r="CA20" s="25">
        <v>0</v>
      </c>
      <c r="CB20" s="34">
        <f t="shared" si="9"/>
        <v>0</v>
      </c>
      <c r="CC20" s="322"/>
      <c r="CD20" s="54"/>
      <c r="CE20" s="58"/>
      <c r="CF20" s="200"/>
      <c r="CG20" s="357"/>
      <c r="CH20" s="40">
        <f t="shared" si="34"/>
        <v>0</v>
      </c>
      <c r="CI20" s="25">
        <v>0</v>
      </c>
      <c r="CJ20" s="34">
        <f t="shared" si="10"/>
        <v>0</v>
      </c>
      <c r="CK20" s="322"/>
      <c r="CL20" s="54"/>
      <c r="CM20" s="58"/>
      <c r="CN20" s="200"/>
      <c r="CO20" s="357"/>
      <c r="CP20" s="40">
        <f t="shared" si="35"/>
        <v>0</v>
      </c>
      <c r="CQ20" s="25">
        <v>1</v>
      </c>
      <c r="CR20" s="34">
        <f t="shared" si="11"/>
        <v>14.18</v>
      </c>
      <c r="CS20" s="322"/>
      <c r="CT20" s="54"/>
      <c r="CU20" s="58"/>
      <c r="CV20" s="200"/>
      <c r="CW20" s="357"/>
      <c r="CX20" s="40">
        <f t="shared" si="36"/>
        <v>0</v>
      </c>
      <c r="CY20" s="25">
        <v>1</v>
      </c>
      <c r="CZ20" s="34">
        <f t="shared" si="12"/>
        <v>14.18</v>
      </c>
      <c r="DA20" s="322"/>
      <c r="DB20" s="54"/>
      <c r="DC20" s="58"/>
      <c r="DD20" s="200"/>
      <c r="DE20" s="357"/>
      <c r="DF20" s="40">
        <f t="shared" si="37"/>
        <v>0</v>
      </c>
      <c r="DG20" s="25">
        <v>1</v>
      </c>
      <c r="DH20" s="34">
        <f t="shared" si="13"/>
        <v>14.18</v>
      </c>
      <c r="DI20" s="322"/>
      <c r="DJ20" s="54"/>
      <c r="DK20" s="58"/>
      <c r="DL20" s="200"/>
      <c r="DM20" s="357"/>
      <c r="DN20" s="40">
        <f t="shared" si="38"/>
        <v>0</v>
      </c>
      <c r="DO20" s="25">
        <v>0</v>
      </c>
      <c r="DP20" s="34">
        <f t="shared" si="14"/>
        <v>0</v>
      </c>
      <c r="DQ20" s="322"/>
      <c r="DR20" s="54"/>
      <c r="DS20" s="58"/>
      <c r="DT20" s="200"/>
      <c r="DU20" s="357"/>
      <c r="DV20" s="40">
        <f t="shared" si="39"/>
        <v>0</v>
      </c>
      <c r="DW20" s="25">
        <v>0</v>
      </c>
      <c r="DX20" s="34">
        <f t="shared" si="15"/>
        <v>0</v>
      </c>
      <c r="DY20" s="322"/>
      <c r="DZ20" s="54"/>
      <c r="EA20" s="58"/>
      <c r="EB20" s="200"/>
      <c r="EC20" s="357"/>
      <c r="ED20" s="40">
        <f t="shared" si="40"/>
        <v>0</v>
      </c>
      <c r="EE20" s="25">
        <v>0</v>
      </c>
      <c r="EF20" s="34">
        <f t="shared" si="16"/>
        <v>0</v>
      </c>
      <c r="EG20" s="322"/>
      <c r="EH20" s="54"/>
      <c r="EI20" s="58"/>
      <c r="EJ20" s="200"/>
      <c r="EK20" s="357"/>
      <c r="EL20" s="40">
        <f t="shared" si="41"/>
        <v>0</v>
      </c>
      <c r="EM20" s="25">
        <v>0</v>
      </c>
      <c r="EN20" s="34">
        <f t="shared" si="17"/>
        <v>0</v>
      </c>
      <c r="EO20" s="322"/>
      <c r="EP20" s="54"/>
      <c r="EQ20" s="58"/>
      <c r="ER20" s="200"/>
      <c r="ES20" s="357"/>
      <c r="ET20" s="40">
        <f t="shared" si="42"/>
        <v>0</v>
      </c>
      <c r="EU20" s="25">
        <v>1</v>
      </c>
      <c r="EV20" s="34">
        <f t="shared" si="18"/>
        <v>14.18</v>
      </c>
      <c r="EW20" s="322"/>
      <c r="EX20" s="54"/>
      <c r="EY20" s="58"/>
      <c r="EZ20" s="200"/>
      <c r="FA20" s="357"/>
      <c r="FB20" s="40">
        <f t="shared" si="43"/>
        <v>0</v>
      </c>
      <c r="FC20" s="25">
        <v>0</v>
      </c>
      <c r="FD20" s="34">
        <f t="shared" si="19"/>
        <v>0</v>
      </c>
      <c r="FE20" s="322"/>
      <c r="FF20" s="54"/>
      <c r="FG20" s="58"/>
      <c r="FH20" s="200"/>
      <c r="FI20" s="357"/>
      <c r="FJ20" s="40">
        <f t="shared" si="44"/>
        <v>0</v>
      </c>
      <c r="FK20" s="25">
        <v>1</v>
      </c>
      <c r="FL20" s="34">
        <f t="shared" si="20"/>
        <v>14.18</v>
      </c>
      <c r="FM20" s="322"/>
      <c r="FN20" s="54"/>
      <c r="FO20" s="58"/>
      <c r="FP20" s="200"/>
      <c r="FQ20" s="357"/>
      <c r="FR20" s="40">
        <f t="shared" si="45"/>
        <v>0</v>
      </c>
      <c r="FS20" s="25">
        <v>1</v>
      </c>
      <c r="FT20" s="34">
        <f t="shared" si="21"/>
        <v>14.18</v>
      </c>
      <c r="FU20" s="322"/>
      <c r="FV20" s="54"/>
      <c r="FW20" s="58"/>
      <c r="FX20" s="200"/>
      <c r="FY20" s="357"/>
      <c r="FZ20" s="40">
        <f t="shared" si="46"/>
        <v>0</v>
      </c>
      <c r="GA20" s="25">
        <v>1</v>
      </c>
      <c r="GB20" s="34">
        <f t="shared" si="22"/>
        <v>14.18</v>
      </c>
      <c r="GC20" s="322"/>
      <c r="GD20" s="54"/>
      <c r="GE20" s="58"/>
      <c r="GF20" s="200"/>
      <c r="GG20" s="357"/>
      <c r="GH20" s="40">
        <f t="shared" si="47"/>
        <v>0</v>
      </c>
      <c r="GI20" s="25">
        <v>0</v>
      </c>
      <c r="GJ20" s="34">
        <f t="shared" si="23"/>
        <v>0</v>
      </c>
      <c r="GK20" s="322"/>
      <c r="GL20" s="54"/>
      <c r="GM20" s="58"/>
      <c r="GN20" s="200"/>
      <c r="GO20" s="357"/>
      <c r="GP20" s="40">
        <f t="shared" si="48"/>
        <v>0</v>
      </c>
      <c r="GQ20" s="25">
        <v>0</v>
      </c>
      <c r="GR20" s="34">
        <f t="shared" si="24"/>
        <v>0</v>
      </c>
      <c r="GS20" s="322"/>
      <c r="GT20" s="54"/>
      <c r="GU20" s="58"/>
      <c r="GV20" s="200"/>
      <c r="GW20" s="357"/>
      <c r="GX20" s="40">
        <f t="shared" si="49"/>
        <v>0</v>
      </c>
    </row>
    <row r="21" spans="4:206" x14ac:dyDescent="0.25">
      <c r="D21" s="18" t="s">
        <v>74</v>
      </c>
      <c r="E21" s="4" t="s">
        <v>32</v>
      </c>
      <c r="F21" s="45">
        <f>131.35+138</f>
        <v>269.35000000000002</v>
      </c>
      <c r="G21" s="22">
        <v>1</v>
      </c>
      <c r="H21" s="33">
        <f t="shared" si="0"/>
        <v>269.35000000000002</v>
      </c>
      <c r="I21" s="48" t="s">
        <v>0</v>
      </c>
      <c r="J21" s="52">
        <v>0.5</v>
      </c>
      <c r="K21" s="57">
        <f>SUM(H$21:H$28)*J21</f>
        <v>414.62499999999994</v>
      </c>
      <c r="L21" s="200">
        <v>9</v>
      </c>
      <c r="M21" s="357">
        <v>34.349999999999994</v>
      </c>
      <c r="N21" s="40">
        <f t="shared" si="25"/>
        <v>309.14999999999998</v>
      </c>
      <c r="O21" s="22">
        <v>0</v>
      </c>
      <c r="P21" s="33">
        <f t="shared" si="1"/>
        <v>0</v>
      </c>
      <c r="Q21" s="48" t="s">
        <v>0</v>
      </c>
      <c r="R21" s="52"/>
      <c r="S21" s="57">
        <f>SUM(P$21:P$28)*R21</f>
        <v>0</v>
      </c>
      <c r="T21" s="200"/>
      <c r="U21" s="357"/>
      <c r="V21" s="40">
        <f t="shared" si="26"/>
        <v>0</v>
      </c>
      <c r="W21" s="22">
        <v>0</v>
      </c>
      <c r="X21" s="33">
        <f t="shared" si="2"/>
        <v>0</v>
      </c>
      <c r="Y21" s="48" t="s">
        <v>0</v>
      </c>
      <c r="Z21" s="52"/>
      <c r="AA21" s="57">
        <f>SUM(X$21:X$28)*Z21</f>
        <v>0</v>
      </c>
      <c r="AB21" s="200"/>
      <c r="AC21" s="357"/>
      <c r="AD21" s="40">
        <f t="shared" si="27"/>
        <v>0</v>
      </c>
      <c r="AE21" s="22">
        <v>0</v>
      </c>
      <c r="AF21" s="33">
        <f t="shared" si="3"/>
        <v>0</v>
      </c>
      <c r="AG21" s="48" t="s">
        <v>0</v>
      </c>
      <c r="AH21" s="52"/>
      <c r="AI21" s="57">
        <f>SUM(AF$21:AF$28)*AH21</f>
        <v>0</v>
      </c>
      <c r="AJ21" s="200"/>
      <c r="AK21" s="357"/>
      <c r="AL21" s="40">
        <f t="shared" si="28"/>
        <v>0</v>
      </c>
      <c r="AM21" s="22">
        <v>0</v>
      </c>
      <c r="AN21" s="33">
        <f t="shared" si="4"/>
        <v>0</v>
      </c>
      <c r="AO21" s="48" t="s">
        <v>0</v>
      </c>
      <c r="AP21" s="52"/>
      <c r="AQ21" s="57">
        <f>SUM(AN$21:AN$28)*AP21</f>
        <v>0</v>
      </c>
      <c r="AR21" s="200"/>
      <c r="AS21" s="357"/>
      <c r="AT21" s="40">
        <f t="shared" si="29"/>
        <v>0</v>
      </c>
      <c r="AU21" s="22">
        <v>0</v>
      </c>
      <c r="AV21" s="33">
        <f t="shared" si="5"/>
        <v>0</v>
      </c>
      <c r="AW21" s="48" t="s">
        <v>0</v>
      </c>
      <c r="AX21" s="52"/>
      <c r="AY21" s="57">
        <f>SUM(AV$21:AV$28)*AX21</f>
        <v>0</v>
      </c>
      <c r="AZ21" s="200"/>
      <c r="BA21" s="357"/>
      <c r="BB21" s="40">
        <f t="shared" si="30"/>
        <v>0</v>
      </c>
      <c r="BC21" s="22">
        <v>1</v>
      </c>
      <c r="BD21" s="33">
        <f t="shared" si="6"/>
        <v>269.35000000000002</v>
      </c>
      <c r="BE21" s="48" t="s">
        <v>0</v>
      </c>
      <c r="BF21" s="52">
        <v>0.5</v>
      </c>
      <c r="BG21" s="57">
        <f>SUM(BD$21:BD$28)*BF21</f>
        <v>414.62499999999994</v>
      </c>
      <c r="BH21" s="200"/>
      <c r="BI21" s="357"/>
      <c r="BJ21" s="40">
        <f t="shared" si="31"/>
        <v>0</v>
      </c>
      <c r="BK21" s="22">
        <v>1</v>
      </c>
      <c r="BL21" s="33">
        <f t="shared" si="7"/>
        <v>269.35000000000002</v>
      </c>
      <c r="BM21" s="48" t="s">
        <v>0</v>
      </c>
      <c r="BN21" s="52"/>
      <c r="BO21" s="57">
        <f>SUM(BL$21:BL$28)*BN21</f>
        <v>0</v>
      </c>
      <c r="BP21" s="200"/>
      <c r="BQ21" s="357"/>
      <c r="BR21" s="40">
        <f t="shared" si="32"/>
        <v>0</v>
      </c>
      <c r="BS21" s="22">
        <v>0.5</v>
      </c>
      <c r="BT21" s="33">
        <f t="shared" si="8"/>
        <v>134.67500000000001</v>
      </c>
      <c r="BU21" s="48" t="s">
        <v>0</v>
      </c>
      <c r="BV21" s="52">
        <v>0.5</v>
      </c>
      <c r="BW21" s="57">
        <f>SUM(BT$21:BT$28)*BV21</f>
        <v>207.31249999999997</v>
      </c>
      <c r="BX21" s="200"/>
      <c r="BY21" s="357"/>
      <c r="BZ21" s="40">
        <f t="shared" si="33"/>
        <v>0</v>
      </c>
      <c r="CA21" s="22">
        <v>0</v>
      </c>
      <c r="CB21" s="33">
        <f t="shared" si="9"/>
        <v>0</v>
      </c>
      <c r="CC21" s="48" t="s">
        <v>0</v>
      </c>
      <c r="CD21" s="52"/>
      <c r="CE21" s="57">
        <f>SUM(CB$21:CB$28)*CD21</f>
        <v>0</v>
      </c>
      <c r="CF21" s="200"/>
      <c r="CG21" s="357"/>
      <c r="CH21" s="40">
        <f t="shared" si="34"/>
        <v>0</v>
      </c>
      <c r="CI21" s="22">
        <v>0</v>
      </c>
      <c r="CJ21" s="33">
        <f t="shared" si="10"/>
        <v>0</v>
      </c>
      <c r="CK21" s="48" t="s">
        <v>0</v>
      </c>
      <c r="CL21" s="52"/>
      <c r="CM21" s="57">
        <f>SUM(CJ$21:CJ$28)*CL21</f>
        <v>0</v>
      </c>
      <c r="CN21" s="200"/>
      <c r="CO21" s="357"/>
      <c r="CP21" s="40">
        <f t="shared" si="35"/>
        <v>0</v>
      </c>
      <c r="CQ21" s="22">
        <v>1</v>
      </c>
      <c r="CR21" s="33">
        <f t="shared" si="11"/>
        <v>269.35000000000002</v>
      </c>
      <c r="CS21" s="48" t="s">
        <v>0</v>
      </c>
      <c r="CT21" s="52">
        <v>0.5</v>
      </c>
      <c r="CU21" s="57">
        <f>SUM(CR$21:CR$28)*CT21</f>
        <v>402.22999999999996</v>
      </c>
      <c r="CV21" s="200"/>
      <c r="CW21" s="357"/>
      <c r="CX21" s="40">
        <f t="shared" si="36"/>
        <v>0</v>
      </c>
      <c r="CY21" s="22">
        <v>1</v>
      </c>
      <c r="CZ21" s="33">
        <f t="shared" si="12"/>
        <v>269.35000000000002</v>
      </c>
      <c r="DA21" s="48" t="s">
        <v>0</v>
      </c>
      <c r="DB21" s="52">
        <v>0.5</v>
      </c>
      <c r="DC21" s="57">
        <f>SUM(CZ$21:CZ$28)*DB21</f>
        <v>407.53499999999997</v>
      </c>
      <c r="DD21" s="200"/>
      <c r="DE21" s="357"/>
      <c r="DF21" s="40">
        <f t="shared" si="37"/>
        <v>0</v>
      </c>
      <c r="DG21" s="22">
        <v>1</v>
      </c>
      <c r="DH21" s="33">
        <f t="shared" si="13"/>
        <v>269.35000000000002</v>
      </c>
      <c r="DI21" s="48" t="s">
        <v>0</v>
      </c>
      <c r="DJ21" s="52"/>
      <c r="DK21" s="57">
        <f>SUM(DH$21:DH$28)*DJ21</f>
        <v>0</v>
      </c>
      <c r="DL21" s="200"/>
      <c r="DM21" s="357"/>
      <c r="DN21" s="40">
        <f t="shared" si="38"/>
        <v>0</v>
      </c>
      <c r="DO21" s="22">
        <v>1</v>
      </c>
      <c r="DP21" s="33">
        <f t="shared" si="14"/>
        <v>269.35000000000002</v>
      </c>
      <c r="DQ21" s="48" t="s">
        <v>0</v>
      </c>
      <c r="DR21" s="52">
        <v>0.65</v>
      </c>
      <c r="DS21" s="57">
        <f>SUM(DP$21:DP$28)*DR21</f>
        <v>539.01249999999993</v>
      </c>
      <c r="DT21" s="200"/>
      <c r="DU21" s="357"/>
      <c r="DV21" s="40">
        <f t="shared" si="39"/>
        <v>0</v>
      </c>
      <c r="DW21" s="22">
        <v>1</v>
      </c>
      <c r="DX21" s="33">
        <f t="shared" si="15"/>
        <v>269.35000000000002</v>
      </c>
      <c r="DY21" s="48" t="s">
        <v>0</v>
      </c>
      <c r="DZ21" s="52">
        <v>0.5</v>
      </c>
      <c r="EA21" s="57">
        <f>SUM(DX$21:DX$28)*DZ21</f>
        <v>414.62499999999994</v>
      </c>
      <c r="EB21" s="200"/>
      <c r="EC21" s="357"/>
      <c r="ED21" s="40">
        <f t="shared" si="40"/>
        <v>0</v>
      </c>
      <c r="EE21" s="22">
        <v>0</v>
      </c>
      <c r="EF21" s="33">
        <f t="shared" si="16"/>
        <v>0</v>
      </c>
      <c r="EG21" s="48" t="s">
        <v>0</v>
      </c>
      <c r="EH21" s="52"/>
      <c r="EI21" s="57">
        <f>SUM(EF$21:EF$28)*EH21</f>
        <v>0</v>
      </c>
      <c r="EJ21" s="200"/>
      <c r="EK21" s="357"/>
      <c r="EL21" s="40">
        <f t="shared" si="41"/>
        <v>0</v>
      </c>
      <c r="EM21" s="22">
        <v>0</v>
      </c>
      <c r="EN21" s="33">
        <f t="shared" si="17"/>
        <v>0</v>
      </c>
      <c r="EO21" s="48" t="s">
        <v>0</v>
      </c>
      <c r="EP21" s="52"/>
      <c r="EQ21" s="57">
        <f>SUM(EN$21:EN$28)*EP21</f>
        <v>0</v>
      </c>
      <c r="ER21" s="200"/>
      <c r="ES21" s="357"/>
      <c r="ET21" s="40">
        <f t="shared" si="42"/>
        <v>0</v>
      </c>
      <c r="EU21" s="22">
        <v>1</v>
      </c>
      <c r="EV21" s="33">
        <f t="shared" si="18"/>
        <v>269.35000000000002</v>
      </c>
      <c r="EW21" s="48" t="s">
        <v>0</v>
      </c>
      <c r="EX21" s="52">
        <v>0.3</v>
      </c>
      <c r="EY21" s="57">
        <f>SUM(EV$21:EV$28)*EX21</f>
        <v>233.80500000000001</v>
      </c>
      <c r="EZ21" s="200"/>
      <c r="FA21" s="357"/>
      <c r="FB21" s="40">
        <f t="shared" si="43"/>
        <v>0</v>
      </c>
      <c r="FC21" s="22">
        <v>1</v>
      </c>
      <c r="FD21" s="33">
        <f t="shared" si="19"/>
        <v>269.35000000000002</v>
      </c>
      <c r="FE21" s="48" t="s">
        <v>0</v>
      </c>
      <c r="FF21" s="52">
        <v>0.35</v>
      </c>
      <c r="FG21" s="57">
        <f>SUM(FD$21:FD$28)*FF21</f>
        <v>308.90649999999994</v>
      </c>
      <c r="FH21" s="200"/>
      <c r="FI21" s="357"/>
      <c r="FJ21" s="40">
        <f t="shared" si="44"/>
        <v>0</v>
      </c>
      <c r="FK21" s="22">
        <v>1</v>
      </c>
      <c r="FL21" s="33">
        <f t="shared" si="20"/>
        <v>269.35000000000002</v>
      </c>
      <c r="FM21" s="48" t="s">
        <v>0</v>
      </c>
      <c r="FN21" s="52"/>
      <c r="FO21" s="57">
        <f>SUM(FL$21:FL$28)*FN21</f>
        <v>0</v>
      </c>
      <c r="FP21" s="200"/>
      <c r="FQ21" s="357"/>
      <c r="FR21" s="40">
        <f t="shared" si="45"/>
        <v>0</v>
      </c>
      <c r="FS21" s="22">
        <v>1</v>
      </c>
      <c r="FT21" s="33">
        <f t="shared" si="21"/>
        <v>269.35000000000002</v>
      </c>
      <c r="FU21" s="48" t="s">
        <v>0</v>
      </c>
      <c r="FV21" s="52">
        <v>0.3</v>
      </c>
      <c r="FW21" s="57">
        <f>SUM(FT$21:FT$28)*FV21</f>
        <v>248.77499999999995</v>
      </c>
      <c r="FX21" s="200"/>
      <c r="FY21" s="357"/>
      <c r="FZ21" s="40">
        <f t="shared" si="46"/>
        <v>0</v>
      </c>
      <c r="GA21" s="22">
        <v>1</v>
      </c>
      <c r="GB21" s="33">
        <f t="shared" si="22"/>
        <v>269.35000000000002</v>
      </c>
      <c r="GC21" s="48" t="s">
        <v>0</v>
      </c>
      <c r="GD21" s="52"/>
      <c r="GE21" s="57">
        <f>SUM(GB$21:GB$28)*GD21</f>
        <v>0</v>
      </c>
      <c r="GF21" s="200"/>
      <c r="GG21" s="357"/>
      <c r="GH21" s="40">
        <f t="shared" si="47"/>
        <v>0</v>
      </c>
      <c r="GI21" s="22">
        <v>0</v>
      </c>
      <c r="GJ21" s="33">
        <f t="shared" si="23"/>
        <v>0</v>
      </c>
      <c r="GK21" s="48" t="s">
        <v>0</v>
      </c>
      <c r="GL21" s="52"/>
      <c r="GM21" s="57">
        <f>SUM(GJ$21:GJ$28)*GL21</f>
        <v>0</v>
      </c>
      <c r="GN21" s="200"/>
      <c r="GO21" s="357"/>
      <c r="GP21" s="40">
        <f t="shared" si="48"/>
        <v>0</v>
      </c>
      <c r="GQ21" s="22">
        <v>0</v>
      </c>
      <c r="GR21" s="33">
        <f t="shared" si="24"/>
        <v>0</v>
      </c>
      <c r="GS21" s="48" t="s">
        <v>0</v>
      </c>
      <c r="GT21" s="52"/>
      <c r="GU21" s="57">
        <f>SUM(GR$21:GR$28)*GT21</f>
        <v>0</v>
      </c>
      <c r="GV21" s="200"/>
      <c r="GW21" s="357"/>
      <c r="GX21" s="40">
        <f t="shared" si="49"/>
        <v>0</v>
      </c>
    </row>
    <row r="22" spans="4:206" x14ac:dyDescent="0.25">
      <c r="D22" s="16" t="s">
        <v>12</v>
      </c>
      <c r="E22" s="6" t="s">
        <v>32</v>
      </c>
      <c r="F22" s="46">
        <v>190</v>
      </c>
      <c r="G22" s="23">
        <f>IF(G21=0,0,1)</f>
        <v>1</v>
      </c>
      <c r="H22" s="33">
        <f t="shared" si="0"/>
        <v>190</v>
      </c>
      <c r="I22" s="10"/>
      <c r="J22" s="53"/>
      <c r="K22" s="57"/>
      <c r="L22" s="200">
        <v>6</v>
      </c>
      <c r="M22" s="357">
        <v>25.94</v>
      </c>
      <c r="N22" s="40">
        <f t="shared" si="25"/>
        <v>206.09999999999997</v>
      </c>
      <c r="O22" s="23">
        <f>IF(O21=0,0,1)</f>
        <v>0</v>
      </c>
      <c r="P22" s="33">
        <f t="shared" si="1"/>
        <v>0</v>
      </c>
      <c r="Q22" s="10"/>
      <c r="R22" s="53"/>
      <c r="S22" s="57"/>
      <c r="T22" s="200"/>
      <c r="U22" s="357"/>
      <c r="V22" s="40">
        <f t="shared" si="26"/>
        <v>0</v>
      </c>
      <c r="W22" s="23">
        <f>IF(W21=0,0,1)</f>
        <v>0</v>
      </c>
      <c r="X22" s="33">
        <f t="shared" si="2"/>
        <v>0</v>
      </c>
      <c r="Y22" s="10"/>
      <c r="Z22" s="53"/>
      <c r="AA22" s="57"/>
      <c r="AB22" s="200"/>
      <c r="AC22" s="357"/>
      <c r="AD22" s="40">
        <f t="shared" si="27"/>
        <v>0</v>
      </c>
      <c r="AE22" s="23">
        <f>IF(AE21=0,0,1)</f>
        <v>0</v>
      </c>
      <c r="AF22" s="33">
        <f t="shared" si="3"/>
        <v>0</v>
      </c>
      <c r="AG22" s="10"/>
      <c r="AH22" s="53"/>
      <c r="AI22" s="57"/>
      <c r="AJ22" s="200"/>
      <c r="AK22" s="357"/>
      <c r="AL22" s="40">
        <f t="shared" si="28"/>
        <v>0</v>
      </c>
      <c r="AM22" s="23">
        <f>IF(AM21=0,0,1)</f>
        <v>0</v>
      </c>
      <c r="AN22" s="33">
        <f t="shared" si="4"/>
        <v>0</v>
      </c>
      <c r="AO22" s="10"/>
      <c r="AP22" s="53"/>
      <c r="AQ22" s="57"/>
      <c r="AR22" s="200"/>
      <c r="AS22" s="357"/>
      <c r="AT22" s="40">
        <f t="shared" si="29"/>
        <v>0</v>
      </c>
      <c r="AU22" s="23">
        <f>IF(AU21=0,0,1)</f>
        <v>0</v>
      </c>
      <c r="AV22" s="33">
        <f t="shared" si="5"/>
        <v>0</v>
      </c>
      <c r="AW22" s="10"/>
      <c r="AX22" s="53"/>
      <c r="AY22" s="57"/>
      <c r="AZ22" s="200"/>
      <c r="BA22" s="357"/>
      <c r="BB22" s="40">
        <f t="shared" si="30"/>
        <v>0</v>
      </c>
      <c r="BC22" s="23">
        <f>IF(BC21=0,0,1)</f>
        <v>1</v>
      </c>
      <c r="BD22" s="33">
        <f t="shared" si="6"/>
        <v>190</v>
      </c>
      <c r="BE22" s="10"/>
      <c r="BF22" s="53"/>
      <c r="BG22" s="57"/>
      <c r="BH22" s="200"/>
      <c r="BI22" s="357"/>
      <c r="BJ22" s="40">
        <f t="shared" si="31"/>
        <v>0</v>
      </c>
      <c r="BK22" s="23">
        <f>IF(BK21=0,0,1)</f>
        <v>1</v>
      </c>
      <c r="BL22" s="33">
        <f t="shared" si="7"/>
        <v>190</v>
      </c>
      <c r="BM22" s="10"/>
      <c r="BN22" s="53"/>
      <c r="BO22" s="57"/>
      <c r="BP22" s="200"/>
      <c r="BQ22" s="357"/>
      <c r="BR22" s="40">
        <f t="shared" si="32"/>
        <v>0</v>
      </c>
      <c r="BS22" s="23">
        <v>0.5</v>
      </c>
      <c r="BT22" s="33">
        <f t="shared" si="8"/>
        <v>95</v>
      </c>
      <c r="BU22" s="10"/>
      <c r="BV22" s="53"/>
      <c r="BW22" s="57"/>
      <c r="BX22" s="200"/>
      <c r="BY22" s="357"/>
      <c r="BZ22" s="40">
        <f t="shared" si="33"/>
        <v>0</v>
      </c>
      <c r="CA22" s="23">
        <f>IF(CA21=0,0,1)</f>
        <v>0</v>
      </c>
      <c r="CB22" s="33">
        <f t="shared" si="9"/>
        <v>0</v>
      </c>
      <c r="CC22" s="10"/>
      <c r="CD22" s="53"/>
      <c r="CE22" s="57"/>
      <c r="CF22" s="200"/>
      <c r="CG22" s="357"/>
      <c r="CH22" s="40">
        <f t="shared" si="34"/>
        <v>0</v>
      </c>
      <c r="CI22" s="23">
        <f>IF(CI21=0,0,1)</f>
        <v>0</v>
      </c>
      <c r="CJ22" s="33">
        <f t="shared" si="10"/>
        <v>0</v>
      </c>
      <c r="CK22" s="10"/>
      <c r="CL22" s="53"/>
      <c r="CM22" s="57"/>
      <c r="CN22" s="200"/>
      <c r="CO22" s="357"/>
      <c r="CP22" s="40">
        <f t="shared" si="35"/>
        <v>0</v>
      </c>
      <c r="CQ22" s="23">
        <f>IF(CQ21=0,0,1)</f>
        <v>1</v>
      </c>
      <c r="CR22" s="33">
        <f t="shared" si="11"/>
        <v>190</v>
      </c>
      <c r="CS22" s="10"/>
      <c r="CT22" s="53"/>
      <c r="CU22" s="57"/>
      <c r="CV22" s="200"/>
      <c r="CW22" s="357"/>
      <c r="CX22" s="40">
        <f t="shared" si="36"/>
        <v>0</v>
      </c>
      <c r="CY22" s="23">
        <f>IF(CY21=0,0,1)</f>
        <v>1</v>
      </c>
      <c r="CZ22" s="33">
        <f t="shared" si="12"/>
        <v>190</v>
      </c>
      <c r="DA22" s="10"/>
      <c r="DB22" s="53"/>
      <c r="DC22" s="57"/>
      <c r="DD22" s="200"/>
      <c r="DE22" s="357"/>
      <c r="DF22" s="40">
        <f t="shared" si="37"/>
        <v>0</v>
      </c>
      <c r="DG22" s="23">
        <f>IF(DG21=0,0,1)</f>
        <v>1</v>
      </c>
      <c r="DH22" s="33">
        <f t="shared" si="13"/>
        <v>190</v>
      </c>
      <c r="DI22" s="10"/>
      <c r="DJ22" s="53"/>
      <c r="DK22" s="57"/>
      <c r="DL22" s="200"/>
      <c r="DM22" s="357"/>
      <c r="DN22" s="40">
        <f t="shared" si="38"/>
        <v>0</v>
      </c>
      <c r="DO22" s="23">
        <f>IF(DO21=0,0,1)</f>
        <v>1</v>
      </c>
      <c r="DP22" s="33">
        <f t="shared" si="14"/>
        <v>190</v>
      </c>
      <c r="DQ22" s="10"/>
      <c r="DR22" s="53"/>
      <c r="DS22" s="57"/>
      <c r="DT22" s="200"/>
      <c r="DU22" s="357"/>
      <c r="DV22" s="40">
        <f t="shared" si="39"/>
        <v>0</v>
      </c>
      <c r="DW22" s="23">
        <f>IF(DW21=0,0,1)</f>
        <v>1</v>
      </c>
      <c r="DX22" s="33">
        <f t="shared" si="15"/>
        <v>190</v>
      </c>
      <c r="DY22" s="10"/>
      <c r="DZ22" s="53"/>
      <c r="EA22" s="57"/>
      <c r="EB22" s="200"/>
      <c r="EC22" s="357"/>
      <c r="ED22" s="40">
        <f t="shared" si="40"/>
        <v>0</v>
      </c>
      <c r="EE22" s="23">
        <f>IF(EE21=0,0,1)</f>
        <v>0</v>
      </c>
      <c r="EF22" s="33">
        <f t="shared" si="16"/>
        <v>0</v>
      </c>
      <c r="EG22" s="10"/>
      <c r="EH22" s="53"/>
      <c r="EI22" s="57"/>
      <c r="EJ22" s="200"/>
      <c r="EK22" s="357"/>
      <c r="EL22" s="40">
        <f t="shared" si="41"/>
        <v>0</v>
      </c>
      <c r="EM22" s="23">
        <f>IF(EM21=0,0,1)</f>
        <v>0</v>
      </c>
      <c r="EN22" s="33">
        <f t="shared" si="17"/>
        <v>0</v>
      </c>
      <c r="EO22" s="10"/>
      <c r="EP22" s="53"/>
      <c r="EQ22" s="57"/>
      <c r="ER22" s="200"/>
      <c r="ES22" s="357"/>
      <c r="ET22" s="40">
        <f t="shared" si="42"/>
        <v>0</v>
      </c>
      <c r="EU22" s="23">
        <f>IF(EU21=0,0,1)</f>
        <v>1</v>
      </c>
      <c r="EV22" s="33">
        <f t="shared" si="18"/>
        <v>190</v>
      </c>
      <c r="EW22" s="10"/>
      <c r="EX22" s="53"/>
      <c r="EY22" s="57"/>
      <c r="EZ22" s="200"/>
      <c r="FA22" s="357"/>
      <c r="FB22" s="40">
        <f t="shared" si="43"/>
        <v>0</v>
      </c>
      <c r="FC22" s="23">
        <f>IF(FC21=0,0,1)</f>
        <v>1</v>
      </c>
      <c r="FD22" s="33">
        <f t="shared" si="19"/>
        <v>190</v>
      </c>
      <c r="FE22" s="10"/>
      <c r="FF22" s="53"/>
      <c r="FG22" s="57"/>
      <c r="FH22" s="200"/>
      <c r="FI22" s="357"/>
      <c r="FJ22" s="40">
        <f t="shared" si="44"/>
        <v>0</v>
      </c>
      <c r="FK22" s="23">
        <f>IF(FK21=0,0,1)</f>
        <v>1</v>
      </c>
      <c r="FL22" s="33">
        <f t="shared" si="20"/>
        <v>190</v>
      </c>
      <c r="FM22" s="10"/>
      <c r="FN22" s="53"/>
      <c r="FO22" s="57"/>
      <c r="FP22" s="200"/>
      <c r="FQ22" s="357"/>
      <c r="FR22" s="40">
        <f t="shared" si="45"/>
        <v>0</v>
      </c>
      <c r="FS22" s="23">
        <f>IF(FS21=0,0,1)</f>
        <v>1</v>
      </c>
      <c r="FT22" s="33">
        <f t="shared" si="21"/>
        <v>190</v>
      </c>
      <c r="FU22" s="10"/>
      <c r="FV22" s="53"/>
      <c r="FW22" s="57"/>
      <c r="FX22" s="200"/>
      <c r="FY22" s="357"/>
      <c r="FZ22" s="40">
        <f t="shared" si="46"/>
        <v>0</v>
      </c>
      <c r="GA22" s="23">
        <f>IF(GA21=0,0,1)</f>
        <v>1</v>
      </c>
      <c r="GB22" s="33">
        <f t="shared" si="22"/>
        <v>190</v>
      </c>
      <c r="GC22" s="10"/>
      <c r="GD22" s="53"/>
      <c r="GE22" s="57"/>
      <c r="GF22" s="200"/>
      <c r="GG22" s="357"/>
      <c r="GH22" s="40">
        <f t="shared" si="47"/>
        <v>0</v>
      </c>
      <c r="GI22" s="23">
        <f>IF(GI21=0,0,1)</f>
        <v>0</v>
      </c>
      <c r="GJ22" s="33">
        <f t="shared" si="23"/>
        <v>0</v>
      </c>
      <c r="GK22" s="10"/>
      <c r="GL22" s="53"/>
      <c r="GM22" s="57"/>
      <c r="GN22" s="200"/>
      <c r="GO22" s="357"/>
      <c r="GP22" s="40">
        <f t="shared" si="48"/>
        <v>0</v>
      </c>
      <c r="GQ22" s="23">
        <f>IF(GQ21=0,0,1)</f>
        <v>0</v>
      </c>
      <c r="GR22" s="33">
        <f t="shared" si="24"/>
        <v>0</v>
      </c>
      <c r="GS22" s="10"/>
      <c r="GT22" s="53"/>
      <c r="GU22" s="57"/>
      <c r="GV22" s="200"/>
      <c r="GW22" s="357"/>
      <c r="GX22" s="40">
        <f t="shared" si="49"/>
        <v>0</v>
      </c>
    </row>
    <row r="23" spans="4:206" x14ac:dyDescent="0.25">
      <c r="D23" s="16" t="s">
        <v>11</v>
      </c>
      <c r="E23" s="6" t="s">
        <v>32</v>
      </c>
      <c r="F23" s="46">
        <v>160</v>
      </c>
      <c r="G23" s="23">
        <f>IF(G21=0,0,2)</f>
        <v>2</v>
      </c>
      <c r="H23" s="33">
        <f t="shared" si="0"/>
        <v>320</v>
      </c>
      <c r="I23" s="48" t="s">
        <v>183</v>
      </c>
      <c r="J23" s="52">
        <v>0.5</v>
      </c>
      <c r="K23" s="56">
        <f>SUM(H$21:H$28)*J23</f>
        <v>414.62499999999994</v>
      </c>
      <c r="L23" s="200">
        <v>5</v>
      </c>
      <c r="M23" s="357">
        <v>25.95</v>
      </c>
      <c r="N23" s="40">
        <f t="shared" si="25"/>
        <v>171.74999999999997</v>
      </c>
      <c r="O23" s="23">
        <f>IF(O21=0,0,2)</f>
        <v>0</v>
      </c>
      <c r="P23" s="33">
        <f t="shared" si="1"/>
        <v>0</v>
      </c>
      <c r="Q23" s="48" t="s">
        <v>183</v>
      </c>
      <c r="R23" s="52"/>
      <c r="S23" s="56">
        <f>SUM(P$21:P$28)*R23</f>
        <v>0</v>
      </c>
      <c r="T23" s="200"/>
      <c r="U23" s="357"/>
      <c r="V23" s="40">
        <f t="shared" si="26"/>
        <v>0</v>
      </c>
      <c r="W23" s="23">
        <f>IF(W21=0,0,2)</f>
        <v>0</v>
      </c>
      <c r="X23" s="33">
        <f t="shared" si="2"/>
        <v>0</v>
      </c>
      <c r="Y23" s="48" t="s">
        <v>183</v>
      </c>
      <c r="Z23" s="52"/>
      <c r="AA23" s="56">
        <f>SUM(X$21:X$28)*Z23</f>
        <v>0</v>
      </c>
      <c r="AB23" s="200"/>
      <c r="AC23" s="357"/>
      <c r="AD23" s="40">
        <f t="shared" si="27"/>
        <v>0</v>
      </c>
      <c r="AE23" s="23">
        <f>IF(AE21=0,0,2)</f>
        <v>0</v>
      </c>
      <c r="AF23" s="33">
        <f t="shared" si="3"/>
        <v>0</v>
      </c>
      <c r="AG23" s="48" t="s">
        <v>183</v>
      </c>
      <c r="AH23" s="52"/>
      <c r="AI23" s="56">
        <f>SUM(AF$21:AF$28)*AH23</f>
        <v>0</v>
      </c>
      <c r="AJ23" s="200"/>
      <c r="AK23" s="357"/>
      <c r="AL23" s="40">
        <f t="shared" si="28"/>
        <v>0</v>
      </c>
      <c r="AM23" s="23">
        <f>IF(AM21=0,0,2)</f>
        <v>0</v>
      </c>
      <c r="AN23" s="33">
        <f t="shared" si="4"/>
        <v>0</v>
      </c>
      <c r="AO23" s="48" t="s">
        <v>183</v>
      </c>
      <c r="AP23" s="52"/>
      <c r="AQ23" s="56">
        <f>SUM(AN$21:AN$28)*AP23</f>
        <v>0</v>
      </c>
      <c r="AR23" s="200"/>
      <c r="AS23" s="357"/>
      <c r="AT23" s="40">
        <f t="shared" si="29"/>
        <v>0</v>
      </c>
      <c r="AU23" s="23">
        <f>IF(AU21=0,0,2)</f>
        <v>0</v>
      </c>
      <c r="AV23" s="33">
        <f t="shared" si="5"/>
        <v>0</v>
      </c>
      <c r="AW23" s="48" t="s">
        <v>183</v>
      </c>
      <c r="AX23" s="52"/>
      <c r="AY23" s="56">
        <f>SUM(AV$21:AV$28)*AX23</f>
        <v>0</v>
      </c>
      <c r="AZ23" s="200"/>
      <c r="BA23" s="357"/>
      <c r="BB23" s="40">
        <f t="shared" si="30"/>
        <v>0</v>
      </c>
      <c r="BC23" s="23">
        <f>IF(BC21=0,0,2)</f>
        <v>2</v>
      </c>
      <c r="BD23" s="33">
        <f t="shared" si="6"/>
        <v>320</v>
      </c>
      <c r="BE23" s="48" t="s">
        <v>183</v>
      </c>
      <c r="BF23" s="52">
        <v>0.5</v>
      </c>
      <c r="BG23" s="56">
        <f>SUM(BD$21:BD$28)*BF23</f>
        <v>414.62499999999994</v>
      </c>
      <c r="BH23" s="200"/>
      <c r="BI23" s="357"/>
      <c r="BJ23" s="40">
        <f t="shared" si="31"/>
        <v>0</v>
      </c>
      <c r="BK23" s="23">
        <v>2</v>
      </c>
      <c r="BL23" s="33">
        <f t="shared" si="7"/>
        <v>320</v>
      </c>
      <c r="BM23" s="48" t="s">
        <v>183</v>
      </c>
      <c r="BN23" s="52">
        <v>0.5</v>
      </c>
      <c r="BO23" s="56">
        <f>SUM(BL$21:BL$28)*BN23</f>
        <v>414.62499999999994</v>
      </c>
      <c r="BP23" s="200"/>
      <c r="BQ23" s="357"/>
      <c r="BR23" s="40">
        <f t="shared" si="32"/>
        <v>0</v>
      </c>
      <c r="BS23" s="23">
        <v>1</v>
      </c>
      <c r="BT23" s="33">
        <f t="shared" si="8"/>
        <v>160</v>
      </c>
      <c r="BU23" s="48" t="s">
        <v>183</v>
      </c>
      <c r="BV23" s="52">
        <v>0.5</v>
      </c>
      <c r="BW23" s="56">
        <f>SUM(BT$21:BT$28)*BV23</f>
        <v>207.31249999999997</v>
      </c>
      <c r="BX23" s="200"/>
      <c r="BY23" s="357"/>
      <c r="BZ23" s="40">
        <f t="shared" si="33"/>
        <v>0</v>
      </c>
      <c r="CA23" s="23">
        <f>IF(CA21=0,0,2)</f>
        <v>0</v>
      </c>
      <c r="CB23" s="33">
        <f t="shared" si="9"/>
        <v>0</v>
      </c>
      <c r="CC23" s="48" t="s">
        <v>183</v>
      </c>
      <c r="CD23" s="52"/>
      <c r="CE23" s="56">
        <f>SUM(CB$21:CB$28)*CD23</f>
        <v>0</v>
      </c>
      <c r="CF23" s="200"/>
      <c r="CG23" s="357"/>
      <c r="CH23" s="40">
        <f t="shared" si="34"/>
        <v>0</v>
      </c>
      <c r="CI23" s="23">
        <f>IF(CI21=0,0,2)</f>
        <v>0</v>
      </c>
      <c r="CJ23" s="33">
        <f t="shared" si="10"/>
        <v>0</v>
      </c>
      <c r="CK23" s="48" t="s">
        <v>183</v>
      </c>
      <c r="CL23" s="52"/>
      <c r="CM23" s="56">
        <f>SUM(CJ$21:CJ$28)*CL23</f>
        <v>0</v>
      </c>
      <c r="CN23" s="200"/>
      <c r="CO23" s="357"/>
      <c r="CP23" s="40">
        <f t="shared" si="35"/>
        <v>0</v>
      </c>
      <c r="CQ23" s="23">
        <f>IF(CQ21=0,0,2)</f>
        <v>2</v>
      </c>
      <c r="CR23" s="33">
        <f t="shared" si="11"/>
        <v>320</v>
      </c>
      <c r="CS23" s="48" t="s">
        <v>183</v>
      </c>
      <c r="CT23" s="52">
        <v>0.5</v>
      </c>
      <c r="CU23" s="56">
        <f>SUM(CR$21:CR$28)*CT23</f>
        <v>402.22999999999996</v>
      </c>
      <c r="CV23" s="200"/>
      <c r="CW23" s="357"/>
      <c r="CX23" s="40">
        <f t="shared" si="36"/>
        <v>0</v>
      </c>
      <c r="CY23" s="23">
        <f>IF(CY21=0,0,2)</f>
        <v>2</v>
      </c>
      <c r="CZ23" s="33">
        <f t="shared" si="12"/>
        <v>320</v>
      </c>
      <c r="DA23" s="48" t="s">
        <v>183</v>
      </c>
      <c r="DB23" s="52">
        <v>0.5</v>
      </c>
      <c r="DC23" s="56">
        <f>SUM(CZ$21:CZ$28)*DB23</f>
        <v>407.53499999999997</v>
      </c>
      <c r="DD23" s="200"/>
      <c r="DE23" s="357"/>
      <c r="DF23" s="40">
        <f t="shared" si="37"/>
        <v>0</v>
      </c>
      <c r="DG23" s="23">
        <f>IF(DG21=0,0,2)</f>
        <v>2</v>
      </c>
      <c r="DH23" s="33">
        <f t="shared" si="13"/>
        <v>320</v>
      </c>
      <c r="DI23" s="48" t="s">
        <v>183</v>
      </c>
      <c r="DJ23" s="52"/>
      <c r="DK23" s="56">
        <f>SUM(DH$21:DH$28)*DJ23</f>
        <v>0</v>
      </c>
      <c r="DL23" s="200"/>
      <c r="DM23" s="357"/>
      <c r="DN23" s="40">
        <f t="shared" si="38"/>
        <v>0</v>
      </c>
      <c r="DO23" s="23">
        <f>IF(DO21=0,0,2)</f>
        <v>2</v>
      </c>
      <c r="DP23" s="33">
        <f t="shared" si="14"/>
        <v>320</v>
      </c>
      <c r="DQ23" s="48" t="s">
        <v>183</v>
      </c>
      <c r="DR23" s="52">
        <v>0.35</v>
      </c>
      <c r="DS23" s="56">
        <f>SUM(DP$21:DP$28)*DR23</f>
        <v>290.23749999999995</v>
      </c>
      <c r="DT23" s="200"/>
      <c r="DU23" s="357"/>
      <c r="DV23" s="40">
        <f t="shared" si="39"/>
        <v>0</v>
      </c>
      <c r="DW23" s="23">
        <f>IF(DW21=0,0,2)</f>
        <v>2</v>
      </c>
      <c r="DX23" s="33">
        <f t="shared" si="15"/>
        <v>320</v>
      </c>
      <c r="DY23" s="48" t="s">
        <v>183</v>
      </c>
      <c r="DZ23" s="52">
        <v>0.5</v>
      </c>
      <c r="EA23" s="56">
        <f>SUM(DX$21:DX$28)*DZ23</f>
        <v>414.62499999999994</v>
      </c>
      <c r="EB23" s="200"/>
      <c r="EC23" s="357"/>
      <c r="ED23" s="40">
        <f t="shared" si="40"/>
        <v>0</v>
      </c>
      <c r="EE23" s="23">
        <f>IF(EE21=0,0,2)</f>
        <v>0</v>
      </c>
      <c r="EF23" s="33">
        <f t="shared" si="16"/>
        <v>0</v>
      </c>
      <c r="EG23" s="48" t="s">
        <v>183</v>
      </c>
      <c r="EH23" s="52"/>
      <c r="EI23" s="56">
        <f>SUM(EF$21:EF$28)*EH23</f>
        <v>0</v>
      </c>
      <c r="EJ23" s="200"/>
      <c r="EK23" s="357"/>
      <c r="EL23" s="40">
        <f t="shared" si="41"/>
        <v>0</v>
      </c>
      <c r="EM23" s="23">
        <f>IF(EM21=0,0,2)</f>
        <v>0</v>
      </c>
      <c r="EN23" s="33">
        <f t="shared" si="17"/>
        <v>0</v>
      </c>
      <c r="EO23" s="48" t="s">
        <v>183</v>
      </c>
      <c r="EP23" s="52"/>
      <c r="EQ23" s="56">
        <f>SUM(EN$21:EN$28)*EP23</f>
        <v>0</v>
      </c>
      <c r="ER23" s="200"/>
      <c r="ES23" s="357"/>
      <c r="ET23" s="40">
        <f t="shared" si="42"/>
        <v>0</v>
      </c>
      <c r="EU23" s="23">
        <f>IF(EU21=0,0,2)</f>
        <v>2</v>
      </c>
      <c r="EV23" s="33">
        <f t="shared" si="18"/>
        <v>320</v>
      </c>
      <c r="EW23" s="48" t="s">
        <v>183</v>
      </c>
      <c r="EX23" s="52">
        <v>0.7</v>
      </c>
      <c r="EY23" s="56">
        <f>SUM(EV$21:EV$28)*EX23</f>
        <v>545.54499999999996</v>
      </c>
      <c r="EZ23" s="200"/>
      <c r="FA23" s="357"/>
      <c r="FB23" s="40">
        <f t="shared" si="43"/>
        <v>0</v>
      </c>
      <c r="FC23" s="23">
        <f>IF(FC21=0,0,2)</f>
        <v>2</v>
      </c>
      <c r="FD23" s="33">
        <f t="shared" si="19"/>
        <v>320</v>
      </c>
      <c r="FE23" s="48" t="s">
        <v>183</v>
      </c>
      <c r="FF23" s="52">
        <v>0.65</v>
      </c>
      <c r="FG23" s="56">
        <f>SUM(FD$21:FD$28)*FF23</f>
        <v>573.68349999999998</v>
      </c>
      <c r="FH23" s="200"/>
      <c r="FI23" s="357"/>
      <c r="FJ23" s="40">
        <f t="shared" si="44"/>
        <v>0</v>
      </c>
      <c r="FK23" s="23">
        <f>IF(FK21=0,0,2)</f>
        <v>2</v>
      </c>
      <c r="FL23" s="33">
        <f t="shared" si="20"/>
        <v>320</v>
      </c>
      <c r="FM23" s="48" t="s">
        <v>183</v>
      </c>
      <c r="FN23" s="52">
        <v>0.9</v>
      </c>
      <c r="FO23" s="56">
        <f>SUM(FL$21:FL$28)*FN23</f>
        <v>746.32499999999993</v>
      </c>
      <c r="FP23" s="200"/>
      <c r="FQ23" s="357"/>
      <c r="FR23" s="40">
        <f t="shared" si="45"/>
        <v>0</v>
      </c>
      <c r="FS23" s="23">
        <f>IF(FS21=0,0,2)</f>
        <v>2</v>
      </c>
      <c r="FT23" s="33">
        <f t="shared" si="21"/>
        <v>320</v>
      </c>
      <c r="FU23" s="48" t="s">
        <v>183</v>
      </c>
      <c r="FV23" s="52">
        <v>0.7</v>
      </c>
      <c r="FW23" s="56">
        <f>SUM(FT$21:FT$28)*FV23</f>
        <v>580.47499999999991</v>
      </c>
      <c r="FX23" s="200"/>
      <c r="FY23" s="357"/>
      <c r="FZ23" s="40">
        <f t="shared" si="46"/>
        <v>0</v>
      </c>
      <c r="GA23" s="23">
        <f>IF(GA21=0,0,2)</f>
        <v>2</v>
      </c>
      <c r="GB23" s="33">
        <f t="shared" si="22"/>
        <v>320</v>
      </c>
      <c r="GC23" s="48" t="s">
        <v>183</v>
      </c>
      <c r="GD23" s="52">
        <v>1</v>
      </c>
      <c r="GE23" s="56">
        <f>SUM(GB$21:GB$28)*GD23</f>
        <v>829.24999999999989</v>
      </c>
      <c r="GF23" s="200"/>
      <c r="GG23" s="357"/>
      <c r="GH23" s="40">
        <f t="shared" si="47"/>
        <v>0</v>
      </c>
      <c r="GI23" s="23">
        <f>IF(GI21=0,0,2)</f>
        <v>0</v>
      </c>
      <c r="GJ23" s="33">
        <f t="shared" si="23"/>
        <v>0</v>
      </c>
      <c r="GK23" s="48" t="s">
        <v>183</v>
      </c>
      <c r="GL23" s="52"/>
      <c r="GM23" s="56">
        <f>SUM(GJ$21:GJ$28)*GL23</f>
        <v>0</v>
      </c>
      <c r="GN23" s="200"/>
      <c r="GO23" s="357"/>
      <c r="GP23" s="40">
        <f t="shared" si="48"/>
        <v>0</v>
      </c>
      <c r="GQ23" s="23">
        <f>IF(GQ21=0,0,2)</f>
        <v>0</v>
      </c>
      <c r="GR23" s="33">
        <f t="shared" si="24"/>
        <v>0</v>
      </c>
      <c r="GS23" s="48" t="s">
        <v>183</v>
      </c>
      <c r="GT23" s="52"/>
      <c r="GU23" s="56">
        <f>SUM(GR$21:GR$28)*GT23</f>
        <v>0</v>
      </c>
      <c r="GV23" s="200"/>
      <c r="GW23" s="357"/>
      <c r="GX23" s="40">
        <f t="shared" si="49"/>
        <v>0</v>
      </c>
    </row>
    <row r="24" spans="4:206" x14ac:dyDescent="0.25">
      <c r="D24" s="16" t="s">
        <v>7</v>
      </c>
      <c r="E24" s="6" t="s">
        <v>32</v>
      </c>
      <c r="F24" s="46">
        <v>38.340000000000003</v>
      </c>
      <c r="G24" s="23">
        <v>0</v>
      </c>
      <c r="H24" s="33">
        <f t="shared" si="0"/>
        <v>0</v>
      </c>
      <c r="I24" s="49"/>
      <c r="J24" s="54"/>
      <c r="K24" s="58"/>
      <c r="L24" s="200">
        <v>4</v>
      </c>
      <c r="M24" s="357">
        <v>34.349999999999994</v>
      </c>
      <c r="N24" s="40">
        <f t="shared" si="25"/>
        <v>137.39999999999998</v>
      </c>
      <c r="O24" s="23">
        <v>0</v>
      </c>
      <c r="P24" s="33">
        <f t="shared" si="1"/>
        <v>0</v>
      </c>
      <c r="Q24" s="49"/>
      <c r="R24" s="54"/>
      <c r="S24" s="58"/>
      <c r="T24" s="200"/>
      <c r="U24" s="357"/>
      <c r="V24" s="40">
        <f t="shared" si="26"/>
        <v>0</v>
      </c>
      <c r="W24" s="23">
        <v>0</v>
      </c>
      <c r="X24" s="33">
        <f t="shared" si="2"/>
        <v>0</v>
      </c>
      <c r="Y24" s="49"/>
      <c r="Z24" s="54"/>
      <c r="AA24" s="58"/>
      <c r="AB24" s="200"/>
      <c r="AC24" s="357"/>
      <c r="AD24" s="40">
        <f t="shared" si="27"/>
        <v>0</v>
      </c>
      <c r="AE24" s="23">
        <v>0</v>
      </c>
      <c r="AF24" s="33">
        <f t="shared" si="3"/>
        <v>0</v>
      </c>
      <c r="AG24" s="49"/>
      <c r="AH24" s="54"/>
      <c r="AI24" s="58"/>
      <c r="AJ24" s="200"/>
      <c r="AK24" s="357"/>
      <c r="AL24" s="40">
        <f t="shared" si="28"/>
        <v>0</v>
      </c>
      <c r="AM24" s="23">
        <v>0</v>
      </c>
      <c r="AN24" s="33">
        <f t="shared" si="4"/>
        <v>0</v>
      </c>
      <c r="AO24" s="49"/>
      <c r="AP24" s="54"/>
      <c r="AQ24" s="58"/>
      <c r="AR24" s="200"/>
      <c r="AS24" s="357"/>
      <c r="AT24" s="40">
        <f t="shared" si="29"/>
        <v>0</v>
      </c>
      <c r="AU24" s="23">
        <v>0</v>
      </c>
      <c r="AV24" s="33">
        <f t="shared" si="5"/>
        <v>0</v>
      </c>
      <c r="AW24" s="49"/>
      <c r="AX24" s="54"/>
      <c r="AY24" s="58"/>
      <c r="AZ24" s="200"/>
      <c r="BA24" s="357"/>
      <c r="BB24" s="40">
        <f t="shared" si="30"/>
        <v>0</v>
      </c>
      <c r="BC24" s="23">
        <v>0</v>
      </c>
      <c r="BD24" s="33">
        <f t="shared" si="6"/>
        <v>0</v>
      </c>
      <c r="BE24" s="49"/>
      <c r="BF24" s="54"/>
      <c r="BG24" s="58"/>
      <c r="BH24" s="200"/>
      <c r="BI24" s="357"/>
      <c r="BJ24" s="40">
        <f t="shared" si="31"/>
        <v>0</v>
      </c>
      <c r="BK24" s="23">
        <v>0</v>
      </c>
      <c r="BL24" s="33">
        <f t="shared" si="7"/>
        <v>0</v>
      </c>
      <c r="BM24" s="49"/>
      <c r="BN24" s="54"/>
      <c r="BO24" s="58"/>
      <c r="BP24" s="200"/>
      <c r="BQ24" s="357"/>
      <c r="BR24" s="40">
        <f t="shared" si="32"/>
        <v>0</v>
      </c>
      <c r="BS24" s="23">
        <v>0</v>
      </c>
      <c r="BT24" s="33">
        <f t="shared" si="8"/>
        <v>0</v>
      </c>
      <c r="BU24" s="49"/>
      <c r="BV24" s="54"/>
      <c r="BW24" s="58"/>
      <c r="BX24" s="200"/>
      <c r="BY24" s="357"/>
      <c r="BZ24" s="40">
        <f t="shared" si="33"/>
        <v>0</v>
      </c>
      <c r="CA24" s="23">
        <v>0</v>
      </c>
      <c r="CB24" s="33">
        <f t="shared" si="9"/>
        <v>0</v>
      </c>
      <c r="CC24" s="49"/>
      <c r="CD24" s="54"/>
      <c r="CE24" s="58"/>
      <c r="CF24" s="200"/>
      <c r="CG24" s="357"/>
      <c r="CH24" s="40">
        <f t="shared" si="34"/>
        <v>0</v>
      </c>
      <c r="CI24" s="23">
        <v>0</v>
      </c>
      <c r="CJ24" s="33">
        <f t="shared" si="10"/>
        <v>0</v>
      </c>
      <c r="CK24" s="49"/>
      <c r="CL24" s="54"/>
      <c r="CM24" s="58"/>
      <c r="CN24" s="200"/>
      <c r="CO24" s="357"/>
      <c r="CP24" s="40">
        <f t="shared" si="35"/>
        <v>0</v>
      </c>
      <c r="CQ24" s="23">
        <v>0</v>
      </c>
      <c r="CR24" s="33">
        <f t="shared" si="11"/>
        <v>0</v>
      </c>
      <c r="CS24" s="49"/>
      <c r="CT24" s="54"/>
      <c r="CU24" s="58"/>
      <c r="CV24" s="200"/>
      <c r="CW24" s="357"/>
      <c r="CX24" s="40">
        <f t="shared" si="36"/>
        <v>0</v>
      </c>
      <c r="CY24" s="23">
        <v>0</v>
      </c>
      <c r="CZ24" s="33">
        <f t="shared" si="12"/>
        <v>0</v>
      </c>
      <c r="DA24" s="49"/>
      <c r="DB24" s="54"/>
      <c r="DC24" s="58"/>
      <c r="DD24" s="200"/>
      <c r="DE24" s="357"/>
      <c r="DF24" s="40">
        <f t="shared" si="37"/>
        <v>0</v>
      </c>
      <c r="DG24" s="23">
        <v>0</v>
      </c>
      <c r="DH24" s="33">
        <f t="shared" si="13"/>
        <v>0</v>
      </c>
      <c r="DI24" s="49"/>
      <c r="DJ24" s="54"/>
      <c r="DK24" s="58"/>
      <c r="DL24" s="200"/>
      <c r="DM24" s="357"/>
      <c r="DN24" s="40">
        <f t="shared" si="38"/>
        <v>0</v>
      </c>
      <c r="DO24" s="23">
        <v>0</v>
      </c>
      <c r="DP24" s="33">
        <f t="shared" si="14"/>
        <v>0</v>
      </c>
      <c r="DQ24" s="49"/>
      <c r="DR24" s="54"/>
      <c r="DS24" s="58"/>
      <c r="DT24" s="200"/>
      <c r="DU24" s="357"/>
      <c r="DV24" s="40">
        <f t="shared" si="39"/>
        <v>0</v>
      </c>
      <c r="DW24" s="23">
        <v>0</v>
      </c>
      <c r="DX24" s="33">
        <f t="shared" si="15"/>
        <v>0</v>
      </c>
      <c r="DY24" s="49"/>
      <c r="DZ24" s="54"/>
      <c r="EA24" s="58"/>
      <c r="EB24" s="200"/>
      <c r="EC24" s="357"/>
      <c r="ED24" s="40">
        <f t="shared" si="40"/>
        <v>0</v>
      </c>
      <c r="EE24" s="23">
        <v>0</v>
      </c>
      <c r="EF24" s="33">
        <f t="shared" si="16"/>
        <v>0</v>
      </c>
      <c r="EG24" s="49"/>
      <c r="EH24" s="54"/>
      <c r="EI24" s="58"/>
      <c r="EJ24" s="200"/>
      <c r="EK24" s="357"/>
      <c r="EL24" s="40">
        <f t="shared" si="41"/>
        <v>0</v>
      </c>
      <c r="EM24" s="23">
        <v>0</v>
      </c>
      <c r="EN24" s="33">
        <f t="shared" si="17"/>
        <v>0</v>
      </c>
      <c r="EO24" s="49"/>
      <c r="EP24" s="54"/>
      <c r="EQ24" s="58"/>
      <c r="ER24" s="200"/>
      <c r="ES24" s="357"/>
      <c r="ET24" s="40">
        <f t="shared" si="42"/>
        <v>0</v>
      </c>
      <c r="EU24" s="23">
        <v>0</v>
      </c>
      <c r="EV24" s="33">
        <f t="shared" si="18"/>
        <v>0</v>
      </c>
      <c r="EW24" s="49"/>
      <c r="EX24" s="54"/>
      <c r="EY24" s="58"/>
      <c r="EZ24" s="200"/>
      <c r="FA24" s="357"/>
      <c r="FB24" s="40">
        <f t="shared" si="43"/>
        <v>0</v>
      </c>
      <c r="FC24" s="23">
        <v>1</v>
      </c>
      <c r="FD24" s="33">
        <f t="shared" si="19"/>
        <v>38.340000000000003</v>
      </c>
      <c r="FE24" s="49"/>
      <c r="FF24" s="54"/>
      <c r="FG24" s="58"/>
      <c r="FH24" s="200"/>
      <c r="FI24" s="357"/>
      <c r="FJ24" s="40">
        <f t="shared" si="44"/>
        <v>0</v>
      </c>
      <c r="FK24" s="23">
        <v>0</v>
      </c>
      <c r="FL24" s="33">
        <f t="shared" si="20"/>
        <v>0</v>
      </c>
      <c r="FM24" s="49"/>
      <c r="FN24" s="54"/>
      <c r="FO24" s="58"/>
      <c r="FP24" s="200"/>
      <c r="FQ24" s="357"/>
      <c r="FR24" s="40">
        <f t="shared" si="45"/>
        <v>0</v>
      </c>
      <c r="FS24" s="23">
        <v>0</v>
      </c>
      <c r="FT24" s="33">
        <f t="shared" si="21"/>
        <v>0</v>
      </c>
      <c r="FU24" s="49"/>
      <c r="FV24" s="54"/>
      <c r="FW24" s="58"/>
      <c r="FX24" s="200"/>
      <c r="FY24" s="357"/>
      <c r="FZ24" s="40">
        <f t="shared" si="46"/>
        <v>0</v>
      </c>
      <c r="GA24" s="23">
        <v>0</v>
      </c>
      <c r="GB24" s="33">
        <f t="shared" si="22"/>
        <v>0</v>
      </c>
      <c r="GC24" s="49"/>
      <c r="GD24" s="54"/>
      <c r="GE24" s="58"/>
      <c r="GF24" s="200"/>
      <c r="GG24" s="357"/>
      <c r="GH24" s="40">
        <f t="shared" si="47"/>
        <v>0</v>
      </c>
      <c r="GI24" s="23">
        <v>0</v>
      </c>
      <c r="GJ24" s="33">
        <f t="shared" si="23"/>
        <v>0</v>
      </c>
      <c r="GK24" s="49"/>
      <c r="GL24" s="54"/>
      <c r="GM24" s="58"/>
      <c r="GN24" s="200"/>
      <c r="GO24" s="357"/>
      <c r="GP24" s="40">
        <f t="shared" si="48"/>
        <v>0</v>
      </c>
      <c r="GQ24" s="23">
        <v>0</v>
      </c>
      <c r="GR24" s="33">
        <f t="shared" si="24"/>
        <v>0</v>
      </c>
      <c r="GS24" s="49"/>
      <c r="GT24" s="54"/>
      <c r="GU24" s="58"/>
      <c r="GV24" s="200"/>
      <c r="GW24" s="357"/>
      <c r="GX24" s="40">
        <f t="shared" si="49"/>
        <v>0</v>
      </c>
    </row>
    <row r="25" spans="4:206" x14ac:dyDescent="0.25">
      <c r="D25" s="16" t="s">
        <v>8</v>
      </c>
      <c r="E25" s="6" t="s">
        <v>32</v>
      </c>
      <c r="F25" s="46">
        <v>24.79</v>
      </c>
      <c r="G25" s="23">
        <v>1</v>
      </c>
      <c r="H25" s="33">
        <f t="shared" si="0"/>
        <v>24.79</v>
      </c>
      <c r="I25" s="10" t="s">
        <v>76</v>
      </c>
      <c r="J25" s="53"/>
      <c r="K25" s="57">
        <f>SUM(H$21:H$28)*J25</f>
        <v>0</v>
      </c>
      <c r="L25" s="6"/>
      <c r="M25" s="31" t="s">
        <v>38</v>
      </c>
      <c r="N25" s="40">
        <f>SUM(N16:N24)</f>
        <v>2335.7999999999997</v>
      </c>
      <c r="O25" s="23">
        <v>0</v>
      </c>
      <c r="P25" s="33">
        <f t="shared" si="1"/>
        <v>0</v>
      </c>
      <c r="Q25" s="10" t="s">
        <v>76</v>
      </c>
      <c r="R25" s="53"/>
      <c r="S25" s="57">
        <f>SUM(P$21:P$28)*R25</f>
        <v>0</v>
      </c>
      <c r="T25" s="6"/>
      <c r="U25" s="31" t="s">
        <v>38</v>
      </c>
      <c r="V25" s="40">
        <f>SUM(V16:V24)</f>
        <v>0</v>
      </c>
      <c r="W25" s="23">
        <v>0</v>
      </c>
      <c r="X25" s="33">
        <f t="shared" si="2"/>
        <v>0</v>
      </c>
      <c r="Y25" s="10" t="s">
        <v>76</v>
      </c>
      <c r="Z25" s="53"/>
      <c r="AA25" s="57">
        <f>SUM(X$21:X$28)*Z25</f>
        <v>0</v>
      </c>
      <c r="AB25" s="6"/>
      <c r="AC25" s="31" t="s">
        <v>38</v>
      </c>
      <c r="AD25" s="40">
        <f>SUM(AD16:AD24)</f>
        <v>0</v>
      </c>
      <c r="AE25" s="23">
        <v>0</v>
      </c>
      <c r="AF25" s="33">
        <f t="shared" si="3"/>
        <v>0</v>
      </c>
      <c r="AG25" s="10" t="s">
        <v>76</v>
      </c>
      <c r="AH25" s="53"/>
      <c r="AI25" s="57">
        <f>SUM(AF$21:AF$28)*AH25</f>
        <v>0</v>
      </c>
      <c r="AJ25" s="6"/>
      <c r="AK25" s="31" t="s">
        <v>38</v>
      </c>
      <c r="AL25" s="40">
        <f>SUM(AL16:AL24)</f>
        <v>0</v>
      </c>
      <c r="AM25" s="23">
        <v>0</v>
      </c>
      <c r="AN25" s="33">
        <f t="shared" si="4"/>
        <v>0</v>
      </c>
      <c r="AO25" s="10" t="s">
        <v>76</v>
      </c>
      <c r="AP25" s="53"/>
      <c r="AQ25" s="57">
        <f>SUM(AN$21:AN$28)*AP25</f>
        <v>0</v>
      </c>
      <c r="AR25" s="6"/>
      <c r="AS25" s="31" t="s">
        <v>38</v>
      </c>
      <c r="AT25" s="40">
        <f>SUM(AT16:AT24)</f>
        <v>0</v>
      </c>
      <c r="AU25" s="23">
        <v>0</v>
      </c>
      <c r="AV25" s="33">
        <f t="shared" si="5"/>
        <v>0</v>
      </c>
      <c r="AW25" s="10" t="s">
        <v>76</v>
      </c>
      <c r="AX25" s="53"/>
      <c r="AY25" s="57">
        <f>SUM(AV$21:AV$28)*AX25</f>
        <v>0</v>
      </c>
      <c r="AZ25" s="6"/>
      <c r="BA25" s="31" t="s">
        <v>38</v>
      </c>
      <c r="BB25" s="40">
        <f>SUM(BB16:BB24)</f>
        <v>0</v>
      </c>
      <c r="BC25" s="23">
        <v>1</v>
      </c>
      <c r="BD25" s="33">
        <f t="shared" si="6"/>
        <v>24.79</v>
      </c>
      <c r="BE25" s="10" t="s">
        <v>76</v>
      </c>
      <c r="BF25" s="53"/>
      <c r="BG25" s="57">
        <f>SUM(BD$21:BD$28)*BF25</f>
        <v>0</v>
      </c>
      <c r="BH25" s="6"/>
      <c r="BI25" s="31" t="s">
        <v>38</v>
      </c>
      <c r="BJ25" s="40">
        <f>SUM(BJ16:BJ24)</f>
        <v>0</v>
      </c>
      <c r="BK25" s="23">
        <v>1</v>
      </c>
      <c r="BL25" s="33">
        <f t="shared" si="7"/>
        <v>24.79</v>
      </c>
      <c r="BM25" s="10" t="s">
        <v>76</v>
      </c>
      <c r="BN25" s="53">
        <v>0.5</v>
      </c>
      <c r="BO25" s="57">
        <f>SUM(BL$21:BL$28)*BN25</f>
        <v>414.62499999999994</v>
      </c>
      <c r="BP25" s="6"/>
      <c r="BQ25" s="31" t="s">
        <v>38</v>
      </c>
      <c r="BR25" s="40">
        <f>SUM(BR16:BR24)</f>
        <v>0</v>
      </c>
      <c r="BS25" s="23">
        <v>0.5</v>
      </c>
      <c r="BT25" s="33">
        <f t="shared" si="8"/>
        <v>12.395</v>
      </c>
      <c r="BU25" s="10" t="s">
        <v>76</v>
      </c>
      <c r="BV25" s="53"/>
      <c r="BW25" s="57">
        <f>SUM(BT$21:BT$28)*BV25</f>
        <v>0</v>
      </c>
      <c r="BX25" s="6"/>
      <c r="BY25" s="31" t="s">
        <v>38</v>
      </c>
      <c r="BZ25" s="40">
        <f>SUM(BZ16:BZ24)</f>
        <v>0</v>
      </c>
      <c r="CA25" s="23">
        <v>0</v>
      </c>
      <c r="CB25" s="33">
        <f t="shared" si="9"/>
        <v>0</v>
      </c>
      <c r="CC25" s="10" t="s">
        <v>76</v>
      </c>
      <c r="CD25" s="53"/>
      <c r="CE25" s="57">
        <f>SUM(CB$21:CB$28)*CD25</f>
        <v>0</v>
      </c>
      <c r="CF25" s="6"/>
      <c r="CG25" s="31" t="s">
        <v>38</v>
      </c>
      <c r="CH25" s="40">
        <f>SUM(CH16:CH24)</f>
        <v>0</v>
      </c>
      <c r="CI25" s="23">
        <v>0</v>
      </c>
      <c r="CJ25" s="33">
        <f t="shared" si="10"/>
        <v>0</v>
      </c>
      <c r="CK25" s="10" t="s">
        <v>76</v>
      </c>
      <c r="CL25" s="53"/>
      <c r="CM25" s="57">
        <f>SUM(CJ$21:CJ$28)*CL25</f>
        <v>0</v>
      </c>
      <c r="CN25" s="6"/>
      <c r="CO25" s="31" t="s">
        <v>38</v>
      </c>
      <c r="CP25" s="40">
        <f>SUM(CP16:CP24)</f>
        <v>0</v>
      </c>
      <c r="CQ25" s="23">
        <v>0</v>
      </c>
      <c r="CR25" s="33">
        <f t="shared" si="11"/>
        <v>0</v>
      </c>
      <c r="CS25" s="10" t="s">
        <v>76</v>
      </c>
      <c r="CT25" s="53"/>
      <c r="CU25" s="57">
        <f>SUM(CR$21:CR$28)*CT25</f>
        <v>0</v>
      </c>
      <c r="CV25" s="6"/>
      <c r="CW25" s="31" t="s">
        <v>38</v>
      </c>
      <c r="CX25" s="40">
        <f>SUM(CX16:CX24)</f>
        <v>0</v>
      </c>
      <c r="CY25" s="23">
        <v>1</v>
      </c>
      <c r="CZ25" s="33">
        <f t="shared" si="12"/>
        <v>24.79</v>
      </c>
      <c r="DA25" s="10" t="s">
        <v>76</v>
      </c>
      <c r="DB25" s="53"/>
      <c r="DC25" s="57">
        <f>SUM(CZ$21:CZ$28)*DB25</f>
        <v>0</v>
      </c>
      <c r="DD25" s="6"/>
      <c r="DE25" s="31" t="s">
        <v>38</v>
      </c>
      <c r="DF25" s="40">
        <f>SUM(DF16:DF24)</f>
        <v>0</v>
      </c>
      <c r="DG25" s="23">
        <v>1</v>
      </c>
      <c r="DH25" s="33">
        <f t="shared" si="13"/>
        <v>24.79</v>
      </c>
      <c r="DI25" s="10" t="s">
        <v>76</v>
      </c>
      <c r="DJ25" s="53">
        <v>1</v>
      </c>
      <c r="DK25" s="57">
        <f>SUM(DH$21:DH$28)*DJ25</f>
        <v>818.31999999999994</v>
      </c>
      <c r="DL25" s="6"/>
      <c r="DM25" s="31" t="s">
        <v>38</v>
      </c>
      <c r="DN25" s="40">
        <f>SUM(DN16:DN24)</f>
        <v>0</v>
      </c>
      <c r="DO25" s="23">
        <v>1</v>
      </c>
      <c r="DP25" s="33">
        <f t="shared" si="14"/>
        <v>24.79</v>
      </c>
      <c r="DQ25" s="10" t="s">
        <v>76</v>
      </c>
      <c r="DR25" s="53"/>
      <c r="DS25" s="57">
        <f>SUM(DP$21:DP$28)*DR25</f>
        <v>0</v>
      </c>
      <c r="DT25" s="6"/>
      <c r="DU25" s="31" t="s">
        <v>38</v>
      </c>
      <c r="DV25" s="40">
        <f>SUM(DV16:DV24)</f>
        <v>0</v>
      </c>
      <c r="DW25" s="23">
        <v>1</v>
      </c>
      <c r="DX25" s="33">
        <f t="shared" si="15"/>
        <v>24.79</v>
      </c>
      <c r="DY25" s="10" t="s">
        <v>76</v>
      </c>
      <c r="DZ25" s="53"/>
      <c r="EA25" s="57">
        <f>SUM(DX$21:DX$28)*DZ25</f>
        <v>0</v>
      </c>
      <c r="EB25" s="6"/>
      <c r="EC25" s="31" t="s">
        <v>38</v>
      </c>
      <c r="ED25" s="40">
        <f>SUM(ED16:ED24)</f>
        <v>0</v>
      </c>
      <c r="EE25" s="23">
        <v>0</v>
      </c>
      <c r="EF25" s="33">
        <f t="shared" si="16"/>
        <v>0</v>
      </c>
      <c r="EG25" s="10" t="s">
        <v>76</v>
      </c>
      <c r="EH25" s="53"/>
      <c r="EI25" s="57">
        <f>SUM(EF$21:EF$28)*EH25</f>
        <v>0</v>
      </c>
      <c r="EJ25" s="6"/>
      <c r="EK25" s="31" t="s">
        <v>38</v>
      </c>
      <c r="EL25" s="40">
        <f>SUM(EL16:EL24)</f>
        <v>0</v>
      </c>
      <c r="EM25" s="23">
        <v>0</v>
      </c>
      <c r="EN25" s="33">
        <f t="shared" si="17"/>
        <v>0</v>
      </c>
      <c r="EO25" s="10" t="s">
        <v>76</v>
      </c>
      <c r="EP25" s="53"/>
      <c r="EQ25" s="57">
        <f>SUM(EN$21:EN$28)*EP25</f>
        <v>0</v>
      </c>
      <c r="ER25" s="6"/>
      <c r="ES25" s="31" t="s">
        <v>38</v>
      </c>
      <c r="ET25" s="40">
        <f>SUM(ET16:ET24)</f>
        <v>0</v>
      </c>
      <c r="EU25" s="23">
        <v>0</v>
      </c>
      <c r="EV25" s="33">
        <f t="shared" si="18"/>
        <v>0</v>
      </c>
      <c r="EW25" s="10" t="s">
        <v>76</v>
      </c>
      <c r="EX25" s="53"/>
      <c r="EY25" s="57">
        <f>SUM(EV$21:EV$28)*EX25</f>
        <v>0</v>
      </c>
      <c r="EZ25" s="6"/>
      <c r="FA25" s="31" t="s">
        <v>38</v>
      </c>
      <c r="FB25" s="40">
        <f>SUM(FB16:FB24)</f>
        <v>0</v>
      </c>
      <c r="FC25" s="23">
        <v>1</v>
      </c>
      <c r="FD25" s="33">
        <f t="shared" si="19"/>
        <v>24.79</v>
      </c>
      <c r="FE25" s="10" t="s">
        <v>76</v>
      </c>
      <c r="FF25" s="53"/>
      <c r="FG25" s="57">
        <f>SUM(FD$21:FD$28)*FF25</f>
        <v>0</v>
      </c>
      <c r="FH25" s="6"/>
      <c r="FI25" s="31" t="s">
        <v>38</v>
      </c>
      <c r="FJ25" s="40">
        <f>SUM(FJ16:FJ24)</f>
        <v>0</v>
      </c>
      <c r="FK25" s="23">
        <v>1</v>
      </c>
      <c r="FL25" s="33">
        <f t="shared" si="20"/>
        <v>24.79</v>
      </c>
      <c r="FM25" s="10" t="s">
        <v>76</v>
      </c>
      <c r="FN25" s="53"/>
      <c r="FO25" s="57">
        <f>SUM(FL$21:FL$28)*FN25</f>
        <v>0</v>
      </c>
      <c r="FP25" s="6"/>
      <c r="FQ25" s="31" t="s">
        <v>38</v>
      </c>
      <c r="FR25" s="40">
        <f>SUM(FR16:FR24)</f>
        <v>0</v>
      </c>
      <c r="FS25" s="23">
        <v>1</v>
      </c>
      <c r="FT25" s="33">
        <f t="shared" si="21"/>
        <v>24.79</v>
      </c>
      <c r="FU25" s="10" t="s">
        <v>76</v>
      </c>
      <c r="FV25" s="53"/>
      <c r="FW25" s="57">
        <f>SUM(FT$21:FT$28)*FV25</f>
        <v>0</v>
      </c>
      <c r="FX25" s="6"/>
      <c r="FY25" s="31" t="s">
        <v>38</v>
      </c>
      <c r="FZ25" s="40">
        <f>SUM(FZ16:FZ24)</f>
        <v>0</v>
      </c>
      <c r="GA25" s="23">
        <v>1</v>
      </c>
      <c r="GB25" s="33">
        <f t="shared" si="22"/>
        <v>24.79</v>
      </c>
      <c r="GC25" s="10" t="s">
        <v>76</v>
      </c>
      <c r="GD25" s="53"/>
      <c r="GE25" s="57">
        <f>SUM(GB$21:GB$28)*GD25</f>
        <v>0</v>
      </c>
      <c r="GF25" s="6"/>
      <c r="GG25" s="31" t="s">
        <v>38</v>
      </c>
      <c r="GH25" s="40">
        <f>SUM(GH16:GH24)</f>
        <v>0</v>
      </c>
      <c r="GI25" s="23">
        <v>0</v>
      </c>
      <c r="GJ25" s="33">
        <f t="shared" si="23"/>
        <v>0</v>
      </c>
      <c r="GK25" s="10" t="s">
        <v>76</v>
      </c>
      <c r="GL25" s="53"/>
      <c r="GM25" s="57">
        <f>SUM(GJ$21:GJ$28)*GL25</f>
        <v>0</v>
      </c>
      <c r="GN25" s="6"/>
      <c r="GO25" s="31" t="s">
        <v>38</v>
      </c>
      <c r="GP25" s="40">
        <f>SUM(GP16:GP24)</f>
        <v>0</v>
      </c>
      <c r="GQ25" s="23">
        <v>0</v>
      </c>
      <c r="GR25" s="33">
        <f t="shared" si="24"/>
        <v>0</v>
      </c>
      <c r="GS25" s="10" t="s">
        <v>76</v>
      </c>
      <c r="GT25" s="53"/>
      <c r="GU25" s="57">
        <f>SUM(GR$21:GR$28)*GT25</f>
        <v>0</v>
      </c>
      <c r="GV25" s="6"/>
      <c r="GW25" s="31" t="s">
        <v>38</v>
      </c>
      <c r="GX25" s="40">
        <f>SUM(GX16:GX24)</f>
        <v>0</v>
      </c>
    </row>
    <row r="26" spans="4:206" x14ac:dyDescent="0.25">
      <c r="D26" s="16" t="s">
        <v>9</v>
      </c>
      <c r="E26" s="6" t="s">
        <v>32</v>
      </c>
      <c r="F26" s="46">
        <v>10.93</v>
      </c>
      <c r="G26" s="23">
        <v>1</v>
      </c>
      <c r="H26" s="33">
        <f t="shared" si="0"/>
        <v>10.93</v>
      </c>
      <c r="I26" s="199"/>
      <c r="J26" s="55"/>
      <c r="K26" s="57"/>
      <c r="L26" s="6"/>
      <c r="M26" s="6"/>
      <c r="N26" s="24"/>
      <c r="O26" s="23">
        <v>0</v>
      </c>
      <c r="P26" s="33">
        <f t="shared" si="1"/>
        <v>0</v>
      </c>
      <c r="Q26" s="199"/>
      <c r="R26" s="55"/>
      <c r="S26" s="57"/>
      <c r="T26" s="6"/>
      <c r="U26" s="6"/>
      <c r="V26" s="24"/>
      <c r="W26" s="23">
        <v>0</v>
      </c>
      <c r="X26" s="33">
        <f t="shared" si="2"/>
        <v>0</v>
      </c>
      <c r="Y26" s="199"/>
      <c r="Z26" s="55"/>
      <c r="AA26" s="57"/>
      <c r="AB26" s="6"/>
      <c r="AC26" s="6"/>
      <c r="AD26" s="24"/>
      <c r="AE26" s="23">
        <v>0</v>
      </c>
      <c r="AF26" s="33">
        <f t="shared" si="3"/>
        <v>0</v>
      </c>
      <c r="AG26" s="199"/>
      <c r="AH26" s="55"/>
      <c r="AI26" s="57"/>
      <c r="AJ26" s="6"/>
      <c r="AK26" s="6"/>
      <c r="AL26" s="24"/>
      <c r="AM26" s="23">
        <v>0</v>
      </c>
      <c r="AN26" s="33">
        <f t="shared" si="4"/>
        <v>0</v>
      </c>
      <c r="AO26" s="199"/>
      <c r="AP26" s="55"/>
      <c r="AQ26" s="57"/>
      <c r="AR26" s="6"/>
      <c r="AS26" s="6"/>
      <c r="AT26" s="24"/>
      <c r="AU26" s="23">
        <v>0</v>
      </c>
      <c r="AV26" s="33">
        <f t="shared" si="5"/>
        <v>0</v>
      </c>
      <c r="AW26" s="199"/>
      <c r="AX26" s="55"/>
      <c r="AY26" s="57"/>
      <c r="AZ26" s="6"/>
      <c r="BA26" s="6"/>
      <c r="BB26" s="24"/>
      <c r="BC26" s="23">
        <v>1</v>
      </c>
      <c r="BD26" s="33">
        <f t="shared" si="6"/>
        <v>10.93</v>
      </c>
      <c r="BE26" s="199"/>
      <c r="BF26" s="55"/>
      <c r="BG26" s="57"/>
      <c r="BH26" s="6"/>
      <c r="BI26" s="6"/>
      <c r="BJ26" s="24"/>
      <c r="BK26" s="23">
        <v>1</v>
      </c>
      <c r="BL26" s="33">
        <f t="shared" si="7"/>
        <v>10.93</v>
      </c>
      <c r="BM26" s="199"/>
      <c r="BN26" s="55"/>
      <c r="BO26" s="57"/>
      <c r="BP26" s="6"/>
      <c r="BQ26" s="6"/>
      <c r="BR26" s="24"/>
      <c r="BS26" s="23">
        <v>0.5</v>
      </c>
      <c r="BT26" s="33">
        <f t="shared" si="8"/>
        <v>5.4649999999999999</v>
      </c>
      <c r="BU26" s="199"/>
      <c r="BV26" s="55"/>
      <c r="BW26" s="57"/>
      <c r="BX26" s="6"/>
      <c r="BY26" s="6"/>
      <c r="BZ26" s="24"/>
      <c r="CA26" s="23">
        <v>0</v>
      </c>
      <c r="CB26" s="33">
        <f t="shared" si="9"/>
        <v>0</v>
      </c>
      <c r="CC26" s="199"/>
      <c r="CD26" s="55"/>
      <c r="CE26" s="57"/>
      <c r="CF26" s="6"/>
      <c r="CG26" s="6"/>
      <c r="CH26" s="24"/>
      <c r="CI26" s="23">
        <v>0</v>
      </c>
      <c r="CJ26" s="33">
        <f t="shared" si="10"/>
        <v>0</v>
      </c>
      <c r="CK26" s="199"/>
      <c r="CL26" s="55"/>
      <c r="CM26" s="57"/>
      <c r="CN26" s="6"/>
      <c r="CO26" s="6"/>
      <c r="CP26" s="24"/>
      <c r="CQ26" s="23">
        <v>1</v>
      </c>
      <c r="CR26" s="33">
        <f t="shared" si="11"/>
        <v>10.93</v>
      </c>
      <c r="CS26" s="199"/>
      <c r="CT26" s="55"/>
      <c r="CU26" s="57"/>
      <c r="CV26" s="6"/>
      <c r="CW26" s="6"/>
      <c r="CX26" s="24"/>
      <c r="CY26" s="23">
        <v>1</v>
      </c>
      <c r="CZ26" s="33">
        <f t="shared" si="12"/>
        <v>10.93</v>
      </c>
      <c r="DA26" s="199"/>
      <c r="DB26" s="55"/>
      <c r="DC26" s="57"/>
      <c r="DD26" s="6"/>
      <c r="DE26" s="6"/>
      <c r="DF26" s="24"/>
      <c r="DG26" s="23">
        <v>0</v>
      </c>
      <c r="DH26" s="33">
        <f t="shared" si="13"/>
        <v>0</v>
      </c>
      <c r="DI26" s="199"/>
      <c r="DJ26" s="55"/>
      <c r="DK26" s="57"/>
      <c r="DL26" s="6"/>
      <c r="DM26" s="6"/>
      <c r="DN26" s="24"/>
      <c r="DO26" s="23">
        <v>1</v>
      </c>
      <c r="DP26" s="33">
        <f t="shared" si="14"/>
        <v>10.93</v>
      </c>
      <c r="DQ26" s="199"/>
      <c r="DR26" s="55"/>
      <c r="DS26" s="57"/>
      <c r="DT26" s="6"/>
      <c r="DU26" s="6"/>
      <c r="DV26" s="24"/>
      <c r="DW26" s="23">
        <v>1</v>
      </c>
      <c r="DX26" s="33">
        <f t="shared" si="15"/>
        <v>10.93</v>
      </c>
      <c r="DY26" s="199"/>
      <c r="DZ26" s="55"/>
      <c r="EA26" s="57"/>
      <c r="EB26" s="6"/>
      <c r="EC26" s="6"/>
      <c r="ED26" s="24"/>
      <c r="EE26" s="23">
        <v>0</v>
      </c>
      <c r="EF26" s="33">
        <f t="shared" si="16"/>
        <v>0</v>
      </c>
      <c r="EG26" s="199"/>
      <c r="EH26" s="55"/>
      <c r="EI26" s="57"/>
      <c r="EJ26" s="6"/>
      <c r="EK26" s="6"/>
      <c r="EL26" s="24"/>
      <c r="EM26" s="23">
        <v>0</v>
      </c>
      <c r="EN26" s="33">
        <f t="shared" si="17"/>
        <v>0</v>
      </c>
      <c r="EO26" s="199"/>
      <c r="EP26" s="55"/>
      <c r="EQ26" s="57"/>
      <c r="ER26" s="6"/>
      <c r="ES26" s="6"/>
      <c r="ET26" s="24"/>
      <c r="EU26" s="23">
        <v>0</v>
      </c>
      <c r="EV26" s="33">
        <f t="shared" si="18"/>
        <v>0</v>
      </c>
      <c r="EW26" s="199"/>
      <c r="EX26" s="55"/>
      <c r="EY26" s="57"/>
      <c r="EZ26" s="6"/>
      <c r="FA26" s="6"/>
      <c r="FB26" s="24"/>
      <c r="FC26" s="23">
        <v>1</v>
      </c>
      <c r="FD26" s="33">
        <f t="shared" si="19"/>
        <v>10.93</v>
      </c>
      <c r="FE26" s="199"/>
      <c r="FF26" s="55"/>
      <c r="FG26" s="57"/>
      <c r="FH26" s="6"/>
      <c r="FI26" s="6"/>
      <c r="FJ26" s="24"/>
      <c r="FK26" s="23">
        <v>1</v>
      </c>
      <c r="FL26" s="33">
        <f t="shared" si="20"/>
        <v>10.93</v>
      </c>
      <c r="FM26" s="199"/>
      <c r="FN26" s="55"/>
      <c r="FO26" s="57"/>
      <c r="FP26" s="6"/>
      <c r="FQ26" s="6"/>
      <c r="FR26" s="24"/>
      <c r="FS26" s="23">
        <v>1</v>
      </c>
      <c r="FT26" s="33">
        <f t="shared" si="21"/>
        <v>10.93</v>
      </c>
      <c r="FU26" s="199"/>
      <c r="FV26" s="55"/>
      <c r="FW26" s="57"/>
      <c r="FX26" s="6"/>
      <c r="FY26" s="6"/>
      <c r="FZ26" s="24"/>
      <c r="GA26" s="23">
        <v>1</v>
      </c>
      <c r="GB26" s="33">
        <f t="shared" si="22"/>
        <v>10.93</v>
      </c>
      <c r="GC26" s="199"/>
      <c r="GD26" s="55"/>
      <c r="GE26" s="57"/>
      <c r="GF26" s="6"/>
      <c r="GG26" s="6"/>
      <c r="GH26" s="24"/>
      <c r="GI26" s="23">
        <v>0</v>
      </c>
      <c r="GJ26" s="33">
        <f t="shared" si="23"/>
        <v>0</v>
      </c>
      <c r="GK26" s="199"/>
      <c r="GL26" s="55"/>
      <c r="GM26" s="57"/>
      <c r="GN26" s="6"/>
      <c r="GO26" s="6"/>
      <c r="GP26" s="24"/>
      <c r="GQ26" s="23">
        <v>0</v>
      </c>
      <c r="GR26" s="33">
        <f t="shared" si="24"/>
        <v>0</v>
      </c>
      <c r="GS26" s="199"/>
      <c r="GT26" s="55"/>
      <c r="GU26" s="57"/>
      <c r="GV26" s="6"/>
      <c r="GW26" s="6"/>
      <c r="GX26" s="24"/>
    </row>
    <row r="27" spans="4:206" ht="15" customHeight="1" x14ac:dyDescent="0.25">
      <c r="D27" s="16" t="s">
        <v>18</v>
      </c>
      <c r="E27" s="6" t="s">
        <v>32</v>
      </c>
      <c r="F27" s="46">
        <v>15</v>
      </c>
      <c r="G27" s="23">
        <v>0</v>
      </c>
      <c r="H27" s="33">
        <f t="shared" si="0"/>
        <v>0</v>
      </c>
      <c r="I27" s="321" t="s">
        <v>36</v>
      </c>
      <c r="J27" s="52"/>
      <c r="K27" s="56">
        <f>SUM(H$21:H$28)*J27</f>
        <v>0</v>
      </c>
      <c r="L27" s="6"/>
      <c r="M27" s="6"/>
      <c r="N27" s="24"/>
      <c r="O27" s="23">
        <v>0</v>
      </c>
      <c r="P27" s="33">
        <f t="shared" si="1"/>
        <v>0</v>
      </c>
      <c r="Q27" s="321" t="s">
        <v>36</v>
      </c>
      <c r="R27" s="52"/>
      <c r="S27" s="56">
        <f>SUM(P$21:P$28)*R27</f>
        <v>0</v>
      </c>
      <c r="T27" s="6"/>
      <c r="U27" s="6"/>
      <c r="V27" s="24"/>
      <c r="W27" s="23">
        <v>0</v>
      </c>
      <c r="X27" s="33">
        <f t="shared" si="2"/>
        <v>0</v>
      </c>
      <c r="Y27" s="321" t="s">
        <v>36</v>
      </c>
      <c r="Z27" s="52"/>
      <c r="AA27" s="56">
        <f>SUM(X$21:X$28)*Z27</f>
        <v>0</v>
      </c>
      <c r="AB27" s="6"/>
      <c r="AC27" s="6"/>
      <c r="AD27" s="24"/>
      <c r="AE27" s="23">
        <v>0</v>
      </c>
      <c r="AF27" s="33">
        <f t="shared" si="3"/>
        <v>0</v>
      </c>
      <c r="AG27" s="321" t="s">
        <v>36</v>
      </c>
      <c r="AH27" s="52"/>
      <c r="AI27" s="56">
        <f>SUM(AF$21:AF$28)*AH27</f>
        <v>0</v>
      </c>
      <c r="AJ27" s="6"/>
      <c r="AK27" s="6"/>
      <c r="AL27" s="24"/>
      <c r="AM27" s="23">
        <v>0</v>
      </c>
      <c r="AN27" s="33">
        <f t="shared" si="4"/>
        <v>0</v>
      </c>
      <c r="AO27" s="321" t="s">
        <v>36</v>
      </c>
      <c r="AP27" s="52"/>
      <c r="AQ27" s="56">
        <f>SUM(AN$21:AN$28)*AP27</f>
        <v>0</v>
      </c>
      <c r="AR27" s="6"/>
      <c r="AS27" s="6"/>
      <c r="AT27" s="24"/>
      <c r="AU27" s="23">
        <v>0</v>
      </c>
      <c r="AV27" s="33">
        <f t="shared" si="5"/>
        <v>0</v>
      </c>
      <c r="AW27" s="321" t="s">
        <v>36</v>
      </c>
      <c r="AX27" s="52"/>
      <c r="AY27" s="56">
        <f>SUM(AV$21:AV$28)*AX27</f>
        <v>0</v>
      </c>
      <c r="AZ27" s="6"/>
      <c r="BA27" s="6"/>
      <c r="BB27" s="24"/>
      <c r="BC27" s="23">
        <v>0</v>
      </c>
      <c r="BD27" s="33">
        <f t="shared" si="6"/>
        <v>0</v>
      </c>
      <c r="BE27" s="321" t="s">
        <v>36</v>
      </c>
      <c r="BF27" s="52"/>
      <c r="BG27" s="56">
        <f>SUM(BD$21:BD$28)*BF27</f>
        <v>0</v>
      </c>
      <c r="BH27" s="6"/>
      <c r="BI27" s="6"/>
      <c r="BJ27" s="24"/>
      <c r="BK27" s="23">
        <v>0</v>
      </c>
      <c r="BL27" s="33">
        <f t="shared" si="7"/>
        <v>0</v>
      </c>
      <c r="BM27" s="321" t="s">
        <v>36</v>
      </c>
      <c r="BN27" s="52"/>
      <c r="BO27" s="56">
        <f>SUM(BL$21:BL$28)*BN27</f>
        <v>0</v>
      </c>
      <c r="BP27" s="6"/>
      <c r="BQ27" s="6"/>
      <c r="BR27" s="24"/>
      <c r="BS27" s="23">
        <v>0</v>
      </c>
      <c r="BT27" s="33">
        <f t="shared" si="8"/>
        <v>0</v>
      </c>
      <c r="BU27" s="321" t="s">
        <v>36</v>
      </c>
      <c r="BV27" s="52"/>
      <c r="BW27" s="56">
        <f>SUM(BT$21:BT$28)*BV27</f>
        <v>0</v>
      </c>
      <c r="BX27" s="6"/>
      <c r="BY27" s="6"/>
      <c r="BZ27" s="24"/>
      <c r="CA27" s="23">
        <v>0</v>
      </c>
      <c r="CB27" s="33">
        <f t="shared" si="9"/>
        <v>0</v>
      </c>
      <c r="CC27" s="321" t="s">
        <v>36</v>
      </c>
      <c r="CD27" s="52"/>
      <c r="CE27" s="56">
        <f>SUM(CB$21:CB$28)*CD27</f>
        <v>0</v>
      </c>
      <c r="CF27" s="6"/>
      <c r="CG27" s="6"/>
      <c r="CH27" s="24"/>
      <c r="CI27" s="23">
        <v>0</v>
      </c>
      <c r="CJ27" s="33">
        <f t="shared" si="10"/>
        <v>0</v>
      </c>
      <c r="CK27" s="321" t="s">
        <v>36</v>
      </c>
      <c r="CL27" s="52"/>
      <c r="CM27" s="56">
        <f>SUM(CJ$21:CJ$28)*CL27</f>
        <v>0</v>
      </c>
      <c r="CN27" s="6"/>
      <c r="CO27" s="6"/>
      <c r="CP27" s="24"/>
      <c r="CQ27" s="23">
        <v>0</v>
      </c>
      <c r="CR27" s="33">
        <f t="shared" si="11"/>
        <v>0</v>
      </c>
      <c r="CS27" s="321" t="s">
        <v>36</v>
      </c>
      <c r="CT27" s="52"/>
      <c r="CU27" s="56">
        <f>SUM(CR$21:CR$28)*CT27</f>
        <v>0</v>
      </c>
      <c r="CV27" s="6"/>
      <c r="CW27" s="6"/>
      <c r="CX27" s="24"/>
      <c r="CY27" s="23">
        <v>0</v>
      </c>
      <c r="CZ27" s="33">
        <f t="shared" si="12"/>
        <v>0</v>
      </c>
      <c r="DA27" s="321" t="s">
        <v>36</v>
      </c>
      <c r="DB27" s="52"/>
      <c r="DC27" s="56">
        <f>SUM(CZ$21:CZ$28)*DB27</f>
        <v>0</v>
      </c>
      <c r="DD27" s="6"/>
      <c r="DE27" s="6"/>
      <c r="DF27" s="24"/>
      <c r="DG27" s="23">
        <v>0</v>
      </c>
      <c r="DH27" s="33">
        <f t="shared" si="13"/>
        <v>0</v>
      </c>
      <c r="DI27" s="321" t="s">
        <v>36</v>
      </c>
      <c r="DJ27" s="52"/>
      <c r="DK27" s="56">
        <f>SUM(DH$21:DH$28)*DJ27</f>
        <v>0</v>
      </c>
      <c r="DL27" s="6"/>
      <c r="DM27" s="6"/>
      <c r="DN27" s="24"/>
      <c r="DO27" s="23">
        <v>0</v>
      </c>
      <c r="DP27" s="33">
        <f t="shared" si="14"/>
        <v>0</v>
      </c>
      <c r="DQ27" s="321" t="s">
        <v>36</v>
      </c>
      <c r="DR27" s="52"/>
      <c r="DS27" s="56">
        <f>SUM(DP$21:DP$28)*DR27</f>
        <v>0</v>
      </c>
      <c r="DT27" s="6"/>
      <c r="DU27" s="6"/>
      <c r="DV27" s="24"/>
      <c r="DW27" s="23">
        <v>0</v>
      </c>
      <c r="DX27" s="33">
        <f t="shared" si="15"/>
        <v>0</v>
      </c>
      <c r="DY27" s="321" t="s">
        <v>36</v>
      </c>
      <c r="DZ27" s="52"/>
      <c r="EA27" s="56">
        <f>SUM(DX$21:DX$28)*DZ27</f>
        <v>0</v>
      </c>
      <c r="EB27" s="6"/>
      <c r="EC27" s="6"/>
      <c r="ED27" s="24"/>
      <c r="EE27" s="23">
        <v>0</v>
      </c>
      <c r="EF27" s="33">
        <f t="shared" si="16"/>
        <v>0</v>
      </c>
      <c r="EG27" s="321" t="s">
        <v>36</v>
      </c>
      <c r="EH27" s="52"/>
      <c r="EI27" s="56">
        <f>SUM(EF$21:EF$28)*EH27</f>
        <v>0</v>
      </c>
      <c r="EJ27" s="6"/>
      <c r="EK27" s="6"/>
      <c r="EL27" s="24"/>
      <c r="EM27" s="23">
        <v>0</v>
      </c>
      <c r="EN27" s="33">
        <f t="shared" si="17"/>
        <v>0</v>
      </c>
      <c r="EO27" s="321" t="s">
        <v>36</v>
      </c>
      <c r="EP27" s="52"/>
      <c r="EQ27" s="56">
        <f>SUM(EN$21:EN$28)*EP27</f>
        <v>0</v>
      </c>
      <c r="ER27" s="6"/>
      <c r="ES27" s="6"/>
      <c r="ET27" s="24"/>
      <c r="EU27" s="23">
        <v>0</v>
      </c>
      <c r="EV27" s="33">
        <f t="shared" si="18"/>
        <v>0</v>
      </c>
      <c r="EW27" s="321" t="s">
        <v>36</v>
      </c>
      <c r="EX27" s="52"/>
      <c r="EY27" s="56">
        <f>SUM(EV$21:EV$28)*EX27</f>
        <v>0</v>
      </c>
      <c r="EZ27" s="6"/>
      <c r="FA27" s="6"/>
      <c r="FB27" s="24"/>
      <c r="FC27" s="23">
        <v>1</v>
      </c>
      <c r="FD27" s="33">
        <f t="shared" si="19"/>
        <v>15</v>
      </c>
      <c r="FE27" s="321" t="s">
        <v>36</v>
      </c>
      <c r="FF27" s="52"/>
      <c r="FG27" s="56">
        <f>SUM(FD$21:FD$28)*FF27</f>
        <v>0</v>
      </c>
      <c r="FH27" s="6"/>
      <c r="FI27" s="6"/>
      <c r="FJ27" s="24"/>
      <c r="FK27" s="23">
        <v>0</v>
      </c>
      <c r="FL27" s="33">
        <f t="shared" si="20"/>
        <v>0</v>
      </c>
      <c r="FM27" s="321" t="s">
        <v>36</v>
      </c>
      <c r="FN27" s="52">
        <v>0.1</v>
      </c>
      <c r="FO27" s="56">
        <f>SUM(FL$21:FL$28)*FN27</f>
        <v>82.924999999999997</v>
      </c>
      <c r="FP27" s="6"/>
      <c r="FQ27" s="6"/>
      <c r="FR27" s="24"/>
      <c r="FS27" s="23">
        <v>0</v>
      </c>
      <c r="FT27" s="33">
        <f t="shared" si="21"/>
        <v>0</v>
      </c>
      <c r="FU27" s="321" t="s">
        <v>36</v>
      </c>
      <c r="FV27" s="52"/>
      <c r="FW27" s="56">
        <f>SUM(FT$21:FT$28)*FV27</f>
        <v>0</v>
      </c>
      <c r="FX27" s="6"/>
      <c r="FY27" s="6"/>
      <c r="FZ27" s="24"/>
      <c r="GA27" s="23">
        <v>0</v>
      </c>
      <c r="GB27" s="33">
        <f t="shared" si="22"/>
        <v>0</v>
      </c>
      <c r="GC27" s="321" t="s">
        <v>36</v>
      </c>
      <c r="GD27" s="52"/>
      <c r="GE27" s="56">
        <f>SUM(GB$21:GB$28)*GD27</f>
        <v>0</v>
      </c>
      <c r="GF27" s="6"/>
      <c r="GG27" s="6"/>
      <c r="GH27" s="24"/>
      <c r="GI27" s="23">
        <v>0</v>
      </c>
      <c r="GJ27" s="33">
        <f t="shared" si="23"/>
        <v>0</v>
      </c>
      <c r="GK27" s="321" t="s">
        <v>36</v>
      </c>
      <c r="GL27" s="52"/>
      <c r="GM27" s="56">
        <f>SUM(GJ$21:GJ$28)*GL27</f>
        <v>0</v>
      </c>
      <c r="GN27" s="6"/>
      <c r="GO27" s="6"/>
      <c r="GP27" s="24"/>
      <c r="GQ27" s="23">
        <v>0</v>
      </c>
      <c r="GR27" s="33">
        <f t="shared" si="24"/>
        <v>0</v>
      </c>
      <c r="GS27" s="321" t="s">
        <v>36</v>
      </c>
      <c r="GT27" s="52"/>
      <c r="GU27" s="56">
        <f>SUM(GR$21:GR$28)*GT27</f>
        <v>0</v>
      </c>
      <c r="GV27" s="6"/>
      <c r="GW27" s="6"/>
      <c r="GX27" s="24"/>
    </row>
    <row r="28" spans="4:206" ht="15" customHeight="1" x14ac:dyDescent="0.25">
      <c r="D28" s="17" t="s">
        <v>10</v>
      </c>
      <c r="E28" s="9" t="s">
        <v>32</v>
      </c>
      <c r="F28" s="47">
        <v>14.18</v>
      </c>
      <c r="G28" s="25">
        <v>1</v>
      </c>
      <c r="H28" s="33">
        <f t="shared" si="0"/>
        <v>14.18</v>
      </c>
      <c r="I28" s="322"/>
      <c r="J28" s="54"/>
      <c r="K28" s="58"/>
      <c r="L28" s="6"/>
      <c r="M28" s="30" t="s">
        <v>187</v>
      </c>
      <c r="N28" s="39" t="s">
        <v>186</v>
      </c>
      <c r="O28" s="25">
        <v>0</v>
      </c>
      <c r="P28" s="33">
        <f t="shared" si="1"/>
        <v>0</v>
      </c>
      <c r="Q28" s="322"/>
      <c r="R28" s="54"/>
      <c r="S28" s="58"/>
      <c r="T28" s="6"/>
      <c r="U28" s="30" t="s">
        <v>187</v>
      </c>
      <c r="V28" s="39" t="s">
        <v>186</v>
      </c>
      <c r="W28" s="25">
        <v>0</v>
      </c>
      <c r="X28" s="33">
        <f t="shared" si="2"/>
        <v>0</v>
      </c>
      <c r="Y28" s="322"/>
      <c r="Z28" s="54"/>
      <c r="AA28" s="58"/>
      <c r="AB28" s="6"/>
      <c r="AC28" s="30" t="s">
        <v>187</v>
      </c>
      <c r="AD28" s="39" t="s">
        <v>186</v>
      </c>
      <c r="AE28" s="25">
        <v>0</v>
      </c>
      <c r="AF28" s="33">
        <f t="shared" si="3"/>
        <v>0</v>
      </c>
      <c r="AG28" s="322"/>
      <c r="AH28" s="54"/>
      <c r="AI28" s="58"/>
      <c r="AJ28" s="6"/>
      <c r="AK28" s="30" t="s">
        <v>187</v>
      </c>
      <c r="AL28" s="39" t="s">
        <v>186</v>
      </c>
      <c r="AM28" s="25">
        <v>0</v>
      </c>
      <c r="AN28" s="33">
        <f t="shared" si="4"/>
        <v>0</v>
      </c>
      <c r="AO28" s="322"/>
      <c r="AP28" s="54"/>
      <c r="AQ28" s="58"/>
      <c r="AR28" s="6"/>
      <c r="AS28" s="30" t="s">
        <v>187</v>
      </c>
      <c r="AT28" s="39" t="s">
        <v>186</v>
      </c>
      <c r="AU28" s="25">
        <v>0</v>
      </c>
      <c r="AV28" s="33">
        <f t="shared" si="5"/>
        <v>0</v>
      </c>
      <c r="AW28" s="322"/>
      <c r="AX28" s="54"/>
      <c r="AY28" s="58"/>
      <c r="AZ28" s="6"/>
      <c r="BA28" s="30" t="s">
        <v>187</v>
      </c>
      <c r="BB28" s="39" t="s">
        <v>186</v>
      </c>
      <c r="BC28" s="25">
        <v>1</v>
      </c>
      <c r="BD28" s="33">
        <f t="shared" si="6"/>
        <v>14.18</v>
      </c>
      <c r="BE28" s="322"/>
      <c r="BF28" s="54"/>
      <c r="BG28" s="58"/>
      <c r="BH28" s="6"/>
      <c r="BI28" s="30" t="s">
        <v>187</v>
      </c>
      <c r="BJ28" s="39" t="s">
        <v>186</v>
      </c>
      <c r="BK28" s="25">
        <v>1</v>
      </c>
      <c r="BL28" s="33">
        <f t="shared" si="7"/>
        <v>14.18</v>
      </c>
      <c r="BM28" s="322"/>
      <c r="BN28" s="54"/>
      <c r="BO28" s="58"/>
      <c r="BP28" s="6"/>
      <c r="BQ28" s="30" t="s">
        <v>187</v>
      </c>
      <c r="BR28" s="39" t="s">
        <v>186</v>
      </c>
      <c r="BS28" s="25">
        <v>0.5</v>
      </c>
      <c r="BT28" s="33">
        <f t="shared" si="8"/>
        <v>7.09</v>
      </c>
      <c r="BU28" s="322"/>
      <c r="BV28" s="54"/>
      <c r="BW28" s="58"/>
      <c r="BX28" s="6"/>
      <c r="BY28" s="30" t="s">
        <v>187</v>
      </c>
      <c r="BZ28" s="39" t="s">
        <v>186</v>
      </c>
      <c r="CA28" s="25">
        <v>0</v>
      </c>
      <c r="CB28" s="33">
        <f t="shared" si="9"/>
        <v>0</v>
      </c>
      <c r="CC28" s="322"/>
      <c r="CD28" s="54"/>
      <c r="CE28" s="58"/>
      <c r="CF28" s="6"/>
      <c r="CG28" s="30" t="s">
        <v>187</v>
      </c>
      <c r="CH28" s="39" t="s">
        <v>186</v>
      </c>
      <c r="CI28" s="25">
        <v>0</v>
      </c>
      <c r="CJ28" s="33">
        <f t="shared" si="10"/>
        <v>0</v>
      </c>
      <c r="CK28" s="322"/>
      <c r="CL28" s="54"/>
      <c r="CM28" s="58"/>
      <c r="CN28" s="6"/>
      <c r="CO28" s="30" t="s">
        <v>187</v>
      </c>
      <c r="CP28" s="39" t="s">
        <v>186</v>
      </c>
      <c r="CQ28" s="25">
        <v>1</v>
      </c>
      <c r="CR28" s="33">
        <f t="shared" si="11"/>
        <v>14.18</v>
      </c>
      <c r="CS28" s="322"/>
      <c r="CT28" s="54"/>
      <c r="CU28" s="58"/>
      <c r="CV28" s="6"/>
      <c r="CW28" s="30" t="s">
        <v>187</v>
      </c>
      <c r="CX28" s="39" t="s">
        <v>186</v>
      </c>
      <c r="CY28" s="25">
        <v>0</v>
      </c>
      <c r="CZ28" s="33">
        <f t="shared" si="12"/>
        <v>0</v>
      </c>
      <c r="DA28" s="322"/>
      <c r="DB28" s="54"/>
      <c r="DC28" s="58"/>
      <c r="DD28" s="6"/>
      <c r="DE28" s="30" t="s">
        <v>187</v>
      </c>
      <c r="DF28" s="39" t="s">
        <v>186</v>
      </c>
      <c r="DG28" s="25">
        <v>1</v>
      </c>
      <c r="DH28" s="33">
        <f t="shared" si="13"/>
        <v>14.18</v>
      </c>
      <c r="DI28" s="322"/>
      <c r="DJ28" s="54"/>
      <c r="DK28" s="58"/>
      <c r="DL28" s="6"/>
      <c r="DM28" s="30" t="s">
        <v>187</v>
      </c>
      <c r="DN28" s="39" t="s">
        <v>186</v>
      </c>
      <c r="DO28" s="25">
        <v>1</v>
      </c>
      <c r="DP28" s="33">
        <f t="shared" si="14"/>
        <v>14.18</v>
      </c>
      <c r="DQ28" s="322"/>
      <c r="DR28" s="54"/>
      <c r="DS28" s="58"/>
      <c r="DT28" s="6"/>
      <c r="DU28" s="30" t="s">
        <v>187</v>
      </c>
      <c r="DV28" s="39" t="s">
        <v>186</v>
      </c>
      <c r="DW28" s="25">
        <v>1</v>
      </c>
      <c r="DX28" s="33">
        <f t="shared" si="15"/>
        <v>14.18</v>
      </c>
      <c r="DY28" s="322"/>
      <c r="DZ28" s="54"/>
      <c r="EA28" s="58"/>
      <c r="EB28" s="6"/>
      <c r="EC28" s="30" t="s">
        <v>187</v>
      </c>
      <c r="ED28" s="39" t="s">
        <v>186</v>
      </c>
      <c r="EE28" s="25">
        <v>0</v>
      </c>
      <c r="EF28" s="33">
        <f t="shared" si="16"/>
        <v>0</v>
      </c>
      <c r="EG28" s="322"/>
      <c r="EH28" s="54"/>
      <c r="EI28" s="58"/>
      <c r="EJ28" s="6"/>
      <c r="EK28" s="30" t="s">
        <v>187</v>
      </c>
      <c r="EL28" s="39" t="s">
        <v>186</v>
      </c>
      <c r="EM28" s="25">
        <v>0</v>
      </c>
      <c r="EN28" s="33">
        <f t="shared" si="17"/>
        <v>0</v>
      </c>
      <c r="EO28" s="322"/>
      <c r="EP28" s="54"/>
      <c r="EQ28" s="58"/>
      <c r="ER28" s="6"/>
      <c r="ES28" s="30" t="s">
        <v>187</v>
      </c>
      <c r="ET28" s="39" t="s">
        <v>186</v>
      </c>
      <c r="EU28" s="25">
        <v>0</v>
      </c>
      <c r="EV28" s="33">
        <f t="shared" si="18"/>
        <v>0</v>
      </c>
      <c r="EW28" s="322"/>
      <c r="EX28" s="54"/>
      <c r="EY28" s="58"/>
      <c r="EZ28" s="6"/>
      <c r="FA28" s="30" t="s">
        <v>187</v>
      </c>
      <c r="FB28" s="39" t="s">
        <v>186</v>
      </c>
      <c r="FC28" s="25">
        <v>1</v>
      </c>
      <c r="FD28" s="33">
        <f t="shared" si="19"/>
        <v>14.18</v>
      </c>
      <c r="FE28" s="322"/>
      <c r="FF28" s="54"/>
      <c r="FG28" s="58"/>
      <c r="FH28" s="6"/>
      <c r="FI28" s="30" t="s">
        <v>187</v>
      </c>
      <c r="FJ28" s="39" t="s">
        <v>186</v>
      </c>
      <c r="FK28" s="25">
        <v>1</v>
      </c>
      <c r="FL28" s="33">
        <f t="shared" si="20"/>
        <v>14.18</v>
      </c>
      <c r="FM28" s="322"/>
      <c r="FN28" s="54"/>
      <c r="FO28" s="58"/>
      <c r="FP28" s="6"/>
      <c r="FQ28" s="30" t="s">
        <v>187</v>
      </c>
      <c r="FR28" s="39" t="s">
        <v>186</v>
      </c>
      <c r="FS28" s="25">
        <v>1</v>
      </c>
      <c r="FT28" s="33">
        <f t="shared" si="21"/>
        <v>14.18</v>
      </c>
      <c r="FU28" s="322"/>
      <c r="FV28" s="54"/>
      <c r="FW28" s="58"/>
      <c r="FX28" s="6"/>
      <c r="FY28" s="30" t="s">
        <v>187</v>
      </c>
      <c r="FZ28" s="39" t="s">
        <v>186</v>
      </c>
      <c r="GA28" s="25">
        <v>1</v>
      </c>
      <c r="GB28" s="33">
        <f t="shared" si="22"/>
        <v>14.18</v>
      </c>
      <c r="GC28" s="322"/>
      <c r="GD28" s="54"/>
      <c r="GE28" s="58"/>
      <c r="GF28" s="6"/>
      <c r="GG28" s="30" t="s">
        <v>187</v>
      </c>
      <c r="GH28" s="39" t="s">
        <v>186</v>
      </c>
      <c r="GI28" s="25">
        <v>0</v>
      </c>
      <c r="GJ28" s="33">
        <f t="shared" si="23"/>
        <v>0</v>
      </c>
      <c r="GK28" s="322"/>
      <c r="GL28" s="54"/>
      <c r="GM28" s="58"/>
      <c r="GN28" s="6"/>
      <c r="GO28" s="30" t="s">
        <v>187</v>
      </c>
      <c r="GP28" s="39" t="s">
        <v>186</v>
      </c>
      <c r="GQ28" s="25">
        <v>0</v>
      </c>
      <c r="GR28" s="33">
        <f t="shared" si="24"/>
        <v>0</v>
      </c>
      <c r="GS28" s="322"/>
      <c r="GT28" s="54"/>
      <c r="GU28" s="58"/>
      <c r="GV28" s="6"/>
      <c r="GW28" s="30" t="s">
        <v>187</v>
      </c>
      <c r="GX28" s="39" t="s">
        <v>186</v>
      </c>
    </row>
    <row r="29" spans="4:206" x14ac:dyDescent="0.25">
      <c r="D29" s="18" t="s">
        <v>5</v>
      </c>
      <c r="E29" s="4" t="s">
        <v>32</v>
      </c>
      <c r="F29" s="45">
        <f>53.44+25.76</f>
        <v>79.2</v>
      </c>
      <c r="G29" s="22">
        <v>0</v>
      </c>
      <c r="H29" s="32">
        <f t="shared" si="0"/>
        <v>0</v>
      </c>
      <c r="I29" s="48" t="s">
        <v>0</v>
      </c>
      <c r="J29" s="52"/>
      <c r="K29" s="57">
        <f>SUM(H$29:H$36)*J29</f>
        <v>0</v>
      </c>
      <c r="L29" s="6"/>
      <c r="M29" s="31" t="s">
        <v>4</v>
      </c>
      <c r="N29" s="332">
        <f>J39/$F$153</f>
        <v>6.0646900269541781E-2</v>
      </c>
      <c r="O29" s="22">
        <v>0</v>
      </c>
      <c r="P29" s="32">
        <f t="shared" si="1"/>
        <v>0</v>
      </c>
      <c r="Q29" s="48" t="s">
        <v>0</v>
      </c>
      <c r="R29" s="52"/>
      <c r="S29" s="57">
        <f>SUM(P$29:P$36)*R29</f>
        <v>0</v>
      </c>
      <c r="T29" s="6"/>
      <c r="U29" s="31" t="s">
        <v>4</v>
      </c>
      <c r="V29" s="332">
        <f>R39/$F$153</f>
        <v>0</v>
      </c>
      <c r="W29" s="22">
        <v>0</v>
      </c>
      <c r="X29" s="32">
        <f t="shared" si="2"/>
        <v>0</v>
      </c>
      <c r="Y29" s="48" t="s">
        <v>0</v>
      </c>
      <c r="Z29" s="52"/>
      <c r="AA29" s="57">
        <f>SUM(X$29:X$36)*Z29</f>
        <v>0</v>
      </c>
      <c r="AB29" s="6"/>
      <c r="AC29" s="31" t="s">
        <v>4</v>
      </c>
      <c r="AD29" s="332">
        <f>Z39/$F$153</f>
        <v>0</v>
      </c>
      <c r="AE29" s="22">
        <v>0</v>
      </c>
      <c r="AF29" s="32">
        <f t="shared" si="3"/>
        <v>0</v>
      </c>
      <c r="AG29" s="48" t="s">
        <v>0</v>
      </c>
      <c r="AH29" s="52"/>
      <c r="AI29" s="57">
        <f>SUM(AF$29:AF$36)*AH29</f>
        <v>0</v>
      </c>
      <c r="AJ29" s="6"/>
      <c r="AK29" s="31" t="s">
        <v>4</v>
      </c>
      <c r="AL29" s="332">
        <f>AH39/$F$153</f>
        <v>0</v>
      </c>
      <c r="AM29" s="22">
        <v>0</v>
      </c>
      <c r="AN29" s="32">
        <f t="shared" si="4"/>
        <v>0</v>
      </c>
      <c r="AO29" s="48" t="s">
        <v>0</v>
      </c>
      <c r="AP29" s="52"/>
      <c r="AQ29" s="57">
        <f>SUM(AN$29:AN$36)*AP29</f>
        <v>0</v>
      </c>
      <c r="AR29" s="6"/>
      <c r="AS29" s="31" t="s">
        <v>4</v>
      </c>
      <c r="AT29" s="332">
        <f>AP39/$F$153</f>
        <v>0</v>
      </c>
      <c r="AU29" s="22">
        <v>0</v>
      </c>
      <c r="AV29" s="32">
        <f t="shared" si="5"/>
        <v>0</v>
      </c>
      <c r="AW29" s="48" t="s">
        <v>0</v>
      </c>
      <c r="AX29" s="52"/>
      <c r="AY29" s="57">
        <f>SUM(AV$29:AV$36)*AX29</f>
        <v>0</v>
      </c>
      <c r="AZ29" s="6"/>
      <c r="BA29" s="31" t="s">
        <v>4</v>
      </c>
      <c r="BB29" s="332">
        <f>AX39/$F$153</f>
        <v>0</v>
      </c>
      <c r="BC29" s="22">
        <v>1</v>
      </c>
      <c r="BD29" s="32">
        <f t="shared" si="6"/>
        <v>79.2</v>
      </c>
      <c r="BE29" s="48" t="s">
        <v>0</v>
      </c>
      <c r="BF29" s="52">
        <v>0.5</v>
      </c>
      <c r="BG29" s="57">
        <f>SUM(BD$29:BD$36)*BF29</f>
        <v>374.6</v>
      </c>
      <c r="BH29" s="6"/>
      <c r="BI29" s="31" t="s">
        <v>4</v>
      </c>
      <c r="BJ29" s="332">
        <f>BF39/$F$153</f>
        <v>6.0646900269541781E-2</v>
      </c>
      <c r="BK29" s="22">
        <v>1</v>
      </c>
      <c r="BL29" s="32">
        <f t="shared" si="7"/>
        <v>79.2</v>
      </c>
      <c r="BM29" s="48" t="s">
        <v>0</v>
      </c>
      <c r="BN29" s="52"/>
      <c r="BO29" s="57">
        <f>SUM(BL$29:BL$36)*BN29</f>
        <v>0</v>
      </c>
      <c r="BP29" s="6"/>
      <c r="BQ29" s="31" t="s">
        <v>4</v>
      </c>
      <c r="BR29" s="332">
        <f>BN39/$F$153</f>
        <v>0</v>
      </c>
      <c r="BS29" s="22">
        <v>0</v>
      </c>
      <c r="BT29" s="32">
        <f t="shared" si="8"/>
        <v>0</v>
      </c>
      <c r="BU29" s="48" t="s">
        <v>0</v>
      </c>
      <c r="BV29" s="52">
        <v>0.5</v>
      </c>
      <c r="BW29" s="57">
        <f>SUM(BT$29:BT$36)*BV29</f>
        <v>0</v>
      </c>
      <c r="BX29" s="6"/>
      <c r="BY29" s="31" t="s">
        <v>4</v>
      </c>
      <c r="BZ29" s="332">
        <f>BV39/$F$153</f>
        <v>6.0646900269541781E-2</v>
      </c>
      <c r="CA29" s="22">
        <v>0</v>
      </c>
      <c r="CB29" s="32">
        <f t="shared" si="9"/>
        <v>0</v>
      </c>
      <c r="CC29" s="48" t="s">
        <v>0</v>
      </c>
      <c r="CD29" s="52"/>
      <c r="CE29" s="57">
        <f>SUM(CB$29:CB$36)*CD29</f>
        <v>0</v>
      </c>
      <c r="CF29" s="6"/>
      <c r="CG29" s="31" t="s">
        <v>4</v>
      </c>
      <c r="CH29" s="332">
        <f>CD39/$F$153</f>
        <v>0</v>
      </c>
      <c r="CI29" s="22">
        <v>0</v>
      </c>
      <c r="CJ29" s="32">
        <f t="shared" si="10"/>
        <v>0</v>
      </c>
      <c r="CK29" s="48" t="s">
        <v>0</v>
      </c>
      <c r="CL29" s="52"/>
      <c r="CM29" s="57">
        <f>SUM(CJ$29:CJ$36)*CL29</f>
        <v>0</v>
      </c>
      <c r="CN29" s="6"/>
      <c r="CO29" s="31" t="s">
        <v>4</v>
      </c>
      <c r="CP29" s="332">
        <f>CL39/$F$153</f>
        <v>0</v>
      </c>
      <c r="CQ29" s="22">
        <v>1</v>
      </c>
      <c r="CR29" s="32">
        <f t="shared" si="11"/>
        <v>79.2</v>
      </c>
      <c r="CS29" s="48" t="s">
        <v>0</v>
      </c>
      <c r="CT29" s="52">
        <v>0.5</v>
      </c>
      <c r="CU29" s="57">
        <f>SUM(CR$29:CR$36)*CT29</f>
        <v>134.6</v>
      </c>
      <c r="CV29" s="6"/>
      <c r="CW29" s="31" t="s">
        <v>4</v>
      </c>
      <c r="CX29" s="332">
        <f>CT39/$F$153</f>
        <v>6.0646900269541781E-2</v>
      </c>
      <c r="CY29" s="22">
        <v>1</v>
      </c>
      <c r="CZ29" s="32">
        <f t="shared" si="12"/>
        <v>79.2</v>
      </c>
      <c r="DA29" s="48" t="s">
        <v>0</v>
      </c>
      <c r="DB29" s="52">
        <v>0.5</v>
      </c>
      <c r="DC29" s="57">
        <f>SUM(CZ$29:CZ$36)*DB29</f>
        <v>214.6</v>
      </c>
      <c r="DD29" s="6"/>
      <c r="DE29" s="31" t="s">
        <v>4</v>
      </c>
      <c r="DF29" s="332">
        <f>DB39/$F$153</f>
        <v>6.0646900269541781E-2</v>
      </c>
      <c r="DG29" s="22">
        <v>1</v>
      </c>
      <c r="DH29" s="32">
        <f t="shared" si="13"/>
        <v>79.2</v>
      </c>
      <c r="DI29" s="48" t="s">
        <v>0</v>
      </c>
      <c r="DJ29" s="52">
        <v>0.45</v>
      </c>
      <c r="DK29" s="57">
        <f>SUM(DH$29:DH$36)*DJ29</f>
        <v>193.14</v>
      </c>
      <c r="DL29" s="6"/>
      <c r="DM29" s="31" t="s">
        <v>4</v>
      </c>
      <c r="DN29" s="332">
        <f>DJ39/$F$153</f>
        <v>0.1078167115902965</v>
      </c>
      <c r="DO29" s="22">
        <v>1</v>
      </c>
      <c r="DP29" s="32">
        <f t="shared" si="14"/>
        <v>79.2</v>
      </c>
      <c r="DQ29" s="48" t="s">
        <v>0</v>
      </c>
      <c r="DR29" s="52"/>
      <c r="DS29" s="57">
        <f>SUM(DP$29:DP$36)*DR29</f>
        <v>0</v>
      </c>
      <c r="DT29" s="6"/>
      <c r="DU29" s="31" t="s">
        <v>4</v>
      </c>
      <c r="DV29" s="332">
        <f>DR39/$F$153</f>
        <v>0.20215633423180596</v>
      </c>
      <c r="DW29" s="22">
        <v>0</v>
      </c>
      <c r="DX29" s="32">
        <f t="shared" si="15"/>
        <v>0</v>
      </c>
      <c r="DY29" s="48" t="s">
        <v>0</v>
      </c>
      <c r="DZ29" s="52"/>
      <c r="EA29" s="57">
        <f>SUM(DX$29:DX$36)*DZ29</f>
        <v>0</v>
      </c>
      <c r="EB29" s="6"/>
      <c r="EC29" s="31" t="s">
        <v>4</v>
      </c>
      <c r="ED29" s="332">
        <f>DZ39/$F$153</f>
        <v>0.13477088948787061</v>
      </c>
      <c r="EE29" s="22">
        <v>0</v>
      </c>
      <c r="EF29" s="32">
        <f t="shared" si="16"/>
        <v>0</v>
      </c>
      <c r="EG29" s="48" t="s">
        <v>0</v>
      </c>
      <c r="EH29" s="52"/>
      <c r="EI29" s="57">
        <f>SUM(EF$29:EF$36)*EH29</f>
        <v>0</v>
      </c>
      <c r="EJ29" s="6"/>
      <c r="EK29" s="31" t="s">
        <v>4</v>
      </c>
      <c r="EL29" s="332">
        <f>EH39/$F$153</f>
        <v>0</v>
      </c>
      <c r="EM29" s="22">
        <v>0</v>
      </c>
      <c r="EN29" s="32">
        <f t="shared" si="17"/>
        <v>0</v>
      </c>
      <c r="EO29" s="48" t="s">
        <v>0</v>
      </c>
      <c r="EP29" s="52"/>
      <c r="EQ29" s="57">
        <f>SUM(EN$29:EN$36)*EP29</f>
        <v>0</v>
      </c>
      <c r="ER29" s="6"/>
      <c r="ES29" s="31" t="s">
        <v>4</v>
      </c>
      <c r="ET29" s="332">
        <f>EP39/$F$153</f>
        <v>0</v>
      </c>
      <c r="EU29" s="22">
        <v>0</v>
      </c>
      <c r="EV29" s="32">
        <f t="shared" si="18"/>
        <v>0</v>
      </c>
      <c r="EW29" s="48" t="s">
        <v>0</v>
      </c>
      <c r="EX29" s="52"/>
      <c r="EY29" s="57">
        <f>SUM(EV$29:EV$36)*EX29</f>
        <v>0</v>
      </c>
      <c r="EZ29" s="6"/>
      <c r="FA29" s="31" t="s">
        <v>4</v>
      </c>
      <c r="FB29" s="332">
        <f>EX39/$F$153</f>
        <v>9.7035040431266845E-2</v>
      </c>
      <c r="FC29" s="22">
        <v>0</v>
      </c>
      <c r="FD29" s="32">
        <f t="shared" si="19"/>
        <v>0</v>
      </c>
      <c r="FE29" s="48" t="s">
        <v>0</v>
      </c>
      <c r="FF29" s="52"/>
      <c r="FG29" s="57">
        <f>SUM(FD$29:FD$36)*FF29</f>
        <v>0</v>
      </c>
      <c r="FH29" s="6"/>
      <c r="FI29" s="31" t="s">
        <v>4</v>
      </c>
      <c r="FJ29" s="332">
        <f>FF39/$F$153</f>
        <v>0.10107816711590298</v>
      </c>
      <c r="FK29" s="22">
        <v>1</v>
      </c>
      <c r="FL29" s="32">
        <f t="shared" si="20"/>
        <v>79.2</v>
      </c>
      <c r="FM29" s="48" t="s">
        <v>0</v>
      </c>
      <c r="FN29" s="52"/>
      <c r="FO29" s="57">
        <f>SUM(FL$29:FL$36)*FN29</f>
        <v>0</v>
      </c>
      <c r="FP29" s="6"/>
      <c r="FQ29" s="31" t="s">
        <v>4</v>
      </c>
      <c r="FR29" s="332">
        <f>FN39/$F$153</f>
        <v>0</v>
      </c>
      <c r="FS29" s="22">
        <v>1</v>
      </c>
      <c r="FT29" s="32">
        <f t="shared" si="21"/>
        <v>79.2</v>
      </c>
      <c r="FU29" s="48" t="s">
        <v>0</v>
      </c>
      <c r="FV29" s="52"/>
      <c r="FW29" s="57">
        <f>SUM(FT$29:FT$36)*FV29</f>
        <v>0</v>
      </c>
      <c r="FX29" s="6"/>
      <c r="FY29" s="31" t="s">
        <v>4</v>
      </c>
      <c r="FZ29" s="332">
        <f>FV39/$F$153</f>
        <v>5.3908355795148251E-2</v>
      </c>
      <c r="GA29" s="22">
        <v>0</v>
      </c>
      <c r="GB29" s="32">
        <f t="shared" si="22"/>
        <v>0</v>
      </c>
      <c r="GC29" s="48" t="s">
        <v>0</v>
      </c>
      <c r="GD29" s="52"/>
      <c r="GE29" s="57">
        <f>SUM(GB$29:GB$36)*GD29</f>
        <v>0</v>
      </c>
      <c r="GF29" s="6"/>
      <c r="GG29" s="31" t="s">
        <v>4</v>
      </c>
      <c r="GH29" s="332">
        <f>GD39/$F$153</f>
        <v>0</v>
      </c>
      <c r="GI29" s="22">
        <v>1</v>
      </c>
      <c r="GJ29" s="32">
        <f t="shared" si="23"/>
        <v>79.2</v>
      </c>
      <c r="GK29" s="48" t="s">
        <v>0</v>
      </c>
      <c r="GL29" s="52"/>
      <c r="GM29" s="57">
        <f>SUM(GJ$29:GJ$36)*GL29</f>
        <v>0</v>
      </c>
      <c r="GN29" s="6"/>
      <c r="GO29" s="31" t="s">
        <v>4</v>
      </c>
      <c r="GP29" s="332">
        <f>GL39/$F$153</f>
        <v>0</v>
      </c>
      <c r="GQ29" s="22">
        <v>0</v>
      </c>
      <c r="GR29" s="32">
        <f t="shared" si="24"/>
        <v>0</v>
      </c>
      <c r="GS29" s="48" t="s">
        <v>0</v>
      </c>
      <c r="GT29" s="52"/>
      <c r="GU29" s="57">
        <f>SUM(GR$29:GR$36)*GT29</f>
        <v>0</v>
      </c>
      <c r="GV29" s="6"/>
      <c r="GW29" s="31" t="s">
        <v>4</v>
      </c>
      <c r="GX29" s="332">
        <f>GT39/$F$153</f>
        <v>0</v>
      </c>
    </row>
    <row r="30" spans="4:206" x14ac:dyDescent="0.25">
      <c r="D30" s="16" t="s">
        <v>12</v>
      </c>
      <c r="E30" s="6" t="s">
        <v>32</v>
      </c>
      <c r="F30" s="46">
        <v>190</v>
      </c>
      <c r="G30" s="23">
        <f>IF(G29=0,0,1)</f>
        <v>0</v>
      </c>
      <c r="H30" s="33">
        <f t="shared" si="0"/>
        <v>0</v>
      </c>
      <c r="I30" s="10"/>
      <c r="J30" s="53"/>
      <c r="K30" s="57"/>
      <c r="L30" s="6"/>
      <c r="M30" s="331" t="s">
        <v>3</v>
      </c>
      <c r="N30" s="332">
        <f>J40/$F$154</f>
        <v>7.2463768115942032E-2</v>
      </c>
      <c r="O30" s="23">
        <f>IF(O29=0,0,1)</f>
        <v>0</v>
      </c>
      <c r="P30" s="33">
        <f t="shared" si="1"/>
        <v>0</v>
      </c>
      <c r="Q30" s="10"/>
      <c r="R30" s="53"/>
      <c r="S30" s="57"/>
      <c r="T30" s="6"/>
      <c r="U30" s="331" t="s">
        <v>3</v>
      </c>
      <c r="V30" s="332">
        <f>R40/$F$154</f>
        <v>0</v>
      </c>
      <c r="W30" s="23">
        <f>IF(W29=0,0,1)</f>
        <v>0</v>
      </c>
      <c r="X30" s="33">
        <f t="shared" si="2"/>
        <v>0</v>
      </c>
      <c r="Y30" s="10"/>
      <c r="Z30" s="53"/>
      <c r="AA30" s="57"/>
      <c r="AB30" s="6"/>
      <c r="AC30" s="331" t="s">
        <v>3</v>
      </c>
      <c r="AD30" s="332">
        <f>Z40/$F$154</f>
        <v>0</v>
      </c>
      <c r="AE30" s="23">
        <f>IF(AE29=0,0,1)</f>
        <v>0</v>
      </c>
      <c r="AF30" s="33">
        <f t="shared" si="3"/>
        <v>0</v>
      </c>
      <c r="AG30" s="10"/>
      <c r="AH30" s="53"/>
      <c r="AI30" s="57"/>
      <c r="AJ30" s="6"/>
      <c r="AK30" s="331" t="s">
        <v>3</v>
      </c>
      <c r="AL30" s="332">
        <f>AH40/$F$154</f>
        <v>0</v>
      </c>
      <c r="AM30" s="23">
        <f>IF(AM29=0,0,1)</f>
        <v>0</v>
      </c>
      <c r="AN30" s="33">
        <f t="shared" si="4"/>
        <v>0</v>
      </c>
      <c r="AO30" s="10"/>
      <c r="AP30" s="53"/>
      <c r="AQ30" s="57"/>
      <c r="AR30" s="6"/>
      <c r="AS30" s="331" t="s">
        <v>3</v>
      </c>
      <c r="AT30" s="332">
        <f>AP40/$F$154</f>
        <v>0</v>
      </c>
      <c r="AU30" s="23">
        <f>IF(AU29=0,0,1)</f>
        <v>0</v>
      </c>
      <c r="AV30" s="33">
        <f t="shared" si="5"/>
        <v>0</v>
      </c>
      <c r="AW30" s="10"/>
      <c r="AX30" s="53"/>
      <c r="AY30" s="57"/>
      <c r="AZ30" s="6"/>
      <c r="BA30" s="331" t="s">
        <v>3</v>
      </c>
      <c r="BB30" s="332">
        <f>AX40/$F$154</f>
        <v>0</v>
      </c>
      <c r="BC30" s="23">
        <f>IF(BC29=0,0,1)</f>
        <v>1</v>
      </c>
      <c r="BD30" s="33">
        <f t="shared" si="6"/>
        <v>190</v>
      </c>
      <c r="BE30" s="10"/>
      <c r="BF30" s="53"/>
      <c r="BG30" s="57"/>
      <c r="BH30" s="6"/>
      <c r="BI30" s="331" t="s">
        <v>3</v>
      </c>
      <c r="BJ30" s="332">
        <f>BF40/$F$154</f>
        <v>7.2463768115942032E-2</v>
      </c>
      <c r="BK30" s="23">
        <f>IF(BK29=0,0,1)</f>
        <v>1</v>
      </c>
      <c r="BL30" s="33">
        <f t="shared" si="7"/>
        <v>190</v>
      </c>
      <c r="BM30" s="10"/>
      <c r="BN30" s="53"/>
      <c r="BO30" s="57"/>
      <c r="BP30" s="6"/>
      <c r="BQ30" s="331" t="s">
        <v>3</v>
      </c>
      <c r="BR30" s="332">
        <f>BN40/$F$154</f>
        <v>7.2463768115942032E-2</v>
      </c>
      <c r="BS30" s="23">
        <f>IF(BS29=0,0,1)</f>
        <v>0</v>
      </c>
      <c r="BT30" s="33">
        <f t="shared" si="8"/>
        <v>0</v>
      </c>
      <c r="BU30" s="10"/>
      <c r="BV30" s="53"/>
      <c r="BW30" s="57"/>
      <c r="BX30" s="6"/>
      <c r="BY30" s="331" t="s">
        <v>3</v>
      </c>
      <c r="BZ30" s="332">
        <f>BV40/$F$154</f>
        <v>7.2463768115942032E-2</v>
      </c>
      <c r="CA30" s="23">
        <f>IF(CA29=0,0,1)</f>
        <v>0</v>
      </c>
      <c r="CB30" s="33">
        <f t="shared" si="9"/>
        <v>0</v>
      </c>
      <c r="CC30" s="10"/>
      <c r="CD30" s="53"/>
      <c r="CE30" s="57"/>
      <c r="CF30" s="6"/>
      <c r="CG30" s="331" t="s">
        <v>3</v>
      </c>
      <c r="CH30" s="332">
        <f>CD40/$F$154</f>
        <v>0</v>
      </c>
      <c r="CI30" s="23">
        <f>IF(CI29=0,0,1)</f>
        <v>0</v>
      </c>
      <c r="CJ30" s="33">
        <f t="shared" si="10"/>
        <v>0</v>
      </c>
      <c r="CK30" s="10"/>
      <c r="CL30" s="53"/>
      <c r="CM30" s="57"/>
      <c r="CN30" s="6"/>
      <c r="CO30" s="331" t="s">
        <v>3</v>
      </c>
      <c r="CP30" s="332">
        <f>CL40/$F$154</f>
        <v>0</v>
      </c>
      <c r="CQ30" s="23">
        <f>IF(CQ29=0,0,1)</f>
        <v>1</v>
      </c>
      <c r="CR30" s="33">
        <f t="shared" si="11"/>
        <v>190</v>
      </c>
      <c r="CS30" s="10"/>
      <c r="CT30" s="53"/>
      <c r="CU30" s="57"/>
      <c r="CV30" s="6"/>
      <c r="CW30" s="331" t="s">
        <v>3</v>
      </c>
      <c r="CX30" s="332">
        <f>CT40/$F$154</f>
        <v>7.2463768115942032E-2</v>
      </c>
      <c r="CY30" s="23">
        <f>IF(CY29=0,0,1)</f>
        <v>1</v>
      </c>
      <c r="CZ30" s="33">
        <f t="shared" si="12"/>
        <v>190</v>
      </c>
      <c r="DA30" s="10"/>
      <c r="DB30" s="53"/>
      <c r="DC30" s="57"/>
      <c r="DD30" s="6"/>
      <c r="DE30" s="331" t="s">
        <v>3</v>
      </c>
      <c r="DF30" s="332">
        <f>DB40/$F$154</f>
        <v>7.2463768115942032E-2</v>
      </c>
      <c r="DG30" s="23">
        <f>IF(DG29=0,0,1)</f>
        <v>1</v>
      </c>
      <c r="DH30" s="33">
        <f t="shared" si="13"/>
        <v>190</v>
      </c>
      <c r="DI30" s="10"/>
      <c r="DJ30" s="53"/>
      <c r="DK30" s="57"/>
      <c r="DL30" s="6"/>
      <c r="DM30" s="331" t="s">
        <v>3</v>
      </c>
      <c r="DN30" s="332">
        <f>DJ40/$F$154</f>
        <v>2.8985507246376812E-2</v>
      </c>
      <c r="DO30" s="23">
        <f>IF(DO29=0,0,1)</f>
        <v>1</v>
      </c>
      <c r="DP30" s="33">
        <f t="shared" si="14"/>
        <v>190</v>
      </c>
      <c r="DQ30" s="10"/>
      <c r="DR30" s="53"/>
      <c r="DS30" s="57"/>
      <c r="DT30" s="6"/>
      <c r="DU30" s="331" t="s">
        <v>3</v>
      </c>
      <c r="DV30" s="332">
        <f>DR40/$F$154</f>
        <v>5.7971014492753624E-2</v>
      </c>
      <c r="DW30" s="23">
        <v>0</v>
      </c>
      <c r="DX30" s="33">
        <f t="shared" si="15"/>
        <v>0</v>
      </c>
      <c r="DY30" s="10"/>
      <c r="DZ30" s="53"/>
      <c r="EA30" s="57"/>
      <c r="EB30" s="6"/>
      <c r="EC30" s="331" t="s">
        <v>3</v>
      </c>
      <c r="ED30" s="332">
        <f>DZ40/$F$154</f>
        <v>0</v>
      </c>
      <c r="EE30" s="23">
        <f>IF(EE29=0,0,1)</f>
        <v>0</v>
      </c>
      <c r="EF30" s="33">
        <f t="shared" si="16"/>
        <v>0</v>
      </c>
      <c r="EG30" s="10"/>
      <c r="EH30" s="53"/>
      <c r="EI30" s="57"/>
      <c r="EJ30" s="6"/>
      <c r="EK30" s="331" t="s">
        <v>3</v>
      </c>
      <c r="EL30" s="332">
        <f>EH40/$F$154</f>
        <v>0</v>
      </c>
      <c r="EM30" s="23">
        <f>IF(EM29=0,0,1)</f>
        <v>0</v>
      </c>
      <c r="EN30" s="33">
        <f t="shared" si="17"/>
        <v>0</v>
      </c>
      <c r="EO30" s="10"/>
      <c r="EP30" s="53"/>
      <c r="EQ30" s="57"/>
      <c r="ER30" s="6"/>
      <c r="ES30" s="331" t="s">
        <v>3</v>
      </c>
      <c r="ET30" s="332">
        <f>EP40/$F$154</f>
        <v>0</v>
      </c>
      <c r="EU30" s="23">
        <f>IF(EU29=0,0,1)</f>
        <v>0</v>
      </c>
      <c r="EV30" s="33">
        <f t="shared" si="18"/>
        <v>0</v>
      </c>
      <c r="EW30" s="10"/>
      <c r="EX30" s="53"/>
      <c r="EY30" s="57"/>
      <c r="EZ30" s="6"/>
      <c r="FA30" s="331" t="s">
        <v>3</v>
      </c>
      <c r="FB30" s="332">
        <f>EX40/$F$154</f>
        <v>0.14492753623188406</v>
      </c>
      <c r="FC30" s="23">
        <f>IF(FC29=0,0,1)</f>
        <v>0</v>
      </c>
      <c r="FD30" s="33">
        <f t="shared" si="19"/>
        <v>0</v>
      </c>
      <c r="FE30" s="10"/>
      <c r="FF30" s="53"/>
      <c r="FG30" s="57"/>
      <c r="FH30" s="6"/>
      <c r="FI30" s="331" t="s">
        <v>3</v>
      </c>
      <c r="FJ30" s="332">
        <f>FF40/$F$154</f>
        <v>4.3478260869565216E-2</v>
      </c>
      <c r="FK30" s="23">
        <f>IF(FK29=0,0,1)</f>
        <v>1</v>
      </c>
      <c r="FL30" s="33">
        <f t="shared" si="20"/>
        <v>190</v>
      </c>
      <c r="FM30" s="10"/>
      <c r="FN30" s="53"/>
      <c r="FO30" s="57"/>
      <c r="FP30" s="6"/>
      <c r="FQ30" s="331" t="s">
        <v>3</v>
      </c>
      <c r="FR30" s="332">
        <f>FN40/$F$154</f>
        <v>7.2463768115942032E-2</v>
      </c>
      <c r="FS30" s="23">
        <f>IF(FS29=0,0,1)</f>
        <v>1</v>
      </c>
      <c r="FT30" s="33">
        <f t="shared" si="21"/>
        <v>190</v>
      </c>
      <c r="FU30" s="10"/>
      <c r="FV30" s="53"/>
      <c r="FW30" s="57"/>
      <c r="FX30" s="6"/>
      <c r="FY30" s="331" t="s">
        <v>3</v>
      </c>
      <c r="FZ30" s="332">
        <f>FV40/$F$154</f>
        <v>5.7971014492753624E-2</v>
      </c>
      <c r="GA30" s="23">
        <f>IF(GA29=0,0,1)</f>
        <v>0</v>
      </c>
      <c r="GB30" s="33">
        <f t="shared" si="22"/>
        <v>0</v>
      </c>
      <c r="GC30" s="10"/>
      <c r="GD30" s="53"/>
      <c r="GE30" s="57"/>
      <c r="GF30" s="6"/>
      <c r="GG30" s="331" t="s">
        <v>3</v>
      </c>
      <c r="GH30" s="332">
        <f>GD40/$F$154</f>
        <v>0.11594202898550725</v>
      </c>
      <c r="GI30" s="23">
        <v>1.5</v>
      </c>
      <c r="GJ30" s="33">
        <f t="shared" si="23"/>
        <v>285</v>
      </c>
      <c r="GK30" s="10"/>
      <c r="GL30" s="53"/>
      <c r="GM30" s="57"/>
      <c r="GN30" s="6"/>
      <c r="GO30" s="331" t="s">
        <v>3</v>
      </c>
      <c r="GP30" s="332">
        <f>GL40/$F$154</f>
        <v>4.3478260869565216E-2</v>
      </c>
      <c r="GQ30" s="23">
        <f>IF(GQ29=0,0,1)</f>
        <v>0</v>
      </c>
      <c r="GR30" s="33">
        <f t="shared" si="24"/>
        <v>0</v>
      </c>
      <c r="GS30" s="10"/>
      <c r="GT30" s="53"/>
      <c r="GU30" s="57"/>
      <c r="GV30" s="6"/>
      <c r="GW30" s="331" t="s">
        <v>3</v>
      </c>
      <c r="GX30" s="332">
        <f>GT40/$F$154</f>
        <v>0</v>
      </c>
    </row>
    <row r="31" spans="4:206" x14ac:dyDescent="0.25">
      <c r="D31" s="16" t="s">
        <v>11</v>
      </c>
      <c r="E31" s="6" t="s">
        <v>32</v>
      </c>
      <c r="F31" s="46">
        <v>160</v>
      </c>
      <c r="G31" s="23">
        <v>0</v>
      </c>
      <c r="H31" s="33">
        <f t="shared" si="0"/>
        <v>0</v>
      </c>
      <c r="I31" s="48" t="s">
        <v>183</v>
      </c>
      <c r="J31" s="52"/>
      <c r="K31" s="56">
        <f t="shared" ref="K31:K35" si="50">SUM(H$29:H$36)*J31</f>
        <v>0</v>
      </c>
      <c r="L31" s="6"/>
      <c r="M31" s="331" t="s">
        <v>75</v>
      </c>
      <c r="N31" s="332">
        <f>J41/$F$155</f>
        <v>4.0816326530612249E-2</v>
      </c>
      <c r="O31" s="23">
        <v>0</v>
      </c>
      <c r="P31" s="33">
        <f t="shared" si="1"/>
        <v>0</v>
      </c>
      <c r="Q31" s="48" t="s">
        <v>183</v>
      </c>
      <c r="R31" s="52"/>
      <c r="S31" s="56">
        <f t="shared" ref="S31" si="51">SUM(P$29:P$36)*R31</f>
        <v>0</v>
      </c>
      <c r="T31" s="6"/>
      <c r="U31" s="331" t="s">
        <v>75</v>
      </c>
      <c r="V31" s="332">
        <f>R41/$F$155</f>
        <v>3.4013605442176874E-2</v>
      </c>
      <c r="W31" s="23">
        <v>0</v>
      </c>
      <c r="X31" s="33">
        <f t="shared" si="2"/>
        <v>0</v>
      </c>
      <c r="Y31" s="48" t="s">
        <v>183</v>
      </c>
      <c r="Z31" s="52"/>
      <c r="AA31" s="56">
        <f t="shared" ref="AA31" si="52">SUM(X$29:X$36)*Z31</f>
        <v>0</v>
      </c>
      <c r="AB31" s="6"/>
      <c r="AC31" s="331" t="s">
        <v>75</v>
      </c>
      <c r="AD31" s="332">
        <f>Z41/$F$155</f>
        <v>0</v>
      </c>
      <c r="AE31" s="23">
        <v>0</v>
      </c>
      <c r="AF31" s="33">
        <f t="shared" si="3"/>
        <v>0</v>
      </c>
      <c r="AG31" s="48" t="s">
        <v>183</v>
      </c>
      <c r="AH31" s="52"/>
      <c r="AI31" s="56">
        <f t="shared" ref="AI31" si="53">SUM(AF$29:AF$36)*AH31</f>
        <v>0</v>
      </c>
      <c r="AJ31" s="6"/>
      <c r="AK31" s="331" t="s">
        <v>75</v>
      </c>
      <c r="AL31" s="332">
        <f>AH41/$F$155</f>
        <v>0</v>
      </c>
      <c r="AM31" s="23">
        <v>0</v>
      </c>
      <c r="AN31" s="33">
        <f t="shared" si="4"/>
        <v>0</v>
      </c>
      <c r="AO31" s="48" t="s">
        <v>183</v>
      </c>
      <c r="AP31" s="52"/>
      <c r="AQ31" s="56">
        <f t="shared" ref="AQ31" si="54">SUM(AN$29:AN$36)*AP31</f>
        <v>0</v>
      </c>
      <c r="AR31" s="6"/>
      <c r="AS31" s="331" t="s">
        <v>75</v>
      </c>
      <c r="AT31" s="332">
        <f>AP41/$F$155</f>
        <v>0</v>
      </c>
      <c r="AU31" s="23">
        <v>0</v>
      </c>
      <c r="AV31" s="33">
        <f t="shared" si="5"/>
        <v>0</v>
      </c>
      <c r="AW31" s="48" t="s">
        <v>183</v>
      </c>
      <c r="AX31" s="52"/>
      <c r="AY31" s="56">
        <f t="shared" ref="AY31" si="55">SUM(AV$29:AV$36)*AX31</f>
        <v>0</v>
      </c>
      <c r="AZ31" s="6"/>
      <c r="BA31" s="331" t="s">
        <v>75</v>
      </c>
      <c r="BB31" s="332">
        <f>AX41/$F$155</f>
        <v>0</v>
      </c>
      <c r="BC31" s="23">
        <v>3</v>
      </c>
      <c r="BD31" s="33">
        <f t="shared" si="6"/>
        <v>480</v>
      </c>
      <c r="BE31" s="48" t="s">
        <v>183</v>
      </c>
      <c r="BF31" s="52">
        <v>0.5</v>
      </c>
      <c r="BG31" s="56">
        <f t="shared" ref="BG31" si="56">SUM(BD$29:BD$36)*BF31</f>
        <v>374.6</v>
      </c>
      <c r="BH31" s="6"/>
      <c r="BI31" s="331" t="s">
        <v>75</v>
      </c>
      <c r="BJ31" s="332">
        <f>BF41/$F$155</f>
        <v>6.8027210884353748E-2</v>
      </c>
      <c r="BK31" s="23">
        <v>2</v>
      </c>
      <c r="BL31" s="33">
        <f t="shared" si="7"/>
        <v>320</v>
      </c>
      <c r="BM31" s="48" t="s">
        <v>183</v>
      </c>
      <c r="BN31" s="52"/>
      <c r="BO31" s="56">
        <f t="shared" ref="BO31" si="57">SUM(BL$29:BL$36)*BN31</f>
        <v>0</v>
      </c>
      <c r="BP31" s="6"/>
      <c r="BQ31" s="331" t="s">
        <v>75</v>
      </c>
      <c r="BR31" s="332">
        <f>BN41/$F$155</f>
        <v>0.108843537414966</v>
      </c>
      <c r="BS31" s="23">
        <v>0</v>
      </c>
      <c r="BT31" s="33">
        <f t="shared" si="8"/>
        <v>0</v>
      </c>
      <c r="BU31" s="48" t="s">
        <v>183</v>
      </c>
      <c r="BV31" s="52">
        <v>0.5</v>
      </c>
      <c r="BW31" s="56">
        <f t="shared" ref="BW31" si="58">SUM(BT$29:BT$36)*BV31</f>
        <v>0</v>
      </c>
      <c r="BX31" s="6"/>
      <c r="BY31" s="331" t="s">
        <v>75</v>
      </c>
      <c r="BZ31" s="332">
        <f>BV41/$F$155</f>
        <v>6.8027210884353748E-2</v>
      </c>
      <c r="CA31" s="23">
        <v>0</v>
      </c>
      <c r="CB31" s="33">
        <f t="shared" si="9"/>
        <v>0</v>
      </c>
      <c r="CC31" s="48" t="s">
        <v>183</v>
      </c>
      <c r="CD31" s="52"/>
      <c r="CE31" s="56">
        <f t="shared" ref="CE31" si="59">SUM(CB$29:CB$36)*CD31</f>
        <v>0</v>
      </c>
      <c r="CF31" s="6"/>
      <c r="CG31" s="331" t="s">
        <v>75</v>
      </c>
      <c r="CH31" s="332">
        <f>CD41/$F$155</f>
        <v>0</v>
      </c>
      <c r="CI31" s="23">
        <v>0</v>
      </c>
      <c r="CJ31" s="33">
        <f t="shared" si="10"/>
        <v>0</v>
      </c>
      <c r="CK31" s="48" t="s">
        <v>183</v>
      </c>
      <c r="CL31" s="52"/>
      <c r="CM31" s="56">
        <f t="shared" ref="CM31" si="60">SUM(CJ$29:CJ$36)*CL31</f>
        <v>0</v>
      </c>
      <c r="CN31" s="6"/>
      <c r="CO31" s="331" t="s">
        <v>75</v>
      </c>
      <c r="CP31" s="332">
        <f>CL41/$F$155</f>
        <v>0</v>
      </c>
      <c r="CQ31" s="23">
        <v>0</v>
      </c>
      <c r="CR31" s="33">
        <f t="shared" si="11"/>
        <v>0</v>
      </c>
      <c r="CS31" s="48" t="s">
        <v>183</v>
      </c>
      <c r="CT31" s="52">
        <v>0.5</v>
      </c>
      <c r="CU31" s="56">
        <f t="shared" ref="CU31" si="61">SUM(CR$29:CR$36)*CT31</f>
        <v>134.6</v>
      </c>
      <c r="CV31" s="6"/>
      <c r="CW31" s="331" t="s">
        <v>75</v>
      </c>
      <c r="CX31" s="332">
        <f>CT41/$F$155</f>
        <v>8.8435374149659865E-2</v>
      </c>
      <c r="CY31" s="23">
        <v>1</v>
      </c>
      <c r="CZ31" s="33">
        <f t="shared" si="12"/>
        <v>160</v>
      </c>
      <c r="DA31" s="48" t="s">
        <v>183</v>
      </c>
      <c r="DB31" s="52"/>
      <c r="DC31" s="56">
        <f t="shared" ref="DC31" si="62">SUM(CZ$29:CZ$36)*DB31</f>
        <v>0</v>
      </c>
      <c r="DD31" s="6"/>
      <c r="DE31" s="331" t="s">
        <v>75</v>
      </c>
      <c r="DF31" s="332">
        <f>DB41/$F$155</f>
        <v>6.8027210884353748E-2</v>
      </c>
      <c r="DG31" s="23">
        <v>1</v>
      </c>
      <c r="DH31" s="33">
        <f t="shared" si="13"/>
        <v>160</v>
      </c>
      <c r="DI31" s="48" t="s">
        <v>183</v>
      </c>
      <c r="DJ31" s="52">
        <v>0.15</v>
      </c>
      <c r="DK31" s="56">
        <f t="shared" ref="DK31" si="63">SUM(DH$29:DH$36)*DJ31</f>
        <v>64.38</v>
      </c>
      <c r="DL31" s="6"/>
      <c r="DM31" s="331" t="s">
        <v>75</v>
      </c>
      <c r="DN31" s="332">
        <f>DJ41/$F$155</f>
        <v>5.4421768707482998E-2</v>
      </c>
      <c r="DO31" s="23">
        <v>0</v>
      </c>
      <c r="DP31" s="33">
        <f t="shared" si="14"/>
        <v>0</v>
      </c>
      <c r="DQ31" s="48" t="s">
        <v>183</v>
      </c>
      <c r="DR31" s="52"/>
      <c r="DS31" s="56">
        <f t="shared" ref="DS31" si="64">SUM(DP$29:DP$36)*DR31</f>
        <v>0</v>
      </c>
      <c r="DT31" s="6"/>
      <c r="DU31" s="331" t="s">
        <v>75</v>
      </c>
      <c r="DV31" s="332">
        <f>DR41/$F$155</f>
        <v>0</v>
      </c>
      <c r="DW31" s="23">
        <v>0</v>
      </c>
      <c r="DX31" s="33">
        <f t="shared" si="15"/>
        <v>0</v>
      </c>
      <c r="DY31" s="48" t="s">
        <v>183</v>
      </c>
      <c r="DZ31" s="52"/>
      <c r="EA31" s="56">
        <f t="shared" ref="EA31" si="65">SUM(DX$29:DX$36)*DZ31</f>
        <v>0</v>
      </c>
      <c r="EB31" s="6"/>
      <c r="EC31" s="331" t="s">
        <v>75</v>
      </c>
      <c r="ED31" s="332">
        <f>DZ41/$F$155</f>
        <v>6.8027210884353748E-2</v>
      </c>
      <c r="EE31" s="23">
        <v>0</v>
      </c>
      <c r="EF31" s="33">
        <f t="shared" si="16"/>
        <v>0</v>
      </c>
      <c r="EG31" s="48" t="s">
        <v>183</v>
      </c>
      <c r="EH31" s="52"/>
      <c r="EI31" s="56">
        <f t="shared" ref="EI31" si="66">SUM(EF$29:EF$36)*EH31</f>
        <v>0</v>
      </c>
      <c r="EJ31" s="6"/>
      <c r="EK31" s="331" t="s">
        <v>75</v>
      </c>
      <c r="EL31" s="332">
        <f>EH41/$F$155</f>
        <v>0</v>
      </c>
      <c r="EM31" s="23">
        <v>0</v>
      </c>
      <c r="EN31" s="33">
        <f t="shared" si="17"/>
        <v>0</v>
      </c>
      <c r="EO31" s="48" t="s">
        <v>183</v>
      </c>
      <c r="EP31" s="52"/>
      <c r="EQ31" s="56">
        <f t="shared" ref="EQ31" si="67">SUM(EN$29:EN$36)*EP31</f>
        <v>0</v>
      </c>
      <c r="ER31" s="6"/>
      <c r="ES31" s="331" t="s">
        <v>75</v>
      </c>
      <c r="ET31" s="332">
        <f>EP41/$F$155</f>
        <v>0</v>
      </c>
      <c r="EU31" s="23">
        <v>0</v>
      </c>
      <c r="EV31" s="33">
        <f t="shared" si="18"/>
        <v>0</v>
      </c>
      <c r="EW31" s="48" t="s">
        <v>183</v>
      </c>
      <c r="EX31" s="52"/>
      <c r="EY31" s="56">
        <f t="shared" ref="EY31" si="68">SUM(EV$29:EV$36)*EX31</f>
        <v>0</v>
      </c>
      <c r="EZ31" s="6"/>
      <c r="FA31" s="331" t="s">
        <v>75</v>
      </c>
      <c r="FB31" s="332">
        <f>EX41/$F$155</f>
        <v>3.4013605442176874E-2</v>
      </c>
      <c r="FC31" s="23">
        <v>0</v>
      </c>
      <c r="FD31" s="33">
        <f t="shared" si="19"/>
        <v>0</v>
      </c>
      <c r="FE31" s="48" t="s">
        <v>183</v>
      </c>
      <c r="FF31" s="52"/>
      <c r="FG31" s="56">
        <f t="shared" ref="FG31" si="69">SUM(FD$29:FD$36)*FF31</f>
        <v>0</v>
      </c>
      <c r="FH31" s="6"/>
      <c r="FI31" s="331" t="s">
        <v>75</v>
      </c>
      <c r="FJ31" s="332">
        <f>FF41/$F$155</f>
        <v>8.1632653061224497E-2</v>
      </c>
      <c r="FK31" s="23">
        <v>0</v>
      </c>
      <c r="FL31" s="33">
        <f t="shared" si="20"/>
        <v>0</v>
      </c>
      <c r="FM31" s="48" t="s">
        <v>183</v>
      </c>
      <c r="FN31" s="52"/>
      <c r="FO31" s="56">
        <f t="shared" ref="FO31" si="70">SUM(FL$29:FL$36)*FN31</f>
        <v>0</v>
      </c>
      <c r="FP31" s="6"/>
      <c r="FQ31" s="331" t="s">
        <v>75</v>
      </c>
      <c r="FR31" s="332">
        <f>FN41/$F$155</f>
        <v>0.1360544217687075</v>
      </c>
      <c r="FS31" s="23">
        <v>0</v>
      </c>
      <c r="FT31" s="33">
        <f t="shared" si="21"/>
        <v>0</v>
      </c>
      <c r="FU31" s="48" t="s">
        <v>183</v>
      </c>
      <c r="FV31" s="52"/>
      <c r="FW31" s="56">
        <f t="shared" ref="FW31" si="71">SUM(FT$29:FT$36)*FV31</f>
        <v>0</v>
      </c>
      <c r="FX31" s="6"/>
      <c r="FY31" s="331" t="s">
        <v>75</v>
      </c>
      <c r="FZ31" s="332">
        <f>FV41/$F$155</f>
        <v>6.8027210884353748E-2</v>
      </c>
      <c r="GA31" s="23">
        <v>0</v>
      </c>
      <c r="GB31" s="33">
        <f t="shared" si="22"/>
        <v>0</v>
      </c>
      <c r="GC31" s="48" t="s">
        <v>183</v>
      </c>
      <c r="GD31" s="52"/>
      <c r="GE31" s="56">
        <f t="shared" ref="GE31" si="72">SUM(GB$29:GB$36)*GD31</f>
        <v>0</v>
      </c>
      <c r="GF31" s="6"/>
      <c r="GG31" s="331" t="s">
        <v>75</v>
      </c>
      <c r="GH31" s="332">
        <f>GD41/$F$155</f>
        <v>8.1632653061224497E-2</v>
      </c>
      <c r="GI31" s="23">
        <v>1.5</v>
      </c>
      <c r="GJ31" s="33">
        <f t="shared" si="23"/>
        <v>240</v>
      </c>
      <c r="GK31" s="48" t="s">
        <v>183</v>
      </c>
      <c r="GL31" s="52">
        <v>1</v>
      </c>
      <c r="GM31" s="56">
        <f t="shared" ref="GM31" si="73">SUM(GJ$29:GJ$36)*GL31</f>
        <v>654.09999999999991</v>
      </c>
      <c r="GN31" s="6"/>
      <c r="GO31" s="331" t="s">
        <v>75</v>
      </c>
      <c r="GP31" s="332">
        <f>GL41/$F$155</f>
        <v>0</v>
      </c>
      <c r="GQ31" s="23">
        <v>0</v>
      </c>
      <c r="GR31" s="33">
        <f t="shared" si="24"/>
        <v>0</v>
      </c>
      <c r="GS31" s="48" t="s">
        <v>183</v>
      </c>
      <c r="GT31" s="52"/>
      <c r="GU31" s="56">
        <f t="shared" ref="GU31" si="74">SUM(GR$29:GR$36)*GT31</f>
        <v>0</v>
      </c>
      <c r="GV31" s="6"/>
      <c r="GW31" s="331" t="s">
        <v>75</v>
      </c>
      <c r="GX31" s="332">
        <f>GT41/$F$155</f>
        <v>0</v>
      </c>
    </row>
    <row r="32" spans="4:206" x14ac:dyDescent="0.25">
      <c r="D32" s="16" t="s">
        <v>7</v>
      </c>
      <c r="E32" s="6" t="s">
        <v>32</v>
      </c>
      <c r="F32" s="46">
        <v>38.340000000000003</v>
      </c>
      <c r="G32" s="23">
        <v>0</v>
      </c>
      <c r="H32" s="33">
        <f t="shared" si="0"/>
        <v>0</v>
      </c>
      <c r="I32" s="49"/>
      <c r="J32" s="54"/>
      <c r="K32" s="58"/>
      <c r="L32" s="6"/>
      <c r="M32" s="31" t="s">
        <v>185</v>
      </c>
      <c r="N32" s="332">
        <f>SUM(G44:G47)/$F$156</f>
        <v>0</v>
      </c>
      <c r="O32" s="23">
        <v>0</v>
      </c>
      <c r="P32" s="33">
        <f t="shared" si="1"/>
        <v>0</v>
      </c>
      <c r="Q32" s="49"/>
      <c r="R32" s="54"/>
      <c r="S32" s="58"/>
      <c r="T32" s="6"/>
      <c r="U32" s="31" t="s">
        <v>185</v>
      </c>
      <c r="V32" s="332">
        <f>SUM(O44:O47)/$F$156</f>
        <v>0</v>
      </c>
      <c r="W32" s="23">
        <v>0</v>
      </c>
      <c r="X32" s="33">
        <f t="shared" si="2"/>
        <v>0</v>
      </c>
      <c r="Y32" s="49"/>
      <c r="Z32" s="54"/>
      <c r="AA32" s="58"/>
      <c r="AB32" s="6"/>
      <c r="AC32" s="31" t="s">
        <v>185</v>
      </c>
      <c r="AD32" s="332">
        <f>SUM(W44:W47)/$F$156</f>
        <v>0</v>
      </c>
      <c r="AE32" s="23">
        <v>0</v>
      </c>
      <c r="AF32" s="33">
        <f t="shared" si="3"/>
        <v>0</v>
      </c>
      <c r="AG32" s="49"/>
      <c r="AH32" s="54"/>
      <c r="AI32" s="58"/>
      <c r="AJ32" s="6"/>
      <c r="AK32" s="31" t="s">
        <v>185</v>
      </c>
      <c r="AL32" s="332">
        <f>SUM(AE44:AE47)/$F$156</f>
        <v>0</v>
      </c>
      <c r="AM32" s="23">
        <v>0</v>
      </c>
      <c r="AN32" s="33">
        <f t="shared" si="4"/>
        <v>0</v>
      </c>
      <c r="AO32" s="49"/>
      <c r="AP32" s="54"/>
      <c r="AQ32" s="58"/>
      <c r="AR32" s="6"/>
      <c r="AS32" s="31" t="s">
        <v>185</v>
      </c>
      <c r="AT32" s="332">
        <f>SUM(AM44:AM47)/$F$156</f>
        <v>0</v>
      </c>
      <c r="AU32" s="23">
        <v>0</v>
      </c>
      <c r="AV32" s="33">
        <f t="shared" si="5"/>
        <v>0</v>
      </c>
      <c r="AW32" s="49"/>
      <c r="AX32" s="54"/>
      <c r="AY32" s="58"/>
      <c r="AZ32" s="6"/>
      <c r="BA32" s="31" t="s">
        <v>185</v>
      </c>
      <c r="BB32" s="332">
        <f>SUM(AU44:AU47)/$F$156</f>
        <v>0</v>
      </c>
      <c r="BC32" s="23">
        <v>0</v>
      </c>
      <c r="BD32" s="33">
        <f t="shared" si="6"/>
        <v>0</v>
      </c>
      <c r="BE32" s="49"/>
      <c r="BF32" s="54"/>
      <c r="BG32" s="58"/>
      <c r="BH32" s="6"/>
      <c r="BI32" s="31" t="s">
        <v>185</v>
      </c>
      <c r="BJ32" s="332">
        <f>SUM(BC44:BC47)/$F$156</f>
        <v>0</v>
      </c>
      <c r="BK32" s="23">
        <v>0</v>
      </c>
      <c r="BL32" s="33">
        <f t="shared" si="7"/>
        <v>0</v>
      </c>
      <c r="BM32" s="49"/>
      <c r="BN32" s="54"/>
      <c r="BO32" s="58"/>
      <c r="BP32" s="6"/>
      <c r="BQ32" s="31" t="s">
        <v>185</v>
      </c>
      <c r="BR32" s="332">
        <f>SUM(BK44:BK47)/$F$156</f>
        <v>0.11363636363636363</v>
      </c>
      <c r="BS32" s="23">
        <v>0</v>
      </c>
      <c r="BT32" s="33">
        <f t="shared" si="8"/>
        <v>0</v>
      </c>
      <c r="BU32" s="49"/>
      <c r="BV32" s="54"/>
      <c r="BW32" s="58"/>
      <c r="BX32" s="6"/>
      <c r="BY32" s="31" t="s">
        <v>185</v>
      </c>
      <c r="BZ32" s="332">
        <f>SUM(BS44:BS47)/$F$156</f>
        <v>9.0909090909090912E-2</v>
      </c>
      <c r="CA32" s="23">
        <v>0</v>
      </c>
      <c r="CB32" s="33">
        <f t="shared" si="9"/>
        <v>0</v>
      </c>
      <c r="CC32" s="49"/>
      <c r="CD32" s="54"/>
      <c r="CE32" s="58"/>
      <c r="CF32" s="6"/>
      <c r="CG32" s="31" t="s">
        <v>185</v>
      </c>
      <c r="CH32" s="332">
        <f>SUM(CA44:CA47)/$F$156</f>
        <v>0</v>
      </c>
      <c r="CI32" s="23">
        <v>0</v>
      </c>
      <c r="CJ32" s="33">
        <f t="shared" si="10"/>
        <v>0</v>
      </c>
      <c r="CK32" s="49"/>
      <c r="CL32" s="54"/>
      <c r="CM32" s="58"/>
      <c r="CN32" s="6"/>
      <c r="CO32" s="31" t="s">
        <v>185</v>
      </c>
      <c r="CP32" s="332">
        <f>SUM(CI44:CI47)/$F$156</f>
        <v>0</v>
      </c>
      <c r="CQ32" s="23">
        <v>0</v>
      </c>
      <c r="CR32" s="33">
        <f t="shared" si="11"/>
        <v>0</v>
      </c>
      <c r="CS32" s="49"/>
      <c r="CT32" s="54"/>
      <c r="CU32" s="58"/>
      <c r="CV32" s="6"/>
      <c r="CW32" s="31" t="s">
        <v>185</v>
      </c>
      <c r="CX32" s="332">
        <f>SUM(CQ44:CQ47)/$F$156</f>
        <v>0</v>
      </c>
      <c r="CY32" s="23">
        <v>0</v>
      </c>
      <c r="CZ32" s="33">
        <f t="shared" si="12"/>
        <v>0</v>
      </c>
      <c r="DA32" s="49"/>
      <c r="DB32" s="54"/>
      <c r="DC32" s="58"/>
      <c r="DD32" s="6"/>
      <c r="DE32" s="31" t="s">
        <v>185</v>
      </c>
      <c r="DF32" s="332">
        <f>SUM(CY44:CY47)/$F$156</f>
        <v>0</v>
      </c>
      <c r="DG32" s="23">
        <v>0</v>
      </c>
      <c r="DH32" s="33">
        <f t="shared" si="13"/>
        <v>0</v>
      </c>
      <c r="DI32" s="49"/>
      <c r="DJ32" s="54"/>
      <c r="DK32" s="58"/>
      <c r="DL32" s="6"/>
      <c r="DM32" s="31" t="s">
        <v>185</v>
      </c>
      <c r="DN32" s="332">
        <f>SUM(DG44:DG47)/$F$156</f>
        <v>9.0909090909090912E-2</v>
      </c>
      <c r="DO32" s="23">
        <v>0</v>
      </c>
      <c r="DP32" s="33">
        <f t="shared" si="14"/>
        <v>0</v>
      </c>
      <c r="DQ32" s="49"/>
      <c r="DR32" s="54"/>
      <c r="DS32" s="58"/>
      <c r="DT32" s="6"/>
      <c r="DU32" s="31" t="s">
        <v>185</v>
      </c>
      <c r="DV32" s="332">
        <f>SUM(DO44:DO47)/$F$156</f>
        <v>0.27272727272727271</v>
      </c>
      <c r="DW32" s="23">
        <v>0</v>
      </c>
      <c r="DX32" s="33">
        <f t="shared" si="15"/>
        <v>0</v>
      </c>
      <c r="DY32" s="49"/>
      <c r="DZ32" s="54"/>
      <c r="EA32" s="58"/>
      <c r="EB32" s="6"/>
      <c r="EC32" s="31" t="s">
        <v>185</v>
      </c>
      <c r="ED32" s="332">
        <f>SUM(DW44:DW47)/$F$156</f>
        <v>0.18181818181818182</v>
      </c>
      <c r="EE32" s="23">
        <v>0</v>
      </c>
      <c r="EF32" s="33">
        <f t="shared" si="16"/>
        <v>0</v>
      </c>
      <c r="EG32" s="49"/>
      <c r="EH32" s="54"/>
      <c r="EI32" s="58"/>
      <c r="EJ32" s="6"/>
      <c r="EK32" s="31" t="s">
        <v>185</v>
      </c>
      <c r="EL32" s="332">
        <f>SUM(EE44:EE47)/$F$156</f>
        <v>0</v>
      </c>
      <c r="EM32" s="23">
        <v>0</v>
      </c>
      <c r="EN32" s="33">
        <f t="shared" si="17"/>
        <v>0</v>
      </c>
      <c r="EO32" s="49"/>
      <c r="EP32" s="54"/>
      <c r="EQ32" s="58"/>
      <c r="ER32" s="6"/>
      <c r="ES32" s="31" t="s">
        <v>185</v>
      </c>
      <c r="ET32" s="332">
        <f>SUM(EM44:EM47)/$F$156</f>
        <v>0</v>
      </c>
      <c r="EU32" s="23">
        <v>0</v>
      </c>
      <c r="EV32" s="33">
        <f t="shared" si="18"/>
        <v>0</v>
      </c>
      <c r="EW32" s="49"/>
      <c r="EX32" s="54"/>
      <c r="EY32" s="58"/>
      <c r="EZ32" s="6"/>
      <c r="FA32" s="31" t="s">
        <v>185</v>
      </c>
      <c r="FB32" s="332">
        <f>SUM(EU44:EU47)/$F$156</f>
        <v>0</v>
      </c>
      <c r="FC32" s="23">
        <v>0</v>
      </c>
      <c r="FD32" s="33">
        <f t="shared" si="19"/>
        <v>0</v>
      </c>
      <c r="FE32" s="49"/>
      <c r="FF32" s="54"/>
      <c r="FG32" s="58"/>
      <c r="FH32" s="6"/>
      <c r="FI32" s="31" t="s">
        <v>185</v>
      </c>
      <c r="FJ32" s="332">
        <f>SUM(FC44:FC47)/$F$156</f>
        <v>0.18181818181818182</v>
      </c>
      <c r="FK32" s="23">
        <v>0</v>
      </c>
      <c r="FL32" s="33">
        <f t="shared" si="20"/>
        <v>0</v>
      </c>
      <c r="FM32" s="49"/>
      <c r="FN32" s="54"/>
      <c r="FO32" s="58"/>
      <c r="FP32" s="6"/>
      <c r="FQ32" s="31" t="s">
        <v>185</v>
      </c>
      <c r="FR32" s="332">
        <f>SUM(FK44:FK47)/$F$156</f>
        <v>9.0909090909090912E-2</v>
      </c>
      <c r="FS32" s="23">
        <v>0</v>
      </c>
      <c r="FT32" s="33">
        <f t="shared" si="21"/>
        <v>0</v>
      </c>
      <c r="FU32" s="49"/>
      <c r="FV32" s="54"/>
      <c r="FW32" s="58"/>
      <c r="FX32" s="6"/>
      <c r="FY32" s="31" t="s">
        <v>185</v>
      </c>
      <c r="FZ32" s="332">
        <f>SUM(FS44:FS47)/$F$156</f>
        <v>0.31818181818181818</v>
      </c>
      <c r="GA32" s="23">
        <v>0</v>
      </c>
      <c r="GB32" s="33">
        <f t="shared" si="22"/>
        <v>0</v>
      </c>
      <c r="GC32" s="49"/>
      <c r="GD32" s="54"/>
      <c r="GE32" s="58"/>
      <c r="GF32" s="6"/>
      <c r="GG32" s="31" t="s">
        <v>185</v>
      </c>
      <c r="GH32" s="332">
        <f>SUM(GA44:GA47)/$F$156</f>
        <v>9.0909090909090912E-2</v>
      </c>
      <c r="GI32" s="23">
        <v>0</v>
      </c>
      <c r="GJ32" s="33">
        <f t="shared" si="23"/>
        <v>0</v>
      </c>
      <c r="GK32" s="49"/>
      <c r="GL32" s="54"/>
      <c r="GM32" s="58"/>
      <c r="GN32" s="6"/>
      <c r="GO32" s="31" t="s">
        <v>185</v>
      </c>
      <c r="GP32" s="332">
        <f>SUM(GI44:GI47)/$F$156</f>
        <v>0</v>
      </c>
      <c r="GQ32" s="23">
        <v>0</v>
      </c>
      <c r="GR32" s="33">
        <f t="shared" si="24"/>
        <v>0</v>
      </c>
      <c r="GS32" s="49"/>
      <c r="GT32" s="54"/>
      <c r="GU32" s="58"/>
      <c r="GV32" s="6"/>
      <c r="GW32" s="31" t="s">
        <v>185</v>
      </c>
      <c r="GX32" s="332">
        <f>SUM(GQ44:GQ47)/$F$156</f>
        <v>0</v>
      </c>
    </row>
    <row r="33" spans="4:206" x14ac:dyDescent="0.25">
      <c r="D33" s="16" t="s">
        <v>8</v>
      </c>
      <c r="E33" s="6" t="s">
        <v>32</v>
      </c>
      <c r="F33" s="46">
        <v>24.79</v>
      </c>
      <c r="G33" s="23">
        <v>0</v>
      </c>
      <c r="H33" s="33">
        <f t="shared" si="0"/>
        <v>0</v>
      </c>
      <c r="I33" s="10" t="s">
        <v>76</v>
      </c>
      <c r="J33" s="53"/>
      <c r="K33" s="57">
        <f t="shared" si="50"/>
        <v>0</v>
      </c>
      <c r="L33" s="6"/>
      <c r="M33" s="5"/>
      <c r="N33" s="24"/>
      <c r="O33" s="23">
        <v>0</v>
      </c>
      <c r="P33" s="33">
        <f t="shared" si="1"/>
        <v>0</v>
      </c>
      <c r="Q33" s="10" t="s">
        <v>76</v>
      </c>
      <c r="R33" s="53"/>
      <c r="S33" s="57">
        <f t="shared" ref="S33" si="75">SUM(P$29:P$36)*R33</f>
        <v>0</v>
      </c>
      <c r="T33" s="6"/>
      <c r="U33" s="6"/>
      <c r="V33" s="24"/>
      <c r="W33" s="23">
        <v>0</v>
      </c>
      <c r="X33" s="33">
        <f t="shared" si="2"/>
        <v>0</v>
      </c>
      <c r="Y33" s="10" t="s">
        <v>76</v>
      </c>
      <c r="Z33" s="53"/>
      <c r="AA33" s="57">
        <f t="shared" ref="AA33" si="76">SUM(X$29:X$36)*Z33</f>
        <v>0</v>
      </c>
      <c r="AB33" s="6"/>
      <c r="AC33" s="6"/>
      <c r="AD33" s="24"/>
      <c r="AE33" s="23">
        <v>0</v>
      </c>
      <c r="AF33" s="33">
        <f t="shared" si="3"/>
        <v>0</v>
      </c>
      <c r="AG33" s="10" t="s">
        <v>76</v>
      </c>
      <c r="AH33" s="53"/>
      <c r="AI33" s="57">
        <f t="shared" ref="AI33" si="77">SUM(AF$29:AF$36)*AH33</f>
        <v>0</v>
      </c>
      <c r="AJ33" s="6"/>
      <c r="AK33" s="6"/>
      <c r="AL33" s="24"/>
      <c r="AM33" s="23">
        <v>0</v>
      </c>
      <c r="AN33" s="33">
        <f t="shared" si="4"/>
        <v>0</v>
      </c>
      <c r="AO33" s="10" t="s">
        <v>76</v>
      </c>
      <c r="AP33" s="53"/>
      <c r="AQ33" s="57">
        <f t="shared" ref="AQ33" si="78">SUM(AN$29:AN$36)*AP33</f>
        <v>0</v>
      </c>
      <c r="AR33" s="6"/>
      <c r="AS33" s="6"/>
      <c r="AT33" s="24"/>
      <c r="AU33" s="23">
        <v>0</v>
      </c>
      <c r="AV33" s="33">
        <f t="shared" si="5"/>
        <v>0</v>
      </c>
      <c r="AW33" s="10" t="s">
        <v>76</v>
      </c>
      <c r="AX33" s="53"/>
      <c r="AY33" s="57">
        <f t="shared" ref="AY33" si="79">SUM(AV$29:AV$36)*AX33</f>
        <v>0</v>
      </c>
      <c r="AZ33" s="6"/>
      <c r="BA33" s="6"/>
      <c r="BB33" s="24"/>
      <c r="BC33" s="23">
        <v>0</v>
      </c>
      <c r="BD33" s="33">
        <f t="shared" si="6"/>
        <v>0</v>
      </c>
      <c r="BE33" s="10" t="s">
        <v>76</v>
      </c>
      <c r="BF33" s="53"/>
      <c r="BG33" s="57">
        <f t="shared" ref="BG33" si="80">SUM(BD$29:BD$36)*BF33</f>
        <v>0</v>
      </c>
      <c r="BH33" s="6"/>
      <c r="BI33" s="6"/>
      <c r="BJ33" s="24"/>
      <c r="BK33" s="23">
        <v>0</v>
      </c>
      <c r="BL33" s="33">
        <f t="shared" si="7"/>
        <v>0</v>
      </c>
      <c r="BM33" s="10" t="s">
        <v>76</v>
      </c>
      <c r="BN33" s="53">
        <v>1</v>
      </c>
      <c r="BO33" s="57">
        <f t="shared" ref="BO33" si="81">SUM(BL$29:BL$36)*BN33</f>
        <v>589.20000000000005</v>
      </c>
      <c r="BP33" s="6"/>
      <c r="BQ33" s="6"/>
      <c r="BR33" s="24"/>
      <c r="BS33" s="23">
        <v>0</v>
      </c>
      <c r="BT33" s="33">
        <f t="shared" si="8"/>
        <v>0</v>
      </c>
      <c r="BU33" s="10" t="s">
        <v>76</v>
      </c>
      <c r="BV33" s="53"/>
      <c r="BW33" s="57">
        <f t="shared" ref="BW33" si="82">SUM(BT$29:BT$36)*BV33</f>
        <v>0</v>
      </c>
      <c r="BX33" s="6"/>
      <c r="BY33" s="6"/>
      <c r="BZ33" s="24"/>
      <c r="CA33" s="23">
        <v>0</v>
      </c>
      <c r="CB33" s="33">
        <f t="shared" si="9"/>
        <v>0</v>
      </c>
      <c r="CC33" s="10" t="s">
        <v>76</v>
      </c>
      <c r="CD33" s="53"/>
      <c r="CE33" s="57">
        <f t="shared" ref="CE33" si="83">SUM(CB$29:CB$36)*CD33</f>
        <v>0</v>
      </c>
      <c r="CF33" s="6"/>
      <c r="CG33" s="6"/>
      <c r="CH33" s="24"/>
      <c r="CI33" s="23">
        <v>0</v>
      </c>
      <c r="CJ33" s="33">
        <f t="shared" si="10"/>
        <v>0</v>
      </c>
      <c r="CK33" s="10" t="s">
        <v>76</v>
      </c>
      <c r="CL33" s="53"/>
      <c r="CM33" s="57">
        <f t="shared" ref="CM33" si="84">SUM(CJ$29:CJ$36)*CL33</f>
        <v>0</v>
      </c>
      <c r="CN33" s="6"/>
      <c r="CO33" s="6"/>
      <c r="CP33" s="24"/>
      <c r="CQ33" s="23">
        <v>0</v>
      </c>
      <c r="CR33" s="33">
        <f t="shared" si="11"/>
        <v>0</v>
      </c>
      <c r="CS33" s="10" t="s">
        <v>76</v>
      </c>
      <c r="CT33" s="53"/>
      <c r="CU33" s="57">
        <f t="shared" ref="CU33" si="85">SUM(CR$29:CR$36)*CT33</f>
        <v>0</v>
      </c>
      <c r="CV33" s="6"/>
      <c r="CW33" s="6"/>
      <c r="CX33" s="24"/>
      <c r="CY33" s="23">
        <v>0</v>
      </c>
      <c r="CZ33" s="33">
        <f t="shared" si="12"/>
        <v>0</v>
      </c>
      <c r="DA33" s="10" t="s">
        <v>76</v>
      </c>
      <c r="DB33" s="53">
        <v>0.5</v>
      </c>
      <c r="DC33" s="57">
        <f t="shared" ref="DC33" si="86">SUM(CZ$29:CZ$36)*DB33</f>
        <v>214.6</v>
      </c>
      <c r="DD33" s="6"/>
      <c r="DE33" s="6"/>
      <c r="DF33" s="24"/>
      <c r="DG33" s="23">
        <v>0</v>
      </c>
      <c r="DH33" s="33">
        <f t="shared" si="13"/>
        <v>0</v>
      </c>
      <c r="DI33" s="10" t="s">
        <v>76</v>
      </c>
      <c r="DJ33" s="53"/>
      <c r="DK33" s="57">
        <f t="shared" ref="DK33" si="87">SUM(DH$29:DH$36)*DJ33</f>
        <v>0</v>
      </c>
      <c r="DL33" s="6"/>
      <c r="DM33" s="6"/>
      <c r="DN33" s="24"/>
      <c r="DO33" s="23">
        <v>0</v>
      </c>
      <c r="DP33" s="33">
        <f t="shared" si="14"/>
        <v>0</v>
      </c>
      <c r="DQ33" s="10" t="s">
        <v>76</v>
      </c>
      <c r="DR33" s="53"/>
      <c r="DS33" s="57">
        <f t="shared" ref="DS33" si="88">SUM(DP$29:DP$36)*DR33</f>
        <v>0</v>
      </c>
      <c r="DT33" s="6"/>
      <c r="DU33" s="6"/>
      <c r="DV33" s="24"/>
      <c r="DW33" s="23">
        <v>0</v>
      </c>
      <c r="DX33" s="33">
        <f t="shared" si="15"/>
        <v>0</v>
      </c>
      <c r="DY33" s="10" t="s">
        <v>76</v>
      </c>
      <c r="DZ33" s="53"/>
      <c r="EA33" s="57">
        <f t="shared" ref="EA33" si="89">SUM(DX$29:DX$36)*DZ33</f>
        <v>0</v>
      </c>
      <c r="EB33" s="6"/>
      <c r="EC33" s="6"/>
      <c r="ED33" s="24"/>
      <c r="EE33" s="23">
        <v>0</v>
      </c>
      <c r="EF33" s="33">
        <f t="shared" si="16"/>
        <v>0</v>
      </c>
      <c r="EG33" s="10" t="s">
        <v>76</v>
      </c>
      <c r="EH33" s="53"/>
      <c r="EI33" s="57">
        <f t="shared" ref="EI33" si="90">SUM(EF$29:EF$36)*EH33</f>
        <v>0</v>
      </c>
      <c r="EJ33" s="6"/>
      <c r="EK33" s="6"/>
      <c r="EL33" s="24"/>
      <c r="EM33" s="23">
        <v>0</v>
      </c>
      <c r="EN33" s="33">
        <f t="shared" si="17"/>
        <v>0</v>
      </c>
      <c r="EO33" s="10" t="s">
        <v>76</v>
      </c>
      <c r="EP33" s="53"/>
      <c r="EQ33" s="57">
        <f t="shared" ref="EQ33" si="91">SUM(EN$29:EN$36)*EP33</f>
        <v>0</v>
      </c>
      <c r="ER33" s="6"/>
      <c r="ES33" s="6"/>
      <c r="ET33" s="24"/>
      <c r="EU33" s="23">
        <v>0</v>
      </c>
      <c r="EV33" s="33">
        <f t="shared" si="18"/>
        <v>0</v>
      </c>
      <c r="EW33" s="10" t="s">
        <v>76</v>
      </c>
      <c r="EX33" s="53"/>
      <c r="EY33" s="57">
        <f t="shared" ref="EY33" si="92">SUM(EV$29:EV$36)*EX33</f>
        <v>0</v>
      </c>
      <c r="EZ33" s="6"/>
      <c r="FA33" s="6"/>
      <c r="FB33" s="24"/>
      <c r="FC33" s="23">
        <v>0</v>
      </c>
      <c r="FD33" s="33">
        <f t="shared" si="19"/>
        <v>0</v>
      </c>
      <c r="FE33" s="10" t="s">
        <v>76</v>
      </c>
      <c r="FF33" s="53"/>
      <c r="FG33" s="57">
        <f t="shared" ref="FG33" si="93">SUM(FD$29:FD$36)*FF33</f>
        <v>0</v>
      </c>
      <c r="FH33" s="6"/>
      <c r="FI33" s="6"/>
      <c r="FJ33" s="24"/>
      <c r="FK33" s="23">
        <v>0</v>
      </c>
      <c r="FL33" s="33">
        <f t="shared" si="20"/>
        <v>0</v>
      </c>
      <c r="FM33" s="10" t="s">
        <v>76</v>
      </c>
      <c r="FN33" s="53"/>
      <c r="FO33" s="57">
        <f t="shared" ref="FO33" si="94">SUM(FL$29:FL$36)*FN33</f>
        <v>0</v>
      </c>
      <c r="FP33" s="6"/>
      <c r="FQ33" s="6"/>
      <c r="FR33" s="24"/>
      <c r="FS33" s="23">
        <v>0</v>
      </c>
      <c r="FT33" s="33">
        <f t="shared" si="21"/>
        <v>0</v>
      </c>
      <c r="FU33" s="10" t="s">
        <v>76</v>
      </c>
      <c r="FV33" s="53"/>
      <c r="FW33" s="57">
        <f t="shared" ref="FW33" si="95">SUM(FT$29:FT$36)*FV33</f>
        <v>0</v>
      </c>
      <c r="FX33" s="6"/>
      <c r="FY33" s="6"/>
      <c r="FZ33" s="24"/>
      <c r="GA33" s="23">
        <v>0</v>
      </c>
      <c r="GB33" s="33">
        <f t="shared" si="22"/>
        <v>0</v>
      </c>
      <c r="GC33" s="10" t="s">
        <v>76</v>
      </c>
      <c r="GD33" s="53"/>
      <c r="GE33" s="57">
        <f t="shared" ref="GE33" si="96">SUM(GB$29:GB$36)*GD33</f>
        <v>0</v>
      </c>
      <c r="GF33" s="6"/>
      <c r="GG33" s="6"/>
      <c r="GH33" s="24"/>
      <c r="GI33" s="23">
        <v>1</v>
      </c>
      <c r="GJ33" s="33">
        <f t="shared" si="23"/>
        <v>24.79</v>
      </c>
      <c r="GK33" s="10" t="s">
        <v>76</v>
      </c>
      <c r="GL33" s="53"/>
      <c r="GM33" s="57">
        <f t="shared" ref="GM33" si="97">SUM(GJ$29:GJ$36)*GL33</f>
        <v>0</v>
      </c>
      <c r="GN33" s="6"/>
      <c r="GO33" s="6"/>
      <c r="GP33" s="24"/>
      <c r="GQ33" s="23">
        <v>0</v>
      </c>
      <c r="GR33" s="33">
        <f t="shared" si="24"/>
        <v>0</v>
      </c>
      <c r="GS33" s="10" t="s">
        <v>76</v>
      </c>
      <c r="GT33" s="53"/>
      <c r="GU33" s="57">
        <f t="shared" ref="GU33" si="98">SUM(GR$29:GR$36)*GT33</f>
        <v>0</v>
      </c>
      <c r="GV33" s="6"/>
      <c r="GW33" s="6"/>
      <c r="GX33" s="24"/>
    </row>
    <row r="34" spans="4:206" x14ac:dyDescent="0.25">
      <c r="D34" s="16" t="s">
        <v>9</v>
      </c>
      <c r="E34" s="6" t="s">
        <v>32</v>
      </c>
      <c r="F34" s="46">
        <v>10.93</v>
      </c>
      <c r="G34" s="23">
        <v>0</v>
      </c>
      <c r="H34" s="33">
        <f t="shared" si="0"/>
        <v>0</v>
      </c>
      <c r="I34" s="199"/>
      <c r="J34" s="55"/>
      <c r="K34" s="57"/>
      <c r="L34" s="6"/>
      <c r="M34" s="6"/>
      <c r="N34" s="24"/>
      <c r="O34" s="23">
        <v>0</v>
      </c>
      <c r="P34" s="33">
        <f t="shared" si="1"/>
        <v>0</v>
      </c>
      <c r="Q34" s="199"/>
      <c r="R34" s="55"/>
      <c r="S34" s="57"/>
      <c r="T34" s="6"/>
      <c r="U34" s="6"/>
      <c r="V34" s="24"/>
      <c r="W34" s="23">
        <v>0</v>
      </c>
      <c r="X34" s="33">
        <f t="shared" si="2"/>
        <v>0</v>
      </c>
      <c r="Y34" s="199"/>
      <c r="Z34" s="55"/>
      <c r="AA34" s="57"/>
      <c r="AB34" s="6"/>
      <c r="AC34" s="6"/>
      <c r="AD34" s="24"/>
      <c r="AE34" s="23">
        <v>0</v>
      </c>
      <c r="AF34" s="33">
        <f t="shared" si="3"/>
        <v>0</v>
      </c>
      <c r="AG34" s="199"/>
      <c r="AH34" s="55"/>
      <c r="AI34" s="57"/>
      <c r="AJ34" s="6"/>
      <c r="AK34" s="6"/>
      <c r="AL34" s="24"/>
      <c r="AM34" s="23">
        <v>0</v>
      </c>
      <c r="AN34" s="33">
        <f t="shared" si="4"/>
        <v>0</v>
      </c>
      <c r="AO34" s="199"/>
      <c r="AP34" s="55"/>
      <c r="AQ34" s="57"/>
      <c r="AR34" s="6"/>
      <c r="AS34" s="6"/>
      <c r="AT34" s="24"/>
      <c r="AU34" s="23">
        <v>0</v>
      </c>
      <c r="AV34" s="33">
        <f t="shared" si="5"/>
        <v>0</v>
      </c>
      <c r="AW34" s="199"/>
      <c r="AX34" s="55"/>
      <c r="AY34" s="57"/>
      <c r="AZ34" s="6"/>
      <c r="BA34" s="6"/>
      <c r="BB34" s="24"/>
      <c r="BC34" s="23">
        <v>0</v>
      </c>
      <c r="BD34" s="33">
        <f t="shared" si="6"/>
        <v>0</v>
      </c>
      <c r="BE34" s="199"/>
      <c r="BF34" s="55"/>
      <c r="BG34" s="57"/>
      <c r="BH34" s="6"/>
      <c r="BI34" s="6"/>
      <c r="BJ34" s="24"/>
      <c r="BK34" s="23">
        <v>0</v>
      </c>
      <c r="BL34" s="33">
        <f t="shared" si="7"/>
        <v>0</v>
      </c>
      <c r="BM34" s="199"/>
      <c r="BN34" s="55"/>
      <c r="BO34" s="57"/>
      <c r="BP34" s="6"/>
      <c r="BQ34" s="6"/>
      <c r="BR34" s="24"/>
      <c r="BS34" s="23">
        <v>0</v>
      </c>
      <c r="BT34" s="33">
        <f t="shared" si="8"/>
        <v>0</v>
      </c>
      <c r="BU34" s="199"/>
      <c r="BV34" s="55"/>
      <c r="BW34" s="57"/>
      <c r="BX34" s="6"/>
      <c r="BY34" s="6"/>
      <c r="BZ34" s="24"/>
      <c r="CA34" s="23">
        <v>0</v>
      </c>
      <c r="CB34" s="33">
        <f t="shared" si="9"/>
        <v>0</v>
      </c>
      <c r="CC34" s="199"/>
      <c r="CD34" s="55"/>
      <c r="CE34" s="57"/>
      <c r="CF34" s="6"/>
      <c r="CG34" s="6"/>
      <c r="CH34" s="24"/>
      <c r="CI34" s="23">
        <v>0</v>
      </c>
      <c r="CJ34" s="33">
        <f t="shared" si="10"/>
        <v>0</v>
      </c>
      <c r="CK34" s="199"/>
      <c r="CL34" s="55"/>
      <c r="CM34" s="57"/>
      <c r="CN34" s="6"/>
      <c r="CO34" s="6"/>
      <c r="CP34" s="24"/>
      <c r="CQ34" s="23">
        <v>0</v>
      </c>
      <c r="CR34" s="33">
        <f t="shared" si="11"/>
        <v>0</v>
      </c>
      <c r="CS34" s="199"/>
      <c r="CT34" s="55"/>
      <c r="CU34" s="57"/>
      <c r="CV34" s="6"/>
      <c r="CW34" s="6"/>
      <c r="CX34" s="24"/>
      <c r="CY34" s="23">
        <v>0</v>
      </c>
      <c r="CZ34" s="33">
        <f t="shared" si="12"/>
        <v>0</v>
      </c>
      <c r="DA34" s="199"/>
      <c r="DB34" s="55"/>
      <c r="DC34" s="57"/>
      <c r="DD34" s="6"/>
      <c r="DE34" s="6"/>
      <c r="DF34" s="24"/>
      <c r="DG34" s="23">
        <v>0</v>
      </c>
      <c r="DH34" s="33">
        <f t="shared" si="13"/>
        <v>0</v>
      </c>
      <c r="DI34" s="199"/>
      <c r="DJ34" s="55"/>
      <c r="DK34" s="57"/>
      <c r="DL34" s="6"/>
      <c r="DM34" s="6"/>
      <c r="DN34" s="24"/>
      <c r="DO34" s="23">
        <v>0</v>
      </c>
      <c r="DP34" s="33">
        <f t="shared" si="14"/>
        <v>0</v>
      </c>
      <c r="DQ34" s="199"/>
      <c r="DR34" s="55"/>
      <c r="DS34" s="57"/>
      <c r="DT34" s="6"/>
      <c r="DU34" s="6"/>
      <c r="DV34" s="24"/>
      <c r="DW34" s="23">
        <v>0</v>
      </c>
      <c r="DX34" s="33">
        <f t="shared" si="15"/>
        <v>0</v>
      </c>
      <c r="DY34" s="199"/>
      <c r="DZ34" s="55"/>
      <c r="EA34" s="57"/>
      <c r="EB34" s="6"/>
      <c r="EC34" s="6"/>
      <c r="ED34" s="24"/>
      <c r="EE34" s="23">
        <v>0</v>
      </c>
      <c r="EF34" s="33">
        <f t="shared" si="16"/>
        <v>0</v>
      </c>
      <c r="EG34" s="199"/>
      <c r="EH34" s="55"/>
      <c r="EI34" s="57"/>
      <c r="EJ34" s="6"/>
      <c r="EK34" s="6"/>
      <c r="EL34" s="24"/>
      <c r="EM34" s="23">
        <v>0</v>
      </c>
      <c r="EN34" s="33">
        <f t="shared" si="17"/>
        <v>0</v>
      </c>
      <c r="EO34" s="199"/>
      <c r="EP34" s="55"/>
      <c r="EQ34" s="57"/>
      <c r="ER34" s="6"/>
      <c r="ES34" s="6"/>
      <c r="ET34" s="24"/>
      <c r="EU34" s="23">
        <v>0</v>
      </c>
      <c r="EV34" s="33">
        <f t="shared" si="18"/>
        <v>0</v>
      </c>
      <c r="EW34" s="199"/>
      <c r="EX34" s="55"/>
      <c r="EY34" s="57"/>
      <c r="EZ34" s="6"/>
      <c r="FA34" s="6"/>
      <c r="FB34" s="24"/>
      <c r="FC34" s="23">
        <v>0</v>
      </c>
      <c r="FD34" s="33">
        <f t="shared" si="19"/>
        <v>0</v>
      </c>
      <c r="FE34" s="199"/>
      <c r="FF34" s="55"/>
      <c r="FG34" s="57"/>
      <c r="FH34" s="6"/>
      <c r="FI34" s="6"/>
      <c r="FJ34" s="24"/>
      <c r="FK34" s="23">
        <v>0</v>
      </c>
      <c r="FL34" s="33">
        <f t="shared" si="20"/>
        <v>0</v>
      </c>
      <c r="FM34" s="199"/>
      <c r="FN34" s="55"/>
      <c r="FO34" s="57"/>
      <c r="FP34" s="6"/>
      <c r="FQ34" s="6"/>
      <c r="FR34" s="24"/>
      <c r="FS34" s="23">
        <v>0</v>
      </c>
      <c r="FT34" s="33">
        <f t="shared" si="21"/>
        <v>0</v>
      </c>
      <c r="FU34" s="199"/>
      <c r="FV34" s="55"/>
      <c r="FW34" s="57"/>
      <c r="FX34" s="6"/>
      <c r="FY34" s="6"/>
      <c r="FZ34" s="24"/>
      <c r="GA34" s="23">
        <v>0</v>
      </c>
      <c r="GB34" s="33">
        <f t="shared" si="22"/>
        <v>0</v>
      </c>
      <c r="GC34" s="199"/>
      <c r="GD34" s="55"/>
      <c r="GE34" s="57"/>
      <c r="GF34" s="6"/>
      <c r="GG34" s="6"/>
      <c r="GH34" s="24"/>
      <c r="GI34" s="23">
        <v>1</v>
      </c>
      <c r="GJ34" s="33">
        <f t="shared" si="23"/>
        <v>10.93</v>
      </c>
      <c r="GK34" s="199"/>
      <c r="GL34" s="55"/>
      <c r="GM34" s="57"/>
      <c r="GN34" s="6"/>
      <c r="GO34" s="6"/>
      <c r="GP34" s="24"/>
      <c r="GQ34" s="23">
        <v>0</v>
      </c>
      <c r="GR34" s="33">
        <f t="shared" si="24"/>
        <v>0</v>
      </c>
      <c r="GS34" s="199"/>
      <c r="GT34" s="55"/>
      <c r="GU34" s="57"/>
      <c r="GV34" s="6"/>
      <c r="GW34" s="6"/>
      <c r="GX34" s="24"/>
    </row>
    <row r="35" spans="4:206" ht="15" customHeight="1" x14ac:dyDescent="0.25">
      <c r="D35" s="16" t="s">
        <v>18</v>
      </c>
      <c r="E35" s="6" t="s">
        <v>32</v>
      </c>
      <c r="F35" s="46">
        <v>15</v>
      </c>
      <c r="G35" s="23">
        <v>0</v>
      </c>
      <c r="H35" s="33">
        <f t="shared" si="0"/>
        <v>0</v>
      </c>
      <c r="I35" s="321" t="s">
        <v>36</v>
      </c>
      <c r="J35" s="52"/>
      <c r="K35" s="56">
        <f t="shared" si="50"/>
        <v>0</v>
      </c>
      <c r="L35" s="6"/>
      <c r="M35" s="6"/>
      <c r="N35" s="59"/>
      <c r="O35" s="23">
        <v>0</v>
      </c>
      <c r="P35" s="33">
        <f t="shared" si="1"/>
        <v>0</v>
      </c>
      <c r="Q35" s="321" t="s">
        <v>36</v>
      </c>
      <c r="R35" s="52"/>
      <c r="S35" s="56">
        <f t="shared" ref="S35" si="99">SUM(P$29:P$36)*R35</f>
        <v>0</v>
      </c>
      <c r="T35" s="6"/>
      <c r="U35" s="6"/>
      <c r="V35" s="59"/>
      <c r="W35" s="23">
        <v>0</v>
      </c>
      <c r="X35" s="33">
        <f t="shared" si="2"/>
        <v>0</v>
      </c>
      <c r="Y35" s="321" t="s">
        <v>36</v>
      </c>
      <c r="Z35" s="52"/>
      <c r="AA35" s="56">
        <f t="shared" ref="AA35" si="100">SUM(X$29:X$36)*Z35</f>
        <v>0</v>
      </c>
      <c r="AB35" s="6"/>
      <c r="AC35" s="6"/>
      <c r="AD35" s="59"/>
      <c r="AE35" s="23">
        <v>0</v>
      </c>
      <c r="AF35" s="33">
        <f t="shared" si="3"/>
        <v>0</v>
      </c>
      <c r="AG35" s="321" t="s">
        <v>36</v>
      </c>
      <c r="AH35" s="52"/>
      <c r="AI35" s="56">
        <f t="shared" ref="AI35" si="101">SUM(AF$29:AF$36)*AH35</f>
        <v>0</v>
      </c>
      <c r="AJ35" s="6"/>
      <c r="AK35" s="6"/>
      <c r="AL35" s="59"/>
      <c r="AM35" s="23">
        <v>0</v>
      </c>
      <c r="AN35" s="33">
        <f t="shared" si="4"/>
        <v>0</v>
      </c>
      <c r="AO35" s="321" t="s">
        <v>36</v>
      </c>
      <c r="AP35" s="52"/>
      <c r="AQ35" s="56">
        <f t="shared" ref="AQ35" si="102">SUM(AN$29:AN$36)*AP35</f>
        <v>0</v>
      </c>
      <c r="AR35" s="6"/>
      <c r="AS35" s="6"/>
      <c r="AT35" s="59"/>
      <c r="AU35" s="23">
        <v>0</v>
      </c>
      <c r="AV35" s="33">
        <f t="shared" si="5"/>
        <v>0</v>
      </c>
      <c r="AW35" s="321" t="s">
        <v>36</v>
      </c>
      <c r="AX35" s="52"/>
      <c r="AY35" s="56">
        <f t="shared" ref="AY35" si="103">SUM(AV$29:AV$36)*AX35</f>
        <v>0</v>
      </c>
      <c r="AZ35" s="6"/>
      <c r="BA35" s="6"/>
      <c r="BB35" s="59"/>
      <c r="BC35" s="23">
        <v>0</v>
      </c>
      <c r="BD35" s="33">
        <f t="shared" si="6"/>
        <v>0</v>
      </c>
      <c r="BE35" s="321" t="s">
        <v>36</v>
      </c>
      <c r="BF35" s="52"/>
      <c r="BG35" s="56">
        <f t="shared" ref="BG35" si="104">SUM(BD$29:BD$36)*BF35</f>
        <v>0</v>
      </c>
      <c r="BH35" s="6"/>
      <c r="BI35" s="6"/>
      <c r="BJ35" s="59"/>
      <c r="BK35" s="23">
        <v>0</v>
      </c>
      <c r="BL35" s="33">
        <f t="shared" si="7"/>
        <v>0</v>
      </c>
      <c r="BM35" s="321" t="s">
        <v>36</v>
      </c>
      <c r="BN35" s="52"/>
      <c r="BO35" s="56">
        <f t="shared" ref="BO35" si="105">SUM(BL$29:BL$36)*BN35</f>
        <v>0</v>
      </c>
      <c r="BP35" s="6"/>
      <c r="BQ35" s="6"/>
      <c r="BR35" s="59"/>
      <c r="BS35" s="23">
        <v>0</v>
      </c>
      <c r="BT35" s="33">
        <f t="shared" si="8"/>
        <v>0</v>
      </c>
      <c r="BU35" s="321" t="s">
        <v>36</v>
      </c>
      <c r="BV35" s="52"/>
      <c r="BW35" s="56">
        <f t="shared" ref="BW35" si="106">SUM(BT$29:BT$36)*BV35</f>
        <v>0</v>
      </c>
      <c r="BX35" s="6"/>
      <c r="BY35" s="6"/>
      <c r="BZ35" s="59"/>
      <c r="CA35" s="23">
        <v>0</v>
      </c>
      <c r="CB35" s="33">
        <f t="shared" si="9"/>
        <v>0</v>
      </c>
      <c r="CC35" s="321" t="s">
        <v>36</v>
      </c>
      <c r="CD35" s="52"/>
      <c r="CE35" s="56">
        <f t="shared" ref="CE35" si="107">SUM(CB$29:CB$36)*CD35</f>
        <v>0</v>
      </c>
      <c r="CF35" s="6"/>
      <c r="CG35" s="6"/>
      <c r="CH35" s="59"/>
      <c r="CI35" s="23">
        <v>0</v>
      </c>
      <c r="CJ35" s="33">
        <f t="shared" si="10"/>
        <v>0</v>
      </c>
      <c r="CK35" s="321" t="s">
        <v>36</v>
      </c>
      <c r="CL35" s="52"/>
      <c r="CM35" s="56">
        <f t="shared" ref="CM35" si="108">SUM(CJ$29:CJ$36)*CL35</f>
        <v>0</v>
      </c>
      <c r="CN35" s="6"/>
      <c r="CO35" s="6"/>
      <c r="CP35" s="59"/>
      <c r="CQ35" s="23">
        <v>0</v>
      </c>
      <c r="CR35" s="33">
        <f t="shared" si="11"/>
        <v>0</v>
      </c>
      <c r="CS35" s="321" t="s">
        <v>36</v>
      </c>
      <c r="CT35" s="52"/>
      <c r="CU35" s="56">
        <f t="shared" ref="CU35" si="109">SUM(CR$29:CR$36)*CT35</f>
        <v>0</v>
      </c>
      <c r="CV35" s="6"/>
      <c r="CW35" s="6"/>
      <c r="CX35" s="59"/>
      <c r="CY35" s="23">
        <v>0</v>
      </c>
      <c r="CZ35" s="33">
        <f t="shared" si="12"/>
        <v>0</v>
      </c>
      <c r="DA35" s="321" t="s">
        <v>36</v>
      </c>
      <c r="DB35" s="52"/>
      <c r="DC35" s="56">
        <f t="shared" ref="DC35" si="110">SUM(CZ$29:CZ$36)*DB35</f>
        <v>0</v>
      </c>
      <c r="DD35" s="6"/>
      <c r="DE35" s="6"/>
      <c r="DF35" s="59"/>
      <c r="DG35" s="23">
        <v>0</v>
      </c>
      <c r="DH35" s="33">
        <f t="shared" si="13"/>
        <v>0</v>
      </c>
      <c r="DI35" s="321" t="s">
        <v>36</v>
      </c>
      <c r="DJ35" s="52">
        <v>0.4</v>
      </c>
      <c r="DK35" s="56">
        <f t="shared" ref="DK35" si="111">SUM(DH$29:DH$36)*DJ35</f>
        <v>171.68</v>
      </c>
      <c r="DL35" s="6"/>
      <c r="DM35" s="6"/>
      <c r="DN35" s="59"/>
      <c r="DO35" s="23">
        <v>0</v>
      </c>
      <c r="DP35" s="33">
        <f t="shared" si="14"/>
        <v>0</v>
      </c>
      <c r="DQ35" s="321" t="s">
        <v>36</v>
      </c>
      <c r="DR35" s="52">
        <v>1</v>
      </c>
      <c r="DS35" s="56">
        <f t="shared" ref="DS35" si="112">SUM(DP$29:DP$36)*DR35</f>
        <v>269.2</v>
      </c>
      <c r="DT35" s="6"/>
      <c r="DU35" s="6"/>
      <c r="DV35" s="59"/>
      <c r="DW35" s="23">
        <v>0</v>
      </c>
      <c r="DX35" s="33">
        <f t="shared" si="15"/>
        <v>0</v>
      </c>
      <c r="DY35" s="321" t="s">
        <v>36</v>
      </c>
      <c r="DZ35" s="52"/>
      <c r="EA35" s="56">
        <f t="shared" ref="EA35" si="113">SUM(DX$29:DX$36)*DZ35</f>
        <v>0</v>
      </c>
      <c r="EB35" s="6"/>
      <c r="EC35" s="6"/>
      <c r="ED35" s="59"/>
      <c r="EE35" s="23">
        <v>0</v>
      </c>
      <c r="EF35" s="33">
        <f t="shared" si="16"/>
        <v>0</v>
      </c>
      <c r="EG35" s="321" t="s">
        <v>36</v>
      </c>
      <c r="EH35" s="52"/>
      <c r="EI35" s="56">
        <f t="shared" ref="EI35" si="114">SUM(EF$29:EF$36)*EH35</f>
        <v>0</v>
      </c>
      <c r="EJ35" s="6"/>
      <c r="EK35" s="6"/>
      <c r="EL35" s="59"/>
      <c r="EM35" s="23">
        <v>0</v>
      </c>
      <c r="EN35" s="33">
        <f t="shared" si="17"/>
        <v>0</v>
      </c>
      <c r="EO35" s="321" t="s">
        <v>36</v>
      </c>
      <c r="EP35" s="52"/>
      <c r="EQ35" s="56">
        <f t="shared" ref="EQ35" si="115">SUM(EN$29:EN$36)*EP35</f>
        <v>0</v>
      </c>
      <c r="ER35" s="6"/>
      <c r="ES35" s="6"/>
      <c r="ET35" s="59"/>
      <c r="EU35" s="23">
        <v>0</v>
      </c>
      <c r="EV35" s="33">
        <f t="shared" si="18"/>
        <v>0</v>
      </c>
      <c r="EW35" s="321" t="s">
        <v>36</v>
      </c>
      <c r="EX35" s="52"/>
      <c r="EY35" s="56">
        <f t="shared" ref="EY35" si="116">SUM(EV$29:EV$36)*EX35</f>
        <v>0</v>
      </c>
      <c r="EZ35" s="6"/>
      <c r="FA35" s="6"/>
      <c r="FB35" s="59"/>
      <c r="FC35" s="23">
        <v>0</v>
      </c>
      <c r="FD35" s="33">
        <f t="shared" si="19"/>
        <v>0</v>
      </c>
      <c r="FE35" s="321" t="s">
        <v>36</v>
      </c>
      <c r="FF35" s="52"/>
      <c r="FG35" s="56">
        <f t="shared" ref="FG35" si="117">SUM(FD$29:FD$36)*FF35</f>
        <v>0</v>
      </c>
      <c r="FH35" s="6"/>
      <c r="FI35" s="6"/>
      <c r="FJ35" s="59"/>
      <c r="FK35" s="23">
        <v>0</v>
      </c>
      <c r="FL35" s="33">
        <f t="shared" si="20"/>
        <v>0</v>
      </c>
      <c r="FM35" s="321" t="s">
        <v>36</v>
      </c>
      <c r="FN35" s="52">
        <v>1</v>
      </c>
      <c r="FO35" s="56">
        <f t="shared" ref="FO35" si="118">SUM(FL$29:FL$36)*FN35</f>
        <v>269.2</v>
      </c>
      <c r="FP35" s="6"/>
      <c r="FQ35" s="6"/>
      <c r="FR35" s="59"/>
      <c r="FS35" s="23">
        <v>0</v>
      </c>
      <c r="FT35" s="33">
        <f t="shared" si="21"/>
        <v>0</v>
      </c>
      <c r="FU35" s="321" t="s">
        <v>36</v>
      </c>
      <c r="FV35" s="52">
        <v>1</v>
      </c>
      <c r="FW35" s="56">
        <f t="shared" ref="FW35" si="119">SUM(FT$29:FT$36)*FV35</f>
        <v>269.2</v>
      </c>
      <c r="FX35" s="6"/>
      <c r="FY35" s="6"/>
      <c r="FZ35" s="59"/>
      <c r="GA35" s="23">
        <v>0</v>
      </c>
      <c r="GB35" s="33">
        <f t="shared" si="22"/>
        <v>0</v>
      </c>
      <c r="GC35" s="321" t="s">
        <v>36</v>
      </c>
      <c r="GD35" s="52"/>
      <c r="GE35" s="56">
        <f t="shared" ref="GE35" si="120">SUM(GB$29:GB$36)*GD35</f>
        <v>0</v>
      </c>
      <c r="GF35" s="6"/>
      <c r="GG35" s="6"/>
      <c r="GH35" s="59"/>
      <c r="GI35" s="23">
        <v>0</v>
      </c>
      <c r="GJ35" s="33">
        <f t="shared" si="23"/>
        <v>0</v>
      </c>
      <c r="GK35" s="321" t="s">
        <v>36</v>
      </c>
      <c r="GL35" s="52"/>
      <c r="GM35" s="56">
        <f t="shared" ref="GM35" si="121">SUM(GJ$29:GJ$36)*GL35</f>
        <v>0</v>
      </c>
      <c r="GN35" s="6"/>
      <c r="GO35" s="6"/>
      <c r="GP35" s="59"/>
      <c r="GQ35" s="23">
        <v>0</v>
      </c>
      <c r="GR35" s="33">
        <f t="shared" si="24"/>
        <v>0</v>
      </c>
      <c r="GS35" s="321" t="s">
        <v>36</v>
      </c>
      <c r="GT35" s="52"/>
      <c r="GU35" s="56">
        <f t="shared" ref="GU35" si="122">SUM(GR$29:GR$36)*GT35</f>
        <v>0</v>
      </c>
      <c r="GV35" s="6"/>
      <c r="GW35" s="6"/>
      <c r="GX35" s="59"/>
    </row>
    <row r="36" spans="4:206" ht="15" customHeight="1" x14ac:dyDescent="0.25">
      <c r="D36" s="17" t="s">
        <v>10</v>
      </c>
      <c r="E36" s="9" t="s">
        <v>32</v>
      </c>
      <c r="F36" s="47">
        <v>14.18</v>
      </c>
      <c r="G36" s="25">
        <v>0</v>
      </c>
      <c r="H36" s="34">
        <f t="shared" si="0"/>
        <v>0</v>
      </c>
      <c r="I36" s="322"/>
      <c r="J36" s="54"/>
      <c r="K36" s="58"/>
      <c r="L36" s="6"/>
      <c r="M36" s="6"/>
      <c r="N36" s="59"/>
      <c r="O36" s="25">
        <v>0</v>
      </c>
      <c r="P36" s="34">
        <f t="shared" si="1"/>
        <v>0</v>
      </c>
      <c r="Q36" s="322"/>
      <c r="R36" s="54"/>
      <c r="S36" s="58"/>
      <c r="T36" s="6"/>
      <c r="U36" s="6"/>
      <c r="V36" s="59"/>
      <c r="W36" s="25">
        <v>0</v>
      </c>
      <c r="X36" s="34">
        <f t="shared" si="2"/>
        <v>0</v>
      </c>
      <c r="Y36" s="322"/>
      <c r="Z36" s="54"/>
      <c r="AA36" s="58"/>
      <c r="AB36" s="6"/>
      <c r="AC36" s="6"/>
      <c r="AD36" s="59"/>
      <c r="AE36" s="25">
        <v>0</v>
      </c>
      <c r="AF36" s="34">
        <f t="shared" si="3"/>
        <v>0</v>
      </c>
      <c r="AG36" s="322"/>
      <c r="AH36" s="54"/>
      <c r="AI36" s="58"/>
      <c r="AJ36" s="6"/>
      <c r="AK36" s="6"/>
      <c r="AL36" s="59"/>
      <c r="AM36" s="25">
        <v>0</v>
      </c>
      <c r="AN36" s="34">
        <f t="shared" si="4"/>
        <v>0</v>
      </c>
      <c r="AO36" s="322"/>
      <c r="AP36" s="54"/>
      <c r="AQ36" s="58"/>
      <c r="AR36" s="6"/>
      <c r="AS36" s="6"/>
      <c r="AT36" s="59"/>
      <c r="AU36" s="25">
        <v>0</v>
      </c>
      <c r="AV36" s="34">
        <f t="shared" si="5"/>
        <v>0</v>
      </c>
      <c r="AW36" s="322"/>
      <c r="AX36" s="54"/>
      <c r="AY36" s="58"/>
      <c r="AZ36" s="6"/>
      <c r="BA36" s="6"/>
      <c r="BB36" s="59"/>
      <c r="BC36" s="25">
        <v>0</v>
      </c>
      <c r="BD36" s="34">
        <f t="shared" si="6"/>
        <v>0</v>
      </c>
      <c r="BE36" s="322"/>
      <c r="BF36" s="54"/>
      <c r="BG36" s="58"/>
      <c r="BH36" s="6"/>
      <c r="BI36" s="6"/>
      <c r="BJ36" s="59"/>
      <c r="BK36" s="25">
        <v>0</v>
      </c>
      <c r="BL36" s="34">
        <f t="shared" si="7"/>
        <v>0</v>
      </c>
      <c r="BM36" s="322"/>
      <c r="BN36" s="54"/>
      <c r="BO36" s="58"/>
      <c r="BP36" s="6"/>
      <c r="BQ36" s="6"/>
      <c r="BR36" s="59"/>
      <c r="BS36" s="25">
        <v>0</v>
      </c>
      <c r="BT36" s="34">
        <f t="shared" si="8"/>
        <v>0</v>
      </c>
      <c r="BU36" s="322"/>
      <c r="BV36" s="54"/>
      <c r="BW36" s="58"/>
      <c r="BX36" s="6"/>
      <c r="BY36" s="6"/>
      <c r="BZ36" s="59"/>
      <c r="CA36" s="25">
        <v>0</v>
      </c>
      <c r="CB36" s="34">
        <f t="shared" si="9"/>
        <v>0</v>
      </c>
      <c r="CC36" s="322"/>
      <c r="CD36" s="54"/>
      <c r="CE36" s="58"/>
      <c r="CF36" s="6"/>
      <c r="CG36" s="6"/>
      <c r="CH36" s="59"/>
      <c r="CI36" s="25">
        <v>0</v>
      </c>
      <c r="CJ36" s="34">
        <f t="shared" si="10"/>
        <v>0</v>
      </c>
      <c r="CK36" s="322"/>
      <c r="CL36" s="54"/>
      <c r="CM36" s="58"/>
      <c r="CN36" s="6"/>
      <c r="CO36" s="6"/>
      <c r="CP36" s="59"/>
      <c r="CQ36" s="25">
        <v>0</v>
      </c>
      <c r="CR36" s="34">
        <f t="shared" si="11"/>
        <v>0</v>
      </c>
      <c r="CS36" s="322"/>
      <c r="CT36" s="54"/>
      <c r="CU36" s="58"/>
      <c r="CV36" s="6"/>
      <c r="CW36" s="6"/>
      <c r="CX36" s="59"/>
      <c r="CY36" s="25">
        <v>0</v>
      </c>
      <c r="CZ36" s="34">
        <f t="shared" si="12"/>
        <v>0</v>
      </c>
      <c r="DA36" s="322"/>
      <c r="DB36" s="54"/>
      <c r="DC36" s="58"/>
      <c r="DD36" s="6"/>
      <c r="DE36" s="6"/>
      <c r="DF36" s="59"/>
      <c r="DG36" s="25">
        <v>0</v>
      </c>
      <c r="DH36" s="34">
        <f t="shared" si="13"/>
        <v>0</v>
      </c>
      <c r="DI36" s="322"/>
      <c r="DJ36" s="54"/>
      <c r="DK36" s="58"/>
      <c r="DL36" s="6"/>
      <c r="DM36" s="6"/>
      <c r="DN36" s="59"/>
      <c r="DO36" s="25">
        <v>0</v>
      </c>
      <c r="DP36" s="34">
        <f t="shared" si="14"/>
        <v>0</v>
      </c>
      <c r="DQ36" s="322"/>
      <c r="DR36" s="54"/>
      <c r="DS36" s="58"/>
      <c r="DT36" s="6"/>
      <c r="DU36" s="6"/>
      <c r="DV36" s="59"/>
      <c r="DW36" s="25">
        <v>0</v>
      </c>
      <c r="DX36" s="34">
        <f t="shared" si="15"/>
        <v>0</v>
      </c>
      <c r="DY36" s="322"/>
      <c r="DZ36" s="54"/>
      <c r="EA36" s="58"/>
      <c r="EB36" s="6"/>
      <c r="EC36" s="6"/>
      <c r="ED36" s="59"/>
      <c r="EE36" s="25">
        <v>0</v>
      </c>
      <c r="EF36" s="34">
        <f t="shared" si="16"/>
        <v>0</v>
      </c>
      <c r="EG36" s="322"/>
      <c r="EH36" s="54"/>
      <c r="EI36" s="58"/>
      <c r="EJ36" s="6"/>
      <c r="EK36" s="6"/>
      <c r="EL36" s="59"/>
      <c r="EM36" s="25">
        <v>0</v>
      </c>
      <c r="EN36" s="34">
        <f t="shared" si="17"/>
        <v>0</v>
      </c>
      <c r="EO36" s="322"/>
      <c r="EP36" s="54"/>
      <c r="EQ36" s="58"/>
      <c r="ER36" s="6"/>
      <c r="ES36" s="6"/>
      <c r="ET36" s="59"/>
      <c r="EU36" s="25">
        <v>0</v>
      </c>
      <c r="EV36" s="34">
        <f t="shared" si="18"/>
        <v>0</v>
      </c>
      <c r="EW36" s="322"/>
      <c r="EX36" s="54"/>
      <c r="EY36" s="58"/>
      <c r="EZ36" s="6"/>
      <c r="FA36" s="6"/>
      <c r="FB36" s="59"/>
      <c r="FC36" s="25">
        <v>0</v>
      </c>
      <c r="FD36" s="34">
        <f t="shared" si="19"/>
        <v>0</v>
      </c>
      <c r="FE36" s="322"/>
      <c r="FF36" s="54"/>
      <c r="FG36" s="58"/>
      <c r="FH36" s="6"/>
      <c r="FI36" s="6"/>
      <c r="FJ36" s="59"/>
      <c r="FK36" s="25">
        <v>0</v>
      </c>
      <c r="FL36" s="34">
        <f t="shared" si="20"/>
        <v>0</v>
      </c>
      <c r="FM36" s="322"/>
      <c r="FN36" s="54"/>
      <c r="FO36" s="58"/>
      <c r="FP36" s="6"/>
      <c r="FQ36" s="6"/>
      <c r="FR36" s="59"/>
      <c r="FS36" s="25">
        <v>0</v>
      </c>
      <c r="FT36" s="34">
        <f t="shared" si="21"/>
        <v>0</v>
      </c>
      <c r="FU36" s="322"/>
      <c r="FV36" s="54"/>
      <c r="FW36" s="58"/>
      <c r="FX36" s="6"/>
      <c r="FY36" s="6"/>
      <c r="FZ36" s="59"/>
      <c r="GA36" s="25">
        <v>0</v>
      </c>
      <c r="GB36" s="34">
        <f t="shared" si="22"/>
        <v>0</v>
      </c>
      <c r="GC36" s="322"/>
      <c r="GD36" s="54"/>
      <c r="GE36" s="58"/>
      <c r="GF36" s="6"/>
      <c r="GG36" s="6"/>
      <c r="GH36" s="59"/>
      <c r="GI36" s="25">
        <v>1</v>
      </c>
      <c r="GJ36" s="34">
        <f t="shared" si="23"/>
        <v>14.18</v>
      </c>
      <c r="GK36" s="322"/>
      <c r="GL36" s="54"/>
      <c r="GM36" s="58"/>
      <c r="GN36" s="6"/>
      <c r="GO36" s="6"/>
      <c r="GP36" s="59"/>
      <c r="GQ36" s="25">
        <v>0</v>
      </c>
      <c r="GR36" s="34">
        <f t="shared" si="24"/>
        <v>0</v>
      </c>
      <c r="GS36" s="322"/>
      <c r="GT36" s="54"/>
      <c r="GU36" s="58"/>
      <c r="GV36" s="6"/>
      <c r="GW36" s="6"/>
      <c r="GX36" s="59"/>
    </row>
    <row r="37" spans="4:206" x14ac:dyDescent="0.25">
      <c r="E37" s="1"/>
      <c r="G37" s="26"/>
      <c r="H37" s="6"/>
      <c r="I37" s="10"/>
      <c r="J37" s="6"/>
      <c r="K37" s="6"/>
      <c r="L37" s="6"/>
      <c r="M37" s="6"/>
      <c r="N37" s="24"/>
      <c r="O37" s="26"/>
      <c r="P37" s="6"/>
      <c r="Q37" s="10"/>
      <c r="R37" s="6"/>
      <c r="S37" s="6"/>
      <c r="T37" s="6"/>
      <c r="U37" s="6"/>
      <c r="V37" s="24"/>
      <c r="W37" s="26"/>
      <c r="X37" s="6"/>
      <c r="Y37" s="10"/>
      <c r="Z37" s="6"/>
      <c r="AA37" s="6"/>
      <c r="AB37" s="6"/>
      <c r="AC37" s="6"/>
      <c r="AD37" s="24"/>
      <c r="AE37" s="26"/>
      <c r="AF37" s="6"/>
      <c r="AG37" s="10"/>
      <c r="AH37" s="6"/>
      <c r="AI37" s="6"/>
      <c r="AJ37" s="6"/>
      <c r="AK37" s="6"/>
      <c r="AL37" s="24"/>
      <c r="AM37" s="26"/>
      <c r="AN37" s="6"/>
      <c r="AO37" s="10"/>
      <c r="AP37" s="6"/>
      <c r="AQ37" s="6"/>
      <c r="AR37" s="6"/>
      <c r="AS37" s="6"/>
      <c r="AT37" s="24"/>
      <c r="AU37" s="26"/>
      <c r="AV37" s="6"/>
      <c r="AW37" s="10"/>
      <c r="AX37" s="6"/>
      <c r="AY37" s="6"/>
      <c r="AZ37" s="6"/>
      <c r="BA37" s="6"/>
      <c r="BB37" s="24"/>
      <c r="BC37" s="26"/>
      <c r="BD37" s="6"/>
      <c r="BE37" s="10"/>
      <c r="BF37" s="6"/>
      <c r="BG37" s="6"/>
      <c r="BH37" s="6"/>
      <c r="BI37" s="6"/>
      <c r="BJ37" s="24"/>
      <c r="BK37" s="26"/>
      <c r="BL37" s="6"/>
      <c r="BM37" s="10"/>
      <c r="BN37" s="6"/>
      <c r="BO37" s="6"/>
      <c r="BP37" s="6"/>
      <c r="BQ37" s="6"/>
      <c r="BR37" s="24"/>
      <c r="BS37" s="26"/>
      <c r="BT37" s="6"/>
      <c r="BU37" s="10"/>
      <c r="BV37" s="6"/>
      <c r="BW37" s="6"/>
      <c r="BX37" s="6"/>
      <c r="BY37" s="6"/>
      <c r="BZ37" s="24"/>
      <c r="CA37" s="26"/>
      <c r="CB37" s="6"/>
      <c r="CC37" s="10"/>
      <c r="CD37" s="6"/>
      <c r="CE37" s="6"/>
      <c r="CF37" s="6"/>
      <c r="CG37" s="6"/>
      <c r="CH37" s="24"/>
      <c r="CI37" s="26"/>
      <c r="CJ37" s="6"/>
      <c r="CK37" s="10"/>
      <c r="CL37" s="6"/>
      <c r="CM37" s="6"/>
      <c r="CN37" s="6"/>
      <c r="CO37" s="6"/>
      <c r="CP37" s="24"/>
      <c r="CQ37" s="26"/>
      <c r="CR37" s="6"/>
      <c r="CS37" s="10"/>
      <c r="CT37" s="6"/>
      <c r="CU37" s="6"/>
      <c r="CV37" s="6"/>
      <c r="CW37" s="6"/>
      <c r="CX37" s="24"/>
      <c r="CY37" s="26"/>
      <c r="CZ37" s="6"/>
      <c r="DA37" s="10"/>
      <c r="DB37" s="6"/>
      <c r="DC37" s="6"/>
      <c r="DD37" s="6"/>
      <c r="DE37" s="6"/>
      <c r="DF37" s="24"/>
      <c r="DG37" s="26"/>
      <c r="DH37" s="6"/>
      <c r="DI37" s="10"/>
      <c r="DJ37" s="6"/>
      <c r="DK37" s="6"/>
      <c r="DL37" s="6"/>
      <c r="DM37" s="6"/>
      <c r="DN37" s="24"/>
      <c r="DO37" s="26"/>
      <c r="DP37" s="6"/>
      <c r="DQ37" s="10"/>
      <c r="DR37" s="6"/>
      <c r="DS37" s="6"/>
      <c r="DT37" s="6"/>
      <c r="DU37" s="6"/>
      <c r="DV37" s="24"/>
      <c r="DW37" s="26"/>
      <c r="DX37" s="6"/>
      <c r="DY37" s="10"/>
      <c r="DZ37" s="6"/>
      <c r="EA37" s="6"/>
      <c r="EB37" s="6"/>
      <c r="EC37" s="6"/>
      <c r="ED37" s="24"/>
      <c r="EE37" s="26"/>
      <c r="EF37" s="6"/>
      <c r="EG37" s="10"/>
      <c r="EH37" s="6"/>
      <c r="EI37" s="6"/>
      <c r="EJ37" s="6"/>
      <c r="EK37" s="6"/>
      <c r="EL37" s="24"/>
      <c r="EM37" s="26"/>
      <c r="EN37" s="6"/>
      <c r="EO37" s="10"/>
      <c r="EP37" s="6"/>
      <c r="EQ37" s="6"/>
      <c r="ER37" s="6"/>
      <c r="ES37" s="6"/>
      <c r="ET37" s="24"/>
      <c r="EU37" s="26"/>
      <c r="EV37" s="6"/>
      <c r="EW37" s="10"/>
      <c r="EX37" s="6"/>
      <c r="EY37" s="6"/>
      <c r="EZ37" s="6"/>
      <c r="FA37" s="6"/>
      <c r="FB37" s="24"/>
      <c r="FC37" s="26"/>
      <c r="FD37" s="6"/>
      <c r="FE37" s="10"/>
      <c r="FF37" s="6"/>
      <c r="FG37" s="6"/>
      <c r="FH37" s="6"/>
      <c r="FI37" s="6"/>
      <c r="FJ37" s="24"/>
      <c r="FK37" s="26"/>
      <c r="FL37" s="6"/>
      <c r="FM37" s="10"/>
      <c r="FN37" s="6"/>
      <c r="FO37" s="6"/>
      <c r="FP37" s="6"/>
      <c r="FQ37" s="6"/>
      <c r="FR37" s="24"/>
      <c r="FS37" s="26"/>
      <c r="FT37" s="6"/>
      <c r="FU37" s="10"/>
      <c r="FV37" s="6"/>
      <c r="FW37" s="6"/>
      <c r="FX37" s="6"/>
      <c r="FY37" s="6"/>
      <c r="FZ37" s="24"/>
      <c r="GA37" s="26"/>
      <c r="GB37" s="6"/>
      <c r="GC37" s="10"/>
      <c r="GD37" s="6"/>
      <c r="GE37" s="6"/>
      <c r="GF37" s="6"/>
      <c r="GG37" s="6"/>
      <c r="GH37" s="24"/>
      <c r="GI37" s="26"/>
      <c r="GJ37" s="6"/>
      <c r="GK37" s="10"/>
      <c r="GL37" s="6"/>
      <c r="GM37" s="6"/>
      <c r="GN37" s="6"/>
      <c r="GO37" s="6"/>
      <c r="GP37" s="24"/>
      <c r="GQ37" s="26"/>
      <c r="GR37" s="6"/>
      <c r="GS37" s="10"/>
      <c r="GT37" s="6"/>
      <c r="GU37" s="6"/>
      <c r="GV37" s="6"/>
      <c r="GW37" s="6"/>
      <c r="GX37" s="24"/>
    </row>
    <row r="38" spans="4:206" x14ac:dyDescent="0.25">
      <c r="D38" s="80" t="s">
        <v>21</v>
      </c>
      <c r="E38" s="81"/>
      <c r="F38" s="82" t="s">
        <v>22</v>
      </c>
      <c r="G38" s="83" t="s">
        <v>13</v>
      </c>
      <c r="H38" s="84" t="s">
        <v>24</v>
      </c>
      <c r="I38" s="85" t="s">
        <v>23</v>
      </c>
      <c r="J38" s="84" t="s">
        <v>25</v>
      </c>
      <c r="K38" s="85" t="s">
        <v>26</v>
      </c>
      <c r="L38" s="84" t="s">
        <v>15</v>
      </c>
      <c r="M38" s="85" t="s">
        <v>48</v>
      </c>
      <c r="N38" s="86" t="s">
        <v>49</v>
      </c>
      <c r="O38" s="83" t="s">
        <v>13</v>
      </c>
      <c r="P38" s="84" t="s">
        <v>24</v>
      </c>
      <c r="Q38" s="85" t="s">
        <v>23</v>
      </c>
      <c r="R38" s="84" t="s">
        <v>25</v>
      </c>
      <c r="S38" s="85" t="s">
        <v>26</v>
      </c>
      <c r="T38" s="84" t="s">
        <v>15</v>
      </c>
      <c r="U38" s="85" t="s">
        <v>48</v>
      </c>
      <c r="V38" s="86" t="s">
        <v>49</v>
      </c>
      <c r="W38" s="83" t="s">
        <v>13</v>
      </c>
      <c r="X38" s="84" t="s">
        <v>24</v>
      </c>
      <c r="Y38" s="85" t="s">
        <v>23</v>
      </c>
      <c r="Z38" s="84" t="s">
        <v>25</v>
      </c>
      <c r="AA38" s="85" t="s">
        <v>26</v>
      </c>
      <c r="AB38" s="84" t="s">
        <v>15</v>
      </c>
      <c r="AC38" s="85" t="s">
        <v>48</v>
      </c>
      <c r="AD38" s="86" t="s">
        <v>49</v>
      </c>
      <c r="AE38" s="83" t="s">
        <v>13</v>
      </c>
      <c r="AF38" s="84" t="s">
        <v>24</v>
      </c>
      <c r="AG38" s="85" t="s">
        <v>23</v>
      </c>
      <c r="AH38" s="84" t="s">
        <v>25</v>
      </c>
      <c r="AI38" s="85" t="s">
        <v>26</v>
      </c>
      <c r="AJ38" s="84" t="s">
        <v>15</v>
      </c>
      <c r="AK38" s="85" t="s">
        <v>48</v>
      </c>
      <c r="AL38" s="86" t="s">
        <v>49</v>
      </c>
      <c r="AM38" s="83" t="s">
        <v>13</v>
      </c>
      <c r="AN38" s="84" t="s">
        <v>24</v>
      </c>
      <c r="AO38" s="85" t="s">
        <v>23</v>
      </c>
      <c r="AP38" s="84" t="s">
        <v>25</v>
      </c>
      <c r="AQ38" s="85" t="s">
        <v>26</v>
      </c>
      <c r="AR38" s="84" t="s">
        <v>15</v>
      </c>
      <c r="AS38" s="85" t="s">
        <v>48</v>
      </c>
      <c r="AT38" s="86" t="s">
        <v>49</v>
      </c>
      <c r="AU38" s="83" t="s">
        <v>13</v>
      </c>
      <c r="AV38" s="84" t="s">
        <v>24</v>
      </c>
      <c r="AW38" s="85" t="s">
        <v>23</v>
      </c>
      <c r="AX38" s="84" t="s">
        <v>25</v>
      </c>
      <c r="AY38" s="85" t="s">
        <v>26</v>
      </c>
      <c r="AZ38" s="84" t="s">
        <v>15</v>
      </c>
      <c r="BA38" s="85" t="s">
        <v>48</v>
      </c>
      <c r="BB38" s="86" t="s">
        <v>49</v>
      </c>
      <c r="BC38" s="83" t="s">
        <v>13</v>
      </c>
      <c r="BD38" s="84" t="s">
        <v>24</v>
      </c>
      <c r="BE38" s="85" t="s">
        <v>23</v>
      </c>
      <c r="BF38" s="84" t="s">
        <v>25</v>
      </c>
      <c r="BG38" s="85" t="s">
        <v>26</v>
      </c>
      <c r="BH38" s="84" t="s">
        <v>15</v>
      </c>
      <c r="BI38" s="85" t="s">
        <v>48</v>
      </c>
      <c r="BJ38" s="86" t="s">
        <v>49</v>
      </c>
      <c r="BK38" s="83" t="s">
        <v>13</v>
      </c>
      <c r="BL38" s="84" t="s">
        <v>24</v>
      </c>
      <c r="BM38" s="85" t="s">
        <v>23</v>
      </c>
      <c r="BN38" s="84" t="s">
        <v>25</v>
      </c>
      <c r="BO38" s="85" t="s">
        <v>26</v>
      </c>
      <c r="BP38" s="84" t="s">
        <v>15</v>
      </c>
      <c r="BQ38" s="85" t="s">
        <v>48</v>
      </c>
      <c r="BR38" s="86" t="s">
        <v>49</v>
      </c>
      <c r="BS38" s="83" t="s">
        <v>13</v>
      </c>
      <c r="BT38" s="84" t="s">
        <v>24</v>
      </c>
      <c r="BU38" s="85" t="s">
        <v>23</v>
      </c>
      <c r="BV38" s="84" t="s">
        <v>25</v>
      </c>
      <c r="BW38" s="85" t="s">
        <v>26</v>
      </c>
      <c r="BX38" s="84" t="s">
        <v>15</v>
      </c>
      <c r="BY38" s="85" t="s">
        <v>48</v>
      </c>
      <c r="BZ38" s="86" t="s">
        <v>49</v>
      </c>
      <c r="CA38" s="83" t="s">
        <v>13</v>
      </c>
      <c r="CB38" s="84" t="s">
        <v>24</v>
      </c>
      <c r="CC38" s="85" t="s">
        <v>23</v>
      </c>
      <c r="CD38" s="84" t="s">
        <v>25</v>
      </c>
      <c r="CE38" s="85" t="s">
        <v>26</v>
      </c>
      <c r="CF38" s="84" t="s">
        <v>15</v>
      </c>
      <c r="CG38" s="85" t="s">
        <v>48</v>
      </c>
      <c r="CH38" s="86" t="s">
        <v>49</v>
      </c>
      <c r="CI38" s="83" t="s">
        <v>13</v>
      </c>
      <c r="CJ38" s="84" t="s">
        <v>24</v>
      </c>
      <c r="CK38" s="85" t="s">
        <v>23</v>
      </c>
      <c r="CL38" s="84" t="s">
        <v>25</v>
      </c>
      <c r="CM38" s="85" t="s">
        <v>26</v>
      </c>
      <c r="CN38" s="84" t="s">
        <v>15</v>
      </c>
      <c r="CO38" s="85" t="s">
        <v>48</v>
      </c>
      <c r="CP38" s="86" t="s">
        <v>49</v>
      </c>
      <c r="CQ38" s="83" t="s">
        <v>13</v>
      </c>
      <c r="CR38" s="84" t="s">
        <v>24</v>
      </c>
      <c r="CS38" s="85" t="s">
        <v>23</v>
      </c>
      <c r="CT38" s="84" t="s">
        <v>25</v>
      </c>
      <c r="CU38" s="85" t="s">
        <v>26</v>
      </c>
      <c r="CV38" s="84" t="s">
        <v>15</v>
      </c>
      <c r="CW38" s="85" t="s">
        <v>48</v>
      </c>
      <c r="CX38" s="86" t="s">
        <v>49</v>
      </c>
      <c r="CY38" s="83" t="s">
        <v>13</v>
      </c>
      <c r="CZ38" s="84" t="s">
        <v>24</v>
      </c>
      <c r="DA38" s="85" t="s">
        <v>23</v>
      </c>
      <c r="DB38" s="84" t="s">
        <v>25</v>
      </c>
      <c r="DC38" s="85" t="s">
        <v>26</v>
      </c>
      <c r="DD38" s="84" t="s">
        <v>15</v>
      </c>
      <c r="DE38" s="85" t="s">
        <v>48</v>
      </c>
      <c r="DF38" s="86" t="s">
        <v>49</v>
      </c>
      <c r="DG38" s="83" t="s">
        <v>13</v>
      </c>
      <c r="DH38" s="84" t="s">
        <v>24</v>
      </c>
      <c r="DI38" s="85" t="s">
        <v>23</v>
      </c>
      <c r="DJ38" s="84" t="s">
        <v>25</v>
      </c>
      <c r="DK38" s="85" t="s">
        <v>26</v>
      </c>
      <c r="DL38" s="84" t="s">
        <v>15</v>
      </c>
      <c r="DM38" s="85" t="s">
        <v>48</v>
      </c>
      <c r="DN38" s="86" t="s">
        <v>49</v>
      </c>
      <c r="DO38" s="83" t="s">
        <v>13</v>
      </c>
      <c r="DP38" s="84" t="s">
        <v>24</v>
      </c>
      <c r="DQ38" s="85" t="s">
        <v>23</v>
      </c>
      <c r="DR38" s="84" t="s">
        <v>25</v>
      </c>
      <c r="DS38" s="85" t="s">
        <v>26</v>
      </c>
      <c r="DT38" s="84" t="s">
        <v>15</v>
      </c>
      <c r="DU38" s="85" t="s">
        <v>48</v>
      </c>
      <c r="DV38" s="86" t="s">
        <v>49</v>
      </c>
      <c r="DW38" s="83" t="s">
        <v>13</v>
      </c>
      <c r="DX38" s="84" t="s">
        <v>24</v>
      </c>
      <c r="DY38" s="85" t="s">
        <v>23</v>
      </c>
      <c r="DZ38" s="84" t="s">
        <v>25</v>
      </c>
      <c r="EA38" s="85" t="s">
        <v>26</v>
      </c>
      <c r="EB38" s="84" t="s">
        <v>15</v>
      </c>
      <c r="EC38" s="85" t="s">
        <v>48</v>
      </c>
      <c r="ED38" s="86" t="s">
        <v>49</v>
      </c>
      <c r="EE38" s="83" t="s">
        <v>13</v>
      </c>
      <c r="EF38" s="84" t="s">
        <v>24</v>
      </c>
      <c r="EG38" s="85" t="s">
        <v>23</v>
      </c>
      <c r="EH38" s="84" t="s">
        <v>25</v>
      </c>
      <c r="EI38" s="85" t="s">
        <v>26</v>
      </c>
      <c r="EJ38" s="84" t="s">
        <v>15</v>
      </c>
      <c r="EK38" s="85" t="s">
        <v>48</v>
      </c>
      <c r="EL38" s="86" t="s">
        <v>49</v>
      </c>
      <c r="EM38" s="83" t="s">
        <v>13</v>
      </c>
      <c r="EN38" s="84" t="s">
        <v>24</v>
      </c>
      <c r="EO38" s="85" t="s">
        <v>23</v>
      </c>
      <c r="EP38" s="84" t="s">
        <v>25</v>
      </c>
      <c r="EQ38" s="85" t="s">
        <v>26</v>
      </c>
      <c r="ER38" s="84" t="s">
        <v>15</v>
      </c>
      <c r="ES38" s="85" t="s">
        <v>48</v>
      </c>
      <c r="ET38" s="86" t="s">
        <v>49</v>
      </c>
      <c r="EU38" s="83" t="s">
        <v>13</v>
      </c>
      <c r="EV38" s="84" t="s">
        <v>24</v>
      </c>
      <c r="EW38" s="85" t="s">
        <v>23</v>
      </c>
      <c r="EX38" s="84" t="s">
        <v>25</v>
      </c>
      <c r="EY38" s="85" t="s">
        <v>26</v>
      </c>
      <c r="EZ38" s="84" t="s">
        <v>15</v>
      </c>
      <c r="FA38" s="85" t="s">
        <v>48</v>
      </c>
      <c r="FB38" s="86" t="s">
        <v>49</v>
      </c>
      <c r="FC38" s="83" t="s">
        <v>13</v>
      </c>
      <c r="FD38" s="84" t="s">
        <v>24</v>
      </c>
      <c r="FE38" s="85" t="s">
        <v>23</v>
      </c>
      <c r="FF38" s="84" t="s">
        <v>25</v>
      </c>
      <c r="FG38" s="85" t="s">
        <v>26</v>
      </c>
      <c r="FH38" s="84" t="s">
        <v>15</v>
      </c>
      <c r="FI38" s="85" t="s">
        <v>48</v>
      </c>
      <c r="FJ38" s="86" t="s">
        <v>49</v>
      </c>
      <c r="FK38" s="83" t="s">
        <v>13</v>
      </c>
      <c r="FL38" s="84" t="s">
        <v>24</v>
      </c>
      <c r="FM38" s="85" t="s">
        <v>23</v>
      </c>
      <c r="FN38" s="84" t="s">
        <v>25</v>
      </c>
      <c r="FO38" s="85" t="s">
        <v>26</v>
      </c>
      <c r="FP38" s="84" t="s">
        <v>15</v>
      </c>
      <c r="FQ38" s="85" t="s">
        <v>48</v>
      </c>
      <c r="FR38" s="86" t="s">
        <v>49</v>
      </c>
      <c r="FS38" s="83" t="s">
        <v>13</v>
      </c>
      <c r="FT38" s="84" t="s">
        <v>24</v>
      </c>
      <c r="FU38" s="85" t="s">
        <v>23</v>
      </c>
      <c r="FV38" s="84" t="s">
        <v>25</v>
      </c>
      <c r="FW38" s="85" t="s">
        <v>26</v>
      </c>
      <c r="FX38" s="84" t="s">
        <v>15</v>
      </c>
      <c r="FY38" s="85" t="s">
        <v>48</v>
      </c>
      <c r="FZ38" s="86" t="s">
        <v>49</v>
      </c>
      <c r="GA38" s="83" t="s">
        <v>13</v>
      </c>
      <c r="GB38" s="84" t="s">
        <v>24</v>
      </c>
      <c r="GC38" s="85" t="s">
        <v>23</v>
      </c>
      <c r="GD38" s="84" t="s">
        <v>25</v>
      </c>
      <c r="GE38" s="85" t="s">
        <v>26</v>
      </c>
      <c r="GF38" s="84" t="s">
        <v>15</v>
      </c>
      <c r="GG38" s="85" t="s">
        <v>48</v>
      </c>
      <c r="GH38" s="86" t="s">
        <v>49</v>
      </c>
      <c r="GI38" s="83" t="s">
        <v>13</v>
      </c>
      <c r="GJ38" s="84" t="s">
        <v>24</v>
      </c>
      <c r="GK38" s="85" t="s">
        <v>23</v>
      </c>
      <c r="GL38" s="84" t="s">
        <v>25</v>
      </c>
      <c r="GM38" s="85" t="s">
        <v>26</v>
      </c>
      <c r="GN38" s="84" t="s">
        <v>15</v>
      </c>
      <c r="GO38" s="85" t="s">
        <v>48</v>
      </c>
      <c r="GP38" s="86" t="s">
        <v>49</v>
      </c>
      <c r="GQ38" s="83" t="s">
        <v>13</v>
      </c>
      <c r="GR38" s="84" t="s">
        <v>24</v>
      </c>
      <c r="GS38" s="85" t="s">
        <v>23</v>
      </c>
      <c r="GT38" s="84" t="s">
        <v>25</v>
      </c>
      <c r="GU38" s="85" t="s">
        <v>26</v>
      </c>
      <c r="GV38" s="84" t="s">
        <v>15</v>
      </c>
      <c r="GW38" s="85" t="s">
        <v>48</v>
      </c>
      <c r="GX38" s="86" t="s">
        <v>49</v>
      </c>
    </row>
    <row r="39" spans="4:206" s="70" customFormat="1" ht="12.75" x14ac:dyDescent="0.2">
      <c r="D39" s="169" t="s">
        <v>4</v>
      </c>
      <c r="E39" s="171" t="s">
        <v>33</v>
      </c>
      <c r="F39" s="170">
        <v>37</v>
      </c>
      <c r="G39" s="175">
        <v>0.3</v>
      </c>
      <c r="H39" s="171">
        <v>4.5</v>
      </c>
      <c r="I39" s="171">
        <v>1.8</v>
      </c>
      <c r="J39" s="171">
        <f>H39/I39</f>
        <v>2.5</v>
      </c>
      <c r="K39" s="171">
        <v>0.25</v>
      </c>
      <c r="L39" s="172">
        <f>(J39/K39)*(1-G39)</f>
        <v>7</v>
      </c>
      <c r="M39" s="173">
        <f>$F$39*H39</f>
        <v>166.5</v>
      </c>
      <c r="N39" s="176">
        <f>IF(H39=0,"",(M39+K5+K13+K21+K29)/J39)</f>
        <v>403.62399999999997</v>
      </c>
      <c r="O39" s="175">
        <v>0.3</v>
      </c>
      <c r="P39" s="171"/>
      <c r="Q39" s="171">
        <v>1.8</v>
      </c>
      <c r="R39" s="171">
        <f>P39/Q39</f>
        <v>0</v>
      </c>
      <c r="S39" s="171">
        <v>0.25</v>
      </c>
      <c r="T39" s="172">
        <f>(R39/S39)*(1-O39)</f>
        <v>0</v>
      </c>
      <c r="U39" s="173">
        <f>$F$39*P39</f>
        <v>0</v>
      </c>
      <c r="V39" s="176" t="str">
        <f>IF(P39=0,"",(U39+S5+S13+S21+S29)/R39)</f>
        <v/>
      </c>
      <c r="W39" s="175">
        <v>0.3</v>
      </c>
      <c r="X39" s="171"/>
      <c r="Y39" s="171">
        <v>1.8</v>
      </c>
      <c r="Z39" s="171">
        <f>X39/Y39</f>
        <v>0</v>
      </c>
      <c r="AA39" s="171">
        <v>0.25</v>
      </c>
      <c r="AB39" s="172">
        <f>(Z39/AA39)*(1-W39)</f>
        <v>0</v>
      </c>
      <c r="AC39" s="173">
        <f>$F$39*X39</f>
        <v>0</v>
      </c>
      <c r="AD39" s="176" t="str">
        <f>IF(X39=0,"",(AC39+AA5+AA13+AA21+AA29)/Z39)</f>
        <v/>
      </c>
      <c r="AE39" s="175">
        <v>0.3</v>
      </c>
      <c r="AF39" s="171"/>
      <c r="AG39" s="171">
        <v>1.8</v>
      </c>
      <c r="AH39" s="171">
        <f>AF39/AG39</f>
        <v>0</v>
      </c>
      <c r="AI39" s="171">
        <v>0.25</v>
      </c>
      <c r="AJ39" s="172">
        <f>(AH39/AI39)*(1-AE39)</f>
        <v>0</v>
      </c>
      <c r="AK39" s="173">
        <f>$F$39*AF39</f>
        <v>0</v>
      </c>
      <c r="AL39" s="176" t="str">
        <f>IF(AF39=0,"",(AK39+AI5+AI13+AI21+AI29)/AH39)</f>
        <v/>
      </c>
      <c r="AM39" s="175">
        <v>0.3</v>
      </c>
      <c r="AN39" s="171"/>
      <c r="AO39" s="171">
        <v>1.8</v>
      </c>
      <c r="AP39" s="171">
        <f>AN39/AO39</f>
        <v>0</v>
      </c>
      <c r="AQ39" s="171">
        <v>0.25</v>
      </c>
      <c r="AR39" s="172">
        <f>(AP39/AQ39)*(1-AM39)</f>
        <v>0</v>
      </c>
      <c r="AS39" s="173">
        <f>$F$39*AN39</f>
        <v>0</v>
      </c>
      <c r="AT39" s="176" t="str">
        <f>IF(AN39=0,"",(AS39+AQ5+AQ13+AQ21+AQ29)/AP39)</f>
        <v/>
      </c>
      <c r="AU39" s="175">
        <v>0.3</v>
      </c>
      <c r="AV39" s="171"/>
      <c r="AW39" s="171">
        <v>1.8</v>
      </c>
      <c r="AX39" s="171">
        <f>AV39/AW39</f>
        <v>0</v>
      </c>
      <c r="AY39" s="171">
        <v>0.25</v>
      </c>
      <c r="AZ39" s="172">
        <f>(AX39/AY39)*(1-AU39)</f>
        <v>0</v>
      </c>
      <c r="BA39" s="173">
        <f>$F$39*AV39</f>
        <v>0</v>
      </c>
      <c r="BB39" s="176" t="str">
        <f>IF(AV39=0,"",(BA39+AY5+AY13+AY21+AY29)/AX39)</f>
        <v/>
      </c>
      <c r="BC39" s="175">
        <v>0.3</v>
      </c>
      <c r="BD39" s="171">
        <v>4.5</v>
      </c>
      <c r="BE39" s="171">
        <v>1.8</v>
      </c>
      <c r="BF39" s="171">
        <f>BD39/BE39</f>
        <v>2.5</v>
      </c>
      <c r="BG39" s="171">
        <v>0.25</v>
      </c>
      <c r="BH39" s="172">
        <f>(BF39/BG39)*(1-BC39)</f>
        <v>7</v>
      </c>
      <c r="BI39" s="173">
        <f>$F$39*BD39</f>
        <v>166.5</v>
      </c>
      <c r="BJ39" s="176">
        <f>IF(BD39=0,"",(BI39+BG5+BG13+BG21+BG29)/BF39)</f>
        <v>382.29</v>
      </c>
      <c r="BK39" s="175">
        <v>0.3</v>
      </c>
      <c r="BL39" s="171"/>
      <c r="BM39" s="171">
        <v>1.8</v>
      </c>
      <c r="BN39" s="171">
        <f>BL39/BM39</f>
        <v>0</v>
      </c>
      <c r="BO39" s="171">
        <v>0.25</v>
      </c>
      <c r="BP39" s="172">
        <f>(BN39/BO39)*(1-BK39)</f>
        <v>0</v>
      </c>
      <c r="BQ39" s="173">
        <f>$F$39*BL39</f>
        <v>0</v>
      </c>
      <c r="BR39" s="176" t="str">
        <f>IF(BL39=0,"",(BQ39+BO5+BO13+BO21+BO29)/BN39)</f>
        <v/>
      </c>
      <c r="BS39" s="175">
        <v>0.3</v>
      </c>
      <c r="BT39" s="171">
        <v>4.5</v>
      </c>
      <c r="BU39" s="171">
        <v>1.8</v>
      </c>
      <c r="BV39" s="171">
        <f>BT39/BU39</f>
        <v>2.5</v>
      </c>
      <c r="BW39" s="171">
        <v>0.25</v>
      </c>
      <c r="BX39" s="172">
        <f>(BV39/BW39)*(1-BS39)</f>
        <v>7</v>
      </c>
      <c r="BY39" s="173">
        <f>$F$39*BT39</f>
        <v>166.5</v>
      </c>
      <c r="BZ39" s="176">
        <f>IF(BT39=0,"",(BY39+BW5+BW13+BW21+BW29)/BV39)</f>
        <v>149.52500000000001</v>
      </c>
      <c r="CA39" s="175">
        <v>0.3</v>
      </c>
      <c r="CB39" s="171"/>
      <c r="CC39" s="171">
        <v>1.8</v>
      </c>
      <c r="CD39" s="171">
        <f>CB39/CC39</f>
        <v>0</v>
      </c>
      <c r="CE39" s="171">
        <v>0.25</v>
      </c>
      <c r="CF39" s="172">
        <f>(CD39/CE39)*(1-CA39)</f>
        <v>0</v>
      </c>
      <c r="CG39" s="173">
        <f>$F$39*CB39</f>
        <v>0</v>
      </c>
      <c r="CH39" s="176" t="str">
        <f>IF(CB39=0,"",(CG39+CE5+CE13+CE21+CE29)/CD39)</f>
        <v/>
      </c>
      <c r="CI39" s="175">
        <v>0.3</v>
      </c>
      <c r="CJ39" s="171"/>
      <c r="CK39" s="171">
        <v>1.8</v>
      </c>
      <c r="CL39" s="171">
        <f>CJ39/CK39</f>
        <v>0</v>
      </c>
      <c r="CM39" s="171">
        <v>0.25</v>
      </c>
      <c r="CN39" s="172">
        <f>(CL39/CM39)*(1-CI39)</f>
        <v>0</v>
      </c>
      <c r="CO39" s="173">
        <f>$F$39*CJ39</f>
        <v>0</v>
      </c>
      <c r="CP39" s="176" t="str">
        <f>IF(CJ39=0,"",(CO39+CM5+CM13+CM21+CM29)/CL39)</f>
        <v/>
      </c>
      <c r="CQ39" s="175">
        <v>0.3</v>
      </c>
      <c r="CR39" s="171">
        <v>4.5</v>
      </c>
      <c r="CS39" s="171">
        <v>1.8</v>
      </c>
      <c r="CT39" s="171">
        <f>CR39/CS39</f>
        <v>2.5</v>
      </c>
      <c r="CU39" s="171">
        <v>0.25</v>
      </c>
      <c r="CV39" s="172">
        <f>(CT39/CU39)*(1-CQ39)</f>
        <v>7</v>
      </c>
      <c r="CW39" s="173">
        <f>$F$39*CR39</f>
        <v>166.5</v>
      </c>
      <c r="CX39" s="176">
        <f>IF(CR39=0,"",(CW39+CU5+CU13+CU21+CU29)/CT39)</f>
        <v>457.46399999999994</v>
      </c>
      <c r="CY39" s="175">
        <v>0.3</v>
      </c>
      <c r="CZ39" s="171">
        <v>4.5</v>
      </c>
      <c r="DA39" s="171">
        <v>1.8</v>
      </c>
      <c r="DB39" s="171">
        <f>CZ39/DA39</f>
        <v>2.5</v>
      </c>
      <c r="DC39" s="171">
        <v>0.25</v>
      </c>
      <c r="DD39" s="172">
        <f>(DB39/DC39)*(1-CY39)</f>
        <v>7</v>
      </c>
      <c r="DE39" s="173">
        <f>$F$39*CZ39</f>
        <v>166.5</v>
      </c>
      <c r="DF39" s="176">
        <f>IF(CZ39=0,"",(DE39+DC5+DC13+DC21+DC29)/DB39)</f>
        <v>491.58599999999996</v>
      </c>
      <c r="DG39" s="175">
        <v>0.3</v>
      </c>
      <c r="DH39" s="171">
        <v>8</v>
      </c>
      <c r="DI39" s="171">
        <v>1.8</v>
      </c>
      <c r="DJ39" s="171">
        <f>DH39/DI39</f>
        <v>4.4444444444444446</v>
      </c>
      <c r="DK39" s="171">
        <v>0.25</v>
      </c>
      <c r="DL39" s="172">
        <f>(DJ39/DK39)*(1-DG39)</f>
        <v>12.444444444444445</v>
      </c>
      <c r="DM39" s="173">
        <f>$F$39*DH39</f>
        <v>296</v>
      </c>
      <c r="DN39" s="176">
        <f>IF(DH39=0,"",(DM39+DK5+DK13+DK21+DK29)/DJ39)</f>
        <v>110.05649999999999</v>
      </c>
      <c r="DO39" s="175">
        <v>0.3</v>
      </c>
      <c r="DP39" s="171">
        <v>15</v>
      </c>
      <c r="DQ39" s="171">
        <v>1.8</v>
      </c>
      <c r="DR39" s="171">
        <f>DP39/DQ39</f>
        <v>8.3333333333333339</v>
      </c>
      <c r="DS39" s="171">
        <v>0.25</v>
      </c>
      <c r="DT39" s="172">
        <f>(DR39/DS39)*(1-DO39)</f>
        <v>23.333333333333332</v>
      </c>
      <c r="DU39" s="173">
        <f>$F$39*DP39</f>
        <v>555</v>
      </c>
      <c r="DV39" s="176">
        <f>IF(DP39=0,"",(DU39+DS5+DS13+DS21+DS29)/DR39)</f>
        <v>131.28149999999997</v>
      </c>
      <c r="DW39" s="175">
        <v>0.3</v>
      </c>
      <c r="DX39" s="171">
        <v>10</v>
      </c>
      <c r="DY39" s="171">
        <v>1.8</v>
      </c>
      <c r="DZ39" s="171">
        <f>DX39/DY39</f>
        <v>5.5555555555555554</v>
      </c>
      <c r="EA39" s="171">
        <v>0.25</v>
      </c>
      <c r="EB39" s="172">
        <f>(DZ39/EA39)*(1-DW39)</f>
        <v>15.555555555555554</v>
      </c>
      <c r="EC39" s="173">
        <f>$F$39*DX39</f>
        <v>370</v>
      </c>
      <c r="ED39" s="176">
        <f>IF(DX39=0,"",(EC39+EA5+EA13+EA21+EA29)/DZ39)</f>
        <v>141.23250000000002</v>
      </c>
      <c r="EE39" s="175">
        <v>0.3</v>
      </c>
      <c r="EF39" s="171"/>
      <c r="EG39" s="171">
        <v>1.8</v>
      </c>
      <c r="EH39" s="171">
        <f>EF39/EG39</f>
        <v>0</v>
      </c>
      <c r="EI39" s="171">
        <v>0.25</v>
      </c>
      <c r="EJ39" s="172">
        <f>(EH39/EI39)*(1-EE39)</f>
        <v>0</v>
      </c>
      <c r="EK39" s="173">
        <f>$F$39*EF39</f>
        <v>0</v>
      </c>
      <c r="EL39" s="176" t="str">
        <f>IF(EF39=0,"",(EK39+EI5+EI13+EI21+EI29)/EH39)</f>
        <v/>
      </c>
      <c r="EM39" s="175">
        <v>0.3</v>
      </c>
      <c r="EN39" s="171"/>
      <c r="EO39" s="171">
        <v>1.8</v>
      </c>
      <c r="EP39" s="171">
        <f>EN39/EO39</f>
        <v>0</v>
      </c>
      <c r="EQ39" s="171">
        <v>0.25</v>
      </c>
      <c r="ER39" s="172">
        <f>(EP39/EQ39)*(1-EM39)</f>
        <v>0</v>
      </c>
      <c r="ES39" s="173">
        <f>$F$39*EN39</f>
        <v>0</v>
      </c>
      <c r="ET39" s="176" t="str">
        <f>IF(EN39=0,"",(ES39+EQ5+EQ13+EQ21+EQ29)/EP39)</f>
        <v/>
      </c>
      <c r="EU39" s="175">
        <v>0.3</v>
      </c>
      <c r="EV39" s="171">
        <v>7.2</v>
      </c>
      <c r="EW39" s="171">
        <v>1.8</v>
      </c>
      <c r="EX39" s="171">
        <f>EV39/EW39</f>
        <v>4</v>
      </c>
      <c r="EY39" s="171">
        <v>0.25</v>
      </c>
      <c r="EZ39" s="172">
        <f>(EX39/EY39)*(1-EU39)</f>
        <v>11.2</v>
      </c>
      <c r="FA39" s="173">
        <f>$F$39*EV39</f>
        <v>266.40000000000003</v>
      </c>
      <c r="FB39" s="176">
        <f>IF(EV39=0,"",(FA39+EY5+EY13+EY21+EY29)/EX39)</f>
        <v>125.05125000000001</v>
      </c>
      <c r="FC39" s="175">
        <v>0.3</v>
      </c>
      <c r="FD39" s="171">
        <v>7.5</v>
      </c>
      <c r="FE39" s="171">
        <v>1.8</v>
      </c>
      <c r="FF39" s="171">
        <f>FD39/FE39</f>
        <v>4.166666666666667</v>
      </c>
      <c r="FG39" s="171">
        <v>0.25</v>
      </c>
      <c r="FH39" s="172">
        <f>(FF39/FG39)*(1-FC39)</f>
        <v>11.666666666666666</v>
      </c>
      <c r="FI39" s="173">
        <f>$F$39*FD39</f>
        <v>277.5</v>
      </c>
      <c r="FJ39" s="176">
        <f>IF(FD39=0,"",(FI39+FG5+FG13+FG21+FG29)/FF39)</f>
        <v>140.73755999999997</v>
      </c>
      <c r="FK39" s="175">
        <v>0.3</v>
      </c>
      <c r="FL39" s="171"/>
      <c r="FM39" s="171">
        <v>1.8</v>
      </c>
      <c r="FN39" s="171">
        <f>FL39/FM39</f>
        <v>0</v>
      </c>
      <c r="FO39" s="171">
        <v>0.25</v>
      </c>
      <c r="FP39" s="172">
        <f>(FN39/FO39)*(1-FK39)</f>
        <v>0</v>
      </c>
      <c r="FQ39" s="173">
        <f>$F$39*FL39</f>
        <v>0</v>
      </c>
      <c r="FR39" s="176" t="str">
        <f>IF(FL39=0,"",(FQ39+FO5+FO13+FO21+FO29)/FN39)</f>
        <v/>
      </c>
      <c r="FS39" s="175">
        <v>0.3</v>
      </c>
      <c r="FT39" s="171">
        <v>4</v>
      </c>
      <c r="FU39" s="171">
        <v>1.8</v>
      </c>
      <c r="FV39" s="171">
        <f>FT39/FU39</f>
        <v>2.2222222222222223</v>
      </c>
      <c r="FW39" s="171">
        <v>0.25</v>
      </c>
      <c r="FX39" s="172">
        <f>(FV39/FW39)*(1-FS39)</f>
        <v>6.2222222222222223</v>
      </c>
      <c r="FY39" s="173">
        <f>$F$39*FT39</f>
        <v>148</v>
      </c>
      <c r="FZ39" s="176">
        <f>IF(FT39=0,"",(FY39+FW5+FW13+FW21+FW29)/FV39)</f>
        <v>178.54874999999998</v>
      </c>
      <c r="GA39" s="175">
        <v>0.3</v>
      </c>
      <c r="GB39" s="171"/>
      <c r="GC39" s="171">
        <v>1.8</v>
      </c>
      <c r="GD39" s="171">
        <f>GB39/GC39</f>
        <v>0</v>
      </c>
      <c r="GE39" s="171">
        <v>0.25</v>
      </c>
      <c r="GF39" s="172">
        <f>(GD39/GE39)*(1-GA39)</f>
        <v>0</v>
      </c>
      <c r="GG39" s="173">
        <f>$F$39*GB39</f>
        <v>0</v>
      </c>
      <c r="GH39" s="176" t="str">
        <f>IF(GB39=0,"",(GG39+GE5+GE13+GE21+GE29)/GD39)</f>
        <v/>
      </c>
      <c r="GI39" s="175">
        <v>0.3</v>
      </c>
      <c r="GJ39" s="171"/>
      <c r="GK39" s="171">
        <v>1.8</v>
      </c>
      <c r="GL39" s="171">
        <f>GJ39/GK39</f>
        <v>0</v>
      </c>
      <c r="GM39" s="171">
        <v>0.25</v>
      </c>
      <c r="GN39" s="172">
        <f>(GL39/GM39)*(1-GI39)</f>
        <v>0</v>
      </c>
      <c r="GO39" s="173">
        <f>$F$39*GJ39</f>
        <v>0</v>
      </c>
      <c r="GP39" s="176" t="str">
        <f>IF(GJ39=0,"",(GO39+GM5+GM13+GM21+GM29)/GL39)</f>
        <v/>
      </c>
      <c r="GQ39" s="175">
        <v>0.3</v>
      </c>
      <c r="GR39" s="171"/>
      <c r="GS39" s="171">
        <v>1.8</v>
      </c>
      <c r="GT39" s="171">
        <f>GR39/GS39</f>
        <v>0</v>
      </c>
      <c r="GU39" s="171">
        <v>0.25</v>
      </c>
      <c r="GV39" s="172">
        <f>(GT39/GU39)*(1-GQ39)</f>
        <v>0</v>
      </c>
      <c r="GW39" s="173">
        <f>$F$39*GR39</f>
        <v>0</v>
      </c>
      <c r="GX39" s="176" t="str">
        <f>IF(GR39=0,"",(GW39+GU5+GU13+GU21+GU29)/GT39)</f>
        <v/>
      </c>
    </row>
    <row r="40" spans="4:206" s="70" customFormat="1" ht="12.75" x14ac:dyDescent="0.2">
      <c r="D40" s="169" t="s">
        <v>3</v>
      </c>
      <c r="E40" s="171" t="s">
        <v>34</v>
      </c>
      <c r="F40" s="170">
        <v>145</v>
      </c>
      <c r="G40" s="175">
        <v>0.15</v>
      </c>
      <c r="H40" s="171">
        <v>5</v>
      </c>
      <c r="I40" s="171">
        <v>2</v>
      </c>
      <c r="J40" s="171">
        <f>H40/I40</f>
        <v>2.5</v>
      </c>
      <c r="K40" s="171">
        <v>0.2</v>
      </c>
      <c r="L40" s="172">
        <f>(J40/K40)*(1-G40)</f>
        <v>10.625</v>
      </c>
      <c r="M40" s="173">
        <f>$F$40*J40</f>
        <v>362.5</v>
      </c>
      <c r="N40" s="176">
        <f>IF(H40=0,"",(M40+K7+K15+K23+K31)/J40)</f>
        <v>482.024</v>
      </c>
      <c r="O40" s="175">
        <v>0.15</v>
      </c>
      <c r="P40" s="171"/>
      <c r="Q40" s="171">
        <v>2</v>
      </c>
      <c r="R40" s="171">
        <f>P40/Q40</f>
        <v>0</v>
      </c>
      <c r="S40" s="171">
        <v>0.2</v>
      </c>
      <c r="T40" s="172">
        <f t="shared" ref="T40:T41" si="123">(R40/S40)*(1-O40)</f>
        <v>0</v>
      </c>
      <c r="U40" s="173">
        <f>$F$40*R40</f>
        <v>0</v>
      </c>
      <c r="V40" s="176" t="str">
        <f>IF(P40=0,"",(U40+S7+S15+S23+S31)/R40)</f>
        <v/>
      </c>
      <c r="W40" s="175">
        <v>0.15</v>
      </c>
      <c r="X40" s="171"/>
      <c r="Y40" s="171">
        <v>2</v>
      </c>
      <c r="Z40" s="171">
        <f>X40/Y40</f>
        <v>0</v>
      </c>
      <c r="AA40" s="171">
        <v>0.2</v>
      </c>
      <c r="AB40" s="172">
        <f t="shared" ref="AB40:AB41" si="124">(Z40/AA40)*(1-W40)</f>
        <v>0</v>
      </c>
      <c r="AC40" s="173">
        <f>$F$40*Z40</f>
        <v>0</v>
      </c>
      <c r="AD40" s="176" t="str">
        <f>IF(X40=0,"",(AC40+AA7+AA15+AA23+AA31)/Z40)</f>
        <v/>
      </c>
      <c r="AE40" s="175">
        <v>0.15</v>
      </c>
      <c r="AF40" s="171"/>
      <c r="AG40" s="171">
        <v>2</v>
      </c>
      <c r="AH40" s="171">
        <f>AF40/AG40</f>
        <v>0</v>
      </c>
      <c r="AI40" s="171">
        <v>0.2</v>
      </c>
      <c r="AJ40" s="172">
        <f t="shared" ref="AJ40:AJ41" si="125">(AH40/AI40)*(1-AE40)</f>
        <v>0</v>
      </c>
      <c r="AK40" s="173">
        <f>$F$40*AH40</f>
        <v>0</v>
      </c>
      <c r="AL40" s="176" t="str">
        <f>IF(AF40=0,"",(AK40+AI7+AI15+AI23+AI31)/AH40)</f>
        <v/>
      </c>
      <c r="AM40" s="175">
        <v>0.15</v>
      </c>
      <c r="AN40" s="171"/>
      <c r="AO40" s="171">
        <v>2</v>
      </c>
      <c r="AP40" s="171">
        <f>AN40/AO40</f>
        <v>0</v>
      </c>
      <c r="AQ40" s="171">
        <v>0.2</v>
      </c>
      <c r="AR40" s="172">
        <f t="shared" ref="AR40:AR41" si="126">(AP40/AQ40)*(1-AM40)</f>
        <v>0</v>
      </c>
      <c r="AS40" s="173">
        <f>$F$40*AP40</f>
        <v>0</v>
      </c>
      <c r="AT40" s="176" t="str">
        <f>IF(AN40=0,"",(AS40+AQ7+AQ15+AQ23+AQ31)/AP40)</f>
        <v/>
      </c>
      <c r="AU40" s="175">
        <v>0.15</v>
      </c>
      <c r="AV40" s="171"/>
      <c r="AW40" s="171">
        <v>2</v>
      </c>
      <c r="AX40" s="171">
        <f>AV40/AW40</f>
        <v>0</v>
      </c>
      <c r="AY40" s="171">
        <v>0.2</v>
      </c>
      <c r="AZ40" s="172">
        <f t="shared" ref="AZ40:AZ41" si="127">(AX40/AY40)*(1-AU40)</f>
        <v>0</v>
      </c>
      <c r="BA40" s="173">
        <f>$F$40*AX40</f>
        <v>0</v>
      </c>
      <c r="BB40" s="176" t="str">
        <f>IF(AV40=0,"",(BA40+AY7+AY15+AY23+AY31)/AX40)</f>
        <v/>
      </c>
      <c r="BC40" s="175">
        <v>0.15</v>
      </c>
      <c r="BD40" s="171">
        <v>5</v>
      </c>
      <c r="BE40" s="171">
        <v>2</v>
      </c>
      <c r="BF40" s="171">
        <f>BD40/BE40</f>
        <v>2.5</v>
      </c>
      <c r="BG40" s="171">
        <v>0.2</v>
      </c>
      <c r="BH40" s="172">
        <f t="shared" ref="BH40:BH41" si="128">(BF40/BG40)*(1-BC40)</f>
        <v>10.625</v>
      </c>
      <c r="BI40" s="173">
        <f>$F$40*BF40</f>
        <v>362.5</v>
      </c>
      <c r="BJ40" s="176">
        <f>IF(BD40=0,"",(BI40+BG7+BG15+BG23+BG32)/BF40)</f>
        <v>310.85000000000002</v>
      </c>
      <c r="BK40" s="175">
        <v>0.15</v>
      </c>
      <c r="BL40" s="171">
        <v>5</v>
      </c>
      <c r="BM40" s="171">
        <v>2</v>
      </c>
      <c r="BN40" s="171">
        <f>BL40/BM40</f>
        <v>2.5</v>
      </c>
      <c r="BO40" s="171">
        <v>0.2</v>
      </c>
      <c r="BP40" s="172">
        <f t="shared" ref="BP40:BP41" si="129">(BN40/BO40)*(1-BK40)</f>
        <v>10.625</v>
      </c>
      <c r="BQ40" s="173">
        <f>$F$40*BN40</f>
        <v>362.5</v>
      </c>
      <c r="BR40" s="176">
        <f>IF(BL40=0,"",(BQ40+BO7+BO15+BO23+BO31)/BN40)</f>
        <v>310.85000000000002</v>
      </c>
      <c r="BS40" s="175">
        <v>0.15</v>
      </c>
      <c r="BT40" s="171">
        <v>5</v>
      </c>
      <c r="BU40" s="171">
        <v>2</v>
      </c>
      <c r="BV40" s="171">
        <f>BT40/BU40</f>
        <v>2.5</v>
      </c>
      <c r="BW40" s="171">
        <v>0.2</v>
      </c>
      <c r="BX40" s="172">
        <f t="shared" ref="BX40:BX41" si="130">(BV40/BW40)*(1-BS40)</f>
        <v>10.625</v>
      </c>
      <c r="BY40" s="173">
        <f>$F$40*BV40</f>
        <v>362.5</v>
      </c>
      <c r="BZ40" s="176">
        <f>IF(BT40=0,"",(BY40+BW7+BW15+BW23+BW31)/BV40)</f>
        <v>227.92500000000001</v>
      </c>
      <c r="CA40" s="175">
        <v>0.15</v>
      </c>
      <c r="CB40" s="171"/>
      <c r="CC40" s="171">
        <v>2</v>
      </c>
      <c r="CD40" s="171">
        <f>CB40/CC40</f>
        <v>0</v>
      </c>
      <c r="CE40" s="171">
        <v>0.2</v>
      </c>
      <c r="CF40" s="172">
        <f t="shared" ref="CF40:CF41" si="131">(CD40/CE40)*(1-CA40)</f>
        <v>0</v>
      </c>
      <c r="CG40" s="173">
        <f>$F$40*CD40</f>
        <v>0</v>
      </c>
      <c r="CH40" s="176" t="str">
        <f>IF(CB40=0,"",(CG40+CE7+CE15+CE23+CE31)/CD40)</f>
        <v/>
      </c>
      <c r="CI40" s="175">
        <v>0.15</v>
      </c>
      <c r="CJ40" s="171"/>
      <c r="CK40" s="171">
        <v>2</v>
      </c>
      <c r="CL40" s="171">
        <f>CJ40/CK40</f>
        <v>0</v>
      </c>
      <c r="CM40" s="171">
        <v>0.2</v>
      </c>
      <c r="CN40" s="172">
        <f t="shared" ref="CN40:CN41" si="132">(CL40/CM40)*(1-CI40)</f>
        <v>0</v>
      </c>
      <c r="CO40" s="173">
        <f>$F$40*CL40</f>
        <v>0</v>
      </c>
      <c r="CP40" s="176" t="str">
        <f>IF(CJ40=0,"",(CO40+CM7+CM15+CM23+CM31)/CL40)</f>
        <v/>
      </c>
      <c r="CQ40" s="175">
        <v>0.15</v>
      </c>
      <c r="CR40" s="171">
        <v>5</v>
      </c>
      <c r="CS40" s="171">
        <v>2</v>
      </c>
      <c r="CT40" s="171">
        <f>CR40/CS40</f>
        <v>2.5</v>
      </c>
      <c r="CU40" s="171">
        <v>0.2</v>
      </c>
      <c r="CV40" s="172">
        <f t="shared" ref="CV40:CV41" si="133">(CT40/CU40)*(1-CQ40)</f>
        <v>10.625</v>
      </c>
      <c r="CW40" s="173">
        <f>$F$40*CT40</f>
        <v>362.5</v>
      </c>
      <c r="CX40" s="176">
        <f>IF(CR40=0,"",(CW40+CU7+CU15+CU23+CU31)/CT40)</f>
        <v>535.86399999999992</v>
      </c>
      <c r="CY40" s="175">
        <v>0.15</v>
      </c>
      <c r="CZ40" s="171">
        <v>5</v>
      </c>
      <c r="DA40" s="171">
        <v>2</v>
      </c>
      <c r="DB40" s="171">
        <f>CZ40/DA40</f>
        <v>2.5</v>
      </c>
      <c r="DC40" s="171">
        <v>0.2</v>
      </c>
      <c r="DD40" s="172">
        <f t="shared" ref="DD40:DD41" si="134">(DB40/DC40)*(1-CY40)</f>
        <v>10.625</v>
      </c>
      <c r="DE40" s="173">
        <f>$F$40*DB40</f>
        <v>362.5</v>
      </c>
      <c r="DF40" s="176">
        <f>IF(CZ40=0,"",(DE40+DC7+DC15+DC23+DC31)/DB40)</f>
        <v>484.1459999999999</v>
      </c>
      <c r="DG40" s="175">
        <v>0.15</v>
      </c>
      <c r="DH40" s="171">
        <v>2</v>
      </c>
      <c r="DI40" s="171">
        <v>2</v>
      </c>
      <c r="DJ40" s="171">
        <f>DH40/DI40</f>
        <v>1</v>
      </c>
      <c r="DK40" s="171">
        <v>0.2</v>
      </c>
      <c r="DL40" s="172">
        <f t="shared" ref="DL40:DL41" si="135">(DJ40/DK40)*(1-DG40)</f>
        <v>4.25</v>
      </c>
      <c r="DM40" s="173">
        <f>$F$40*DJ40</f>
        <v>145</v>
      </c>
      <c r="DN40" s="176">
        <f>IF(DH40=0,"",(DM40+DK7+DK15+DK23+DK31)/DJ40)</f>
        <v>372.65800000000002</v>
      </c>
      <c r="DO40" s="175">
        <v>0.15</v>
      </c>
      <c r="DP40" s="171">
        <v>4</v>
      </c>
      <c r="DQ40" s="171">
        <v>2</v>
      </c>
      <c r="DR40" s="171">
        <f>DP40/DQ40</f>
        <v>2</v>
      </c>
      <c r="DS40" s="171">
        <v>0.2</v>
      </c>
      <c r="DT40" s="172">
        <f t="shared" ref="DT40:DT41" si="136">(DR40/DS40)*(1-DO40)</f>
        <v>8.5</v>
      </c>
      <c r="DU40" s="173">
        <f>$F$40*DR40</f>
        <v>290</v>
      </c>
      <c r="DV40" s="176">
        <f>IF(DP40=0,"",(DU40+DS7+DS15+DS23+DS31)/DR40)</f>
        <v>290.11874999999998</v>
      </c>
      <c r="DW40" s="175">
        <v>0.15</v>
      </c>
      <c r="DX40" s="171"/>
      <c r="DY40" s="171">
        <v>2</v>
      </c>
      <c r="DZ40" s="171">
        <f>DX40/DY40</f>
        <v>0</v>
      </c>
      <c r="EA40" s="171">
        <v>0.2</v>
      </c>
      <c r="EB40" s="172">
        <f t="shared" ref="EB40:EB41" si="137">(DZ40/EA40)*(1-DW40)</f>
        <v>0</v>
      </c>
      <c r="EC40" s="173">
        <f>$F$40*DZ40</f>
        <v>0</v>
      </c>
      <c r="ED40" s="176" t="str">
        <f>IF(DX40=0,"",(EC40+EA7+EA15+EA23+EA31)/DZ40)</f>
        <v/>
      </c>
      <c r="EE40" s="175">
        <v>0.15</v>
      </c>
      <c r="EF40" s="171"/>
      <c r="EG40" s="171">
        <v>2</v>
      </c>
      <c r="EH40" s="171">
        <f>EF40/EG40</f>
        <v>0</v>
      </c>
      <c r="EI40" s="171">
        <v>0.2</v>
      </c>
      <c r="EJ40" s="172">
        <f t="shared" ref="EJ40:EJ41" si="138">(EH40/EI40)*(1-EE40)</f>
        <v>0</v>
      </c>
      <c r="EK40" s="173">
        <f>$F$40*EH40</f>
        <v>0</v>
      </c>
      <c r="EL40" s="176" t="str">
        <f>IF(EF40=0,"",(EK40+EI7+EI15+EI23+EI31)/EH40)</f>
        <v/>
      </c>
      <c r="EM40" s="175">
        <v>0.15</v>
      </c>
      <c r="EN40" s="171"/>
      <c r="EO40" s="171">
        <v>2</v>
      </c>
      <c r="EP40" s="171">
        <f>EN40/EO40</f>
        <v>0</v>
      </c>
      <c r="EQ40" s="171">
        <v>0.2</v>
      </c>
      <c r="ER40" s="172">
        <f t="shared" ref="ER40:ER41" si="139">(EP40/EQ40)*(1-EM40)</f>
        <v>0</v>
      </c>
      <c r="ES40" s="173">
        <f>$F$40*EP40</f>
        <v>0</v>
      </c>
      <c r="ET40" s="176" t="str">
        <f>IF(EN40=0,"",(ES40+EQ7+EQ15+EQ23+EQ31)/EP40)</f>
        <v/>
      </c>
      <c r="EU40" s="175">
        <v>0.15</v>
      </c>
      <c r="EV40" s="171">
        <v>10</v>
      </c>
      <c r="EW40" s="171">
        <v>2</v>
      </c>
      <c r="EX40" s="171">
        <f>EV40/EW40</f>
        <v>5</v>
      </c>
      <c r="EY40" s="171">
        <v>0.2</v>
      </c>
      <c r="EZ40" s="172">
        <f t="shared" ref="EZ40:EZ41" si="140">(EX40/EY40)*(1-EU40)</f>
        <v>21.25</v>
      </c>
      <c r="FA40" s="173">
        <f>$F$40*EX40</f>
        <v>725</v>
      </c>
      <c r="FB40" s="176">
        <f>IF(EV40=0,"",(FA40+EY7+EY15+EY23+EY31)/EX40)</f>
        <v>319.44060000000002</v>
      </c>
      <c r="FC40" s="175">
        <v>0.15</v>
      </c>
      <c r="FD40" s="171">
        <v>3</v>
      </c>
      <c r="FE40" s="171">
        <v>2</v>
      </c>
      <c r="FF40" s="171">
        <f>FD40/FE40</f>
        <v>1.5</v>
      </c>
      <c r="FG40" s="171">
        <v>0.2</v>
      </c>
      <c r="FH40" s="172">
        <f t="shared" ref="FH40:FH41" si="141">(FF40/FG40)*(1-FC40)</f>
        <v>6.375</v>
      </c>
      <c r="FI40" s="173">
        <f>$F$40*FF40</f>
        <v>217.5</v>
      </c>
      <c r="FJ40" s="176">
        <f>IF(FD40=0,"",(FI40+FG7+FG15+FG23+FG31)/FF40)</f>
        <v>527.45566666666662</v>
      </c>
      <c r="FK40" s="175">
        <v>0.15</v>
      </c>
      <c r="FL40" s="171">
        <v>5</v>
      </c>
      <c r="FM40" s="171">
        <v>2</v>
      </c>
      <c r="FN40" s="171">
        <f>FL40/FM40</f>
        <v>2.5</v>
      </c>
      <c r="FO40" s="171">
        <v>0.2</v>
      </c>
      <c r="FP40" s="172">
        <f t="shared" ref="FP40:FP41" si="142">(FN40/FO40)*(1-FK40)</f>
        <v>10.625</v>
      </c>
      <c r="FQ40" s="173">
        <f>$F$40*FN40</f>
        <v>362.5</v>
      </c>
      <c r="FR40" s="176">
        <f>IF(FL40=0,"",(FQ40+FO7+FO15+FO23+FO31)/FN40)</f>
        <v>443.52999999999992</v>
      </c>
      <c r="FS40" s="175">
        <v>0.15</v>
      </c>
      <c r="FT40" s="171">
        <v>4</v>
      </c>
      <c r="FU40" s="171">
        <v>2</v>
      </c>
      <c r="FV40" s="171">
        <f>FT40/FU40</f>
        <v>2</v>
      </c>
      <c r="FW40" s="171">
        <v>0.2</v>
      </c>
      <c r="FX40" s="172">
        <f t="shared" ref="FX40:FX41" si="143">(FV40/FW40)*(1-FS40)</f>
        <v>8.5</v>
      </c>
      <c r="FY40" s="173">
        <f>$F$40*FV40</f>
        <v>290</v>
      </c>
      <c r="FZ40" s="176">
        <f>IF(FT40=0,"",(FY40+FW7+FW15+FW23+FW31)/FV40)</f>
        <v>435.23749999999995</v>
      </c>
      <c r="GA40" s="175">
        <v>0.15</v>
      </c>
      <c r="GB40" s="171">
        <v>8</v>
      </c>
      <c r="GC40" s="171">
        <v>2</v>
      </c>
      <c r="GD40" s="171">
        <f>GB40/GC40</f>
        <v>4</v>
      </c>
      <c r="GE40" s="171">
        <v>0.2</v>
      </c>
      <c r="GF40" s="172">
        <f t="shared" ref="GF40:GF41" si="144">(GD40/GE40)*(1-GA40)</f>
        <v>17</v>
      </c>
      <c r="GG40" s="173">
        <f>$F$40*GD40</f>
        <v>580</v>
      </c>
      <c r="GH40" s="176">
        <f>IF(GB40=0,"",(GG40+GE7+GE15+GE23+GE31)/GD40)</f>
        <v>431.47249999999997</v>
      </c>
      <c r="GI40" s="175">
        <v>0.15</v>
      </c>
      <c r="GJ40" s="171">
        <v>3</v>
      </c>
      <c r="GK40" s="171">
        <v>2</v>
      </c>
      <c r="GL40" s="171">
        <f>GJ40/GK40</f>
        <v>1.5</v>
      </c>
      <c r="GM40" s="171">
        <v>0.2</v>
      </c>
      <c r="GN40" s="172">
        <f t="shared" ref="GN40:GN41" si="145">(GL40/GM40)*(1-GI40)</f>
        <v>6.375</v>
      </c>
      <c r="GO40" s="173">
        <f>$F$40*GL40</f>
        <v>217.5</v>
      </c>
      <c r="GP40" s="176">
        <f>IF(GJ40=0,"",(GO40+GM7+GM15+GM23+GM31)/GL40)</f>
        <v>949.34666666666669</v>
      </c>
      <c r="GQ40" s="175">
        <v>0.15</v>
      </c>
      <c r="GR40" s="171"/>
      <c r="GS40" s="171">
        <v>2</v>
      </c>
      <c r="GT40" s="171">
        <f>GR40/GS40</f>
        <v>0</v>
      </c>
      <c r="GU40" s="171">
        <v>0.2</v>
      </c>
      <c r="GV40" s="172">
        <f t="shared" ref="GV40:GV41" si="146">(GT40/GU40)*(1-GQ40)</f>
        <v>0</v>
      </c>
      <c r="GW40" s="173">
        <f>$F$40*GT40</f>
        <v>0</v>
      </c>
      <c r="GX40" s="176" t="str">
        <f>IF(GR40=0,"",(GW40+GU7+GU15+GU23+GU31)/GT40)</f>
        <v/>
      </c>
    </row>
    <row r="41" spans="4:206" s="70" customFormat="1" ht="12.75" x14ac:dyDescent="0.2">
      <c r="D41" s="169" t="s">
        <v>75</v>
      </c>
      <c r="E41" s="171" t="s">
        <v>33</v>
      </c>
      <c r="F41" s="170">
        <v>260</v>
      </c>
      <c r="G41" s="175">
        <v>0.25</v>
      </c>
      <c r="H41" s="171">
        <v>3</v>
      </c>
      <c r="I41" s="171">
        <v>2.5</v>
      </c>
      <c r="J41" s="171">
        <f>H41/I41</f>
        <v>1.2</v>
      </c>
      <c r="K41" s="171">
        <v>0.08</v>
      </c>
      <c r="L41" s="172">
        <f>(J41/K41)*(1-G41)</f>
        <v>11.25</v>
      </c>
      <c r="M41" s="173">
        <f>$F$41*H41</f>
        <v>780</v>
      </c>
      <c r="N41" s="176">
        <f>IF(H41=0,"",(M41+K9+K17+K25+K33)/L41)</f>
        <v>69.333333333333329</v>
      </c>
      <c r="O41" s="175">
        <v>0.25</v>
      </c>
      <c r="P41" s="171">
        <v>2.5</v>
      </c>
      <c r="Q41" s="171">
        <v>2.5</v>
      </c>
      <c r="R41" s="171">
        <f>P41/Q41</f>
        <v>1</v>
      </c>
      <c r="S41" s="171">
        <v>0.08</v>
      </c>
      <c r="T41" s="172">
        <f t="shared" si="123"/>
        <v>9.375</v>
      </c>
      <c r="U41" s="173">
        <f>$F$41*P41</f>
        <v>650</v>
      </c>
      <c r="V41" s="176">
        <f>IF(P41=0,"",(U41+S9+S17+S25+S33)/T41)</f>
        <v>102.1632</v>
      </c>
      <c r="W41" s="175">
        <v>0.25</v>
      </c>
      <c r="X41" s="171"/>
      <c r="Y41" s="171">
        <v>2.5</v>
      </c>
      <c r="Z41" s="171">
        <f>X41/Y41</f>
        <v>0</v>
      </c>
      <c r="AA41" s="171">
        <v>0.08</v>
      </c>
      <c r="AB41" s="172">
        <f t="shared" si="124"/>
        <v>0</v>
      </c>
      <c r="AC41" s="173">
        <f>$F$41*X41</f>
        <v>0</v>
      </c>
      <c r="AD41" s="176" t="str">
        <f>IF(X41=0,"",(AC41+AA9+AA17+AA25+AA33)/AB41)</f>
        <v/>
      </c>
      <c r="AE41" s="175">
        <v>0.25</v>
      </c>
      <c r="AF41" s="171"/>
      <c r="AG41" s="171">
        <v>2.5</v>
      </c>
      <c r="AH41" s="171">
        <f>AF41/AG41</f>
        <v>0</v>
      </c>
      <c r="AI41" s="171">
        <v>0.08</v>
      </c>
      <c r="AJ41" s="172">
        <f t="shared" si="125"/>
        <v>0</v>
      </c>
      <c r="AK41" s="173">
        <f>$F$41*AF41</f>
        <v>0</v>
      </c>
      <c r="AL41" s="176" t="str">
        <f>IF(AF41=0,"",(AK41+AI9+AI17+AI25+AI33)/AJ41)</f>
        <v/>
      </c>
      <c r="AM41" s="175">
        <v>25</v>
      </c>
      <c r="AN41" s="171"/>
      <c r="AO41" s="171">
        <v>2.5</v>
      </c>
      <c r="AP41" s="171">
        <f>AN41/AO41</f>
        <v>0</v>
      </c>
      <c r="AQ41" s="171">
        <v>0.08</v>
      </c>
      <c r="AR41" s="172">
        <f t="shared" si="126"/>
        <v>0</v>
      </c>
      <c r="AS41" s="173">
        <f>$F$41*AN41</f>
        <v>0</v>
      </c>
      <c r="AT41" s="176" t="str">
        <f>IF(AN41=0,"",(AS41+AQ9+AQ17+AQ25+AQ33)/AR41)</f>
        <v/>
      </c>
      <c r="AU41" s="175">
        <v>0.25</v>
      </c>
      <c r="AV41" s="171"/>
      <c r="AW41" s="171">
        <v>2.5</v>
      </c>
      <c r="AX41" s="171">
        <f>AV41/AW41</f>
        <v>0</v>
      </c>
      <c r="AY41" s="171">
        <v>0.08</v>
      </c>
      <c r="AZ41" s="172">
        <f t="shared" si="127"/>
        <v>0</v>
      </c>
      <c r="BA41" s="173">
        <f>$F$41*AV41</f>
        <v>0</v>
      </c>
      <c r="BB41" s="176" t="str">
        <f>IF(AV41=0,"",(BA41+AY9+AY17+AY25+AY33)/AZ41)</f>
        <v/>
      </c>
      <c r="BC41" s="175">
        <v>0.25</v>
      </c>
      <c r="BD41" s="171">
        <v>5</v>
      </c>
      <c r="BE41" s="171">
        <v>2.5</v>
      </c>
      <c r="BF41" s="171">
        <f>BD41/BE41</f>
        <v>2</v>
      </c>
      <c r="BG41" s="171">
        <v>0.08</v>
      </c>
      <c r="BH41" s="172">
        <f t="shared" si="128"/>
        <v>18.75</v>
      </c>
      <c r="BI41" s="173">
        <f>$F$41*BD41</f>
        <v>1300</v>
      </c>
      <c r="BJ41" s="176">
        <f>IF(BD41=0,"",(BI41+BG9+BG17+BG25+BG33)/BH41)</f>
        <v>109.37439999999999</v>
      </c>
      <c r="BK41" s="175">
        <v>0.25</v>
      </c>
      <c r="BL41" s="171">
        <v>8</v>
      </c>
      <c r="BM41" s="171">
        <v>2.5</v>
      </c>
      <c r="BN41" s="171">
        <f>BL41/BM41</f>
        <v>3.2</v>
      </c>
      <c r="BO41" s="171">
        <v>0.08</v>
      </c>
      <c r="BP41" s="172">
        <f t="shared" si="129"/>
        <v>30</v>
      </c>
      <c r="BQ41" s="173">
        <f>$F$41*BL41</f>
        <v>2080</v>
      </c>
      <c r="BR41" s="176">
        <f>IF(BL41=0,"",(BQ41+BO9+BO17+BO25+BO33)/BP41)</f>
        <v>102.79416666666665</v>
      </c>
      <c r="BS41" s="175">
        <v>0.25</v>
      </c>
      <c r="BT41" s="171">
        <v>5</v>
      </c>
      <c r="BU41" s="171">
        <v>2.5</v>
      </c>
      <c r="BV41" s="171">
        <f>BT41/BU41</f>
        <v>2</v>
      </c>
      <c r="BW41" s="171">
        <v>0.08</v>
      </c>
      <c r="BX41" s="172">
        <f t="shared" si="130"/>
        <v>18.75</v>
      </c>
      <c r="BY41" s="173">
        <f>$F$41*BT41</f>
        <v>1300</v>
      </c>
      <c r="BZ41" s="176">
        <f>IF(BT41=0,"",(BY41+BW9+BW17+BW25+BW33)/BX41)</f>
        <v>69.333333333333329</v>
      </c>
      <c r="CA41" s="175">
        <v>0.25</v>
      </c>
      <c r="CB41" s="171"/>
      <c r="CC41" s="171">
        <v>2.5</v>
      </c>
      <c r="CD41" s="171">
        <f>CB41/CC41</f>
        <v>0</v>
      </c>
      <c r="CE41" s="171">
        <v>0.08</v>
      </c>
      <c r="CF41" s="172">
        <f t="shared" si="131"/>
        <v>0</v>
      </c>
      <c r="CG41" s="173">
        <f>$F$41*CB41</f>
        <v>0</v>
      </c>
      <c r="CH41" s="176" t="str">
        <f>IF(CB41=0,"",(CG41+CE9+CE17+CE25+CE33)/CF41)</f>
        <v/>
      </c>
      <c r="CI41" s="175">
        <v>0.25</v>
      </c>
      <c r="CJ41" s="171"/>
      <c r="CK41" s="171">
        <v>2.5</v>
      </c>
      <c r="CL41" s="171">
        <f>CJ41/CK41</f>
        <v>0</v>
      </c>
      <c r="CM41" s="171">
        <v>0.08</v>
      </c>
      <c r="CN41" s="172">
        <f t="shared" si="132"/>
        <v>0</v>
      </c>
      <c r="CO41" s="173">
        <f>$F$41*CJ41</f>
        <v>0</v>
      </c>
      <c r="CP41" s="176" t="str">
        <f>IF(CJ41=0,"",(CO41+CM9+CM17+CM25+CM33)/CN41)</f>
        <v/>
      </c>
      <c r="CQ41" s="175">
        <v>0.25</v>
      </c>
      <c r="CR41" s="171">
        <v>6.5</v>
      </c>
      <c r="CS41" s="171">
        <v>2.5</v>
      </c>
      <c r="CT41" s="171">
        <f>CR41/CS41</f>
        <v>2.6</v>
      </c>
      <c r="CU41" s="171">
        <v>0.08</v>
      </c>
      <c r="CV41" s="172">
        <f t="shared" si="133"/>
        <v>24.375</v>
      </c>
      <c r="CW41" s="173">
        <f>$F$41*CR41</f>
        <v>1690</v>
      </c>
      <c r="CX41" s="176">
        <f>IF(CR41=0,"",(CW41+CU9+CU17+CU25+CU33)/CV41)</f>
        <v>100.13415384615385</v>
      </c>
      <c r="CY41" s="175">
        <v>0.25</v>
      </c>
      <c r="CZ41" s="171">
        <v>5</v>
      </c>
      <c r="DA41" s="171">
        <v>2.5</v>
      </c>
      <c r="DB41" s="171">
        <f>CZ41/DA41</f>
        <v>2</v>
      </c>
      <c r="DC41" s="171">
        <v>0.08</v>
      </c>
      <c r="DD41" s="172">
        <f t="shared" si="134"/>
        <v>18.75</v>
      </c>
      <c r="DE41" s="173">
        <f>$F$41*CZ41</f>
        <v>1300</v>
      </c>
      <c r="DF41" s="176">
        <f>IF(CZ41=0,"",(DE41+DC9+DC17+DC25+DC33)/DD41)</f>
        <v>120.81973333333333</v>
      </c>
      <c r="DG41" s="175">
        <v>0.25</v>
      </c>
      <c r="DH41" s="171">
        <v>4</v>
      </c>
      <c r="DI41" s="171">
        <v>2.5</v>
      </c>
      <c r="DJ41" s="171">
        <f>DH41/DI41</f>
        <v>1.6</v>
      </c>
      <c r="DK41" s="171">
        <v>0.08</v>
      </c>
      <c r="DL41" s="172">
        <f t="shared" si="135"/>
        <v>15</v>
      </c>
      <c r="DM41" s="173">
        <f>$F$41*DH41</f>
        <v>1040</v>
      </c>
      <c r="DN41" s="176">
        <f>IF(DH41=0,"",(DM41+DK9+DK17+DK25+DK33)/DL41)</f>
        <v>217.48013333333336</v>
      </c>
      <c r="DO41" s="175">
        <v>0.25</v>
      </c>
      <c r="DP41" s="171"/>
      <c r="DQ41" s="171">
        <v>2.5</v>
      </c>
      <c r="DR41" s="171">
        <f>DP41/DQ41</f>
        <v>0</v>
      </c>
      <c r="DS41" s="171">
        <v>0.08</v>
      </c>
      <c r="DT41" s="172">
        <f t="shared" si="136"/>
        <v>0</v>
      </c>
      <c r="DU41" s="173">
        <f>$F$41*DP41</f>
        <v>0</v>
      </c>
      <c r="DV41" s="176" t="str">
        <f>IF(DP41=0,"",(DU41+DS9+DS17+DS25+DS33)/DT41)</f>
        <v/>
      </c>
      <c r="DW41" s="175">
        <v>0.25</v>
      </c>
      <c r="DX41" s="171">
        <v>5</v>
      </c>
      <c r="DY41" s="171">
        <v>2.5</v>
      </c>
      <c r="DZ41" s="171">
        <f>DX41/DY41</f>
        <v>2</v>
      </c>
      <c r="EA41" s="171">
        <v>0.08</v>
      </c>
      <c r="EB41" s="172">
        <f t="shared" si="137"/>
        <v>18.75</v>
      </c>
      <c r="EC41" s="173">
        <f>$F$41*DX41</f>
        <v>1300</v>
      </c>
      <c r="ED41" s="176">
        <f>IF(DX41=0,"",(EC41+EA9+EA17+EA25+EA33)/EB41)</f>
        <v>123.06319999999999</v>
      </c>
      <c r="EE41" s="175">
        <v>0.25</v>
      </c>
      <c r="EF41" s="171"/>
      <c r="EG41" s="171">
        <v>2.5</v>
      </c>
      <c r="EH41" s="171">
        <f>EF41/EG41</f>
        <v>0</v>
      </c>
      <c r="EI41" s="171">
        <v>0.08</v>
      </c>
      <c r="EJ41" s="172">
        <f t="shared" si="138"/>
        <v>0</v>
      </c>
      <c r="EK41" s="173">
        <f>$F$41*EF41</f>
        <v>0</v>
      </c>
      <c r="EL41" s="176" t="str">
        <f>IF(EF41=0,"",(EK41+EI9+EI17+EI25+EI33)/EJ41)</f>
        <v/>
      </c>
      <c r="EM41" s="175">
        <v>0.25</v>
      </c>
      <c r="EN41" s="171"/>
      <c r="EO41" s="171">
        <v>2.5</v>
      </c>
      <c r="EP41" s="171">
        <f>EN41/EO41</f>
        <v>0</v>
      </c>
      <c r="EQ41" s="171">
        <v>0.08</v>
      </c>
      <c r="ER41" s="172">
        <f t="shared" si="139"/>
        <v>0</v>
      </c>
      <c r="ES41" s="173">
        <f>$F$41*EN41</f>
        <v>0</v>
      </c>
      <c r="ET41" s="176" t="str">
        <f>IF(EN41=0,"",(ES41+EQ9+EQ17+EQ25+EQ33)/ER41)</f>
        <v/>
      </c>
      <c r="EU41" s="175">
        <v>0.25</v>
      </c>
      <c r="EV41" s="171">
        <v>2.5</v>
      </c>
      <c r="EW41" s="171">
        <v>2.5</v>
      </c>
      <c r="EX41" s="171">
        <f>EV41/EW41</f>
        <v>1</v>
      </c>
      <c r="EY41" s="171">
        <v>0.08</v>
      </c>
      <c r="EZ41" s="172">
        <f t="shared" si="140"/>
        <v>9.375</v>
      </c>
      <c r="FA41" s="173">
        <f>$F$41*EV41</f>
        <v>650</v>
      </c>
      <c r="FB41" s="176">
        <f>IF(EV41=0,"",(FA41+EY9+EY17+EY25+EY33)/EZ41)</f>
        <v>149.41546666666667</v>
      </c>
      <c r="FC41" s="175">
        <v>0.25</v>
      </c>
      <c r="FD41" s="171">
        <v>6</v>
      </c>
      <c r="FE41" s="171">
        <v>2.5</v>
      </c>
      <c r="FF41" s="171">
        <f>FD41/FE41</f>
        <v>2.4</v>
      </c>
      <c r="FG41" s="171">
        <v>0.08</v>
      </c>
      <c r="FH41" s="172">
        <f t="shared" si="141"/>
        <v>22.5</v>
      </c>
      <c r="FI41" s="173">
        <f>$F$41*FD41</f>
        <v>1560</v>
      </c>
      <c r="FJ41" s="176">
        <f>IF(FD41=0,"",(FI41+FG9+FG17+FG25+FG33)/FH41)</f>
        <v>92.690622222222217</v>
      </c>
      <c r="FK41" s="175">
        <v>0.25</v>
      </c>
      <c r="FL41" s="171">
        <v>10</v>
      </c>
      <c r="FM41" s="171">
        <v>2.5</v>
      </c>
      <c r="FN41" s="171">
        <f>FL41/FM41</f>
        <v>4</v>
      </c>
      <c r="FO41" s="171">
        <v>0.08</v>
      </c>
      <c r="FP41" s="172">
        <f t="shared" si="142"/>
        <v>37.5</v>
      </c>
      <c r="FQ41" s="173">
        <f>$F$41*FL41</f>
        <v>2600</v>
      </c>
      <c r="FR41" s="176">
        <f>IF(FL41=0,"",(FQ41+FO9+FO17+FO26+FO33)/FP41)</f>
        <v>85.349760000000003</v>
      </c>
      <c r="FS41" s="175">
        <v>0.25</v>
      </c>
      <c r="FT41" s="171">
        <v>5</v>
      </c>
      <c r="FU41" s="171">
        <v>2.5</v>
      </c>
      <c r="FV41" s="171">
        <f>FT41/FU41</f>
        <v>2</v>
      </c>
      <c r="FW41" s="171">
        <v>0.08</v>
      </c>
      <c r="FX41" s="172">
        <f t="shared" si="143"/>
        <v>18.75</v>
      </c>
      <c r="FY41" s="173">
        <f>$F$41*FT41</f>
        <v>1300</v>
      </c>
      <c r="FZ41" s="176">
        <f>IF(FT41=0,"",(FY41+FW9+FW17+FW25+FW33)/FX41)</f>
        <v>93.357973333333334</v>
      </c>
      <c r="GA41" s="175">
        <v>0.25</v>
      </c>
      <c r="GB41" s="171">
        <v>6</v>
      </c>
      <c r="GC41" s="171">
        <v>2.5</v>
      </c>
      <c r="GD41" s="171">
        <f>GB41/GC41</f>
        <v>2.4</v>
      </c>
      <c r="GE41" s="171">
        <v>0.08</v>
      </c>
      <c r="GF41" s="172">
        <f t="shared" si="144"/>
        <v>22.5</v>
      </c>
      <c r="GG41" s="173">
        <f>$F$41*GB41</f>
        <v>1560</v>
      </c>
      <c r="GH41" s="176">
        <f>IF(GB41=0,"",(GG41+GE9+GE17+GE25+GE33)/GF41)</f>
        <v>100.89315555555555</v>
      </c>
      <c r="GI41" s="175">
        <v>0.25</v>
      </c>
      <c r="GJ41" s="171"/>
      <c r="GK41" s="171">
        <v>2.5</v>
      </c>
      <c r="GL41" s="171">
        <f>GJ41/GK41</f>
        <v>0</v>
      </c>
      <c r="GM41" s="171">
        <v>0.08</v>
      </c>
      <c r="GN41" s="172">
        <f t="shared" si="145"/>
        <v>0</v>
      </c>
      <c r="GO41" s="173">
        <f>$F$41*GJ41</f>
        <v>0</v>
      </c>
      <c r="GP41" s="176" t="str">
        <f>IF(GJ41=0,"",(GO41+GM9+GM17+GM25+GM33)/GN41)</f>
        <v/>
      </c>
      <c r="GQ41" s="175">
        <v>0.25</v>
      </c>
      <c r="GR41" s="171"/>
      <c r="GS41" s="171">
        <v>2.5</v>
      </c>
      <c r="GT41" s="171">
        <f>GR41/GS41</f>
        <v>0</v>
      </c>
      <c r="GU41" s="171">
        <v>0.08</v>
      </c>
      <c r="GV41" s="172">
        <f t="shared" si="146"/>
        <v>0</v>
      </c>
      <c r="GW41" s="173">
        <f>$F$41*GR41</f>
        <v>0</v>
      </c>
      <c r="GX41" s="176" t="str">
        <f>IF(GR41=0,"",(GW41+GU9+GU17+GU25+GU33)/GV41)</f>
        <v/>
      </c>
    </row>
    <row r="42" spans="4:206" x14ac:dyDescent="0.25">
      <c r="D42" s="8"/>
      <c r="E42" s="9"/>
      <c r="F42" s="9"/>
      <c r="G42" s="27"/>
      <c r="H42" s="9"/>
      <c r="I42" s="9"/>
      <c r="J42" s="9"/>
      <c r="K42" s="9"/>
      <c r="L42" s="15"/>
      <c r="M42" s="9"/>
      <c r="N42" s="28"/>
      <c r="O42" s="27"/>
      <c r="P42" s="9"/>
      <c r="Q42" s="9"/>
      <c r="R42" s="9"/>
      <c r="S42" s="9"/>
      <c r="T42" s="15"/>
      <c r="U42" s="9"/>
      <c r="V42" s="28"/>
      <c r="W42" s="27"/>
      <c r="X42" s="9"/>
      <c r="Y42" s="9"/>
      <c r="Z42" s="9"/>
      <c r="AA42" s="9"/>
      <c r="AB42" s="15"/>
      <c r="AC42" s="9"/>
      <c r="AD42" s="28"/>
      <c r="AE42" s="27"/>
      <c r="AF42" s="9"/>
      <c r="AG42" s="9"/>
      <c r="AH42" s="9"/>
      <c r="AI42" s="9"/>
      <c r="AJ42" s="15"/>
      <c r="AK42" s="9"/>
      <c r="AL42" s="28"/>
      <c r="AM42" s="27"/>
      <c r="AN42" s="9"/>
      <c r="AO42" s="9"/>
      <c r="AP42" s="9"/>
      <c r="AQ42" s="9"/>
      <c r="AR42" s="15"/>
      <c r="AS42" s="9"/>
      <c r="AT42" s="28"/>
      <c r="AU42" s="27"/>
      <c r="AV42" s="9"/>
      <c r="AW42" s="9"/>
      <c r="AX42" s="9"/>
      <c r="AY42" s="9"/>
      <c r="AZ42" s="15"/>
      <c r="BA42" s="9"/>
      <c r="BB42" s="28"/>
      <c r="BC42" s="27"/>
      <c r="BD42" s="9"/>
      <c r="BE42" s="9"/>
      <c r="BF42" s="9"/>
      <c r="BG42" s="9"/>
      <c r="BH42" s="15"/>
      <c r="BI42" s="9"/>
      <c r="BJ42" s="28"/>
      <c r="BK42" s="27"/>
      <c r="BL42" s="9"/>
      <c r="BM42" s="9"/>
      <c r="BN42" s="9"/>
      <c r="BO42" s="9"/>
      <c r="BP42" s="15"/>
      <c r="BQ42" s="9"/>
      <c r="BR42" s="28"/>
      <c r="BS42" s="27"/>
      <c r="BT42" s="9"/>
      <c r="BU42" s="9"/>
      <c r="BV42" s="9"/>
      <c r="BW42" s="9"/>
      <c r="BX42" s="15"/>
      <c r="BY42" s="9"/>
      <c r="BZ42" s="28"/>
      <c r="CA42" s="27"/>
      <c r="CB42" s="9"/>
      <c r="CC42" s="9"/>
      <c r="CD42" s="9"/>
      <c r="CE42" s="9"/>
      <c r="CF42" s="15"/>
      <c r="CG42" s="9"/>
      <c r="CH42" s="28"/>
      <c r="CI42" s="27"/>
      <c r="CJ42" s="9"/>
      <c r="CK42" s="9"/>
      <c r="CL42" s="9"/>
      <c r="CM42" s="9"/>
      <c r="CN42" s="15"/>
      <c r="CO42" s="9"/>
      <c r="CP42" s="28"/>
      <c r="CQ42" s="27"/>
      <c r="CR42" s="9"/>
      <c r="CS42" s="9"/>
      <c r="CT42" s="9"/>
      <c r="CU42" s="9"/>
      <c r="CV42" s="15"/>
      <c r="CW42" s="9"/>
      <c r="CX42" s="28"/>
      <c r="CY42" s="27"/>
      <c r="CZ42" s="9"/>
      <c r="DA42" s="9"/>
      <c r="DB42" s="9"/>
      <c r="DC42" s="9"/>
      <c r="DD42" s="15"/>
      <c r="DE42" s="9"/>
      <c r="DF42" s="28"/>
      <c r="DG42" s="27"/>
      <c r="DH42" s="9"/>
      <c r="DI42" s="9"/>
      <c r="DJ42" s="9"/>
      <c r="DK42" s="9"/>
      <c r="DL42" s="15"/>
      <c r="DM42" s="9"/>
      <c r="DN42" s="28"/>
      <c r="DO42" s="27"/>
      <c r="DP42" s="9"/>
      <c r="DQ42" s="9"/>
      <c r="DR42" s="9"/>
      <c r="DS42" s="9"/>
      <c r="DT42" s="15"/>
      <c r="DU42" s="9"/>
      <c r="DV42" s="28"/>
      <c r="DW42" s="27"/>
      <c r="DX42" s="9"/>
      <c r="DY42" s="9"/>
      <c r="DZ42" s="9"/>
      <c r="EA42" s="9"/>
      <c r="EB42" s="15"/>
      <c r="EC42" s="9"/>
      <c r="ED42" s="28"/>
      <c r="EE42" s="27"/>
      <c r="EF42" s="9"/>
      <c r="EG42" s="9"/>
      <c r="EH42" s="9"/>
      <c r="EI42" s="9"/>
      <c r="EJ42" s="15"/>
      <c r="EK42" s="9"/>
      <c r="EL42" s="28"/>
      <c r="EM42" s="27"/>
      <c r="EN42" s="9"/>
      <c r="EO42" s="9"/>
      <c r="EP42" s="9"/>
      <c r="EQ42" s="9"/>
      <c r="ER42" s="15"/>
      <c r="ES42" s="9"/>
      <c r="ET42" s="28"/>
      <c r="EU42" s="27"/>
      <c r="EV42" s="9"/>
      <c r="EW42" s="9"/>
      <c r="EX42" s="9"/>
      <c r="EY42" s="9"/>
      <c r="EZ42" s="15"/>
      <c r="FA42" s="9"/>
      <c r="FB42" s="28"/>
      <c r="FC42" s="27"/>
      <c r="FD42" s="9"/>
      <c r="FE42" s="9"/>
      <c r="FF42" s="9"/>
      <c r="FG42" s="9"/>
      <c r="FH42" s="15"/>
      <c r="FI42" s="9"/>
      <c r="FJ42" s="28"/>
      <c r="FK42" s="27"/>
      <c r="FL42" s="9"/>
      <c r="FM42" s="9"/>
      <c r="FN42" s="9"/>
      <c r="FO42" s="9"/>
      <c r="FP42" s="15"/>
      <c r="FQ42" s="9"/>
      <c r="FR42" s="28"/>
      <c r="FS42" s="27"/>
      <c r="FT42" s="9"/>
      <c r="FU42" s="9"/>
      <c r="FV42" s="9"/>
      <c r="FW42" s="9"/>
      <c r="FX42" s="15"/>
      <c r="FY42" s="9"/>
      <c r="FZ42" s="28"/>
      <c r="GA42" s="27"/>
      <c r="GB42" s="9"/>
      <c r="GC42" s="9"/>
      <c r="GD42" s="9"/>
      <c r="GE42" s="9"/>
      <c r="GF42" s="15"/>
      <c r="GG42" s="9"/>
      <c r="GH42" s="28"/>
      <c r="GI42" s="27"/>
      <c r="GJ42" s="9"/>
      <c r="GK42" s="9"/>
      <c r="GL42" s="9"/>
      <c r="GM42" s="9"/>
      <c r="GN42" s="15"/>
      <c r="GO42" s="9"/>
      <c r="GP42" s="28"/>
      <c r="GQ42" s="27"/>
      <c r="GR42" s="9"/>
      <c r="GS42" s="9"/>
      <c r="GT42" s="9"/>
      <c r="GU42" s="9"/>
      <c r="GV42" s="15"/>
      <c r="GW42" s="9"/>
      <c r="GX42" s="28"/>
    </row>
    <row r="43" spans="4:206" x14ac:dyDescent="0.25">
      <c r="D43" s="88" t="s">
        <v>29</v>
      </c>
      <c r="E43" s="89"/>
      <c r="F43" s="90" t="s">
        <v>22</v>
      </c>
      <c r="G43" s="91" t="s">
        <v>31</v>
      </c>
      <c r="H43" s="92"/>
      <c r="I43" s="92"/>
      <c r="J43" s="92"/>
      <c r="K43" s="92"/>
      <c r="L43" s="93"/>
      <c r="M43" s="94"/>
      <c r="N43" s="95" t="s">
        <v>35</v>
      </c>
      <c r="O43" s="91" t="s">
        <v>31</v>
      </c>
      <c r="P43" s="92"/>
      <c r="Q43" s="92"/>
      <c r="R43" s="92"/>
      <c r="S43" s="92"/>
      <c r="T43" s="93"/>
      <c r="U43" s="94"/>
      <c r="V43" s="95" t="s">
        <v>35</v>
      </c>
      <c r="W43" s="91" t="s">
        <v>31</v>
      </c>
      <c r="X43" s="92"/>
      <c r="Y43" s="92"/>
      <c r="Z43" s="92"/>
      <c r="AA43" s="92"/>
      <c r="AB43" s="93"/>
      <c r="AC43" s="94"/>
      <c r="AD43" s="95" t="s">
        <v>35</v>
      </c>
      <c r="AE43" s="91" t="s">
        <v>31</v>
      </c>
      <c r="AF43" s="92"/>
      <c r="AG43" s="92"/>
      <c r="AH43" s="92"/>
      <c r="AI43" s="92"/>
      <c r="AJ43" s="93"/>
      <c r="AK43" s="94"/>
      <c r="AL43" s="95" t="s">
        <v>35</v>
      </c>
      <c r="AM43" s="91" t="s">
        <v>31</v>
      </c>
      <c r="AN43" s="92"/>
      <c r="AO43" s="92"/>
      <c r="AP43" s="92"/>
      <c r="AQ43" s="92"/>
      <c r="AR43" s="93"/>
      <c r="AS43" s="94"/>
      <c r="AT43" s="95" t="s">
        <v>35</v>
      </c>
      <c r="AU43" s="91" t="s">
        <v>31</v>
      </c>
      <c r="AV43" s="92"/>
      <c r="AW43" s="92"/>
      <c r="AX43" s="92"/>
      <c r="AY43" s="92"/>
      <c r="AZ43" s="93"/>
      <c r="BA43" s="94"/>
      <c r="BB43" s="95" t="s">
        <v>35</v>
      </c>
      <c r="BC43" s="91" t="s">
        <v>31</v>
      </c>
      <c r="BD43" s="92"/>
      <c r="BE43" s="92"/>
      <c r="BF43" s="92"/>
      <c r="BG43" s="92"/>
      <c r="BH43" s="93"/>
      <c r="BI43" s="94"/>
      <c r="BJ43" s="95" t="s">
        <v>35</v>
      </c>
      <c r="BK43" s="91" t="s">
        <v>31</v>
      </c>
      <c r="BL43" s="92"/>
      <c r="BM43" s="92"/>
      <c r="BN43" s="92"/>
      <c r="BO43" s="92"/>
      <c r="BP43" s="93"/>
      <c r="BQ43" s="94"/>
      <c r="BR43" s="95" t="s">
        <v>35</v>
      </c>
      <c r="BS43" s="91" t="s">
        <v>31</v>
      </c>
      <c r="BT43" s="92"/>
      <c r="BU43" s="92"/>
      <c r="BV43" s="92"/>
      <c r="BW43" s="92"/>
      <c r="BX43" s="93"/>
      <c r="BY43" s="94"/>
      <c r="BZ43" s="95" t="s">
        <v>35</v>
      </c>
      <c r="CA43" s="91" t="s">
        <v>31</v>
      </c>
      <c r="CB43" s="92"/>
      <c r="CC43" s="92"/>
      <c r="CD43" s="92"/>
      <c r="CE43" s="92"/>
      <c r="CF43" s="93"/>
      <c r="CG43" s="94"/>
      <c r="CH43" s="95" t="s">
        <v>35</v>
      </c>
      <c r="CI43" s="91" t="s">
        <v>31</v>
      </c>
      <c r="CJ43" s="92"/>
      <c r="CK43" s="92"/>
      <c r="CL43" s="92"/>
      <c r="CM43" s="92"/>
      <c r="CN43" s="93"/>
      <c r="CO43" s="94"/>
      <c r="CP43" s="95" t="s">
        <v>35</v>
      </c>
      <c r="CQ43" s="91" t="s">
        <v>31</v>
      </c>
      <c r="CR43" s="92"/>
      <c r="CS43" s="92"/>
      <c r="CT43" s="92"/>
      <c r="CU43" s="92"/>
      <c r="CV43" s="93"/>
      <c r="CW43" s="94"/>
      <c r="CX43" s="95" t="s">
        <v>35</v>
      </c>
      <c r="CY43" s="91" t="s">
        <v>31</v>
      </c>
      <c r="CZ43" s="92"/>
      <c r="DA43" s="92"/>
      <c r="DB43" s="92"/>
      <c r="DC43" s="92"/>
      <c r="DD43" s="93"/>
      <c r="DE43" s="94"/>
      <c r="DF43" s="95" t="s">
        <v>35</v>
      </c>
      <c r="DG43" s="91" t="s">
        <v>31</v>
      </c>
      <c r="DH43" s="92"/>
      <c r="DI43" s="92"/>
      <c r="DJ43" s="92"/>
      <c r="DK43" s="92"/>
      <c r="DL43" s="93"/>
      <c r="DM43" s="94"/>
      <c r="DN43" s="95" t="s">
        <v>35</v>
      </c>
      <c r="DO43" s="91" t="s">
        <v>31</v>
      </c>
      <c r="DP43" s="92"/>
      <c r="DQ43" s="92"/>
      <c r="DR43" s="92"/>
      <c r="DS43" s="92"/>
      <c r="DT43" s="93"/>
      <c r="DU43" s="94"/>
      <c r="DV43" s="95" t="s">
        <v>35</v>
      </c>
      <c r="DW43" s="91" t="s">
        <v>31</v>
      </c>
      <c r="DX43" s="92"/>
      <c r="DY43" s="92"/>
      <c r="DZ43" s="92"/>
      <c r="EA43" s="92"/>
      <c r="EB43" s="93"/>
      <c r="EC43" s="94"/>
      <c r="ED43" s="95" t="s">
        <v>35</v>
      </c>
      <c r="EE43" s="91" t="s">
        <v>31</v>
      </c>
      <c r="EF43" s="92"/>
      <c r="EG43" s="92"/>
      <c r="EH43" s="92"/>
      <c r="EI43" s="92"/>
      <c r="EJ43" s="93"/>
      <c r="EK43" s="94"/>
      <c r="EL43" s="95" t="s">
        <v>35</v>
      </c>
      <c r="EM43" s="91" t="s">
        <v>31</v>
      </c>
      <c r="EN43" s="92"/>
      <c r="EO43" s="92"/>
      <c r="EP43" s="92"/>
      <c r="EQ43" s="92"/>
      <c r="ER43" s="93"/>
      <c r="ES43" s="94"/>
      <c r="ET43" s="95" t="s">
        <v>35</v>
      </c>
      <c r="EU43" s="91" t="s">
        <v>31</v>
      </c>
      <c r="EV43" s="92"/>
      <c r="EW43" s="92"/>
      <c r="EX43" s="92"/>
      <c r="EY43" s="92"/>
      <c r="EZ43" s="93"/>
      <c r="FA43" s="94"/>
      <c r="FB43" s="95" t="s">
        <v>35</v>
      </c>
      <c r="FC43" s="91" t="s">
        <v>31</v>
      </c>
      <c r="FD43" s="92"/>
      <c r="FE43" s="92"/>
      <c r="FF43" s="92"/>
      <c r="FG43" s="92"/>
      <c r="FH43" s="93"/>
      <c r="FI43" s="94"/>
      <c r="FJ43" s="95" t="s">
        <v>35</v>
      </c>
      <c r="FK43" s="91" t="s">
        <v>31</v>
      </c>
      <c r="FL43" s="92"/>
      <c r="FM43" s="92"/>
      <c r="FN43" s="92"/>
      <c r="FO43" s="92"/>
      <c r="FP43" s="93"/>
      <c r="FQ43" s="94"/>
      <c r="FR43" s="95" t="s">
        <v>35</v>
      </c>
      <c r="FS43" s="91" t="s">
        <v>31</v>
      </c>
      <c r="FT43" s="92"/>
      <c r="FU43" s="92"/>
      <c r="FV43" s="92"/>
      <c r="FW43" s="92"/>
      <c r="FX43" s="93"/>
      <c r="FY43" s="94"/>
      <c r="FZ43" s="95" t="s">
        <v>35</v>
      </c>
      <c r="GA43" s="91" t="s">
        <v>31</v>
      </c>
      <c r="GB43" s="92"/>
      <c r="GC43" s="92"/>
      <c r="GD43" s="92"/>
      <c r="GE43" s="92"/>
      <c r="GF43" s="93"/>
      <c r="GG43" s="94"/>
      <c r="GH43" s="95" t="s">
        <v>35</v>
      </c>
      <c r="GI43" s="91" t="s">
        <v>31</v>
      </c>
      <c r="GJ43" s="92"/>
      <c r="GK43" s="92"/>
      <c r="GL43" s="92"/>
      <c r="GM43" s="92"/>
      <c r="GN43" s="93"/>
      <c r="GO43" s="94"/>
      <c r="GP43" s="95" t="s">
        <v>35</v>
      </c>
      <c r="GQ43" s="91" t="s">
        <v>31</v>
      </c>
      <c r="GR43" s="92"/>
      <c r="GS43" s="92"/>
      <c r="GT43" s="92"/>
      <c r="GU43" s="92"/>
      <c r="GV43" s="93"/>
      <c r="GW43" s="94"/>
      <c r="GX43" s="95" t="s">
        <v>35</v>
      </c>
    </row>
    <row r="44" spans="4:206" ht="15" customHeight="1" x14ac:dyDescent="0.25">
      <c r="D44" s="3" t="s">
        <v>79</v>
      </c>
      <c r="E44" s="68" t="s">
        <v>6</v>
      </c>
      <c r="F44" s="45">
        <v>250</v>
      </c>
      <c r="G44" s="42"/>
      <c r="H44" s="4"/>
      <c r="I44" s="4"/>
      <c r="J44" s="4"/>
      <c r="K44" s="4"/>
      <c r="L44" s="4"/>
      <c r="M44" s="32">
        <f>$F44*G44</f>
        <v>0</v>
      </c>
      <c r="N44" s="61" t="str">
        <f>IF(G44=0,"",(M44+M45+M46+M47+K11+K19+K27+K35)/G44)</f>
        <v/>
      </c>
      <c r="O44" s="42"/>
      <c r="P44" s="4"/>
      <c r="Q44" s="4"/>
      <c r="R44" s="4"/>
      <c r="S44" s="4"/>
      <c r="T44" s="4"/>
      <c r="U44" s="32">
        <f>$F44*O44</f>
        <v>0</v>
      </c>
      <c r="V44" s="61" t="str">
        <f>IF(O44=0,"",(U44+U45+U46+U47+S11+S19+S27+S35)/O44)</f>
        <v/>
      </c>
      <c r="W44" s="42"/>
      <c r="X44" s="4"/>
      <c r="Y44" s="4"/>
      <c r="Z44" s="4"/>
      <c r="AA44" s="4"/>
      <c r="AB44" s="4"/>
      <c r="AC44" s="32">
        <f>$F44*W44</f>
        <v>0</v>
      </c>
      <c r="AD44" s="61" t="str">
        <f>IF(W44=0,"",(AC44+AC47+AA11+AA19+AA27+AA35)/W44)</f>
        <v/>
      </c>
      <c r="AE44" s="42"/>
      <c r="AF44" s="4"/>
      <c r="AG44" s="4"/>
      <c r="AH44" s="4"/>
      <c r="AI44" s="4"/>
      <c r="AJ44" s="4"/>
      <c r="AK44" s="32">
        <f>$F44*AE44</f>
        <v>0</v>
      </c>
      <c r="AL44" s="61" t="str">
        <f>IF(AE44=0,"",(AK44+AK47+AI11+AI19+AI27+AI35)/AE44)</f>
        <v/>
      </c>
      <c r="AM44" s="42"/>
      <c r="AN44" s="4"/>
      <c r="AO44" s="4"/>
      <c r="AP44" s="4"/>
      <c r="AQ44" s="4"/>
      <c r="AR44" s="4"/>
      <c r="AS44" s="32">
        <f>$F44*AM44</f>
        <v>0</v>
      </c>
      <c r="AT44" s="61" t="str">
        <f>IF(AM44=0,"",(AS44+AS47+AQ11+AQ19+AQ27+AQ35)/AM44)</f>
        <v/>
      </c>
      <c r="AU44" s="42"/>
      <c r="AV44" s="4"/>
      <c r="AW44" s="4"/>
      <c r="AX44" s="4"/>
      <c r="AY44" s="4"/>
      <c r="AZ44" s="4"/>
      <c r="BA44" s="32">
        <f>$F44*AU44</f>
        <v>0</v>
      </c>
      <c r="BB44" s="61" t="str">
        <f>IF(AU44=0,"",(BA44+BA47+AY11+AY19+AY27+AY35)/AU44)</f>
        <v/>
      </c>
      <c r="BC44" s="42"/>
      <c r="BD44" s="4"/>
      <c r="BE44" s="4"/>
      <c r="BF44" s="4"/>
      <c r="BG44" s="4"/>
      <c r="BH44" s="4"/>
      <c r="BI44" s="32">
        <f>$F44*BC44</f>
        <v>0</v>
      </c>
      <c r="BJ44" s="61" t="str">
        <f>IF(BC44=0,"",(BI44+BI47+BG11+BG19+BG27+BG35)/BC44)</f>
        <v/>
      </c>
      <c r="BK44" s="42">
        <v>2</v>
      </c>
      <c r="BL44" s="4"/>
      <c r="BM44" s="4"/>
      <c r="BN44" s="4"/>
      <c r="BO44" s="4"/>
      <c r="BP44" s="4"/>
      <c r="BQ44" s="32">
        <f>$F44*BK44</f>
        <v>500</v>
      </c>
      <c r="BR44" s="61">
        <f>IF(BK44=0,"",(BQ44+BQ47+BO11+BO19+BO27+BO35)/BK44)</f>
        <v>1011.1949999999999</v>
      </c>
      <c r="BS44" s="42">
        <v>2</v>
      </c>
      <c r="BT44" s="4"/>
      <c r="BU44" s="4"/>
      <c r="BV44" s="4"/>
      <c r="BW44" s="4"/>
      <c r="BX44" s="4"/>
      <c r="BY44" s="32">
        <f>$F44*BS44</f>
        <v>500</v>
      </c>
      <c r="BZ44" s="61">
        <f>IF(BS44=0,"",(BY44+BY47+BW11+BW19+BW27+BW35)/BS44)</f>
        <v>941.18499999999995</v>
      </c>
      <c r="CA44" s="42"/>
      <c r="CB44" s="4"/>
      <c r="CC44" s="4"/>
      <c r="CD44" s="4"/>
      <c r="CE44" s="4"/>
      <c r="CF44" s="4"/>
      <c r="CG44" s="32">
        <f>$F44*CA44</f>
        <v>0</v>
      </c>
      <c r="CH44" s="61" t="str">
        <f>IF(CA44=0,"",(CG44+CG47+CE11+CE19+CE27+CE35)/CA44)</f>
        <v/>
      </c>
      <c r="CI44" s="42"/>
      <c r="CJ44" s="4"/>
      <c r="CK44" s="4"/>
      <c r="CL44" s="4"/>
      <c r="CM44" s="4"/>
      <c r="CN44" s="4"/>
      <c r="CO44" s="32">
        <f>$F44*CI44</f>
        <v>0</v>
      </c>
      <c r="CP44" s="61" t="str">
        <f>IF(CI44=0,"",(CO44+CO47+CM11+CM19+CM27+CM35)/CI44)</f>
        <v/>
      </c>
      <c r="CQ44" s="42"/>
      <c r="CR44" s="4"/>
      <c r="CS44" s="4"/>
      <c r="CT44" s="4"/>
      <c r="CU44" s="4"/>
      <c r="CV44" s="4"/>
      <c r="CW44" s="32">
        <f>$F44*CQ44</f>
        <v>0</v>
      </c>
      <c r="CX44" s="61" t="str">
        <f>IF(CQ44=0,"",(CW44+CW47+CU11+CU19+CU27+CU35)/CQ44)</f>
        <v/>
      </c>
      <c r="CY44" s="42"/>
      <c r="CZ44" s="4"/>
      <c r="DA44" s="4"/>
      <c r="DB44" s="4"/>
      <c r="DC44" s="4"/>
      <c r="DD44" s="4"/>
      <c r="DE44" s="32">
        <f>$F44*CY44</f>
        <v>0</v>
      </c>
      <c r="DF44" s="61" t="str">
        <f>IF(CY44=0,"",(DE44+DE47+DC11+DC19+DC27+DC35)/CY44)</f>
        <v/>
      </c>
      <c r="DG44" s="42">
        <v>2</v>
      </c>
      <c r="DH44" s="4"/>
      <c r="DI44" s="4"/>
      <c r="DJ44" s="4"/>
      <c r="DK44" s="4"/>
      <c r="DL44" s="4"/>
      <c r="DM44" s="32">
        <f>$F44*DG44</f>
        <v>500</v>
      </c>
      <c r="DN44" s="61">
        <f>IF(DG44=0,"",(DM44+DM47+DK11+DK19+DK27+DK35)/DG44)</f>
        <v>335.84000000000003</v>
      </c>
      <c r="DO44" s="42">
        <v>4</v>
      </c>
      <c r="DP44" s="4"/>
      <c r="DQ44" s="4"/>
      <c r="DR44" s="4"/>
      <c r="DS44" s="4"/>
      <c r="DT44" s="4"/>
      <c r="DU44" s="32">
        <f>$F44*DO44</f>
        <v>1000</v>
      </c>
      <c r="DV44" s="61">
        <f>IF(DO44=0,"",(DU44+DU47+DS11+DS19+DS27+DS35)/DO44)</f>
        <v>584.15499999999997</v>
      </c>
      <c r="DW44" s="42">
        <v>2</v>
      </c>
      <c r="DX44" s="4"/>
      <c r="DY44" s="4"/>
      <c r="DZ44" s="4"/>
      <c r="EA44" s="4"/>
      <c r="EB44" s="4"/>
      <c r="EC44" s="32">
        <f>$F44*DW44</f>
        <v>500</v>
      </c>
      <c r="ED44" s="61">
        <f>IF(DW44=0,"",(EC44+EC47+EA11+EA19+EA27+EA35)/DW44)</f>
        <v>694.4425</v>
      </c>
      <c r="EE44" s="42"/>
      <c r="EF44" s="4"/>
      <c r="EG44" s="4"/>
      <c r="EH44" s="4"/>
      <c r="EI44" s="4"/>
      <c r="EJ44" s="4"/>
      <c r="EK44" s="32">
        <f>$F44*EE44</f>
        <v>0</v>
      </c>
      <c r="EL44" s="61" t="str">
        <f>IF(EE44=0,"",(EK44+EK47+EI11+EI19+EI27+EI35)/EE44)</f>
        <v/>
      </c>
      <c r="EM44" s="42"/>
      <c r="EN44" s="4"/>
      <c r="EO44" s="4"/>
      <c r="EP44" s="4"/>
      <c r="EQ44" s="4"/>
      <c r="ER44" s="4"/>
      <c r="ES44" s="32">
        <f>$F44*EM44</f>
        <v>0</v>
      </c>
      <c r="ET44" s="61" t="str">
        <f>IF(EM44=0,"",(ES44+ES47+EQ11+EQ19+EQ27+EQ35)/EM44)</f>
        <v/>
      </c>
      <c r="EU44" s="42"/>
      <c r="EV44" s="4"/>
      <c r="EW44" s="4"/>
      <c r="EX44" s="4"/>
      <c r="EY44" s="4"/>
      <c r="EZ44" s="4"/>
      <c r="FA44" s="32">
        <f>$F44*EU44</f>
        <v>0</v>
      </c>
      <c r="FB44" s="61" t="str">
        <f>IF(EU44=0,"",(FA44+FA47+EY11+EY19+EY27+EY35)/EU44)</f>
        <v/>
      </c>
      <c r="FC44" s="42">
        <v>3</v>
      </c>
      <c r="FD44" s="4"/>
      <c r="FE44" s="4"/>
      <c r="FF44" s="4"/>
      <c r="FG44" s="4"/>
      <c r="FH44" s="4"/>
      <c r="FI44" s="32">
        <f>$F44*FC44</f>
        <v>750</v>
      </c>
      <c r="FJ44" s="61">
        <f>IF(FC44=0,"",(FI44+FI47+FG11+FG19+FG27+FG35)/FC44)</f>
        <v>650.33033333333333</v>
      </c>
      <c r="FK44" s="42">
        <v>1</v>
      </c>
      <c r="FL44" s="4"/>
      <c r="FM44" s="4"/>
      <c r="FN44" s="4"/>
      <c r="FO44" s="4"/>
      <c r="FP44" s="4"/>
      <c r="FQ44" s="32">
        <f>$F44*FK44</f>
        <v>250</v>
      </c>
      <c r="FR44" s="61">
        <f>IF(FK44=0,"",(FQ44+FQ47+FO11+FO19+FO27+FO35)/FK44)</f>
        <v>1742.2190000000001</v>
      </c>
      <c r="FS44" s="42">
        <v>5</v>
      </c>
      <c r="FT44" s="4"/>
      <c r="FU44" s="4"/>
      <c r="FV44" s="4"/>
      <c r="FW44" s="4"/>
      <c r="FX44" s="4"/>
      <c r="FY44" s="32">
        <f>$F44*FS44</f>
        <v>1250</v>
      </c>
      <c r="FZ44" s="61">
        <f>IF(FS44=0,"",(FY44+FY47+FW11+FW19+FW27+FW35)/FS44)</f>
        <v>590.88959999999997</v>
      </c>
      <c r="GA44" s="42">
        <v>1</v>
      </c>
      <c r="GB44" s="4"/>
      <c r="GC44" s="4"/>
      <c r="GD44" s="4"/>
      <c r="GE44" s="4"/>
      <c r="GF44" s="4"/>
      <c r="GG44" s="32">
        <f>$F44*GA44</f>
        <v>250</v>
      </c>
      <c r="GH44" s="61">
        <f>IF(GA44=0,"",(GG44+GG47+GE11+GE19+GE27+GE35)/GA44)</f>
        <v>750.63400000000001</v>
      </c>
      <c r="GI44" s="42"/>
      <c r="GJ44" s="4"/>
      <c r="GK44" s="4"/>
      <c r="GL44" s="4"/>
      <c r="GM44" s="4"/>
      <c r="GN44" s="4"/>
      <c r="GO44" s="32">
        <f>$F44*GI44</f>
        <v>0</v>
      </c>
      <c r="GP44" s="61" t="str">
        <f>IF(GI44=0,"",(GO44+GO47+GM11+GM19+GM27+GM35)/GI44)</f>
        <v/>
      </c>
      <c r="GQ44" s="42"/>
      <c r="GR44" s="4"/>
      <c r="GS44" s="4"/>
      <c r="GT44" s="4"/>
      <c r="GU44" s="4"/>
      <c r="GV44" s="4"/>
      <c r="GW44" s="32">
        <f>$F44*GQ44</f>
        <v>0</v>
      </c>
      <c r="GX44" s="61" t="str">
        <f>IF(GQ44=0,"",(GW44+GW47+GU11+GU19+GU27+GU35)/GQ44)</f>
        <v/>
      </c>
    </row>
    <row r="45" spans="4:206" ht="15" customHeight="1" x14ac:dyDescent="0.25">
      <c r="D45" s="206" t="s">
        <v>80</v>
      </c>
      <c r="E45" s="207" t="s">
        <v>6</v>
      </c>
      <c r="F45" s="302"/>
      <c r="G45" s="303"/>
      <c r="H45" s="304"/>
      <c r="I45" s="304"/>
      <c r="J45" s="304"/>
      <c r="K45" s="304"/>
      <c r="L45" s="304"/>
      <c r="M45" s="305">
        <f>$F45*G45</f>
        <v>0</v>
      </c>
      <c r="N45" s="306"/>
      <c r="O45" s="303"/>
      <c r="P45" s="304"/>
      <c r="Q45" s="304"/>
      <c r="R45" s="304"/>
      <c r="S45" s="304"/>
      <c r="T45" s="304"/>
      <c r="U45" s="305">
        <f t="shared" ref="U45:U46" si="147">$F45*O45</f>
        <v>0</v>
      </c>
      <c r="V45" s="306"/>
      <c r="W45" s="303"/>
      <c r="X45" s="304"/>
      <c r="Y45" s="304"/>
      <c r="Z45" s="304"/>
      <c r="AA45" s="304"/>
      <c r="AB45" s="304"/>
      <c r="AC45" s="305">
        <f t="shared" ref="AC45:AC46" si="148">$F45*W45</f>
        <v>0</v>
      </c>
      <c r="AD45" s="306"/>
      <c r="AE45" s="303"/>
      <c r="AF45" s="304"/>
      <c r="AG45" s="304"/>
      <c r="AH45" s="304"/>
      <c r="AI45" s="304"/>
      <c r="AJ45" s="304"/>
      <c r="AK45" s="305">
        <f t="shared" ref="AK45:AK46" si="149">$F45*AE45</f>
        <v>0</v>
      </c>
      <c r="AL45" s="306"/>
      <c r="AM45" s="303"/>
      <c r="AN45" s="304"/>
      <c r="AO45" s="304"/>
      <c r="AP45" s="304"/>
      <c r="AQ45" s="304"/>
      <c r="AR45" s="304"/>
      <c r="AS45" s="305">
        <f t="shared" ref="AS45:AS46" si="150">$F45*AM45</f>
        <v>0</v>
      </c>
      <c r="AT45" s="306"/>
      <c r="AU45" s="303"/>
      <c r="AV45" s="304"/>
      <c r="AW45" s="304"/>
      <c r="AX45" s="304"/>
      <c r="AY45" s="304"/>
      <c r="AZ45" s="304"/>
      <c r="BA45" s="305">
        <f t="shared" ref="BA45:BA46" si="151">$F45*AU45</f>
        <v>0</v>
      </c>
      <c r="BB45" s="306"/>
      <c r="BC45" s="303"/>
      <c r="BD45" s="304"/>
      <c r="BE45" s="304"/>
      <c r="BF45" s="304"/>
      <c r="BG45" s="304"/>
      <c r="BH45" s="304"/>
      <c r="BI45" s="305">
        <f t="shared" ref="BI45:BI46" si="152">$F45*BC45</f>
        <v>0</v>
      </c>
      <c r="BJ45" s="306"/>
      <c r="BK45" s="303"/>
      <c r="BL45" s="304"/>
      <c r="BM45" s="304"/>
      <c r="BN45" s="304"/>
      <c r="BO45" s="304"/>
      <c r="BP45" s="304"/>
      <c r="BQ45" s="305">
        <f t="shared" ref="BQ45:BQ46" si="153">$F45*BK45</f>
        <v>0</v>
      </c>
      <c r="BR45" s="306"/>
      <c r="BS45" s="303"/>
      <c r="BT45" s="304"/>
      <c r="BU45" s="304"/>
      <c r="BV45" s="304"/>
      <c r="BW45" s="304"/>
      <c r="BX45" s="304"/>
      <c r="BY45" s="305">
        <f t="shared" ref="BY45:BY46" si="154">$F45*BS45</f>
        <v>0</v>
      </c>
      <c r="BZ45" s="306"/>
      <c r="CA45" s="303"/>
      <c r="CB45" s="304"/>
      <c r="CC45" s="304"/>
      <c r="CD45" s="304"/>
      <c r="CE45" s="304"/>
      <c r="CF45" s="304"/>
      <c r="CG45" s="305">
        <f t="shared" ref="CG45:CG46" si="155">$F45*CA45</f>
        <v>0</v>
      </c>
      <c r="CH45" s="306"/>
      <c r="CI45" s="303"/>
      <c r="CJ45" s="304"/>
      <c r="CK45" s="304"/>
      <c r="CL45" s="304"/>
      <c r="CM45" s="304"/>
      <c r="CN45" s="304"/>
      <c r="CO45" s="305">
        <f t="shared" ref="CO45:CO46" si="156">$F45*CI45</f>
        <v>0</v>
      </c>
      <c r="CP45" s="306"/>
      <c r="CQ45" s="303"/>
      <c r="CR45" s="304"/>
      <c r="CS45" s="304"/>
      <c r="CT45" s="304"/>
      <c r="CU45" s="304"/>
      <c r="CV45" s="304"/>
      <c r="CW45" s="305">
        <f t="shared" ref="CW45:CW46" si="157">$F45*CQ45</f>
        <v>0</v>
      </c>
      <c r="CX45" s="306"/>
      <c r="CY45" s="303"/>
      <c r="CZ45" s="304"/>
      <c r="DA45" s="304"/>
      <c r="DB45" s="304"/>
      <c r="DC45" s="304"/>
      <c r="DD45" s="304"/>
      <c r="DE45" s="305">
        <f t="shared" ref="DE45:DE46" si="158">$F45*CY45</f>
        <v>0</v>
      </c>
      <c r="DF45" s="306"/>
      <c r="DG45" s="303"/>
      <c r="DH45" s="304"/>
      <c r="DI45" s="304"/>
      <c r="DJ45" s="304"/>
      <c r="DK45" s="304"/>
      <c r="DL45" s="304"/>
      <c r="DM45" s="305">
        <f t="shared" ref="DM45:DM46" si="159">$F45*DG45</f>
        <v>0</v>
      </c>
      <c r="DN45" s="306"/>
      <c r="DO45" s="303"/>
      <c r="DP45" s="304"/>
      <c r="DQ45" s="304"/>
      <c r="DR45" s="304"/>
      <c r="DS45" s="304"/>
      <c r="DT45" s="304"/>
      <c r="DU45" s="305">
        <f t="shared" ref="DU45:DU46" si="160">$F45*DO45</f>
        <v>0</v>
      </c>
      <c r="DV45" s="306"/>
      <c r="DW45" s="303"/>
      <c r="DX45" s="304"/>
      <c r="DY45" s="304"/>
      <c r="DZ45" s="304"/>
      <c r="EA45" s="304"/>
      <c r="EB45" s="304"/>
      <c r="EC45" s="305">
        <f t="shared" ref="EC45:EC46" si="161">$F45*DW45</f>
        <v>0</v>
      </c>
      <c r="ED45" s="306"/>
      <c r="EE45" s="303"/>
      <c r="EF45" s="304"/>
      <c r="EG45" s="304"/>
      <c r="EH45" s="304"/>
      <c r="EI45" s="304"/>
      <c r="EJ45" s="304"/>
      <c r="EK45" s="305">
        <f t="shared" ref="EK45:EK46" si="162">$F45*EE45</f>
        <v>0</v>
      </c>
      <c r="EL45" s="306"/>
      <c r="EM45" s="303"/>
      <c r="EN45" s="304"/>
      <c r="EO45" s="304"/>
      <c r="EP45" s="304"/>
      <c r="EQ45" s="304"/>
      <c r="ER45" s="304"/>
      <c r="ES45" s="305">
        <f t="shared" ref="ES45:ES46" si="163">$F45*EM45</f>
        <v>0</v>
      </c>
      <c r="ET45" s="306"/>
      <c r="EU45" s="303"/>
      <c r="EV45" s="304"/>
      <c r="EW45" s="304"/>
      <c r="EX45" s="304"/>
      <c r="EY45" s="304"/>
      <c r="EZ45" s="304"/>
      <c r="FA45" s="305">
        <f t="shared" ref="FA45:FA46" si="164">$F45*EU45</f>
        <v>0</v>
      </c>
      <c r="FB45" s="306"/>
      <c r="FC45" s="303"/>
      <c r="FD45" s="304"/>
      <c r="FE45" s="304"/>
      <c r="FF45" s="304"/>
      <c r="FG45" s="304"/>
      <c r="FH45" s="304"/>
      <c r="FI45" s="305">
        <f t="shared" ref="FI45:FI46" si="165">$F45*FC45</f>
        <v>0</v>
      </c>
      <c r="FJ45" s="306"/>
      <c r="FK45" s="303"/>
      <c r="FL45" s="304"/>
      <c r="FM45" s="304"/>
      <c r="FN45" s="304"/>
      <c r="FO45" s="304"/>
      <c r="FP45" s="304"/>
      <c r="FQ45" s="305">
        <f t="shared" ref="FQ45:FQ46" si="166">$F45*FK45</f>
        <v>0</v>
      </c>
      <c r="FR45" s="306"/>
      <c r="FS45" s="303"/>
      <c r="FT45" s="304"/>
      <c r="FU45" s="304"/>
      <c r="FV45" s="304"/>
      <c r="FW45" s="304"/>
      <c r="FX45" s="304"/>
      <c r="FY45" s="305">
        <f t="shared" ref="FY45:FY46" si="167">$F45*FS45</f>
        <v>0</v>
      </c>
      <c r="FZ45" s="306"/>
      <c r="GA45" s="303"/>
      <c r="GB45" s="304"/>
      <c r="GC45" s="304"/>
      <c r="GD45" s="304"/>
      <c r="GE45" s="304"/>
      <c r="GF45" s="304"/>
      <c r="GG45" s="305">
        <f t="shared" ref="GG45:GG46" si="168">$F45*GA45</f>
        <v>0</v>
      </c>
      <c r="GH45" s="306"/>
      <c r="GI45" s="303"/>
      <c r="GJ45" s="304"/>
      <c r="GK45" s="304"/>
      <c r="GL45" s="304"/>
      <c r="GM45" s="304"/>
      <c r="GN45" s="304"/>
      <c r="GO45" s="305">
        <f t="shared" ref="GO45:GO46" si="169">$F45*GI45</f>
        <v>0</v>
      </c>
      <c r="GP45" s="306"/>
      <c r="GQ45" s="303"/>
      <c r="GR45" s="304"/>
      <c r="GS45" s="304"/>
      <c r="GT45" s="304"/>
      <c r="GU45" s="304"/>
      <c r="GV45" s="304"/>
      <c r="GW45" s="305">
        <f t="shared" ref="GW45:GW46" si="170">$F45*GQ45</f>
        <v>0</v>
      </c>
      <c r="GX45" s="306"/>
    </row>
    <row r="46" spans="4:206" ht="15" customHeight="1" x14ac:dyDescent="0.25">
      <c r="D46" s="206" t="s">
        <v>81</v>
      </c>
      <c r="E46" s="207" t="s">
        <v>6</v>
      </c>
      <c r="F46" s="302"/>
      <c r="G46" s="303"/>
      <c r="H46" s="304"/>
      <c r="I46" s="304"/>
      <c r="J46" s="304"/>
      <c r="K46" s="304"/>
      <c r="L46" s="304"/>
      <c r="M46" s="305">
        <f>$F46*G46</f>
        <v>0</v>
      </c>
      <c r="N46" s="40"/>
      <c r="O46" s="303"/>
      <c r="P46" s="304"/>
      <c r="Q46" s="304"/>
      <c r="R46" s="304"/>
      <c r="S46" s="304"/>
      <c r="T46" s="304"/>
      <c r="U46" s="305">
        <f t="shared" si="147"/>
        <v>0</v>
      </c>
      <c r="V46" s="40"/>
      <c r="W46" s="303"/>
      <c r="X46" s="304"/>
      <c r="Y46" s="304"/>
      <c r="Z46" s="304"/>
      <c r="AA46" s="304"/>
      <c r="AB46" s="304"/>
      <c r="AC46" s="305">
        <f t="shared" si="148"/>
        <v>0</v>
      </c>
      <c r="AD46" s="40"/>
      <c r="AE46" s="303"/>
      <c r="AF46" s="304"/>
      <c r="AG46" s="304"/>
      <c r="AH46" s="304"/>
      <c r="AI46" s="304"/>
      <c r="AJ46" s="304"/>
      <c r="AK46" s="305">
        <f t="shared" si="149"/>
        <v>0</v>
      </c>
      <c r="AL46" s="40"/>
      <c r="AM46" s="303"/>
      <c r="AN46" s="304"/>
      <c r="AO46" s="304"/>
      <c r="AP46" s="304"/>
      <c r="AQ46" s="304"/>
      <c r="AR46" s="304"/>
      <c r="AS46" s="305">
        <f t="shared" si="150"/>
        <v>0</v>
      </c>
      <c r="AT46" s="40"/>
      <c r="AU46" s="303"/>
      <c r="AV46" s="304"/>
      <c r="AW46" s="304"/>
      <c r="AX46" s="304"/>
      <c r="AY46" s="304"/>
      <c r="AZ46" s="304"/>
      <c r="BA46" s="305">
        <f t="shared" si="151"/>
        <v>0</v>
      </c>
      <c r="BB46" s="40"/>
      <c r="BC46" s="303"/>
      <c r="BD46" s="304"/>
      <c r="BE46" s="304"/>
      <c r="BF46" s="304"/>
      <c r="BG46" s="304"/>
      <c r="BH46" s="304"/>
      <c r="BI46" s="305">
        <f t="shared" si="152"/>
        <v>0</v>
      </c>
      <c r="BJ46" s="40"/>
      <c r="BK46" s="303"/>
      <c r="BL46" s="304"/>
      <c r="BM46" s="304"/>
      <c r="BN46" s="304"/>
      <c r="BO46" s="304"/>
      <c r="BP46" s="304"/>
      <c r="BQ46" s="305">
        <f t="shared" si="153"/>
        <v>0</v>
      </c>
      <c r="BR46" s="40"/>
      <c r="BS46" s="303"/>
      <c r="BT46" s="304"/>
      <c r="BU46" s="304"/>
      <c r="BV46" s="304"/>
      <c r="BW46" s="304"/>
      <c r="BX46" s="304"/>
      <c r="BY46" s="305">
        <f t="shared" si="154"/>
        <v>0</v>
      </c>
      <c r="BZ46" s="40"/>
      <c r="CA46" s="303"/>
      <c r="CB46" s="304"/>
      <c r="CC46" s="304"/>
      <c r="CD46" s="304"/>
      <c r="CE46" s="304"/>
      <c r="CF46" s="304"/>
      <c r="CG46" s="305">
        <f t="shared" si="155"/>
        <v>0</v>
      </c>
      <c r="CH46" s="40"/>
      <c r="CI46" s="303"/>
      <c r="CJ46" s="304"/>
      <c r="CK46" s="304"/>
      <c r="CL46" s="304"/>
      <c r="CM46" s="304"/>
      <c r="CN46" s="304"/>
      <c r="CO46" s="305">
        <f t="shared" si="156"/>
        <v>0</v>
      </c>
      <c r="CP46" s="40"/>
      <c r="CQ46" s="303"/>
      <c r="CR46" s="304"/>
      <c r="CS46" s="304"/>
      <c r="CT46" s="304"/>
      <c r="CU46" s="304"/>
      <c r="CV46" s="304"/>
      <c r="CW46" s="305">
        <f t="shared" si="157"/>
        <v>0</v>
      </c>
      <c r="CX46" s="40"/>
      <c r="CY46" s="303"/>
      <c r="CZ46" s="304"/>
      <c r="DA46" s="304"/>
      <c r="DB46" s="304"/>
      <c r="DC46" s="304"/>
      <c r="DD46" s="304"/>
      <c r="DE46" s="305">
        <f t="shared" si="158"/>
        <v>0</v>
      </c>
      <c r="DF46" s="40"/>
      <c r="DG46" s="303"/>
      <c r="DH46" s="304"/>
      <c r="DI46" s="304"/>
      <c r="DJ46" s="304"/>
      <c r="DK46" s="304"/>
      <c r="DL46" s="304"/>
      <c r="DM46" s="305">
        <f t="shared" si="159"/>
        <v>0</v>
      </c>
      <c r="DN46" s="40"/>
      <c r="DO46" s="303"/>
      <c r="DP46" s="304"/>
      <c r="DQ46" s="304"/>
      <c r="DR46" s="304"/>
      <c r="DS46" s="304"/>
      <c r="DT46" s="304"/>
      <c r="DU46" s="305">
        <f t="shared" si="160"/>
        <v>0</v>
      </c>
      <c r="DV46" s="40"/>
      <c r="DW46" s="303"/>
      <c r="DX46" s="304"/>
      <c r="DY46" s="304"/>
      <c r="DZ46" s="304"/>
      <c r="EA46" s="304"/>
      <c r="EB46" s="304"/>
      <c r="EC46" s="305">
        <f t="shared" si="161"/>
        <v>0</v>
      </c>
      <c r="ED46" s="40"/>
      <c r="EE46" s="303"/>
      <c r="EF46" s="304"/>
      <c r="EG46" s="304"/>
      <c r="EH46" s="304"/>
      <c r="EI46" s="304"/>
      <c r="EJ46" s="304"/>
      <c r="EK46" s="305">
        <f t="shared" si="162"/>
        <v>0</v>
      </c>
      <c r="EL46" s="40"/>
      <c r="EM46" s="303"/>
      <c r="EN46" s="304"/>
      <c r="EO46" s="304"/>
      <c r="EP46" s="304"/>
      <c r="EQ46" s="304"/>
      <c r="ER46" s="304"/>
      <c r="ES46" s="305">
        <f t="shared" si="163"/>
        <v>0</v>
      </c>
      <c r="ET46" s="40"/>
      <c r="EU46" s="303"/>
      <c r="EV46" s="304"/>
      <c r="EW46" s="304"/>
      <c r="EX46" s="304"/>
      <c r="EY46" s="304"/>
      <c r="EZ46" s="304"/>
      <c r="FA46" s="305">
        <f t="shared" si="164"/>
        <v>0</v>
      </c>
      <c r="FB46" s="40"/>
      <c r="FC46" s="303"/>
      <c r="FD46" s="304"/>
      <c r="FE46" s="304"/>
      <c r="FF46" s="304"/>
      <c r="FG46" s="304"/>
      <c r="FH46" s="304"/>
      <c r="FI46" s="305">
        <f t="shared" si="165"/>
        <v>0</v>
      </c>
      <c r="FJ46" s="40"/>
      <c r="FK46" s="303"/>
      <c r="FL46" s="304"/>
      <c r="FM46" s="304"/>
      <c r="FN46" s="304"/>
      <c r="FO46" s="304"/>
      <c r="FP46" s="304"/>
      <c r="FQ46" s="305">
        <f t="shared" si="166"/>
        <v>0</v>
      </c>
      <c r="FR46" s="40"/>
      <c r="FS46" s="303"/>
      <c r="FT46" s="304"/>
      <c r="FU46" s="304"/>
      <c r="FV46" s="304"/>
      <c r="FW46" s="304"/>
      <c r="FX46" s="304"/>
      <c r="FY46" s="305">
        <f t="shared" si="167"/>
        <v>0</v>
      </c>
      <c r="FZ46" s="40"/>
      <c r="GA46" s="303"/>
      <c r="GB46" s="304"/>
      <c r="GC46" s="304"/>
      <c r="GD46" s="304"/>
      <c r="GE46" s="304"/>
      <c r="GF46" s="304"/>
      <c r="GG46" s="305">
        <f t="shared" si="168"/>
        <v>0</v>
      </c>
      <c r="GH46" s="40"/>
      <c r="GI46" s="303"/>
      <c r="GJ46" s="304"/>
      <c r="GK46" s="304"/>
      <c r="GL46" s="304"/>
      <c r="GM46" s="304"/>
      <c r="GN46" s="304"/>
      <c r="GO46" s="305">
        <f t="shared" si="169"/>
        <v>0</v>
      </c>
      <c r="GP46" s="40"/>
      <c r="GQ46" s="303"/>
      <c r="GR46" s="304"/>
      <c r="GS46" s="304"/>
      <c r="GT46" s="304"/>
      <c r="GU46" s="304"/>
      <c r="GV46" s="304"/>
      <c r="GW46" s="305">
        <f t="shared" si="170"/>
        <v>0</v>
      </c>
      <c r="GX46" s="40"/>
    </row>
    <row r="47" spans="4:206" ht="15.75" thickBot="1" x14ac:dyDescent="0.3">
      <c r="D47" s="7" t="s">
        <v>82</v>
      </c>
      <c r="E47" s="69" t="s">
        <v>34</v>
      </c>
      <c r="F47" s="302">
        <v>145</v>
      </c>
      <c r="G47" s="192"/>
      <c r="H47" s="193"/>
      <c r="I47" s="193"/>
      <c r="J47" s="193"/>
      <c r="K47" s="193"/>
      <c r="L47" s="193"/>
      <c r="M47" s="194">
        <f>$F47*G47</f>
        <v>0</v>
      </c>
      <c r="N47" s="195"/>
      <c r="O47" s="192"/>
      <c r="P47" s="193"/>
      <c r="Q47" s="193"/>
      <c r="R47" s="193"/>
      <c r="S47" s="193"/>
      <c r="T47" s="193"/>
      <c r="U47" s="194">
        <f>$F47*O47</f>
        <v>0</v>
      </c>
      <c r="V47" s="195"/>
      <c r="W47" s="192"/>
      <c r="X47" s="193"/>
      <c r="Y47" s="193"/>
      <c r="Z47" s="193"/>
      <c r="AA47" s="193"/>
      <c r="AB47" s="193"/>
      <c r="AC47" s="194">
        <f>$F47*W47</f>
        <v>0</v>
      </c>
      <c r="AD47" s="195"/>
      <c r="AE47" s="192"/>
      <c r="AF47" s="193"/>
      <c r="AG47" s="193"/>
      <c r="AH47" s="193"/>
      <c r="AI47" s="193"/>
      <c r="AJ47" s="193"/>
      <c r="AK47" s="194">
        <f>$F47*AE47</f>
        <v>0</v>
      </c>
      <c r="AL47" s="195"/>
      <c r="AM47" s="192"/>
      <c r="AN47" s="193"/>
      <c r="AO47" s="193"/>
      <c r="AP47" s="193"/>
      <c r="AQ47" s="193"/>
      <c r="AR47" s="193"/>
      <c r="AS47" s="194">
        <f>$F47*AM47</f>
        <v>0</v>
      </c>
      <c r="AT47" s="195"/>
      <c r="AU47" s="192"/>
      <c r="AV47" s="193"/>
      <c r="AW47" s="193"/>
      <c r="AX47" s="193"/>
      <c r="AY47" s="193"/>
      <c r="AZ47" s="193"/>
      <c r="BA47" s="194">
        <f>$F47*AU47</f>
        <v>0</v>
      </c>
      <c r="BB47" s="195"/>
      <c r="BC47" s="192"/>
      <c r="BD47" s="193"/>
      <c r="BE47" s="193"/>
      <c r="BF47" s="193"/>
      <c r="BG47" s="193"/>
      <c r="BH47" s="193"/>
      <c r="BI47" s="194">
        <f>$F47*BC47</f>
        <v>0</v>
      </c>
      <c r="BJ47" s="195"/>
      <c r="BK47" s="192">
        <v>0.5</v>
      </c>
      <c r="BL47" s="193"/>
      <c r="BM47" s="193"/>
      <c r="BN47" s="193"/>
      <c r="BO47" s="193"/>
      <c r="BP47" s="193"/>
      <c r="BQ47" s="194">
        <f>$F47*BK47</f>
        <v>72.5</v>
      </c>
      <c r="BR47" s="195"/>
      <c r="BS47" s="192"/>
      <c r="BT47" s="193"/>
      <c r="BU47" s="193"/>
      <c r="BV47" s="193"/>
      <c r="BW47" s="193"/>
      <c r="BX47" s="193"/>
      <c r="BY47" s="194">
        <f>$F47*BS47</f>
        <v>0</v>
      </c>
      <c r="BZ47" s="195"/>
      <c r="CA47" s="192"/>
      <c r="CB47" s="193"/>
      <c r="CC47" s="193"/>
      <c r="CD47" s="193"/>
      <c r="CE47" s="193"/>
      <c r="CF47" s="193"/>
      <c r="CG47" s="194">
        <f>$F47*CA47</f>
        <v>0</v>
      </c>
      <c r="CH47" s="195"/>
      <c r="CI47" s="192"/>
      <c r="CJ47" s="193"/>
      <c r="CK47" s="193"/>
      <c r="CL47" s="193"/>
      <c r="CM47" s="193"/>
      <c r="CN47" s="193"/>
      <c r="CO47" s="194">
        <f>$F47*CI47</f>
        <v>0</v>
      </c>
      <c r="CP47" s="195"/>
      <c r="CQ47" s="192"/>
      <c r="CR47" s="193"/>
      <c r="CS47" s="193"/>
      <c r="CT47" s="193"/>
      <c r="CU47" s="193"/>
      <c r="CV47" s="193"/>
      <c r="CW47" s="194">
        <f>$F47*CQ47</f>
        <v>0</v>
      </c>
      <c r="CX47" s="195"/>
      <c r="CY47" s="192"/>
      <c r="CZ47" s="193"/>
      <c r="DA47" s="193"/>
      <c r="DB47" s="193"/>
      <c r="DC47" s="193"/>
      <c r="DD47" s="193"/>
      <c r="DE47" s="194">
        <f>$F47*CY47</f>
        <v>0</v>
      </c>
      <c r="DF47" s="195"/>
      <c r="DG47" s="192"/>
      <c r="DH47" s="193"/>
      <c r="DI47" s="193"/>
      <c r="DJ47" s="193"/>
      <c r="DK47" s="193"/>
      <c r="DL47" s="193"/>
      <c r="DM47" s="194">
        <f>$F47*DG47</f>
        <v>0</v>
      </c>
      <c r="DN47" s="195"/>
      <c r="DO47" s="192">
        <v>2</v>
      </c>
      <c r="DP47" s="193"/>
      <c r="DQ47" s="193"/>
      <c r="DR47" s="193"/>
      <c r="DS47" s="193"/>
      <c r="DT47" s="193"/>
      <c r="DU47" s="194">
        <f>$F47*DO47</f>
        <v>290</v>
      </c>
      <c r="DV47" s="195"/>
      <c r="DW47" s="192">
        <v>2</v>
      </c>
      <c r="DX47" s="193"/>
      <c r="DY47" s="193"/>
      <c r="DZ47" s="193"/>
      <c r="EA47" s="193"/>
      <c r="EB47" s="193"/>
      <c r="EC47" s="194">
        <f>$F47*DW47</f>
        <v>290</v>
      </c>
      <c r="ED47" s="195"/>
      <c r="EE47" s="192"/>
      <c r="EF47" s="193"/>
      <c r="EG47" s="193"/>
      <c r="EH47" s="193"/>
      <c r="EI47" s="193"/>
      <c r="EJ47" s="193"/>
      <c r="EK47" s="194">
        <f>$F47*EE47</f>
        <v>0</v>
      </c>
      <c r="EL47" s="195"/>
      <c r="EM47" s="192"/>
      <c r="EN47" s="193"/>
      <c r="EO47" s="193"/>
      <c r="EP47" s="193"/>
      <c r="EQ47" s="193"/>
      <c r="ER47" s="193"/>
      <c r="ES47" s="194">
        <f>$F47*EM47</f>
        <v>0</v>
      </c>
      <c r="ET47" s="195"/>
      <c r="EU47" s="192"/>
      <c r="EV47" s="193"/>
      <c r="EW47" s="193"/>
      <c r="EX47" s="193"/>
      <c r="EY47" s="193"/>
      <c r="EZ47" s="193"/>
      <c r="FA47" s="194">
        <f>$F47*EU47</f>
        <v>0</v>
      </c>
      <c r="FB47" s="195"/>
      <c r="FC47" s="192">
        <v>1</v>
      </c>
      <c r="FD47" s="193"/>
      <c r="FE47" s="193"/>
      <c r="FF47" s="193"/>
      <c r="FG47" s="193"/>
      <c r="FH47" s="193"/>
      <c r="FI47" s="194">
        <f>$F47*FC47</f>
        <v>145</v>
      </c>
      <c r="FJ47" s="195"/>
      <c r="FK47" s="192">
        <v>1</v>
      </c>
      <c r="FL47" s="193"/>
      <c r="FM47" s="193"/>
      <c r="FN47" s="193"/>
      <c r="FO47" s="193"/>
      <c r="FP47" s="193"/>
      <c r="FQ47" s="194">
        <f>$F47*FK47</f>
        <v>145</v>
      </c>
      <c r="FR47" s="195"/>
      <c r="FS47" s="192">
        <v>2</v>
      </c>
      <c r="FT47" s="193"/>
      <c r="FU47" s="193"/>
      <c r="FV47" s="193"/>
      <c r="FW47" s="193"/>
      <c r="FX47" s="193"/>
      <c r="FY47" s="194">
        <f>$F47*FS47</f>
        <v>290</v>
      </c>
      <c r="FZ47" s="195"/>
      <c r="GA47" s="192">
        <v>1</v>
      </c>
      <c r="GB47" s="193"/>
      <c r="GC47" s="193"/>
      <c r="GD47" s="193"/>
      <c r="GE47" s="193"/>
      <c r="GF47" s="193"/>
      <c r="GG47" s="194">
        <f>$F47*GA47</f>
        <v>145</v>
      </c>
      <c r="GH47" s="195"/>
      <c r="GI47" s="192"/>
      <c r="GJ47" s="193"/>
      <c r="GK47" s="193"/>
      <c r="GL47" s="193"/>
      <c r="GM47" s="193"/>
      <c r="GN47" s="193"/>
      <c r="GO47" s="194">
        <f>$F47*GI47</f>
        <v>0</v>
      </c>
      <c r="GP47" s="195"/>
      <c r="GQ47" s="192"/>
      <c r="GR47" s="193"/>
      <c r="GS47" s="193"/>
      <c r="GT47" s="193"/>
      <c r="GU47" s="193"/>
      <c r="GV47" s="193"/>
      <c r="GW47" s="194">
        <f>$F47*GQ47</f>
        <v>0</v>
      </c>
      <c r="GX47" s="195"/>
    </row>
    <row r="48" spans="4:206" x14ac:dyDescent="0.25">
      <c r="BS48" s="5"/>
      <c r="BT48" s="5"/>
      <c r="BU48" s="5"/>
      <c r="BV48" s="5"/>
      <c r="BW48" s="5"/>
      <c r="BX48" s="5"/>
      <c r="BY48" s="5"/>
      <c r="BZ48" s="5"/>
      <c r="CI48" s="5"/>
      <c r="CJ48" s="5"/>
      <c r="CK48" s="5"/>
      <c r="CL48" s="5"/>
      <c r="CM48" s="5"/>
      <c r="CN48" s="5"/>
      <c r="CO48" s="5"/>
      <c r="CP48" s="5"/>
      <c r="FS48" s="5"/>
      <c r="FT48" s="5"/>
      <c r="FU48" s="5"/>
      <c r="FV48" s="5"/>
      <c r="FW48" s="5"/>
      <c r="FX48" s="5"/>
      <c r="FY48" s="5"/>
      <c r="FZ48" s="5"/>
      <c r="GI48" s="5"/>
      <c r="GJ48" s="5"/>
      <c r="GK48" s="5"/>
      <c r="GL48" s="5"/>
      <c r="GM48" s="5"/>
      <c r="GN48" s="5"/>
      <c r="GO48" s="5"/>
      <c r="GP48" s="5"/>
    </row>
    <row r="49" spans="2:94" x14ac:dyDescent="0.25">
      <c r="BS49" s="5"/>
      <c r="BT49" s="5"/>
      <c r="BU49" s="5"/>
      <c r="BV49" s="5"/>
      <c r="BW49" s="5"/>
      <c r="BX49" s="5"/>
      <c r="BY49" s="5"/>
      <c r="BZ49" s="5"/>
      <c r="CI49" s="5"/>
      <c r="CJ49" s="5"/>
      <c r="CK49" s="5"/>
      <c r="CL49" s="5"/>
      <c r="CM49" s="5"/>
      <c r="CN49" s="5"/>
      <c r="CO49" s="5"/>
      <c r="CP49" s="5"/>
    </row>
    <row r="50" spans="2:94" x14ac:dyDescent="0.25">
      <c r="CI50" s="5"/>
      <c r="CJ50" s="5"/>
      <c r="CK50" s="5"/>
      <c r="CL50" s="5"/>
      <c r="CM50" s="5"/>
      <c r="CN50" s="5"/>
      <c r="CO50" s="5"/>
      <c r="CP50" s="5"/>
    </row>
    <row r="51" spans="2:94" ht="15.75" thickBot="1" x14ac:dyDescent="0.3">
      <c r="B51" s="20" t="s">
        <v>181</v>
      </c>
    </row>
    <row r="52" spans="2:94" x14ac:dyDescent="0.25">
      <c r="B52" s="161" t="s">
        <v>42</v>
      </c>
      <c r="C52" s="161"/>
      <c r="D52" s="162">
        <f>N10+V10+AD10+AL10+AT10+BB10+BJ10+BR10+BZ10+CH10+CP10+CX10+DF10+DN10+DV10+ED10+EL10+ET10+FB10+FJ10+FR10+FZ10+GH10+GP10+GX10</f>
        <v>23290</v>
      </c>
      <c r="E52" s="103">
        <f>IF($D$55=0,"Attente données",D52/($D$55+$D$56))</f>
        <v>0.3333583578730076</v>
      </c>
      <c r="F52" s="19"/>
      <c r="I52" s="20"/>
    </row>
    <row r="53" spans="2:94" x14ac:dyDescent="0.25">
      <c r="B53" s="163" t="s">
        <v>41</v>
      </c>
      <c r="C53" s="163"/>
      <c r="D53" s="164">
        <f>N11+V11+AD11+AL11+AT11+BB11+BJ11+BR11+BZ11+CH11+CP11+CX11+DF11+DN11+DV11+ED11+EL11+ET11+FB11+FJ11+FR11+FZ11+GH11+GP11+GX11</f>
        <v>12838.354999999996</v>
      </c>
      <c r="E53" s="105">
        <f>IF($D$55=0,"Attente données",D53/($D$55+$D$56))</f>
        <v>0.18376010908504575</v>
      </c>
      <c r="F53" s="19"/>
      <c r="I53" s="20"/>
    </row>
    <row r="54" spans="2:94" ht="15.75" thickBot="1" x14ac:dyDescent="0.3">
      <c r="B54" s="163" t="s">
        <v>40</v>
      </c>
      <c r="C54" s="165"/>
      <c r="D54" s="166">
        <f>N12+V12+AD12+AL12+AT12+BB12+BJ12+BR12+BZ12+CH12+CP12+CX12+DF12+DN12+DV12+ED12+EL12+ET12+FB12+FJ12+FR12+FZ12+GH12+GP12+GX12</f>
        <v>33735.4</v>
      </c>
      <c r="E54" s="105">
        <f>IF($D$55=0,"Attente données",D54/($D$55+$D$56))</f>
        <v>0.48286721967321006</v>
      </c>
      <c r="F54" s="19"/>
      <c r="I54" s="20"/>
    </row>
    <row r="55" spans="2:94" ht="15.75" thickBot="1" x14ac:dyDescent="0.3">
      <c r="B55" s="106" t="s">
        <v>39</v>
      </c>
      <c r="C55" s="201"/>
      <c r="D55" s="164">
        <f>N13+V13+AD13+AL13+AT13+BB13+BJ13+BR13+BZ13+CH13+CP13+CX13+DF13+DN13+DV13+ED13+EL13+ET13+FB13+FJ13+FR13+FZ13+GH13+GP13+GX13</f>
        <v>69863.755000000005</v>
      </c>
      <c r="E55" s="158"/>
      <c r="F55" s="19"/>
      <c r="I55" s="20"/>
    </row>
    <row r="56" spans="2:94" ht="15.75" customHeight="1" thickBot="1" x14ac:dyDescent="0.3">
      <c r="B56" s="109" t="s">
        <v>45</v>
      </c>
      <c r="C56" s="202"/>
      <c r="D56" s="203">
        <v>1</v>
      </c>
      <c r="E56" s="158"/>
      <c r="F56" s="19"/>
      <c r="H56" s="333"/>
      <c r="I56" s="333"/>
      <c r="J56" s="333"/>
    </row>
    <row r="57" spans="2:94" ht="15.75" thickBot="1" x14ac:dyDescent="0.3">
      <c r="B57" s="26"/>
      <c r="C57" s="5"/>
      <c r="D57" s="73"/>
      <c r="E57" s="74"/>
      <c r="F57" s="19"/>
      <c r="H57" s="333"/>
      <c r="I57" s="333"/>
      <c r="J57" s="333"/>
    </row>
    <row r="58" spans="2:94" x14ac:dyDescent="0.25">
      <c r="B58" s="345" t="s">
        <v>60</v>
      </c>
      <c r="C58" s="345"/>
      <c r="D58" s="346">
        <f>N16+V16+AD16+AL16+AT16+BB16+BJ16+BR16+BZ16+CH16+CP16+CX16+DF16+DN16+DV16+ED16+EL16+ET16+FB16+FJ16+FR16+FZ16+GH16+GP16+GX16</f>
        <v>515.24999999999989</v>
      </c>
      <c r="E58" s="351">
        <f>IF($D$137=0,"Attente données",D58/($D$137))</f>
        <v>2.5</v>
      </c>
      <c r="F58" s="66"/>
      <c r="H58" s="333"/>
      <c r="I58" s="333"/>
      <c r="J58" s="333"/>
      <c r="L58"/>
      <c r="M58"/>
      <c r="N58"/>
    </row>
    <row r="59" spans="2:94" x14ac:dyDescent="0.25">
      <c r="B59" s="347" t="s">
        <v>61</v>
      </c>
      <c r="C59" s="347"/>
      <c r="D59" s="348">
        <f>N17+V17+AD17+AL17+AT17+BB17+BJ17+BR17+BZ17+CH17+CP17+CX17+DF17+DN17+DV17+ED17+EL17+ET17+FB17+FJ17+FR17+FZ17+GH17+GP17+GX17</f>
        <v>412.19999999999993</v>
      </c>
      <c r="E59" s="352">
        <f>IF($D$137=0,"Attente données",D59/($D$137))</f>
        <v>2</v>
      </c>
      <c r="F59" s="66"/>
      <c r="H59" s="333"/>
      <c r="I59" s="333"/>
      <c r="J59" s="333"/>
      <c r="L59"/>
      <c r="M59"/>
      <c r="N59"/>
    </row>
    <row r="60" spans="2:94" ht="30" x14ac:dyDescent="0.25">
      <c r="B60" s="358" t="str">
        <f>CONCATENATE(BPU!E8 &amp; " ",BPU!D8 &amp; " / ",BPU!F8 &amp; "   /   ",BPU!G8)</f>
        <v>1110 Démolition trottoir / Beton asfaltic BA 8(3cm) pe beton BC 8/10 (10cm)         nisip (7cm)   /   m²</v>
      </c>
      <c r="C60" s="359">
        <f>BPU!J8</f>
        <v>34.349999999999994</v>
      </c>
      <c r="D60" s="356">
        <f>SUMIF(M16:M24,34.35,N16:N24)+SUMIF(U16:U24,34.35,V16:V24)+SUMIF(AC16:AC24,34.35,AD16:AD24)+SUMIF(AK16:AK24,34.35,AL16:AL24)+SUMIF(AS16:AS24,34.35,AT16:AT24)+SUMIF(BA16:BA24,34.35,BB16:BB24)+SUMIF(BI16:BI24,34.35,BJ16:BJ24)+SUMIF(BQ16:BQ24,34.35,BR16:BR24)+SUMIF(BY16:BY24,34.35,BZ16:BZ24)+SUMIF(CG16:CG24,34.35,CH16:CH24)+SUMIF(CO16:CO24,34.35,CP16:CP24)+SUMIF(CW16:CW24,34.35,CX16:CX24)+SUMIF(DE16:DE24,34.35,DF16:DF24)+SUMIF(DM16:DM24,34.35,DN16:DN24)+SUMIF(DU16:DU24,34.35,DV16:DV24)+SUMIF(EC16:EC24,34.35,ED16:ED24)+SUMIF(EK16:EK24,34.35,EL16:EL24)+SUMIF(ES16:ES24,34.35,ET16:ET24)+SUMIF(FA16:FA24,34.35,FB16:FB24)+SUMIF(FI16:FI24,34.35,FJ16:FJ24)+SUMIF(FQ16:FQ24,34.35,FR16:FR24)+SUMIF(FY16:FY24,34.35,FZ16:FZ24)+SUMIF(GG16:GG24,34.35,GH16:GH24)+SUMIF(GO16:GO24,34.35,GP16:GP24)+SUMIF(GW16:GW24,34.35,GX16:GX24)</f>
        <v>961.79999999999984</v>
      </c>
      <c r="E60" s="355"/>
      <c r="F60" s="66"/>
      <c r="H60" s="333"/>
      <c r="I60" s="333"/>
      <c r="J60" s="333"/>
      <c r="L60"/>
      <c r="M60"/>
      <c r="N60"/>
    </row>
    <row r="61" spans="2:94" ht="30" x14ac:dyDescent="0.25">
      <c r="B61" s="358" t="str">
        <f>CONCATENATE(BPU!E9 &amp; " ",BPU!D9 &amp; " / ",BPU!F9 &amp; "   /   ",BPU!G9)</f>
        <v>1111 Démolition trottoir / Beton asfaltic BA 8(4cm) pe balast (10cm)   /   m²</v>
      </c>
      <c r="C61" s="359">
        <f>BPU!J9</f>
        <v>31.080000000000002</v>
      </c>
      <c r="D61" s="356" t="e">
        <f>SUMPRODUCT((PRIXBPUT=34.35)*RECETTES)</f>
        <v>#VALUE!</v>
      </c>
      <c r="E61" s="355"/>
      <c r="F61" s="66"/>
      <c r="H61" s="333"/>
      <c r="I61" s="333"/>
      <c r="J61" s="333"/>
      <c r="L61"/>
      <c r="M61"/>
      <c r="N61"/>
    </row>
    <row r="62" spans="2:94" ht="30" x14ac:dyDescent="0.25">
      <c r="B62" s="358" t="str">
        <f>CONCATENATE(BPU!E10 &amp; " ",BPU!D10 &amp; " / ",BPU!F10 &amp; "   /   ",BPU!G10)</f>
        <v>1112 Démolition trottoir / Beton asfaltic BA 8(4cm) pe pavele (12cm) sau bolov de rau nisip poza (5cm) nisip (7cm)   /   m²</v>
      </c>
      <c r="C62" s="359">
        <f>BPU!J10</f>
        <v>34.06</v>
      </c>
      <c r="D62" s="356">
        <f>SUMIF(M18:M26,34.35,N18:N26)</f>
        <v>446.54999999999995</v>
      </c>
      <c r="E62" s="355"/>
      <c r="F62" s="66"/>
      <c r="H62" s="333"/>
      <c r="I62" s="333"/>
      <c r="J62" s="333"/>
      <c r="L62"/>
      <c r="M62"/>
      <c r="N62"/>
    </row>
    <row r="63" spans="2:94" ht="30" x14ac:dyDescent="0.25">
      <c r="B63" s="358" t="str">
        <f>CONCATENATE(BPU!E11 &amp; " ",BPU!D11 &amp; " / ",BPU!F11 &amp; "   /   ",BPU!G11)</f>
        <v>1113 Démolition trottoir / BetonBC8/10 (10cm) nisip (7cm)   /   m²</v>
      </c>
      <c r="C63" s="359">
        <f>BPU!J11</f>
        <v>31.009999999999998</v>
      </c>
      <c r="D63" s="356">
        <f t="shared" ref="D61:D66" si="171">SUMIF(M19:M27,34.35,N19:N27)</f>
        <v>446.54999999999995</v>
      </c>
      <c r="E63" s="355"/>
      <c r="F63" s="66"/>
      <c r="H63" s="333"/>
      <c r="I63" s="333"/>
      <c r="J63" s="333"/>
      <c r="L63"/>
      <c r="M63"/>
      <c r="N63"/>
    </row>
    <row r="64" spans="2:94" ht="30" x14ac:dyDescent="0.25">
      <c r="B64" s="358" t="str">
        <f>CONCATENATE(BPU!E12 &amp; " ",BPU!D12 &amp; " / ",BPU!F12 &amp; "   /   ",BPU!G12)</f>
        <v>1114 Démolition trottoir / Dale prefabricate (10cm) nisip poza (5cm) nisip (7cm)   /   m²</v>
      </c>
      <c r="C64" s="359">
        <f>BPU!J12</f>
        <v>25.95</v>
      </c>
      <c r="D64" s="356">
        <f t="shared" si="171"/>
        <v>446.54999999999995</v>
      </c>
      <c r="E64" s="355"/>
      <c r="F64" s="19"/>
      <c r="J64"/>
      <c r="K64"/>
      <c r="L64"/>
      <c r="M64"/>
      <c r="N64"/>
    </row>
    <row r="65" spans="2:82" x14ac:dyDescent="0.25">
      <c r="B65" s="358" t="str">
        <f>CONCATENATE(BPU!E13 &amp; " ",BPU!D13 &amp; " / ",BPU!F13 &amp; "   /   ",BPU!G13)</f>
        <v>1115 Démolition trottoir / Balast (10cm)   /   m²</v>
      </c>
      <c r="C65" s="359">
        <f>BPU!J13</f>
        <v>19.3</v>
      </c>
      <c r="D65" s="356">
        <f t="shared" si="171"/>
        <v>446.54999999999995</v>
      </c>
      <c r="E65" s="355"/>
      <c r="F65" s="19"/>
      <c r="J65"/>
      <c r="K65"/>
      <c r="L65"/>
      <c r="M65"/>
      <c r="N65"/>
    </row>
    <row r="66" spans="2:82" x14ac:dyDescent="0.25">
      <c r="B66" s="358" t="str">
        <f>CONCATENATE(BPU!E14 &amp; " ",BPU!D14 &amp; " / ",BPU!F14 &amp; "   /   ",BPU!G14)</f>
        <v>1116 Démolition trottoir / Macadam (10cm) nisip (7cm)   /   m²</v>
      </c>
      <c r="C66" s="359">
        <f>BPU!J14</f>
        <v>20.16</v>
      </c>
      <c r="D66" s="356">
        <f t="shared" si="171"/>
        <v>137.39999999999998</v>
      </c>
      <c r="E66" s="355"/>
      <c r="F66" s="19"/>
      <c r="J66"/>
      <c r="K66"/>
      <c r="L66"/>
      <c r="M66"/>
      <c r="N66"/>
    </row>
    <row r="67" spans="2:82" ht="30" x14ac:dyDescent="0.25">
      <c r="B67" s="358" t="str">
        <f>CONCATENATE(BPU!E15 &amp; " ",BPU!D15 &amp; " / ",BPU!F15 &amp; "   /   ",BPU!G15)</f>
        <v>1117 Démolition trottoir / Pavele autoblocante (8cm) nisip poza (5cm) nisip (7cm)    /   m²</v>
      </c>
      <c r="C67" s="359">
        <f>BPU!J15</f>
        <v>25.94</v>
      </c>
      <c r="D67" s="354"/>
      <c r="E67" s="355"/>
      <c r="F67" s="19"/>
      <c r="J67"/>
      <c r="K67"/>
      <c r="L67"/>
      <c r="M67"/>
      <c r="N67"/>
    </row>
    <row r="68" spans="2:82" ht="30" x14ac:dyDescent="0.25">
      <c r="B68" s="358" t="str">
        <f>CONCATENATE(BPU!E16 &amp; " ",BPU!D16 &amp; " / ",BPU!F16 &amp; "   /   ",BPU!G16)</f>
        <v>1118 Démolition trottoir / Pavele (12cm) sau bolovani de rau nisip poza (5cm) nisip (7cm)   /   m²</v>
      </c>
      <c r="C68" s="359">
        <f>BPU!J16</f>
        <v>27.65</v>
      </c>
      <c r="D68" s="354"/>
      <c r="E68" s="355"/>
      <c r="F68" s="19"/>
      <c r="J68"/>
      <c r="K68"/>
      <c r="L68"/>
      <c r="M68"/>
      <c r="N68"/>
    </row>
    <row r="69" spans="2:82" ht="30" x14ac:dyDescent="0.25">
      <c r="B69" s="358" t="str">
        <f>CONCATENATE(BPU!E17 &amp; " ",BPU!D17 &amp; " / ",BPU!F17 &amp; "   /   ",BPU!G17)</f>
        <v>1119 Réfection des éléments de regards / Beton asfaltic BAR16 (5cm)    /   m²</v>
      </c>
      <c r="C69" s="359">
        <f>BPU!J17</f>
        <v>143.25</v>
      </c>
      <c r="D69" s="354"/>
      <c r="E69" s="355"/>
      <c r="F69" s="19"/>
      <c r="J69"/>
      <c r="K69"/>
      <c r="L69"/>
      <c r="M69"/>
      <c r="N69"/>
    </row>
    <row r="70" spans="2:82" ht="45" x14ac:dyDescent="0.25">
      <c r="B70" s="358" t="str">
        <f>CONCATENATE(BPU!E18 &amp; " ",BPU!D18 &amp; " / ",BPU!F18 &amp; "   /   ",BPU!G18)</f>
        <v>1121 Démolition pavage / Beton asfaltic BA16 (5cm) pe pavele sau bolovani de rau (12cm) nisip poza (5cm) balast (15cm) nisip (7cm)   /   m²</v>
      </c>
      <c r="C70" s="359">
        <f>BPU!J18</f>
        <v>34.61</v>
      </c>
      <c r="D70" s="354"/>
      <c r="E70" s="355"/>
      <c r="F70" s="19"/>
      <c r="J70"/>
      <c r="K70"/>
      <c r="L70"/>
      <c r="M70"/>
      <c r="N70"/>
    </row>
    <row r="71" spans="2:82" x14ac:dyDescent="0.25">
      <c r="B71" s="358" t="str">
        <f>CONCATENATE(BPU!E19 &amp; " ",BPU!D19 &amp; " / ",BPU!F19 &amp; "   /   ",BPU!G19)</f>
        <v>1121 Bordures / Borduri mijlocii 50 x 15 x 10   /   ml</v>
      </c>
      <c r="C71" s="359">
        <f>BPU!J19</f>
        <v>89.63</v>
      </c>
      <c r="D71" s="354"/>
      <c r="E71" s="355"/>
      <c r="J71"/>
      <c r="K71"/>
      <c r="L71"/>
      <c r="M71"/>
      <c r="N71"/>
    </row>
    <row r="72" spans="2:82" x14ac:dyDescent="0.25">
      <c r="B72" s="358" t="str">
        <f>CONCATENATE(BPU!E20 &amp; " ",BPU!D20 &amp; " / ",BPU!F20 &amp; "   /   ",BPU!G20)</f>
        <v>1122 Bordures / Borduri mari 50 x 25 x 20   /   ml</v>
      </c>
      <c r="C72" s="359">
        <f>BPU!J20</f>
        <v>101.85</v>
      </c>
      <c r="D72" s="354"/>
      <c r="E72" s="355"/>
      <c r="J72"/>
      <c r="K72"/>
      <c r="L72"/>
      <c r="M72"/>
      <c r="N72"/>
    </row>
    <row r="73" spans="2:82" ht="45" x14ac:dyDescent="0.25">
      <c r="B73" s="358" t="str">
        <f>CONCATENATE(BPU!E21 &amp; " ",BPU!D21 &amp; " / ",BPU!F21 &amp; "   /   ",BPU!G21)</f>
        <v>1122 Démolition pavage / Beton asfaltic BA16 (4cm) cu mixtura BAD 25 (5cm) strat suport AB2 (6cm) pe macadam (25cm)              balast (15cm) nisip (7cm)   /   m²</v>
      </c>
      <c r="C73" s="359">
        <f>BPU!J21</f>
        <v>44.39</v>
      </c>
      <c r="D73" s="354"/>
      <c r="E73" s="355"/>
      <c r="J73"/>
      <c r="K73"/>
      <c r="L73"/>
      <c r="M73"/>
      <c r="N73"/>
      <c r="CD73" s="67"/>
    </row>
    <row r="74" spans="2:82" ht="45" x14ac:dyDescent="0.25">
      <c r="B74" s="358" t="str">
        <f>CONCATENATE(BPU!E22 &amp; " ",BPU!D22 &amp; " / ",BPU!F22 &amp; "   /   ",BPU!G22)</f>
        <v>1123 Démolition pavage / Beton asfaltic BA16 (4cm) cu mixtura BAD 25 (5cm) strat suport AB2 (6cm) pe balast stabilizat (25cm)           balast (15cm) nisip (7cm)   /   m²</v>
      </c>
      <c r="C74" s="359">
        <f>BPU!J22</f>
        <v>44.129999999999995</v>
      </c>
      <c r="D74" s="354"/>
      <c r="E74" s="355"/>
      <c r="G74" s="1"/>
      <c r="I74"/>
      <c r="J74"/>
      <c r="K74"/>
      <c r="L74"/>
      <c r="M74"/>
      <c r="N74"/>
      <c r="CC74" s="67"/>
    </row>
    <row r="75" spans="2:82" x14ac:dyDescent="0.25">
      <c r="B75" s="358" t="str">
        <f>CONCATENATE(BPU!E23 &amp; " ",BPU!D23 &amp; " / ",BPU!F23 &amp; "   /   ",BPU!G23)</f>
        <v>1124 Démolition pavage / Balast (20cm)   /   m²</v>
      </c>
      <c r="C75" s="359">
        <f>BPU!J23</f>
        <v>24.259999999999998</v>
      </c>
      <c r="D75" s="354"/>
      <c r="E75" s="355"/>
      <c r="J75"/>
      <c r="K75"/>
      <c r="L75"/>
      <c r="M75"/>
      <c r="N75"/>
      <c r="CD75" s="67"/>
    </row>
    <row r="76" spans="2:82" ht="30" x14ac:dyDescent="0.25">
      <c r="B76" s="358" t="str">
        <f>CONCATENATE(BPU!E24 &amp; " ",BPU!D24 &amp; " / ",BPU!F24 &amp; "   /   ",BPU!G24)</f>
        <v>1125 Démolition pavage / Macadam (20cm) balast (15cm) nisip (7cm)   /   m²</v>
      </c>
      <c r="C76" s="359">
        <f>BPU!J24</f>
        <v>26.23</v>
      </c>
      <c r="D76" s="354"/>
      <c r="E76" s="355"/>
      <c r="J76"/>
      <c r="K76"/>
      <c r="L76"/>
      <c r="M76"/>
      <c r="N76"/>
      <c r="CD76" s="67"/>
    </row>
    <row r="77" spans="2:82" ht="30" x14ac:dyDescent="0.25">
      <c r="B77" s="358" t="str">
        <f>CONCATENATE(BPU!E25 &amp; " ",BPU!D25 &amp; " / ",BPU!F25 &amp; "   /   ",BPU!G25)</f>
        <v>1126 Démolition pavage / Pavele autoblocante (18cm) nisip poza (5cm)        balast (15cm) nisip (7cm)    /   m²</v>
      </c>
      <c r="C77" s="359">
        <f>BPU!J25</f>
        <v>25.840000000000003</v>
      </c>
      <c r="D77" s="354"/>
      <c r="E77" s="355"/>
      <c r="J77"/>
      <c r="K77"/>
      <c r="L77"/>
      <c r="M77"/>
      <c r="N77"/>
    </row>
    <row r="78" spans="2:82" ht="30" x14ac:dyDescent="0.25">
      <c r="B78" s="358" t="str">
        <f>CONCATENATE(BPU!E26 &amp; " ",BPU!D26 &amp; " / ",BPU!F26 &amp; "   /   ",BPU!G26)</f>
        <v>1127 Démolition pavage / Pavele sau bolov. rau (12cm) nisip poza (5cm)           balast (15cm)  nisip (7cm)   /   m²</v>
      </c>
      <c r="C78" s="359">
        <f>BPU!J26</f>
        <v>25.17</v>
      </c>
      <c r="D78" s="354"/>
      <c r="E78" s="355"/>
      <c r="J78"/>
      <c r="K78"/>
      <c r="L78"/>
      <c r="M78"/>
      <c r="N78"/>
    </row>
    <row r="79" spans="2:82" ht="60" x14ac:dyDescent="0.25">
      <c r="B79" s="358" t="str">
        <f>CONCATENATE(BPU!E27 &amp; " ",BPU!D27 &amp; " / ",BPU!F27 &amp; "   /   ",BPU!G27)</f>
        <v>1130 Démolition pavage avec béton armé et asphalte / Beton asfaltic BAR16 (4cm) cu mixtura BAD 25 (5cm) strat suport AB2 (6cm) pe beton BC12/15 (22cm)          balast (15cm) nisip (7cm)   /   m²</v>
      </c>
      <c r="C79" s="359">
        <f>BPU!J27</f>
        <v>48.11</v>
      </c>
      <c r="D79" s="354"/>
      <c r="E79" s="355"/>
      <c r="J79"/>
      <c r="K79"/>
      <c r="L79"/>
      <c r="M79"/>
      <c r="N79"/>
    </row>
    <row r="80" spans="2:82" x14ac:dyDescent="0.25">
      <c r="B80" s="358" t="str">
        <f>CONCATENATE(BPU!E28 &amp; " ",BPU!D28 &amp; " / ",BPU!F28 &amp; "   /   ",BPU!G28)</f>
        <v>1131 Umplutura pe interventii / Umplutura   /   m3</v>
      </c>
      <c r="C80" s="359">
        <f>BPU!J28</f>
        <v>119.27000000000001</v>
      </c>
      <c r="D80" s="354"/>
      <c r="E80" s="355"/>
      <c r="J80" s="2"/>
    </row>
    <row r="81" spans="2:10" ht="45" x14ac:dyDescent="0.25">
      <c r="B81" s="358" t="str">
        <f>CONCATENATE(BPU!E29 &amp; " ",BPU!D29 &amp; " / ",BPU!F29 &amp; "   /   ",BPU!G29)</f>
        <v>1132 Démolition pavage avec béton armé et asphalte / Beton asfaltic BAR16 (4cm) cu mixtura BAD 25 (6cm) pe beton BC 12/15 (20cm) balast (15cm ) nisip (7cm)   /   m²</v>
      </c>
      <c r="C81" s="359">
        <f>BPU!J29</f>
        <v>49.19</v>
      </c>
      <c r="D81" s="354"/>
      <c r="E81" s="355"/>
      <c r="J81" s="2"/>
    </row>
    <row r="82" spans="2:10" ht="45" x14ac:dyDescent="0.25">
      <c r="B82" s="358" t="str">
        <f>CONCATENATE(BPU!E30 &amp; " ",BPU!D30 &amp; " / ",BPU!F30 &amp; "   /   ",BPU!G30)</f>
        <v>1133 Démolition pavage avec béton armé et asphalte / Beton asfaltic BA16( 4cm)  pe beton BC12/15 (18cm) balast (15cm) nisip (7cm)   /   m²</v>
      </c>
      <c r="C82" s="359">
        <f>BPU!J30</f>
        <v>47.01</v>
      </c>
      <c r="D82" s="354"/>
      <c r="E82" s="355"/>
      <c r="J82" s="2"/>
    </row>
    <row r="83" spans="2:10" ht="30" x14ac:dyDescent="0.25">
      <c r="B83" s="358" t="str">
        <f>CONCATENATE(BPU!E31 &amp; " ",BPU!D31 &amp; " / ",BPU!F31 &amp; "   /   ",BPU!G31)</f>
        <v>1134 Démolition pavage avec béton armé et asphalte / Beton BC18/12,5 (18cm) balast (15cm) nisip (7cm)   /   m²</v>
      </c>
      <c r="C83" s="359">
        <f>BPU!J31</f>
        <v>41.79</v>
      </c>
      <c r="D83" s="354"/>
      <c r="E83" s="355"/>
    </row>
    <row r="84" spans="2:10" ht="30" x14ac:dyDescent="0.25">
      <c r="B84" s="358" t="str">
        <f>CONCATENATE(BPU!E32 &amp; " ",BPU!D32 &amp; " / ",BPU!F32 &amp; "   /   ",BPU!G32)</f>
        <v>1135 Démolition pavage avec béton armé et asphalte / Beton 18/12,5 (22cm) balast (15cm) nisip (7cm)   /   m²</v>
      </c>
      <c r="C84" s="359">
        <f>BPU!J32</f>
        <v>43.41</v>
      </c>
      <c r="D84" s="354"/>
      <c r="E84" s="355"/>
      <c r="I84" s="65"/>
    </row>
    <row r="85" spans="2:10" ht="30" x14ac:dyDescent="0.25">
      <c r="B85" s="358" t="str">
        <f>CONCATENATE(BPU!E33 &amp; " ",BPU!D33 &amp; " / ",BPU!F33 &amp; "   /   ",BPU!G33)</f>
        <v>1150 Refection Trottoir / Beton asfaltic BA 8 (3cm) pe beton (10cm) pe nisip filtrant (7cm )   /   m²</v>
      </c>
      <c r="C85" s="359">
        <f>BPU!J33</f>
        <v>197.71</v>
      </c>
      <c r="D85" s="354"/>
      <c r="E85" s="355"/>
      <c r="I85" s="209"/>
    </row>
    <row r="86" spans="2:10" ht="30" x14ac:dyDescent="0.25">
      <c r="B86" s="358" t="str">
        <f>CONCATENATE(BPU!E34 &amp; " ",BPU!D34 &amp; " / ",BPU!F34 &amp; "   /   ",BPU!G34)</f>
        <v>1151 Refection Trottoir / Beton asfaltic BA 8 (4cm) pe balast (10cm) pe nisip filtrant (7cm)   /   m²</v>
      </c>
      <c r="C86" s="359">
        <f>BPU!J34</f>
        <v>130.57</v>
      </c>
      <c r="D86" s="354"/>
      <c r="E86" s="355"/>
      <c r="I86" s="209"/>
    </row>
    <row r="87" spans="2:10" ht="45" x14ac:dyDescent="0.25">
      <c r="B87" s="358" t="str">
        <f>CONCATENATE(BPU!E35 &amp; " ",BPU!D35 &amp; " / ",BPU!F35 &amp; "   /   ",BPU!G35)</f>
        <v>1152 Refection Trottoir / Beton asfaltic BA 8(4cm) pe pavele (12cm) sau bolov de rau pe nisip poza (5 cm) nisip filtrant (7 cm )   /   m²</v>
      </c>
      <c r="C87" s="359">
        <f>BPU!J35</f>
        <v>168.95</v>
      </c>
      <c r="D87" s="354"/>
      <c r="E87" s="355"/>
      <c r="I87" s="209"/>
    </row>
    <row r="88" spans="2:10" ht="30" x14ac:dyDescent="0.25">
      <c r="B88" s="358" t="str">
        <f>CONCATENATE(BPU!E36 &amp; " ",BPU!D36 &amp; " / ",BPU!F36 &amp; "   /   ",BPU!G36)</f>
        <v>1153 Refection Trottoir / Beton (10cm) pe nisip filtrant (7 cm )   /   m²</v>
      </c>
      <c r="C88" s="359">
        <f>BPU!J36</f>
        <v>87.550000000000011</v>
      </c>
      <c r="D88" s="354"/>
      <c r="E88" s="355"/>
      <c r="I88" s="209"/>
    </row>
    <row r="89" spans="2:10" ht="30" x14ac:dyDescent="0.25">
      <c r="B89" s="358" t="str">
        <f>CONCATENATE(BPU!E37 &amp; " ",BPU!D37 &amp; " / ",BPU!F37 &amp; "   /   ",BPU!G37)</f>
        <v>1154 Refection Trottoir / Dale prefabricate (10cm) pe nisip poza (5 cm ) si nisip filtrant (7 cm)   /   m²</v>
      </c>
      <c r="C89" s="359">
        <f>BPU!J37</f>
        <v>101.55</v>
      </c>
      <c r="D89" s="354"/>
      <c r="E89" s="355"/>
      <c r="I89" s="209"/>
    </row>
    <row r="90" spans="2:10" ht="30" x14ac:dyDescent="0.25">
      <c r="B90" s="358" t="str">
        <f>CONCATENATE(BPU!E38 &amp; " ",BPU!D38 &amp; " / ",BPU!F38 &amp; "   /   ",BPU!G38)</f>
        <v>1155 Refection Trottoir / Balast (10cm) pe nisip filtrant (7 cm)   /   m²</v>
      </c>
      <c r="C90" s="359">
        <f>BPU!J38</f>
        <v>76.559999999999988</v>
      </c>
      <c r="D90" s="354"/>
      <c r="E90" s="355"/>
      <c r="I90" s="209"/>
    </row>
    <row r="91" spans="2:10" ht="30" x14ac:dyDescent="0.25">
      <c r="B91" s="358" t="str">
        <f>CONCATENATE(BPU!E39 &amp; " ",BPU!D39 &amp; " / ",BPU!F39 &amp; "   /   ",BPU!G39)</f>
        <v>1156 Refection Trottoir / Macadam (10cm) pe nisip filtrant (7 cm)   /   m²</v>
      </c>
      <c r="C91" s="359">
        <f>BPU!J39</f>
        <v>92.63</v>
      </c>
      <c r="D91" s="354"/>
      <c r="E91" s="355"/>
      <c r="I91" s="209"/>
    </row>
    <row r="92" spans="2:10" ht="30" x14ac:dyDescent="0.25">
      <c r="B92" s="358" t="str">
        <f>CONCATENATE(BPU!E40 &amp; " ",BPU!D40 &amp; " / ",BPU!F40 &amp; "   /   ",BPU!G40)</f>
        <v>1157 Refection Trottoir / Pavele autoblocante (8cm) pe nisip poza (5cm) si nisip filtrant (7 cm)   /   m²</v>
      </c>
      <c r="C92" s="359">
        <f>BPU!J40</f>
        <v>128.69999999999999</v>
      </c>
      <c r="D92" s="354"/>
      <c r="E92" s="355"/>
      <c r="I92" s="209"/>
    </row>
    <row r="93" spans="2:10" ht="30" x14ac:dyDescent="0.25">
      <c r="B93" s="358" t="str">
        <f>CONCATENATE(BPU!E41 &amp; " ",BPU!D41 &amp; " / ",BPU!F41 &amp; "   /   ",BPU!G41)</f>
        <v>1158 Refection Trottoir / Pavele (12cm) sau bolovani de rau pe nisip poza (5cm) nisip filtrant (7cm)   /   m²</v>
      </c>
      <c r="C93" s="359">
        <f>BPU!J41</f>
        <v>167.9</v>
      </c>
      <c r="D93" s="354"/>
      <c r="E93" s="355"/>
      <c r="I93" s="209"/>
    </row>
    <row r="94" spans="2:10" ht="30" x14ac:dyDescent="0.25">
      <c r="B94" s="358" t="str">
        <f>CONCATENATE(BPU!E42 &amp; " ",BPU!D42 &amp; " / ",BPU!F42 &amp; "   /   ",BPU!G42)</f>
        <v>1158 Pavage provizoire / Pavele (12cm) sau bolovani de rau pe nisip poza (5cm) nisip filtrant (7cm)   /   m²</v>
      </c>
      <c r="C94" s="359">
        <f>BPU!J42</f>
        <v>167.9</v>
      </c>
      <c r="D94" s="354"/>
      <c r="E94" s="355"/>
      <c r="I94" s="209"/>
    </row>
    <row r="95" spans="2:10" ht="45" x14ac:dyDescent="0.25">
      <c r="B95" s="358" t="str">
        <f>CONCATENATE(BPU!E43 &amp; " ",BPU!D43 &amp; " / ",BPU!F43 &amp; "   /   ",BPU!G43)</f>
        <v>1161 Réfection route Grave 0/80 recouverts d'asphalte / Beton asfaltic BAR16 (5cm) pe pavele sau bolovani de rau (12cm) nisip poza (5cm) balast (15cm) nisip filtrant (7cm)   /   m²</v>
      </c>
      <c r="C95" s="359">
        <f>BPU!J43</f>
        <v>130.22</v>
      </c>
      <c r="D95" s="354"/>
      <c r="E95" s="355"/>
      <c r="I95" s="209"/>
    </row>
    <row r="96" spans="2:10" ht="45" x14ac:dyDescent="0.25">
      <c r="B96" s="358" t="str">
        <f>CONCATENATE(BPU!E44 &amp; " ",BPU!D44 &amp; " / ",BPU!F44 &amp; "   /   ",BPU!G44)</f>
        <v>1162 Réfection route Grave 0/80 recouverts d'asphalte / Beton asfaltic BAR16 (6cm) cu mixtura (12cm) pe macadam (25cm) balast (15cm) nisip filtrant (7cm)   /   m²</v>
      </c>
      <c r="C96" s="359">
        <f>BPU!J44</f>
        <v>275.29000000000002</v>
      </c>
      <c r="D96" s="354"/>
      <c r="E96" s="355"/>
      <c r="I96" s="209"/>
    </row>
    <row r="97" spans="2:9" ht="45" x14ac:dyDescent="0.25">
      <c r="B97" s="358" t="str">
        <f>CONCATENATE(BPU!E45 &amp; " ",BPU!D45 &amp; " / ",BPU!F45 &amp; "   /   ",BPU!G45)</f>
        <v>1163 Réfection route Grave 0/80 recouverts d'asphalte / Beton asfaltic BAR16 (6cm) cu mixtura (12cm) pe balast (25cm) nisip filtrant (7cm)   /   m²</v>
      </c>
      <c r="C97" s="359">
        <f>BPU!J45</f>
        <v>236.36</v>
      </c>
      <c r="D97" s="354"/>
      <c r="E97" s="355"/>
      <c r="I97" s="209"/>
    </row>
    <row r="98" spans="2:9" ht="30" x14ac:dyDescent="0.25">
      <c r="B98" s="358" t="str">
        <f>CONCATENATE(BPU!E46 &amp; " ",BPU!D46 &amp; " / ",BPU!F46 &amp; "   /   ",BPU!G46)</f>
        <v>1164 Réfection route Grave 0/80 recouverts d'asphalte / Balast (20cm) nisip filtrant (7cm)   /   m²</v>
      </c>
      <c r="C98" s="359">
        <f>BPU!J46</f>
        <v>81.27</v>
      </c>
      <c r="D98" s="354"/>
      <c r="E98" s="355"/>
      <c r="I98" s="209"/>
    </row>
    <row r="99" spans="2:9" ht="30" x14ac:dyDescent="0.25">
      <c r="B99" s="358" t="str">
        <f>CONCATENATE(BPU!E47 &amp; " ",BPU!D47 &amp; " / ",BPU!F47 &amp; "   /   ",BPU!G47)</f>
        <v>1165 Réfection route Grave 0/80 recouverts d'asphalte / Macadam (20cm) balast (15cm) nisip filtrant(7cm)   /   m²</v>
      </c>
      <c r="C99" s="359">
        <f>BPU!J47</f>
        <v>121.63000000000001</v>
      </c>
      <c r="D99" s="354"/>
      <c r="E99" s="355"/>
      <c r="I99" s="209"/>
    </row>
    <row r="100" spans="2:9" ht="45" x14ac:dyDescent="0.25">
      <c r="B100" s="358" t="str">
        <f>CONCATENATE(BPU!E48 &amp; " ",BPU!D48 &amp; " / ",BPU!F48 &amp; "   /   ",BPU!G48)</f>
        <v>1166 Réfection route Grave 0/80 recouverts d'asphalte / Pavele autoblocante (18cm) nisip poza (5) balast(15cm) nisip filtrant (7cm)   /   m²</v>
      </c>
      <c r="C100" s="359">
        <f>BPU!J48</f>
        <v>179.47000000000003</v>
      </c>
      <c r="D100" s="354"/>
      <c r="E100" s="355"/>
      <c r="I100" s="209"/>
    </row>
    <row r="101" spans="2:9" ht="45" x14ac:dyDescent="0.25">
      <c r="B101" s="358" t="str">
        <f>CONCATENATE(BPU!E49 &amp; " ",BPU!D49 &amp; " / ",BPU!F49 &amp; "   /   ",BPU!G49)</f>
        <v>1167 Réfection route Grave 0/80 recouverts d'asphalte / Pavele sau bolov. rau (12cm) nisip poza (5cm) balast (15cm) nisip filtrant (7cm)   /   m²</v>
      </c>
      <c r="C101" s="359">
        <f>BPU!J49</f>
        <v>170.45</v>
      </c>
      <c r="D101" s="354"/>
      <c r="E101" s="355"/>
    </row>
    <row r="102" spans="2:9" ht="30" x14ac:dyDescent="0.25">
      <c r="B102" s="358" t="str">
        <f>CONCATENATE(BPU!E50 &amp; " ",BPU!D50 &amp; " / ",BPU!F50 &amp; "   /   ",BPU!G50)</f>
        <v>1167 Pavage provizoire / Pavele sau bolov. rau (12cm) nisip poza (5cm) balast (15cm) nisip filtrant (7cm)   /   m²</v>
      </c>
      <c r="C102" s="359">
        <f>BPU!J50</f>
        <v>174.7</v>
      </c>
      <c r="D102" s="354"/>
      <c r="E102" s="355"/>
    </row>
    <row r="103" spans="2:9" ht="45" x14ac:dyDescent="0.25">
      <c r="B103" s="358" t="str">
        <f>CONCATENATE(BPU!E51 &amp; " ",BPU!D51 &amp; " / ",BPU!F51 &amp; "   /   ",BPU!G51)</f>
        <v>1171 Réfection de route avec dalle en béton armé recouverte d'asphalte / Beton asfaltic BAR16( 4cm) cu mixtura (6cm) pe beton (18cm) balast (15cm) nisip filtrant (7cm)   /   m²</v>
      </c>
      <c r="C103" s="359">
        <f>BPU!J51</f>
        <v>413.76</v>
      </c>
      <c r="D103" s="354"/>
      <c r="E103" s="355"/>
    </row>
    <row r="104" spans="2:9" ht="45" x14ac:dyDescent="0.25">
      <c r="B104" s="358" t="str">
        <f>CONCATENATE(BPU!E52 &amp; " ",BPU!D52 &amp; " / ",BPU!F52 &amp; "   /   ",BPU!G52)</f>
        <v>1172 Réfection de route avec dalle en béton armé recouverte d'asphalte / Beton asfaltic BAR16( 4cm) cu mixtura (6cm) pe beton (22cm) balast (15cm) nisip filtrant (7cm)   /   m²</v>
      </c>
      <c r="C104" s="359">
        <f>BPU!J52</f>
        <v>424.57000000000005</v>
      </c>
      <c r="D104" s="354"/>
      <c r="E104" s="355"/>
    </row>
    <row r="105" spans="2:9" ht="60" x14ac:dyDescent="0.25">
      <c r="B105" s="358" t="str">
        <f>CONCATENATE(BPU!E53 &amp; " ",BPU!D53 &amp; " / ",BPU!F53 &amp; "   /   ",BPU!G53)</f>
        <v>1172/a Réfection de route avec dalle en béton armé recouverte d'asphalte / Beton asfaltic BAR16( 4cm) cu mixtura (6cm) anrobat bituminos AB2 (5cm) pe beton (22cm) balast (15cm) nisip filtrant (7cm)   /   m²</v>
      </c>
      <c r="C105" s="359">
        <f>BPU!J53</f>
        <v>461.27</v>
      </c>
      <c r="D105" s="354"/>
      <c r="E105" s="355"/>
    </row>
    <row r="106" spans="2:9" ht="60" x14ac:dyDescent="0.25">
      <c r="B106" s="358" t="str">
        <f>CONCATENATE(BPU!E54 &amp; " ",BPU!D54 &amp; " / ",BPU!F54 &amp; "   /   ",BPU!G54)</f>
        <v>1172/b Réfection de route avec dalle en béton armé recouverte d'asphalte / Beton asfaltic cu mixtura BAD 25 (6 cm) piatra sparta (20cm)  balast (15cm) anrobat bituminos AB2 (5cm) nisip filtrant (7cm)   /   m²</v>
      </c>
      <c r="C106" s="359">
        <f>BPU!J54</f>
        <v>469.57000000000005</v>
      </c>
      <c r="D106" s="354"/>
      <c r="E106" s="355"/>
    </row>
    <row r="107" spans="2:9" ht="45" x14ac:dyDescent="0.25">
      <c r="B107" s="358" t="str">
        <f>CONCATENATE(BPU!E55 &amp; " ",BPU!D55 &amp; " / ",BPU!F55 &amp; "   /   ",BPU!G55)</f>
        <v>1172/c Réfection de route avec dalle en béton armé recouverte d'asphalte / Beton asfaltic cu mixtura BAD 25 (6 cm) balast (15cm) nisip filtrant (7cm)   /   m²</v>
      </c>
      <c r="C107" s="359">
        <f>BPU!J55</f>
        <v>211.01</v>
      </c>
      <c r="D107" s="354"/>
      <c r="E107" s="355"/>
    </row>
    <row r="108" spans="2:9" ht="45" x14ac:dyDescent="0.25">
      <c r="B108" s="358" t="str">
        <f>CONCATENATE(BPU!E56 &amp; " ",BPU!D56 &amp; " / ",BPU!F56 &amp; "   /   ",BPU!G56)</f>
        <v>1173 Réfection de route avec dalle en béton armé recouverte d'asphalte / Beton asfaltic BAR16( 4cm)  pe beton (18cm) balast (15cm) nisip filtrant (7cm)   /   m²</v>
      </c>
      <c r="C108" s="359">
        <f>BPU!J56</f>
        <v>187.25</v>
      </c>
      <c r="D108" s="354"/>
      <c r="E108" s="355"/>
    </row>
    <row r="109" spans="2:9" ht="45" x14ac:dyDescent="0.25">
      <c r="B109" s="358" t="str">
        <f>CONCATENATE(BPU!E57 &amp; " ",BPU!D57 &amp; " / ",BPU!F57 &amp; "   /   ",BPU!G57)</f>
        <v>1174 Réfection de route avec dalle en béton armé recouverte d'asphalte / Beton rutier (18cm) balast (15 cm) nisip filtrant (7cm)   /   m²</v>
      </c>
      <c r="C109" s="359">
        <f>BPU!J57</f>
        <v>136.26999999999998</v>
      </c>
      <c r="D109" s="354"/>
      <c r="E109" s="355"/>
    </row>
    <row r="110" spans="2:9" ht="45" x14ac:dyDescent="0.25">
      <c r="B110" s="358" t="str">
        <f>CONCATENATE(BPU!E58 &amp; " ",BPU!D58 &amp; " / ",BPU!F58 &amp; "   /   ",BPU!G58)</f>
        <v>1175 Réfection de route avec dalle en béton armé recouverte d'asphalte / Beton rutier (20cm) balast (15 cm) nisip filtrant (7cm)   /   m²</v>
      </c>
      <c r="C110" s="359">
        <f>BPU!J58</f>
        <v>144.30000000000001</v>
      </c>
      <c r="D110" s="354"/>
      <c r="E110" s="355"/>
    </row>
    <row r="111" spans="2:9" ht="30" x14ac:dyDescent="0.25">
      <c r="B111" s="358" t="str">
        <f>CONCATENATE(BPU!E59 &amp; " ",BPU!D59 &amp; " / ",BPU!F59 &amp; "   /   ",BPU!G59)</f>
        <v>1176 Refaire la structure de chaussée / Balast (20cm) nisip filtrant (7cm)   /   m²</v>
      </c>
      <c r="C111" s="359">
        <f>BPU!J59</f>
        <v>80.39</v>
      </c>
      <c r="D111" s="354"/>
      <c r="E111" s="355"/>
    </row>
    <row r="112" spans="2:9" x14ac:dyDescent="0.25">
      <c r="B112" s="358" t="str">
        <f>CONCATENATE(BPU!E60 &amp; " ",BPU!D60 &amp; " / ",BPU!F60 &amp; "   /   ",BPU!G60)</f>
        <v>1181 Remise à la cote d'éléments / Tampons   /   buc.</v>
      </c>
      <c r="C112" s="359">
        <f>BPU!J60</f>
        <v>847.03</v>
      </c>
      <c r="D112" s="354"/>
      <c r="E112" s="355"/>
    </row>
    <row r="113" spans="2:5" x14ac:dyDescent="0.25">
      <c r="B113" s="358" t="str">
        <f>CONCATENATE(BPU!E61 &amp; " ",BPU!D61 &amp; " / ",BPU!F61 &amp; "   /   ",BPU!G61)</f>
        <v>1182 Remise à la cote d'éléments / Avaloir   /   buc.</v>
      </c>
      <c r="C113" s="359">
        <f>BPU!J61</f>
        <v>637.02</v>
      </c>
      <c r="D113" s="354"/>
      <c r="E113" s="355"/>
    </row>
    <row r="114" spans="2:5" ht="30" x14ac:dyDescent="0.25">
      <c r="B114" s="358" t="str">
        <f>CONCATENATE(BPU!E62 &amp; " ",BPU!D62 &amp; " / ",BPU!F62 &amp; "   /   ",BPU!G62)</f>
        <v>1183 Remise à la cote d'éléments / Inlocuiri /ridicari la cota cutii vane/robineti/hidranti   /   buc.</v>
      </c>
      <c r="C114" s="359">
        <f>BPU!J62</f>
        <v>299.39</v>
      </c>
      <c r="D114" s="354"/>
      <c r="E114" s="355"/>
    </row>
    <row r="115" spans="2:5" ht="30" x14ac:dyDescent="0.25">
      <c r="B115" s="358" t="str">
        <f>CONCATENATE(BPU!E63 &amp; " ",BPU!D63 &amp; " / ",BPU!F63 &amp; "   /   ",BPU!G63)</f>
        <v xml:space="preserve"> Remise à la cote d'éléments / Inlocuiri/ridicari la cota sisteme ANA   /   buc.</v>
      </c>
      <c r="C115" s="359">
        <f>BPU!J63</f>
        <v>1441.18</v>
      </c>
      <c r="D115" s="354"/>
      <c r="E115" s="355"/>
    </row>
    <row r="116" spans="2:5" ht="30" x14ac:dyDescent="0.25">
      <c r="B116" s="358" t="str">
        <f>CONCATENATE(BPU!E64 &amp; " ",BPU!D64 &amp; " / ",BPU!F64 &amp; "   /   ",BPU!G64)</f>
        <v>1191 Couche de structure de chaussée / Beton asfaltic BAR 16 (5cm) - Suprastructura sistem rutier   /   mp</v>
      </c>
      <c r="C116" s="359">
        <f>BPU!J64</f>
        <v>92.759999999999991</v>
      </c>
      <c r="D116" s="354"/>
      <c r="E116" s="355"/>
    </row>
    <row r="117" spans="2:5" ht="30" x14ac:dyDescent="0.25">
      <c r="B117" s="358" t="str">
        <f>CONCATENATE(BPU!E65 &amp; " ",BPU!D65 &amp; " / ",BPU!F65 &amp; "   /   ",BPU!G65)</f>
        <v>1192 Couche de structure de chaussée / Mixtura BAD 25 (5cm) - Suprastructura sistem rutier   /   mp</v>
      </c>
      <c r="C117" s="359">
        <f>BPU!J65</f>
        <v>84.71</v>
      </c>
      <c r="D117" s="354"/>
      <c r="E117" s="355"/>
    </row>
    <row r="118" spans="2:5" ht="30" x14ac:dyDescent="0.25">
      <c r="B118" s="358" t="str">
        <f>CONCATENATE(BPU!E66 &amp; " ",BPU!D66 &amp; " / ",BPU!F66 &amp; "   /   ",BPU!G66)</f>
        <v>1193 Couche de structure de chaussée / Anrobat bituminos AB2 (6cm)   /   mp</v>
      </c>
      <c r="C118" s="359">
        <f>BPU!J66</f>
        <v>84.38</v>
      </c>
      <c r="D118" s="354"/>
      <c r="E118" s="355"/>
    </row>
    <row r="119" spans="2:5" ht="30" x14ac:dyDescent="0.25">
      <c r="B119" s="358" t="str">
        <f>CONCATENATE(BPU!E67 &amp; " ",BPU!D67 &amp; " / ",BPU!F67 &amp; "   /   ",BPU!G67)</f>
        <v>1194 Couche de structure de chaussée / Beton (18cm) - Suprastructura sistem rutier   /   mp</v>
      </c>
      <c r="C119" s="359">
        <f>BPU!J67</f>
        <v>92.86</v>
      </c>
      <c r="D119" s="354"/>
      <c r="E119" s="355"/>
    </row>
    <row r="120" spans="2:5" ht="30" x14ac:dyDescent="0.25">
      <c r="B120" s="358" t="str">
        <f>CONCATENATE(BPU!E68 &amp; " ",BPU!D68 &amp; " / ",BPU!F68 &amp; "   /   ",BPU!G68)</f>
        <v>1195 Couche de structure de chaussée / Piatra sparta (20cm) - Suprastructura sistem rutier   /   mp</v>
      </c>
      <c r="C120" s="359">
        <f>BPU!J68</f>
        <v>116.97</v>
      </c>
      <c r="D120" s="354"/>
      <c r="E120" s="355"/>
    </row>
    <row r="121" spans="2:5" ht="30" x14ac:dyDescent="0.25">
      <c r="B121" s="358" t="str">
        <f>CONCATENATE(BPU!E69 &amp; " ",BPU!D69 &amp; " / ",BPU!F69 &amp; "   /   ",BPU!G69)</f>
        <v>1196 Couche de structure de chaussée / Pavele/Bolovani de rau (12 cm) - Suprastructura sistem rutier   /   mp</v>
      </c>
      <c r="C121" s="359">
        <f>BPU!J69</f>
        <v>140.99</v>
      </c>
      <c r="D121" s="354"/>
      <c r="E121" s="355"/>
    </row>
    <row r="122" spans="2:5" ht="30" x14ac:dyDescent="0.25">
      <c r="B122" s="358" t="str">
        <f>CONCATENATE(BPU!E70 &amp; " ",BPU!D70 &amp; " / ",BPU!F70 &amp; "   /   ",BPU!G70)</f>
        <v>1197 Couche de structure de chaussée / Pavele autoblocante (18cm) - Suprastructura sistem rutier   /   mp</v>
      </c>
      <c r="C122" s="359">
        <f>BPU!J70</f>
        <v>150.86000000000001</v>
      </c>
      <c r="D122" s="354"/>
      <c r="E122" s="355"/>
    </row>
    <row r="123" spans="2:5" ht="30" x14ac:dyDescent="0.25">
      <c r="B123" s="358" t="str">
        <f>CONCATENATE(BPU!E71 &amp; " ",BPU!D71 &amp; " / ",BPU!F71 &amp; "   /   ",BPU!G71)</f>
        <v>1198 Couche de structure de chaussée / Balast (20cm) - Infrastuctura sistem rutier   /   mp</v>
      </c>
      <c r="C123" s="359">
        <f>BPU!J71</f>
        <v>56.97</v>
      </c>
      <c r="D123" s="354"/>
      <c r="E123" s="355"/>
    </row>
    <row r="124" spans="2:5" ht="30" x14ac:dyDescent="0.25">
      <c r="B124" s="358" t="str">
        <f>CONCATENATE(BPU!E72 &amp; " ",BPU!D72 &amp; " / ",BPU!F72 &amp; "   /   ",BPU!G72)</f>
        <v>1199 Couche de structure de chaussée / Nisip (7cm) - Infrastuctura sistem rutier   /   mp</v>
      </c>
      <c r="C124" s="359">
        <f>BPU!J72</f>
        <v>19.14</v>
      </c>
      <c r="D124" s="354"/>
      <c r="E124" s="355"/>
    </row>
    <row r="125" spans="2:5" ht="30" x14ac:dyDescent="0.25">
      <c r="B125" s="358" t="str">
        <f>CONCATENATE(BPU!E73 &amp; " ",BPU!D73 &amp; " / ",BPU!F73 &amp; "   /   ",BPU!G73)</f>
        <v>1200 Refacere carosabil  / Pavaje din piatra (12 cm), sapa (4 cm), beton (20 cm), balast (15 cm), nisip filtrant (7 cm)   /   m²</v>
      </c>
      <c r="C125" s="359">
        <f>BPU!J73</f>
        <v>404.12</v>
      </c>
      <c r="D125" s="354"/>
      <c r="E125" s="355"/>
    </row>
    <row r="126" spans="2:5" ht="30" x14ac:dyDescent="0.25">
      <c r="B126" s="358" t="str">
        <f>CONCATENATE(BPU!E74 &amp; " ",BPU!D74 &amp; " / ",BPU!F74 &amp; "   /   ",BPU!G74)</f>
        <v>1210 Refacere carosabil  / Pavele din beton (10cm) , sapa (4 cm), beton (18 cm), balast (15 cm), nisip filtrant (7 cm)   /   m²</v>
      </c>
      <c r="C126" s="359">
        <f>BPU!J74</f>
        <v>353.34000000000003</v>
      </c>
      <c r="D126" s="354"/>
      <c r="E126" s="355"/>
    </row>
    <row r="127" spans="2:5" ht="30" x14ac:dyDescent="0.25">
      <c r="B127" s="358" t="str">
        <f>CONCATENATE(BPU!E75 &amp; " ",BPU!D75 &amp; " / ",BPU!F75 &amp; "   /   ",BPU!G75)</f>
        <v>1230 Réfection trottoir / Pavaje din piatra (10 cm), sapa (4 cm), beton (10 cm), balast (10 cm), nisip filtrant (7 cm)   /   m²</v>
      </c>
      <c r="C127" s="359">
        <f>BPU!J75</f>
        <v>367.15999999999997</v>
      </c>
      <c r="D127" s="354"/>
      <c r="E127" s="355"/>
    </row>
    <row r="128" spans="2:5" ht="45" x14ac:dyDescent="0.25">
      <c r="B128" s="358" t="str">
        <f>CONCATENATE(BPU!E76 &amp; " ",BPU!D76 &amp; " / ",BPU!F76 &amp; "   /   ",BPU!G76)</f>
        <v>1241 Signalisation trottoir / Marcaj longitudinal (latime de 15 cm) din material termoplastic aplicat la cald grosime de 3000 µm   /   m²</v>
      </c>
      <c r="C128" s="359">
        <f>BPU!J76</f>
        <v>236.82</v>
      </c>
      <c r="D128" s="354"/>
      <c r="E128" s="355"/>
    </row>
    <row r="129" spans="2:5" ht="45" x14ac:dyDescent="0.25">
      <c r="B129" s="358" t="str">
        <f>CONCATENATE(BPU!E77 &amp; " ",BPU!D77 &amp; " / ",BPU!F77 &amp; "   /   ",BPU!G77)</f>
        <v>1242 Signalisation trottoir / Marcaj transversal si divers (scuare etc) material termoplastic aplicat la cald grosime de 3000 µm   /   m²</v>
      </c>
      <c r="C129" s="359">
        <f>BPU!J77</f>
        <v>348.17999999999995</v>
      </c>
      <c r="D129" s="354"/>
      <c r="E129" s="355"/>
    </row>
    <row r="130" spans="2:5" ht="60" x14ac:dyDescent="0.25">
      <c r="B130" s="358" t="str">
        <f>CONCATENATE(BPU!E78 &amp; " ",BPU!D78 &amp; " / ",BPU!F78 &amp; "   /   ",BPU!G78)</f>
        <v>1243 Signalisation trottoir / Marcaje simboluri (sageti, limitari de viteza etc) din  material termoplastic performant, aplicat la cald, grosime de 3000 µm (dimensiune conform SR 1848/7:2004)   /   m²</v>
      </c>
      <c r="C130" s="359">
        <f>BPU!J78</f>
        <v>548.38</v>
      </c>
      <c r="D130" s="354"/>
      <c r="E130" s="355"/>
    </row>
    <row r="131" spans="2:5" ht="30" x14ac:dyDescent="0.25">
      <c r="B131" s="358" t="str">
        <f>CONCATENATE(BPU!E79 &amp; " ",BPU!D79 &amp; " / ",BPU!F79 &amp; "   /   ",BPU!G79)</f>
        <v>1244 Signalisation trottoir / Covoare antiderapante aplicate in zone periculoase (pante, rampe, treceri de pietoni)   /   m²</v>
      </c>
      <c r="C131" s="359">
        <f>BPU!J79</f>
        <v>409.17</v>
      </c>
      <c r="D131" s="354"/>
      <c r="E131" s="355"/>
    </row>
    <row r="132" spans="2:5" x14ac:dyDescent="0.25">
      <c r="B132" s="358" t="str">
        <f>CONCATENATE(BPU!E80 &amp; " ",BPU!D80 &amp; " / ",BPU!F80 &amp; "   /   ",BPU!G80)</f>
        <v xml:space="preserve">  / Balast 0/63 mm   /   t</v>
      </c>
      <c r="C132" s="359">
        <f>BPU!J80</f>
        <v>50.379999999999995</v>
      </c>
      <c r="D132" s="354"/>
      <c r="E132" s="355"/>
    </row>
    <row r="133" spans="2:5" x14ac:dyDescent="0.25">
      <c r="B133" s="347"/>
      <c r="C133" s="347"/>
      <c r="D133" s="348"/>
      <c r="E133" s="116"/>
    </row>
    <row r="134" spans="2:5" x14ac:dyDescent="0.25">
      <c r="B134" s="347"/>
      <c r="C134" s="347"/>
      <c r="D134" s="348"/>
      <c r="E134" s="116"/>
    </row>
    <row r="135" spans="2:5" x14ac:dyDescent="0.25">
      <c r="B135" s="347" t="s">
        <v>62</v>
      </c>
      <c r="C135" s="347"/>
      <c r="D135" s="348">
        <f>N18+V18+AD18+AL18+AT18+BB18+BJ18+BR18+BZ18+CH18+CP18+CX18+DF18+DN18+DV18+ED18+EL18+ET18+FB18+FJ18+FR18+FZ18+GH18+GP18+GX18</f>
        <v>137.39999999999998</v>
      </c>
      <c r="E135" s="352">
        <f>IF($D$137=0,"Attente données",D135/($D$137))</f>
        <v>0.66666666666666663</v>
      </c>
    </row>
    <row r="136" spans="2:5" ht="15.75" thickBot="1" x14ac:dyDescent="0.3">
      <c r="B136" s="349" t="s">
        <v>78</v>
      </c>
      <c r="C136" s="349"/>
      <c r="D136" s="350">
        <f>N19+V19+AD19+AL19+AT19+BB19+BJ19+BR19+BZ19+CH19+CP19+CX19+DF19+DN19+DV19+ED19+EL19+ET19+FB19+FJ19+FR19+FZ19+GH19+GP19+GX19</f>
        <v>206.09999999999997</v>
      </c>
      <c r="E136" s="353">
        <f>IF($D$137=0,"Attente données",D136/($D$137))</f>
        <v>1</v>
      </c>
    </row>
    <row r="137" spans="2:5" ht="15.75" thickBot="1" x14ac:dyDescent="0.3">
      <c r="B137" s="120" t="s">
        <v>63</v>
      </c>
      <c r="C137" s="121"/>
      <c r="D137" s="122">
        <f>N19+V19+AD19+AL19+AT19+BB19+BJ19+BR19+BZ19+CH19+CP19+CX19+DF19+DN19+DV19+ED19+EL19+ET19+FB19+FJ19+FR19+FZ19+GH19+GP19+GX19</f>
        <v>206.09999999999997</v>
      </c>
      <c r="E137" s="123"/>
    </row>
    <row r="138" spans="2:5" ht="15.75" thickBot="1" x14ac:dyDescent="0.3">
      <c r="B138" s="26"/>
      <c r="C138" s="5"/>
      <c r="D138" s="73"/>
      <c r="E138" s="75"/>
    </row>
    <row r="139" spans="2:5" ht="19.5" thickBot="1" x14ac:dyDescent="0.35">
      <c r="B139" s="124" t="s">
        <v>59</v>
      </c>
      <c r="C139" s="78"/>
      <c r="D139" s="125">
        <f>IF(D137=0,"Attente données",D137-SUM(D55:D56)/D137)</f>
        <v>-132.88474041727329</v>
      </c>
      <c r="E139" s="79"/>
    </row>
    <row r="140" spans="2:5" ht="16.5" thickBot="1" x14ac:dyDescent="0.3">
      <c r="B140" s="307"/>
      <c r="C140" s="5"/>
    </row>
    <row r="141" spans="2:5" ht="15.75" thickBot="1" x14ac:dyDescent="0.3">
      <c r="B141" s="149" t="s">
        <v>50</v>
      </c>
      <c r="C141" s="146">
        <f>AVERAGE(N39,V39,AD39,AL39,AT39,BB39,BJ39,BR39,BZ39,CH39,CP39,CX39,DF39,DN39,DV39,ED39,EL39,ET39,FB39,FJ39,FR39,FZ39,GH39,GP39,GX39)</f>
        <v>246.49064181818179</v>
      </c>
    </row>
    <row r="142" spans="2:5" ht="15.75" thickBot="1" x14ac:dyDescent="0.3">
      <c r="B142" s="150" t="s">
        <v>51</v>
      </c>
      <c r="C142" s="146">
        <f>AVERAGE(N40,V40,AD40,AL40,AT40,BB40,BJ40,BR40,BZ40,CH40,CP40,CX40,DF40,DN40,DV40,ED40,EL40,ET40,FB40,FJ40,FR40,FZ40,GH40,GP40,GX40)</f>
        <v>437.20847738095233</v>
      </c>
    </row>
    <row r="143" spans="2:5" ht="15.75" thickBot="1" x14ac:dyDescent="0.3">
      <c r="B143" s="150" t="s">
        <v>43</v>
      </c>
      <c r="C143" s="146">
        <f>AVERAGE(N41,V41,AD41,AL41,AT41,BB41,BJ41,BR41,BZ41,CH41,CP41,CX41,DF41,DN41,DV41,ED41,EL41,ET41,FB41,FJ41,FR41,FZ41,GH41,GP41,GX41)</f>
        <v>109.72875940170938</v>
      </c>
    </row>
    <row r="144" spans="2:5" ht="15.75" thickBot="1" x14ac:dyDescent="0.3">
      <c r="B144" s="151" t="s">
        <v>44</v>
      </c>
      <c r="C144" s="204">
        <f>AVERAGE(N44,V44,AD44,AL44,AT44,BB44,BJ44,BR44,BZ44,CH44,CP44,CX44,DF44,DN44,DV44,ED44,EL44,ET44,GH44,GP44,GX44)</f>
        <v>719.57524999999998</v>
      </c>
    </row>
    <row r="145" spans="2:6" ht="15.75" thickBot="1" x14ac:dyDescent="0.3">
      <c r="B145" s="309"/>
      <c r="C145" s="310"/>
    </row>
    <row r="146" spans="2:6" ht="16.5" thickBot="1" x14ac:dyDescent="0.3">
      <c r="D146" s="212" t="s">
        <v>86</v>
      </c>
      <c r="E146" s="308" t="s">
        <v>34</v>
      </c>
      <c r="F146" s="211" t="s">
        <v>38</v>
      </c>
    </row>
    <row r="147" spans="2:6" ht="16.5" thickBot="1" x14ac:dyDescent="0.3">
      <c r="B147" s="71" t="s">
        <v>52</v>
      </c>
      <c r="C147" s="191"/>
      <c r="D147" s="326">
        <v>0.05</v>
      </c>
      <c r="E147" s="205">
        <f>D147*F153</f>
        <v>2.0611111111111113</v>
      </c>
      <c r="F147" s="213">
        <f>E147*COUNT(J39,R39,Z39,AH39,AP39,AX39,BF39,BN39,BV39,CD39,CL39,CT39,DB39,DJ39,DR39,DZ39,EH39,EP39,EX39,FF39,FN39,FV39,GD39,GL39,GT39)</f>
        <v>51.527777777777786</v>
      </c>
    </row>
    <row r="148" spans="2:6" ht="16.5" thickBot="1" x14ac:dyDescent="0.3">
      <c r="B148" s="26" t="s">
        <v>53</v>
      </c>
      <c r="C148" s="75"/>
      <c r="D148" s="326">
        <v>0.05</v>
      </c>
      <c r="E148" s="205">
        <f t="shared" ref="E148:E150" si="172">D148*F154</f>
        <v>1.7250000000000001</v>
      </c>
      <c r="F148" s="213">
        <f>E148*COUNT(J40,R40,Z40,AH40,AP40,AX40,BF40,BN40,BV40,CD40,CL40,CT40,DB40,DJ40,DR40,DZ40,EH40,EP40,EX40,FF40,FN40,FV40,GD40,GL40,GT40)</f>
        <v>43.125</v>
      </c>
    </row>
    <row r="149" spans="2:6" ht="16.5" thickBot="1" x14ac:dyDescent="0.3">
      <c r="B149" s="26" t="s">
        <v>54</v>
      </c>
      <c r="C149" s="75"/>
      <c r="D149" s="326">
        <v>0.05</v>
      </c>
      <c r="E149" s="205">
        <f t="shared" si="172"/>
        <v>1.47</v>
      </c>
      <c r="F149" s="213">
        <f>E149*COUNT(J41,R41,Z41,AH41,AP41,AX41,BF41,BN41,BV41,CD41,CL41,CT41,DB41,DJ41,DR41,DZ41,EH41,EP41,EX41,FF41,FN41,FV41,GD41,GL41,GT41)</f>
        <v>36.75</v>
      </c>
    </row>
    <row r="150" spans="2:6" ht="16.5" thickBot="1" x14ac:dyDescent="0.3">
      <c r="B150" s="76" t="s">
        <v>55</v>
      </c>
      <c r="C150" s="196"/>
      <c r="D150" s="326">
        <v>0.11</v>
      </c>
      <c r="E150" s="205">
        <f t="shared" si="172"/>
        <v>2.42</v>
      </c>
      <c r="F150" s="213">
        <f>E150*COUNT(G44,O44,AE44,AM44,AU44,BC44,BK44,BS44,CA44,CI44,CQ44,CY44,DG44,DO44,DW44,EE44,EM44,EU44,FC44,FK44,FS44,GA44,GI44,GQ44)</f>
        <v>21.78</v>
      </c>
    </row>
    <row r="151" spans="2:6" ht="16.5" thickBot="1" x14ac:dyDescent="0.3">
      <c r="B151" s="26"/>
      <c r="C151" s="5"/>
      <c r="D151" s="327"/>
      <c r="E151" s="311"/>
      <c r="F151" s="312"/>
    </row>
    <row r="152" spans="2:6" ht="16.5" thickBot="1" x14ac:dyDescent="0.3">
      <c r="B152" s="26"/>
      <c r="C152" s="75"/>
      <c r="D152" s="328" t="s">
        <v>86</v>
      </c>
      <c r="E152" s="308" t="s">
        <v>34</v>
      </c>
      <c r="F152" s="212" t="s">
        <v>38</v>
      </c>
    </row>
    <row r="153" spans="2:6" ht="16.5" thickBot="1" x14ac:dyDescent="0.3">
      <c r="B153" s="130" t="s">
        <v>83</v>
      </c>
      <c r="C153" s="191"/>
      <c r="D153" s="210">
        <f>E153/F153</f>
        <v>0.04</v>
      </c>
      <c r="E153" s="329">
        <f>AVERAGE(J39,R39,Z39,AH39,AP39,AX39,BF39,BN39,BV39,CD39,CL39,CT39,DB39,DJ39,DR39,DZ39,EH39,EP39,EX39,FF39,FN39,FV39,GD39,GL39,GT39)</f>
        <v>1.6488888888888888</v>
      </c>
      <c r="F153" s="213">
        <f>SUM(J39,R39,Z39,AH39,AP39,AX39,BF39,BN39,BV39,CD39,CL39,CT39,DB39,DJ39,DR39,DZ39,EH39,EP39,EX39,FF39,FN39,FV39,GD39,GL39,GT39)</f>
        <v>41.222222222222221</v>
      </c>
    </row>
    <row r="154" spans="2:6" ht="16.5" thickBot="1" x14ac:dyDescent="0.3">
      <c r="B154" s="128" t="s">
        <v>84</v>
      </c>
      <c r="C154" s="75"/>
      <c r="D154" s="210">
        <f t="shared" ref="D154:D155" si="173">E154/F154</f>
        <v>3.9999999999999994E-2</v>
      </c>
      <c r="E154" s="329">
        <f>AVERAGE(J40,R40,Z40,AH40,AP40,AX40,BF40,BN40,BV40,CD40,CL40,CT40,DB40,DJ40,DR40,DZ40,EH40,EP40,EX40,FF40,FN40,FV40,GD40,GL40,GT40)</f>
        <v>1.38</v>
      </c>
      <c r="F154" s="214">
        <f>SUM(J40,R40,Z40,AH40,AP40,AX40,BF40,BN40,BV40,CD40,CL40,CT40,DB40,DJ40,DR40,DZ40,EH40,EP40,EX40,FF40,FN40,FV40,GD40,GL40,GT40)</f>
        <v>34.5</v>
      </c>
    </row>
    <row r="155" spans="2:6" ht="16.5" thickBot="1" x14ac:dyDescent="0.3">
      <c r="B155" s="128" t="s">
        <v>85</v>
      </c>
      <c r="C155" s="75"/>
      <c r="D155" s="210">
        <f t="shared" si="173"/>
        <v>0.04</v>
      </c>
      <c r="E155" s="329">
        <f>AVERAGE(J41,R41,Z41,AH41,AP41,AX41,BF41,BN41,BV41,CD41,CL41,CT41,DB41,DJ41,DR41,DZ41,EH41,EP41,EX41,FF41,FN41,FV41,GD41,GL41,GT41)</f>
        <v>1.1759999999999999</v>
      </c>
      <c r="F155" s="213">
        <f>SUM(J41,R41,Z41,AH41,AP41,AX41,BF41,BN41,BV41,CD41,CL41,CT41,DB41,DJ41,DR41,DZ41,EH41,EP41,EX41,FF41,FN41,FV41,GD41,GL41,GT41)</f>
        <v>29.4</v>
      </c>
    </row>
    <row r="156" spans="2:6" ht="16.5" thickBot="1" x14ac:dyDescent="0.3">
      <c r="B156" s="129" t="s">
        <v>64</v>
      </c>
      <c r="C156" s="196"/>
      <c r="D156" s="326">
        <f>E156/F156</f>
        <v>0.11111111111111112</v>
      </c>
      <c r="E156" s="330">
        <f>AVERAGE(G44,O44,AE44,AM44,AU44,BC44,BK44,BS44,CA44,CI44,CQ44,CY44,DG44,DO44,DW44,EE44,EM44,EU44,FC44,FK44,FS44,GA44,GI44,GQ44)</f>
        <v>2.4444444444444446</v>
      </c>
      <c r="F156" s="215">
        <f>SUM(G44,O44,AE44,AM44,AU44,BC44,BK44,BS44,CA44,CI44,CQ44,CY44,DG44,DO44,DW44,EE44,EM44,EU44,FC44,FK44,FS44,GA44,GI44,GQ44)</f>
        <v>22</v>
      </c>
    </row>
  </sheetData>
  <mergeCells count="150">
    <mergeCell ref="FC2:FJ3"/>
    <mergeCell ref="FE4:FF4"/>
    <mergeCell ref="FE11:FE12"/>
    <mergeCell ref="FE19:FE20"/>
    <mergeCell ref="FE27:FE28"/>
    <mergeCell ref="FE35:FE36"/>
    <mergeCell ref="FS2:FZ3"/>
    <mergeCell ref="FU4:FV4"/>
    <mergeCell ref="FU11:FU12"/>
    <mergeCell ref="FU19:FU20"/>
    <mergeCell ref="FU27:FU28"/>
    <mergeCell ref="FU35:FU36"/>
    <mergeCell ref="FK2:FR3"/>
    <mergeCell ref="FM4:FN4"/>
    <mergeCell ref="FM11:FM12"/>
    <mergeCell ref="FM19:FM20"/>
    <mergeCell ref="FM27:FM28"/>
    <mergeCell ref="FM35:FM36"/>
    <mergeCell ref="EU2:FB3"/>
    <mergeCell ref="EW4:EX4"/>
    <mergeCell ref="EW11:EW12"/>
    <mergeCell ref="EW19:EW20"/>
    <mergeCell ref="EW27:EW28"/>
    <mergeCell ref="EW35:EW36"/>
    <mergeCell ref="EM2:ET3"/>
    <mergeCell ref="EO4:EP4"/>
    <mergeCell ref="EO11:EO12"/>
    <mergeCell ref="EO19:EO20"/>
    <mergeCell ref="EO27:EO28"/>
    <mergeCell ref="EO35:EO36"/>
    <mergeCell ref="EE2:EL3"/>
    <mergeCell ref="EG4:EH4"/>
    <mergeCell ref="EG11:EG12"/>
    <mergeCell ref="EG19:EG20"/>
    <mergeCell ref="EG27:EG28"/>
    <mergeCell ref="EG35:EG36"/>
    <mergeCell ref="DW2:ED3"/>
    <mergeCell ref="DY4:DZ4"/>
    <mergeCell ref="DY11:DY12"/>
    <mergeCell ref="DY19:DY20"/>
    <mergeCell ref="DY27:DY28"/>
    <mergeCell ref="DY35:DY36"/>
    <mergeCell ref="DO2:DV3"/>
    <mergeCell ref="DQ4:DR4"/>
    <mergeCell ref="DQ11:DQ12"/>
    <mergeCell ref="DQ19:DQ20"/>
    <mergeCell ref="DQ27:DQ28"/>
    <mergeCell ref="DQ35:DQ36"/>
    <mergeCell ref="DG2:DN3"/>
    <mergeCell ref="DI4:DJ4"/>
    <mergeCell ref="DI11:DI12"/>
    <mergeCell ref="DI19:DI20"/>
    <mergeCell ref="DI27:DI28"/>
    <mergeCell ref="DI35:DI36"/>
    <mergeCell ref="CY2:DF3"/>
    <mergeCell ref="DA4:DB4"/>
    <mergeCell ref="DA11:DA12"/>
    <mergeCell ref="DA19:DA20"/>
    <mergeCell ref="DA27:DA28"/>
    <mergeCell ref="DA35:DA36"/>
    <mergeCell ref="CQ2:CX3"/>
    <mergeCell ref="CS4:CT4"/>
    <mergeCell ref="CS11:CS12"/>
    <mergeCell ref="CS19:CS20"/>
    <mergeCell ref="CS27:CS28"/>
    <mergeCell ref="CS35:CS36"/>
    <mergeCell ref="CI2:CP3"/>
    <mergeCell ref="CK4:CL4"/>
    <mergeCell ref="CK11:CK12"/>
    <mergeCell ref="CK19:CK20"/>
    <mergeCell ref="CK27:CK28"/>
    <mergeCell ref="CK35:CK36"/>
    <mergeCell ref="CA2:CH3"/>
    <mergeCell ref="CC4:CD4"/>
    <mergeCell ref="CC11:CC12"/>
    <mergeCell ref="CC19:CC20"/>
    <mergeCell ref="CC27:CC28"/>
    <mergeCell ref="CC35:CC36"/>
    <mergeCell ref="BS2:BZ3"/>
    <mergeCell ref="BU4:BV4"/>
    <mergeCell ref="BU11:BU12"/>
    <mergeCell ref="BU19:BU20"/>
    <mergeCell ref="BU27:BU28"/>
    <mergeCell ref="BU35:BU36"/>
    <mergeCell ref="BK2:BR3"/>
    <mergeCell ref="BM4:BN4"/>
    <mergeCell ref="BM11:BM12"/>
    <mergeCell ref="BM19:BM20"/>
    <mergeCell ref="BM27:BM28"/>
    <mergeCell ref="BM35:BM36"/>
    <mergeCell ref="AO35:AO36"/>
    <mergeCell ref="AE2:AL3"/>
    <mergeCell ref="AG4:AH4"/>
    <mergeCell ref="AG11:AG12"/>
    <mergeCell ref="AG19:AG20"/>
    <mergeCell ref="AG27:AG28"/>
    <mergeCell ref="AG35:AG36"/>
    <mergeCell ref="AU2:BB3"/>
    <mergeCell ref="AW4:AX4"/>
    <mergeCell ref="AW11:AW12"/>
    <mergeCell ref="AW19:AW20"/>
    <mergeCell ref="AW27:AW28"/>
    <mergeCell ref="AW35:AW36"/>
    <mergeCell ref="I27:I28"/>
    <mergeCell ref="W2:AD3"/>
    <mergeCell ref="Y4:Z4"/>
    <mergeCell ref="Y11:Y12"/>
    <mergeCell ref="Y19:Y20"/>
    <mergeCell ref="Y27:Y28"/>
    <mergeCell ref="Y35:Y36"/>
    <mergeCell ref="BC2:BJ3"/>
    <mergeCell ref="BE4:BF4"/>
    <mergeCell ref="BE11:BE12"/>
    <mergeCell ref="BE19:BE20"/>
    <mergeCell ref="BE27:BE28"/>
    <mergeCell ref="BE35:BE36"/>
    <mergeCell ref="O2:V3"/>
    <mergeCell ref="Q4:R4"/>
    <mergeCell ref="Q11:Q12"/>
    <mergeCell ref="Q19:Q20"/>
    <mergeCell ref="Q27:Q28"/>
    <mergeCell ref="Q35:Q36"/>
    <mergeCell ref="AM2:AT3"/>
    <mergeCell ref="AO4:AP4"/>
    <mergeCell ref="AO11:AO12"/>
    <mergeCell ref="AO19:AO20"/>
    <mergeCell ref="AO27:AO28"/>
    <mergeCell ref="GI2:GP3"/>
    <mergeCell ref="GK4:GL4"/>
    <mergeCell ref="GK11:GK12"/>
    <mergeCell ref="GK19:GK20"/>
    <mergeCell ref="GK27:GK28"/>
    <mergeCell ref="GK35:GK36"/>
    <mergeCell ref="GQ2:GX3"/>
    <mergeCell ref="GS4:GT4"/>
    <mergeCell ref="GS11:GS12"/>
    <mergeCell ref="GS19:GS20"/>
    <mergeCell ref="GS27:GS28"/>
    <mergeCell ref="GS35:GS36"/>
    <mergeCell ref="GA2:GH3"/>
    <mergeCell ref="GC4:GD4"/>
    <mergeCell ref="GC11:GC12"/>
    <mergeCell ref="GC19:GC20"/>
    <mergeCell ref="GC27:GC28"/>
    <mergeCell ref="GC35:GC36"/>
    <mergeCell ref="I4:J4"/>
    <mergeCell ref="I35:I36"/>
    <mergeCell ref="I19:I20"/>
    <mergeCell ref="I11:I12"/>
    <mergeCell ref="G2:N3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BPU!$J$8:$J$80</xm:f>
          </x14:formula1>
          <xm:sqref>M16:M24 U16:U24 AC16:AC24 AK16:AK24 AS16:AS24 BA16:BA24 BI16:BI24 BQ16:BQ24 BY16:BY24 CG16:CG24 CO16:CO24 CW16:CW24 DE16:DE24 DM16:DM24 DU16:DU24 EC16:EC24 EK16:EK24 ES16:ES24 FA16:FA24 FI16:FI24 FQ16:FQ24 FY16:FY24 GG16:GG24 GO16:GO24 GW16:GW24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C5:J80"/>
  <sheetViews>
    <sheetView topLeftCell="I1" zoomScale="85" zoomScaleNormal="85" workbookViewId="0">
      <selection activeCell="F18" sqref="F18"/>
    </sheetView>
  </sheetViews>
  <sheetFormatPr baseColWidth="10" defaultRowHeight="15" x14ac:dyDescent="0.25"/>
  <cols>
    <col min="3" max="3" width="5.28515625" style="293" bestFit="1" customWidth="1"/>
    <col min="4" max="4" width="34.7109375" style="66" bestFit="1" customWidth="1"/>
    <col min="5" max="5" width="6.5703125" style="293" customWidth="1"/>
    <col min="6" max="6" width="89.42578125" bestFit="1" customWidth="1"/>
    <col min="7" max="9" width="6.85546875" bestFit="1" customWidth="1"/>
    <col min="10" max="10" width="36.5703125" style="226" bestFit="1" customWidth="1"/>
  </cols>
  <sheetData>
    <row r="5" spans="3:10" x14ac:dyDescent="0.25">
      <c r="D5" s="334"/>
    </row>
    <row r="7" spans="3:10" ht="15.75" thickBot="1" x14ac:dyDescent="0.3"/>
    <row r="8" spans="3:10" ht="15.75" thickBot="1" x14ac:dyDescent="0.3">
      <c r="C8" s="335">
        <v>111</v>
      </c>
      <c r="D8" s="295" t="s">
        <v>154</v>
      </c>
      <c r="E8" s="340">
        <v>1110</v>
      </c>
      <c r="F8" s="295" t="s">
        <v>155</v>
      </c>
      <c r="G8" s="296" t="s">
        <v>89</v>
      </c>
      <c r="H8" s="225">
        <v>21.49</v>
      </c>
      <c r="I8" s="225">
        <v>12.86</v>
      </c>
      <c r="J8" s="297">
        <f t="shared" ref="J8:J18" si="0">H8+I8</f>
        <v>34.349999999999994</v>
      </c>
    </row>
    <row r="9" spans="3:10" ht="15.75" thickBot="1" x14ac:dyDescent="0.3">
      <c r="C9" s="336">
        <v>111</v>
      </c>
      <c r="D9" s="220" t="s">
        <v>154</v>
      </c>
      <c r="E9" s="341">
        <v>1111</v>
      </c>
      <c r="F9" s="220" t="s">
        <v>156</v>
      </c>
      <c r="G9" s="221" t="s">
        <v>89</v>
      </c>
      <c r="H9" s="219">
        <v>19.440000000000001</v>
      </c>
      <c r="I9" s="219">
        <v>11.64</v>
      </c>
      <c r="J9" s="272">
        <f t="shared" si="0"/>
        <v>31.080000000000002</v>
      </c>
    </row>
    <row r="10" spans="3:10" ht="15.75" thickBot="1" x14ac:dyDescent="0.3">
      <c r="C10" s="336">
        <v>111</v>
      </c>
      <c r="D10" s="220" t="s">
        <v>154</v>
      </c>
      <c r="E10" s="341">
        <v>1112</v>
      </c>
      <c r="F10" s="220" t="s">
        <v>157</v>
      </c>
      <c r="G10" s="221" t="s">
        <v>89</v>
      </c>
      <c r="H10" s="219">
        <v>21.31</v>
      </c>
      <c r="I10" s="219">
        <v>12.75</v>
      </c>
      <c r="J10" s="273">
        <f t="shared" si="0"/>
        <v>34.06</v>
      </c>
    </row>
    <row r="11" spans="3:10" ht="15.75" thickBot="1" x14ac:dyDescent="0.3">
      <c r="C11" s="336">
        <v>111</v>
      </c>
      <c r="D11" s="220" t="s">
        <v>154</v>
      </c>
      <c r="E11" s="341">
        <v>1113</v>
      </c>
      <c r="F11" s="220" t="s">
        <v>158</v>
      </c>
      <c r="G11" s="221" t="s">
        <v>89</v>
      </c>
      <c r="H11" s="219">
        <v>19.39</v>
      </c>
      <c r="I11" s="219">
        <v>11.62</v>
      </c>
      <c r="J11" s="274">
        <f t="shared" si="0"/>
        <v>31.009999999999998</v>
      </c>
    </row>
    <row r="12" spans="3:10" ht="15.75" thickBot="1" x14ac:dyDescent="0.3">
      <c r="C12" s="336">
        <v>111</v>
      </c>
      <c r="D12" s="220" t="s">
        <v>154</v>
      </c>
      <c r="E12" s="341">
        <v>1114</v>
      </c>
      <c r="F12" s="220" t="s">
        <v>159</v>
      </c>
      <c r="G12" s="221" t="s">
        <v>89</v>
      </c>
      <c r="H12" s="219">
        <v>16.239999999999998</v>
      </c>
      <c r="I12" s="219">
        <v>9.7100000000000009</v>
      </c>
      <c r="J12" s="275">
        <f t="shared" si="0"/>
        <v>25.95</v>
      </c>
    </row>
    <row r="13" spans="3:10" ht="15.75" thickBot="1" x14ac:dyDescent="0.3">
      <c r="C13" s="336">
        <v>111</v>
      </c>
      <c r="D13" s="220" t="s">
        <v>154</v>
      </c>
      <c r="E13" s="341">
        <v>1115</v>
      </c>
      <c r="F13" s="220" t="s">
        <v>160</v>
      </c>
      <c r="G13" s="221" t="s">
        <v>89</v>
      </c>
      <c r="H13" s="219">
        <v>12.08</v>
      </c>
      <c r="I13" s="219">
        <v>7.22</v>
      </c>
      <c r="J13" s="276">
        <f t="shared" si="0"/>
        <v>19.3</v>
      </c>
    </row>
    <row r="14" spans="3:10" ht="15.75" thickBot="1" x14ac:dyDescent="0.3">
      <c r="C14" s="336">
        <v>111</v>
      </c>
      <c r="D14" s="220" t="s">
        <v>154</v>
      </c>
      <c r="E14" s="341">
        <v>1116</v>
      </c>
      <c r="F14" s="220" t="s">
        <v>161</v>
      </c>
      <c r="G14" s="221" t="s">
        <v>89</v>
      </c>
      <c r="H14" s="219">
        <v>12.62</v>
      </c>
      <c r="I14" s="219">
        <v>7.54</v>
      </c>
      <c r="J14" s="277">
        <f t="shared" si="0"/>
        <v>20.16</v>
      </c>
    </row>
    <row r="15" spans="3:10" ht="15.75" thickBot="1" x14ac:dyDescent="0.3">
      <c r="C15" s="336">
        <v>111</v>
      </c>
      <c r="D15" s="220" t="s">
        <v>154</v>
      </c>
      <c r="E15" s="341">
        <v>1117</v>
      </c>
      <c r="F15" s="220" t="s">
        <v>162</v>
      </c>
      <c r="G15" s="221" t="s">
        <v>89</v>
      </c>
      <c r="H15" s="219">
        <v>16.23</v>
      </c>
      <c r="I15" s="219">
        <v>9.7100000000000009</v>
      </c>
      <c r="J15" s="278">
        <f t="shared" si="0"/>
        <v>25.94</v>
      </c>
    </row>
    <row r="16" spans="3:10" ht="15.75" thickBot="1" x14ac:dyDescent="0.3">
      <c r="C16" s="336">
        <v>111</v>
      </c>
      <c r="D16" s="220" t="s">
        <v>154</v>
      </c>
      <c r="E16" s="341">
        <v>1118</v>
      </c>
      <c r="F16" s="220" t="s">
        <v>163</v>
      </c>
      <c r="G16" s="221" t="s">
        <v>89</v>
      </c>
      <c r="H16" s="219">
        <v>17.3</v>
      </c>
      <c r="I16" s="219">
        <v>10.35</v>
      </c>
      <c r="J16" s="279">
        <f t="shared" si="0"/>
        <v>27.65</v>
      </c>
    </row>
    <row r="17" spans="3:10" ht="15.75" thickBot="1" x14ac:dyDescent="0.3">
      <c r="C17" s="336"/>
      <c r="D17" s="216" t="s">
        <v>151</v>
      </c>
      <c r="E17" s="341">
        <v>1119</v>
      </c>
      <c r="F17" s="216" t="s">
        <v>152</v>
      </c>
      <c r="G17" s="218" t="s">
        <v>89</v>
      </c>
      <c r="H17" s="219">
        <v>89.58</v>
      </c>
      <c r="I17" s="219">
        <v>53.67</v>
      </c>
      <c r="J17" s="270">
        <f t="shared" si="0"/>
        <v>143.25</v>
      </c>
    </row>
    <row r="18" spans="3:10" ht="27" thickBot="1" x14ac:dyDescent="0.3">
      <c r="C18" s="336">
        <v>112</v>
      </c>
      <c r="D18" s="220" t="s">
        <v>164</v>
      </c>
      <c r="E18" s="341">
        <v>1121</v>
      </c>
      <c r="F18" s="220" t="s">
        <v>165</v>
      </c>
      <c r="G18" s="221" t="s">
        <v>89</v>
      </c>
      <c r="H18" s="219">
        <v>21.66</v>
      </c>
      <c r="I18" s="219">
        <v>12.95</v>
      </c>
      <c r="J18" s="280">
        <f t="shared" si="0"/>
        <v>34.61</v>
      </c>
    </row>
    <row r="19" spans="3:10" ht="15.75" thickBot="1" x14ac:dyDescent="0.3">
      <c r="C19" s="336">
        <v>1120</v>
      </c>
      <c r="D19" s="216" t="s">
        <v>130</v>
      </c>
      <c r="E19" s="341">
        <v>1121</v>
      </c>
      <c r="F19" s="216" t="s">
        <v>131</v>
      </c>
      <c r="G19" s="217" t="s">
        <v>132</v>
      </c>
      <c r="H19" s="219">
        <v>18.3</v>
      </c>
      <c r="I19" s="219">
        <v>71.33</v>
      </c>
      <c r="J19" s="261">
        <f t="shared" ref="J19:J20" si="1">H19+I19</f>
        <v>89.63</v>
      </c>
    </row>
    <row r="20" spans="3:10" ht="15.75" thickBot="1" x14ac:dyDescent="0.3">
      <c r="C20" s="336">
        <v>1120</v>
      </c>
      <c r="D20" s="216" t="s">
        <v>130</v>
      </c>
      <c r="E20" s="341">
        <v>1122</v>
      </c>
      <c r="F20" s="216" t="s">
        <v>133</v>
      </c>
      <c r="G20" s="217" t="s">
        <v>132</v>
      </c>
      <c r="H20" s="219">
        <v>28.22</v>
      </c>
      <c r="I20" s="219">
        <v>73.63</v>
      </c>
      <c r="J20" s="262">
        <f t="shared" si="1"/>
        <v>101.85</v>
      </c>
    </row>
    <row r="21" spans="3:10" ht="27" thickBot="1" x14ac:dyDescent="0.3">
      <c r="C21" s="336">
        <v>112</v>
      </c>
      <c r="D21" s="220" t="s">
        <v>164</v>
      </c>
      <c r="E21" s="341">
        <v>1122</v>
      </c>
      <c r="F21" s="220" t="s">
        <v>166</v>
      </c>
      <c r="G21" s="221" t="s">
        <v>89</v>
      </c>
      <c r="H21" s="219">
        <v>27.76</v>
      </c>
      <c r="I21" s="219">
        <v>16.63</v>
      </c>
      <c r="J21" s="281">
        <f t="shared" ref="J21:J26" si="2">H21+I21</f>
        <v>44.39</v>
      </c>
    </row>
    <row r="22" spans="3:10" ht="27" thickBot="1" x14ac:dyDescent="0.3">
      <c r="C22" s="336">
        <v>112</v>
      </c>
      <c r="D22" s="220" t="s">
        <v>164</v>
      </c>
      <c r="E22" s="341">
        <v>1123</v>
      </c>
      <c r="F22" s="220" t="s">
        <v>167</v>
      </c>
      <c r="G22" s="221" t="s">
        <v>89</v>
      </c>
      <c r="H22" s="219">
        <v>27.61</v>
      </c>
      <c r="I22" s="219">
        <v>16.52</v>
      </c>
      <c r="J22" s="282">
        <f t="shared" si="2"/>
        <v>44.129999999999995</v>
      </c>
    </row>
    <row r="23" spans="3:10" ht="15.75" thickBot="1" x14ac:dyDescent="0.3">
      <c r="C23" s="336">
        <v>112</v>
      </c>
      <c r="D23" s="220" t="s">
        <v>164</v>
      </c>
      <c r="E23" s="341">
        <v>1124</v>
      </c>
      <c r="F23" s="220" t="s">
        <v>168</v>
      </c>
      <c r="G23" s="221" t="s">
        <v>89</v>
      </c>
      <c r="H23" s="219">
        <v>15.18</v>
      </c>
      <c r="I23" s="219">
        <v>9.08</v>
      </c>
      <c r="J23" s="283">
        <f t="shared" si="2"/>
        <v>24.259999999999998</v>
      </c>
    </row>
    <row r="24" spans="3:10" ht="15.75" thickBot="1" x14ac:dyDescent="0.3">
      <c r="C24" s="336">
        <v>112</v>
      </c>
      <c r="D24" s="220" t="s">
        <v>164</v>
      </c>
      <c r="E24" s="341">
        <v>1125</v>
      </c>
      <c r="F24" s="220" t="s">
        <v>169</v>
      </c>
      <c r="G24" s="221" t="s">
        <v>89</v>
      </c>
      <c r="H24" s="219">
        <v>16.41</v>
      </c>
      <c r="I24" s="219">
        <v>9.82</v>
      </c>
      <c r="J24" s="284">
        <f t="shared" si="2"/>
        <v>26.23</v>
      </c>
    </row>
    <row r="25" spans="3:10" ht="15.75" thickBot="1" x14ac:dyDescent="0.3">
      <c r="C25" s="336">
        <v>112</v>
      </c>
      <c r="D25" s="220" t="s">
        <v>164</v>
      </c>
      <c r="E25" s="341">
        <v>1126</v>
      </c>
      <c r="F25" s="220" t="s">
        <v>170</v>
      </c>
      <c r="G25" s="221" t="s">
        <v>89</v>
      </c>
      <c r="H25" s="219">
        <v>16.170000000000002</v>
      </c>
      <c r="I25" s="219">
        <v>9.67</v>
      </c>
      <c r="J25" s="285">
        <f t="shared" si="2"/>
        <v>25.840000000000003</v>
      </c>
    </row>
    <row r="26" spans="3:10" ht="15.75" thickBot="1" x14ac:dyDescent="0.3">
      <c r="C26" s="336">
        <v>112</v>
      </c>
      <c r="D26" s="220" t="s">
        <v>164</v>
      </c>
      <c r="E26" s="341">
        <v>1127</v>
      </c>
      <c r="F26" s="220" t="s">
        <v>171</v>
      </c>
      <c r="G26" s="221" t="s">
        <v>89</v>
      </c>
      <c r="H26" s="219">
        <v>15.74</v>
      </c>
      <c r="I26" s="219">
        <v>9.43</v>
      </c>
      <c r="J26" s="286">
        <f t="shared" si="2"/>
        <v>25.17</v>
      </c>
    </row>
    <row r="27" spans="3:10" ht="27" thickBot="1" x14ac:dyDescent="0.3">
      <c r="C27" s="336">
        <v>113</v>
      </c>
      <c r="D27" s="220" t="s">
        <v>172</v>
      </c>
      <c r="E27" s="341">
        <v>1130</v>
      </c>
      <c r="F27" s="220" t="s">
        <v>173</v>
      </c>
      <c r="G27" s="221" t="s">
        <v>89</v>
      </c>
      <c r="H27" s="219">
        <v>30.1</v>
      </c>
      <c r="I27" s="219">
        <v>18.010000000000002</v>
      </c>
      <c r="J27" s="287">
        <f t="shared" ref="J27" si="3">H27+I27</f>
        <v>48.11</v>
      </c>
    </row>
    <row r="28" spans="3:10" ht="15.75" thickBot="1" x14ac:dyDescent="0.3">
      <c r="C28" s="336">
        <v>113</v>
      </c>
      <c r="D28" s="216" t="s">
        <v>139</v>
      </c>
      <c r="E28" s="342">
        <v>1131</v>
      </c>
      <c r="F28" s="216" t="s">
        <v>140</v>
      </c>
      <c r="G28" s="218" t="s">
        <v>34</v>
      </c>
      <c r="H28" s="219">
        <v>45.35</v>
      </c>
      <c r="I28" s="219">
        <v>73.92</v>
      </c>
      <c r="J28" s="266">
        <f>H28+I28</f>
        <v>119.27000000000001</v>
      </c>
    </row>
    <row r="29" spans="3:10" ht="27" thickBot="1" x14ac:dyDescent="0.3">
      <c r="C29" s="336">
        <v>113</v>
      </c>
      <c r="D29" s="220" t="s">
        <v>172</v>
      </c>
      <c r="E29" s="341">
        <v>1132</v>
      </c>
      <c r="F29" s="220" t="s">
        <v>174</v>
      </c>
      <c r="G29" s="221" t="s">
        <v>89</v>
      </c>
      <c r="H29" s="219">
        <v>30.77</v>
      </c>
      <c r="I29" s="219">
        <v>18.420000000000002</v>
      </c>
      <c r="J29" s="288">
        <f>H29+I29</f>
        <v>49.19</v>
      </c>
    </row>
    <row r="30" spans="3:10" ht="27" thickBot="1" x14ac:dyDescent="0.3">
      <c r="C30" s="336">
        <v>113</v>
      </c>
      <c r="D30" s="220" t="s">
        <v>172</v>
      </c>
      <c r="E30" s="341">
        <v>1133</v>
      </c>
      <c r="F30" s="220" t="s">
        <v>175</v>
      </c>
      <c r="G30" s="221" t="s">
        <v>89</v>
      </c>
      <c r="H30" s="219">
        <v>29.4</v>
      </c>
      <c r="I30" s="219">
        <v>17.61</v>
      </c>
      <c r="J30" s="289">
        <f>H30+I30</f>
        <v>47.01</v>
      </c>
    </row>
    <row r="31" spans="3:10" ht="27" thickBot="1" x14ac:dyDescent="0.3">
      <c r="C31" s="336">
        <v>113</v>
      </c>
      <c r="D31" s="220" t="s">
        <v>172</v>
      </c>
      <c r="E31" s="341">
        <v>1134</v>
      </c>
      <c r="F31" s="220" t="s">
        <v>176</v>
      </c>
      <c r="G31" s="221" t="s">
        <v>89</v>
      </c>
      <c r="H31" s="219">
        <v>26.14</v>
      </c>
      <c r="I31" s="219">
        <v>15.65</v>
      </c>
      <c r="J31" s="290">
        <f>H31+I31</f>
        <v>41.79</v>
      </c>
    </row>
    <row r="32" spans="3:10" ht="27" thickBot="1" x14ac:dyDescent="0.3">
      <c r="C32" s="336">
        <v>113</v>
      </c>
      <c r="D32" s="220" t="s">
        <v>172</v>
      </c>
      <c r="E32" s="341">
        <v>1135</v>
      </c>
      <c r="F32" s="220" t="s">
        <v>177</v>
      </c>
      <c r="G32" s="221" t="s">
        <v>89</v>
      </c>
      <c r="H32" s="219">
        <v>27.16</v>
      </c>
      <c r="I32" s="219">
        <v>16.25</v>
      </c>
      <c r="J32" s="291">
        <f>H32+I32</f>
        <v>43.41</v>
      </c>
    </row>
    <row r="33" spans="3:10" ht="15.75" thickBot="1" x14ac:dyDescent="0.3">
      <c r="C33" s="336">
        <v>115</v>
      </c>
      <c r="D33" s="216" t="s">
        <v>87</v>
      </c>
      <c r="E33" s="340">
        <v>1150</v>
      </c>
      <c r="F33" s="223" t="s">
        <v>88</v>
      </c>
      <c r="G33" s="224" t="s">
        <v>89</v>
      </c>
      <c r="H33" s="225">
        <v>83.43</v>
      </c>
      <c r="I33" s="225">
        <v>114.28</v>
      </c>
      <c r="J33" s="227">
        <f t="shared" ref="J33:J72" si="4">H33+I33</f>
        <v>197.71</v>
      </c>
    </row>
    <row r="34" spans="3:10" ht="15.75" thickBot="1" x14ac:dyDescent="0.3">
      <c r="C34" s="336">
        <v>115</v>
      </c>
      <c r="D34" s="216" t="s">
        <v>87</v>
      </c>
      <c r="E34" s="341">
        <v>1151</v>
      </c>
      <c r="F34" s="216" t="s">
        <v>90</v>
      </c>
      <c r="G34" s="218" t="s">
        <v>89</v>
      </c>
      <c r="H34" s="219">
        <v>49.1</v>
      </c>
      <c r="I34" s="219">
        <v>81.47</v>
      </c>
      <c r="J34" s="229">
        <f t="shared" si="4"/>
        <v>130.57</v>
      </c>
    </row>
    <row r="35" spans="3:10" ht="15.75" thickBot="1" x14ac:dyDescent="0.3">
      <c r="C35" s="336">
        <v>115</v>
      </c>
      <c r="D35" s="216" t="s">
        <v>87</v>
      </c>
      <c r="E35" s="341">
        <v>1152</v>
      </c>
      <c r="F35" s="216" t="s">
        <v>91</v>
      </c>
      <c r="G35" s="218" t="s">
        <v>89</v>
      </c>
      <c r="H35" s="219">
        <v>76.760000000000005</v>
      </c>
      <c r="I35" s="219">
        <v>92.19</v>
      </c>
      <c r="J35" s="228">
        <f t="shared" si="4"/>
        <v>168.95</v>
      </c>
    </row>
    <row r="36" spans="3:10" ht="15.75" thickBot="1" x14ac:dyDescent="0.3">
      <c r="C36" s="336">
        <v>115</v>
      </c>
      <c r="D36" s="216" t="s">
        <v>87</v>
      </c>
      <c r="E36" s="341">
        <v>1153</v>
      </c>
      <c r="F36" s="216" t="s">
        <v>92</v>
      </c>
      <c r="G36" s="218" t="s">
        <v>89</v>
      </c>
      <c r="H36" s="219">
        <v>37.1</v>
      </c>
      <c r="I36" s="219">
        <v>50.45</v>
      </c>
      <c r="J36" s="230">
        <f t="shared" si="4"/>
        <v>87.550000000000011</v>
      </c>
    </row>
    <row r="37" spans="3:10" ht="15.75" thickBot="1" x14ac:dyDescent="0.3">
      <c r="C37" s="336">
        <v>115</v>
      </c>
      <c r="D37" s="216" t="s">
        <v>87</v>
      </c>
      <c r="E37" s="341">
        <v>1154</v>
      </c>
      <c r="F37" s="216" t="s">
        <v>93</v>
      </c>
      <c r="G37" s="218" t="s">
        <v>89</v>
      </c>
      <c r="H37" s="219">
        <v>32.840000000000003</v>
      </c>
      <c r="I37" s="219">
        <v>68.709999999999994</v>
      </c>
      <c r="J37" s="231">
        <f t="shared" si="4"/>
        <v>101.55</v>
      </c>
    </row>
    <row r="38" spans="3:10" ht="15.75" thickBot="1" x14ac:dyDescent="0.3">
      <c r="C38" s="336">
        <v>115</v>
      </c>
      <c r="D38" s="216" t="s">
        <v>87</v>
      </c>
      <c r="E38" s="341">
        <v>1155</v>
      </c>
      <c r="F38" s="216" t="s">
        <v>94</v>
      </c>
      <c r="G38" s="218" t="s">
        <v>89</v>
      </c>
      <c r="H38" s="219">
        <v>7.71</v>
      </c>
      <c r="I38" s="219">
        <v>68.849999999999994</v>
      </c>
      <c r="J38" s="232">
        <f t="shared" si="4"/>
        <v>76.559999999999988</v>
      </c>
    </row>
    <row r="39" spans="3:10" ht="15.75" thickBot="1" x14ac:dyDescent="0.3">
      <c r="C39" s="336">
        <v>115</v>
      </c>
      <c r="D39" s="216" t="s">
        <v>87</v>
      </c>
      <c r="E39" s="341">
        <v>1156</v>
      </c>
      <c r="F39" s="216" t="s">
        <v>95</v>
      </c>
      <c r="G39" s="218" t="s">
        <v>89</v>
      </c>
      <c r="H39" s="219">
        <v>24.5</v>
      </c>
      <c r="I39" s="219">
        <v>68.13</v>
      </c>
      <c r="J39" s="233">
        <f t="shared" si="4"/>
        <v>92.63</v>
      </c>
    </row>
    <row r="40" spans="3:10" ht="15.75" thickBot="1" x14ac:dyDescent="0.3">
      <c r="C40" s="336">
        <v>115</v>
      </c>
      <c r="D40" s="216" t="s">
        <v>87</v>
      </c>
      <c r="E40" s="343">
        <v>1157</v>
      </c>
      <c r="F40" s="216" t="s">
        <v>96</v>
      </c>
      <c r="G40" s="218" t="s">
        <v>89</v>
      </c>
      <c r="H40" s="219">
        <v>60.2</v>
      </c>
      <c r="I40" s="219">
        <v>68.5</v>
      </c>
      <c r="J40" s="234">
        <f t="shared" si="4"/>
        <v>128.69999999999999</v>
      </c>
    </row>
    <row r="41" spans="3:10" ht="15.75" thickBot="1" x14ac:dyDescent="0.3">
      <c r="C41" s="336">
        <v>115</v>
      </c>
      <c r="D41" s="216" t="s">
        <v>87</v>
      </c>
      <c r="E41" s="343">
        <v>1158</v>
      </c>
      <c r="F41" s="216" t="s">
        <v>97</v>
      </c>
      <c r="G41" s="218" t="s">
        <v>89</v>
      </c>
      <c r="H41" s="219">
        <v>99.78</v>
      </c>
      <c r="I41" s="219">
        <v>68.12</v>
      </c>
      <c r="J41" s="235">
        <f t="shared" si="4"/>
        <v>167.9</v>
      </c>
    </row>
    <row r="42" spans="3:10" ht="15.75" thickBot="1" x14ac:dyDescent="0.3">
      <c r="C42" s="336">
        <v>1121</v>
      </c>
      <c r="D42" s="216" t="s">
        <v>138</v>
      </c>
      <c r="E42" s="343">
        <v>1158</v>
      </c>
      <c r="F42" s="216" t="s">
        <v>97</v>
      </c>
      <c r="G42" s="218" t="s">
        <v>89</v>
      </c>
      <c r="H42" s="219">
        <v>99.78</v>
      </c>
      <c r="I42" s="219">
        <v>68.12</v>
      </c>
      <c r="J42" s="235">
        <f>H42+I42</f>
        <v>167.9</v>
      </c>
    </row>
    <row r="43" spans="3:10" ht="27" thickBot="1" x14ac:dyDescent="0.3">
      <c r="C43" s="336">
        <v>116</v>
      </c>
      <c r="D43" s="216" t="s">
        <v>98</v>
      </c>
      <c r="E43" s="341">
        <v>1161</v>
      </c>
      <c r="F43" s="216" t="s">
        <v>99</v>
      </c>
      <c r="G43" s="218" t="s">
        <v>89</v>
      </c>
      <c r="H43" s="219">
        <v>57.2</v>
      </c>
      <c r="I43" s="219">
        <v>73.02</v>
      </c>
      <c r="J43" s="236">
        <f t="shared" si="4"/>
        <v>130.22</v>
      </c>
    </row>
    <row r="44" spans="3:10" ht="27" thickBot="1" x14ac:dyDescent="0.3">
      <c r="C44" s="336">
        <v>116</v>
      </c>
      <c r="D44" s="216" t="s">
        <v>98</v>
      </c>
      <c r="E44" s="341">
        <v>1162</v>
      </c>
      <c r="F44" s="216" t="s">
        <v>100</v>
      </c>
      <c r="G44" s="218" t="s">
        <v>89</v>
      </c>
      <c r="H44" s="219">
        <v>167.3</v>
      </c>
      <c r="I44" s="219">
        <v>107.99</v>
      </c>
      <c r="J44" s="237">
        <f t="shared" si="4"/>
        <v>275.29000000000002</v>
      </c>
    </row>
    <row r="45" spans="3:10" ht="27" thickBot="1" x14ac:dyDescent="0.3">
      <c r="C45" s="337">
        <v>116</v>
      </c>
      <c r="D45" s="216" t="s">
        <v>98</v>
      </c>
      <c r="E45" s="343">
        <v>1163</v>
      </c>
      <c r="F45" s="220" t="s">
        <v>101</v>
      </c>
      <c r="G45" s="221" t="s">
        <v>89</v>
      </c>
      <c r="H45" s="219">
        <v>128.30000000000001</v>
      </c>
      <c r="I45" s="219">
        <v>108.06</v>
      </c>
      <c r="J45" s="238">
        <f t="shared" si="4"/>
        <v>236.36</v>
      </c>
    </row>
    <row r="46" spans="3:10" ht="27" thickBot="1" x14ac:dyDescent="0.3">
      <c r="C46" s="336">
        <v>116</v>
      </c>
      <c r="D46" s="216" t="s">
        <v>98</v>
      </c>
      <c r="E46" s="341">
        <v>1164</v>
      </c>
      <c r="F46" s="216" t="s">
        <v>102</v>
      </c>
      <c r="G46" s="218" t="s">
        <v>89</v>
      </c>
      <c r="H46" s="219">
        <v>12.24</v>
      </c>
      <c r="I46" s="219">
        <v>69.03</v>
      </c>
      <c r="J46" s="239">
        <f t="shared" si="4"/>
        <v>81.27</v>
      </c>
    </row>
    <row r="47" spans="3:10" ht="27" thickBot="1" x14ac:dyDescent="0.3">
      <c r="C47" s="336">
        <v>116</v>
      </c>
      <c r="D47" s="216" t="s">
        <v>98</v>
      </c>
      <c r="E47" s="341">
        <v>1165</v>
      </c>
      <c r="F47" s="216" t="s">
        <v>103</v>
      </c>
      <c r="G47" s="218" t="s">
        <v>89</v>
      </c>
      <c r="H47" s="219">
        <v>52.59</v>
      </c>
      <c r="I47" s="219">
        <v>69.040000000000006</v>
      </c>
      <c r="J47" s="240">
        <f t="shared" si="4"/>
        <v>121.63000000000001</v>
      </c>
    </row>
    <row r="48" spans="3:10" ht="27" thickBot="1" x14ac:dyDescent="0.3">
      <c r="C48" s="336">
        <v>116</v>
      </c>
      <c r="D48" s="216" t="s">
        <v>98</v>
      </c>
      <c r="E48" s="341">
        <v>1166</v>
      </c>
      <c r="F48" s="216" t="s">
        <v>104</v>
      </c>
      <c r="G48" s="218" t="s">
        <v>89</v>
      </c>
      <c r="H48" s="219">
        <v>110.43</v>
      </c>
      <c r="I48" s="219">
        <v>69.040000000000006</v>
      </c>
      <c r="J48" s="241">
        <f t="shared" si="4"/>
        <v>179.47000000000003</v>
      </c>
    </row>
    <row r="49" spans="3:10" ht="27" thickBot="1" x14ac:dyDescent="0.3">
      <c r="C49" s="336">
        <v>116</v>
      </c>
      <c r="D49" s="216" t="s">
        <v>98</v>
      </c>
      <c r="E49" s="341">
        <v>1167</v>
      </c>
      <c r="F49" s="220" t="s">
        <v>105</v>
      </c>
      <c r="G49" s="218" t="s">
        <v>89</v>
      </c>
      <c r="H49" s="219">
        <v>102.33</v>
      </c>
      <c r="I49" s="219">
        <v>68.12</v>
      </c>
      <c r="J49" s="242">
        <f t="shared" si="4"/>
        <v>170.45</v>
      </c>
    </row>
    <row r="50" spans="3:10" ht="15.75" thickBot="1" x14ac:dyDescent="0.3">
      <c r="C50" s="336">
        <v>1121</v>
      </c>
      <c r="D50" s="216" t="s">
        <v>138</v>
      </c>
      <c r="E50" s="343">
        <v>1167</v>
      </c>
      <c r="F50" s="216" t="s">
        <v>105</v>
      </c>
      <c r="G50" s="218" t="s">
        <v>89</v>
      </c>
      <c r="H50" s="219">
        <v>106.58</v>
      </c>
      <c r="I50" s="219">
        <v>68.12</v>
      </c>
      <c r="J50" s="242">
        <f>H50+I50</f>
        <v>174.7</v>
      </c>
    </row>
    <row r="51" spans="3:10" ht="27" thickBot="1" x14ac:dyDescent="0.3">
      <c r="C51" s="336">
        <v>117</v>
      </c>
      <c r="D51" s="216" t="s">
        <v>106</v>
      </c>
      <c r="E51" s="343">
        <v>1171</v>
      </c>
      <c r="F51" s="216" t="s">
        <v>107</v>
      </c>
      <c r="G51" s="218" t="s">
        <v>89</v>
      </c>
      <c r="H51" s="219">
        <v>150.78</v>
      </c>
      <c r="I51" s="219">
        <v>262.98</v>
      </c>
      <c r="J51" s="243">
        <f t="shared" si="4"/>
        <v>413.76</v>
      </c>
    </row>
    <row r="52" spans="3:10" ht="27" thickBot="1" x14ac:dyDescent="0.3">
      <c r="C52" s="336">
        <v>117</v>
      </c>
      <c r="D52" s="216" t="s">
        <v>106</v>
      </c>
      <c r="E52" s="343">
        <v>1172</v>
      </c>
      <c r="F52" s="216" t="s">
        <v>108</v>
      </c>
      <c r="G52" s="218" t="s">
        <v>89</v>
      </c>
      <c r="H52" s="219">
        <v>161.59</v>
      </c>
      <c r="I52" s="219">
        <v>262.98</v>
      </c>
      <c r="J52" s="244">
        <f t="shared" si="4"/>
        <v>424.57000000000005</v>
      </c>
    </row>
    <row r="53" spans="3:10" ht="27" thickBot="1" x14ac:dyDescent="0.3">
      <c r="C53" s="336">
        <v>117</v>
      </c>
      <c r="D53" s="216" t="s">
        <v>106</v>
      </c>
      <c r="E53" s="343" t="s">
        <v>109</v>
      </c>
      <c r="F53" s="216" t="s">
        <v>110</v>
      </c>
      <c r="G53" s="218" t="s">
        <v>89</v>
      </c>
      <c r="H53" s="219">
        <v>198.29</v>
      </c>
      <c r="I53" s="219">
        <v>262.98</v>
      </c>
      <c r="J53" s="245">
        <f t="shared" si="4"/>
        <v>461.27</v>
      </c>
    </row>
    <row r="54" spans="3:10" ht="27" thickBot="1" x14ac:dyDescent="0.3">
      <c r="C54" s="336">
        <v>117</v>
      </c>
      <c r="D54" s="216" t="s">
        <v>106</v>
      </c>
      <c r="E54" s="343" t="s">
        <v>111</v>
      </c>
      <c r="F54" s="220" t="s">
        <v>112</v>
      </c>
      <c r="G54" s="218" t="s">
        <v>89</v>
      </c>
      <c r="H54" s="219">
        <v>206.59</v>
      </c>
      <c r="I54" s="219">
        <v>262.98</v>
      </c>
      <c r="J54" s="246">
        <f t="shared" si="4"/>
        <v>469.57000000000005</v>
      </c>
    </row>
    <row r="55" spans="3:10" ht="27" thickBot="1" x14ac:dyDescent="0.3">
      <c r="C55" s="336">
        <v>117</v>
      </c>
      <c r="D55" s="216" t="s">
        <v>106</v>
      </c>
      <c r="E55" s="341" t="s">
        <v>113</v>
      </c>
      <c r="F55" s="220" t="s">
        <v>114</v>
      </c>
      <c r="G55" s="218" t="s">
        <v>89</v>
      </c>
      <c r="H55" s="219">
        <v>102.95</v>
      </c>
      <c r="I55" s="219">
        <v>108.06</v>
      </c>
      <c r="J55" s="247">
        <f t="shared" si="4"/>
        <v>211.01</v>
      </c>
    </row>
    <row r="56" spans="3:10" ht="27" thickBot="1" x14ac:dyDescent="0.3">
      <c r="C56" s="336">
        <v>117</v>
      </c>
      <c r="D56" s="216" t="s">
        <v>106</v>
      </c>
      <c r="E56" s="341">
        <v>1173</v>
      </c>
      <c r="F56" s="216" t="s">
        <v>115</v>
      </c>
      <c r="G56" s="218" t="s">
        <v>89</v>
      </c>
      <c r="H56" s="219">
        <v>98.13</v>
      </c>
      <c r="I56" s="219">
        <v>89.12</v>
      </c>
      <c r="J56" s="248">
        <f t="shared" si="4"/>
        <v>187.25</v>
      </c>
    </row>
    <row r="57" spans="3:10" ht="27" thickBot="1" x14ac:dyDescent="0.3">
      <c r="C57" s="336">
        <v>117</v>
      </c>
      <c r="D57" s="216" t="s">
        <v>106</v>
      </c>
      <c r="E57" s="341">
        <v>1174</v>
      </c>
      <c r="F57" s="216" t="s">
        <v>116</v>
      </c>
      <c r="G57" s="218" t="s">
        <v>89</v>
      </c>
      <c r="H57" s="219">
        <v>57.78</v>
      </c>
      <c r="I57" s="219">
        <v>78.489999999999995</v>
      </c>
      <c r="J57" s="249">
        <f t="shared" si="4"/>
        <v>136.26999999999998</v>
      </c>
    </row>
    <row r="58" spans="3:10" ht="27" thickBot="1" x14ac:dyDescent="0.3">
      <c r="C58" s="336">
        <v>117</v>
      </c>
      <c r="D58" s="216" t="s">
        <v>106</v>
      </c>
      <c r="E58" s="341">
        <v>1175</v>
      </c>
      <c r="F58" s="216" t="s">
        <v>117</v>
      </c>
      <c r="G58" s="218" t="s">
        <v>89</v>
      </c>
      <c r="H58" s="219">
        <v>65.81</v>
      </c>
      <c r="I58" s="219">
        <v>78.489999999999995</v>
      </c>
      <c r="J58" s="250">
        <f t="shared" si="4"/>
        <v>144.30000000000001</v>
      </c>
    </row>
    <row r="59" spans="3:10" ht="15.75" thickBot="1" x14ac:dyDescent="0.3">
      <c r="C59" s="336">
        <v>117</v>
      </c>
      <c r="D59" s="216" t="s">
        <v>118</v>
      </c>
      <c r="E59" s="341">
        <v>1176</v>
      </c>
      <c r="F59" s="216" t="s">
        <v>102</v>
      </c>
      <c r="G59" s="218" t="s">
        <v>89</v>
      </c>
      <c r="H59" s="219">
        <v>12.26</v>
      </c>
      <c r="I59" s="219">
        <v>68.13</v>
      </c>
      <c r="J59" s="251">
        <f t="shared" si="4"/>
        <v>80.39</v>
      </c>
    </row>
    <row r="60" spans="3:10" ht="15.75" thickBot="1" x14ac:dyDescent="0.3">
      <c r="C60" s="336">
        <v>118</v>
      </c>
      <c r="D60" s="216" t="s">
        <v>134</v>
      </c>
      <c r="E60" s="343">
        <v>1181</v>
      </c>
      <c r="F60" s="216" t="s">
        <v>135</v>
      </c>
      <c r="G60" s="222" t="s">
        <v>136</v>
      </c>
      <c r="H60" s="219">
        <v>421.67</v>
      </c>
      <c r="I60" s="219">
        <v>425.36</v>
      </c>
      <c r="J60" s="263">
        <f t="shared" ref="J60:J63" si="5">H60+I60</f>
        <v>847.03</v>
      </c>
    </row>
    <row r="61" spans="3:10" ht="15.75" thickBot="1" x14ac:dyDescent="0.3">
      <c r="C61" s="336">
        <v>118</v>
      </c>
      <c r="D61" s="216" t="s">
        <v>134</v>
      </c>
      <c r="E61" s="343">
        <v>1182</v>
      </c>
      <c r="F61" s="216" t="s">
        <v>81</v>
      </c>
      <c r="G61" s="222" t="s">
        <v>136</v>
      </c>
      <c r="H61" s="219">
        <v>235.43</v>
      </c>
      <c r="I61" s="219">
        <v>401.59</v>
      </c>
      <c r="J61" s="264">
        <f t="shared" si="5"/>
        <v>637.02</v>
      </c>
    </row>
    <row r="62" spans="3:10" ht="15.75" thickBot="1" x14ac:dyDescent="0.3">
      <c r="C62" s="336">
        <v>118</v>
      </c>
      <c r="D62" s="216" t="s">
        <v>134</v>
      </c>
      <c r="E62" s="343">
        <v>1183</v>
      </c>
      <c r="F62" s="216" t="s">
        <v>137</v>
      </c>
      <c r="G62" s="218" t="s">
        <v>136</v>
      </c>
      <c r="H62" s="219">
        <v>45.06</v>
      </c>
      <c r="I62" s="219">
        <v>254.33</v>
      </c>
      <c r="J62" s="265">
        <f t="shared" si="5"/>
        <v>299.39</v>
      </c>
    </row>
    <row r="63" spans="3:10" ht="15.75" thickBot="1" x14ac:dyDescent="0.3">
      <c r="C63" s="338">
        <v>1184</v>
      </c>
      <c r="D63" s="216" t="s">
        <v>134</v>
      </c>
      <c r="E63" s="344"/>
      <c r="F63" s="216" t="s">
        <v>178</v>
      </c>
      <c r="G63" s="221" t="s">
        <v>136</v>
      </c>
      <c r="H63" s="219">
        <v>456.23</v>
      </c>
      <c r="I63" s="219">
        <v>984.95</v>
      </c>
      <c r="J63" s="292">
        <f t="shared" si="5"/>
        <v>1441.18</v>
      </c>
    </row>
    <row r="64" spans="3:10" ht="15.75" thickBot="1" x14ac:dyDescent="0.3">
      <c r="C64" s="336">
        <v>119</v>
      </c>
      <c r="D64" s="216" t="s">
        <v>119</v>
      </c>
      <c r="E64" s="341">
        <v>1191</v>
      </c>
      <c r="F64" s="222" t="s">
        <v>120</v>
      </c>
      <c r="G64" s="222" t="s">
        <v>121</v>
      </c>
      <c r="H64" s="219">
        <v>49.6</v>
      </c>
      <c r="I64" s="219">
        <v>43.16</v>
      </c>
      <c r="J64" s="252">
        <f t="shared" si="4"/>
        <v>92.759999999999991</v>
      </c>
    </row>
    <row r="65" spans="3:10" ht="15.75" thickBot="1" x14ac:dyDescent="0.3">
      <c r="C65" s="336">
        <v>119</v>
      </c>
      <c r="D65" s="216" t="s">
        <v>119</v>
      </c>
      <c r="E65" s="341">
        <v>1192</v>
      </c>
      <c r="F65" s="222" t="s">
        <v>122</v>
      </c>
      <c r="G65" s="222" t="s">
        <v>121</v>
      </c>
      <c r="H65" s="219">
        <v>41.55</v>
      </c>
      <c r="I65" s="219">
        <v>43.16</v>
      </c>
      <c r="J65" s="253">
        <f t="shared" si="4"/>
        <v>84.71</v>
      </c>
    </row>
    <row r="66" spans="3:10" ht="15.75" thickBot="1" x14ac:dyDescent="0.3">
      <c r="C66" s="336">
        <v>119</v>
      </c>
      <c r="D66" s="216" t="s">
        <v>119</v>
      </c>
      <c r="E66" s="341">
        <v>1193</v>
      </c>
      <c r="F66" s="222" t="s">
        <v>123</v>
      </c>
      <c r="G66" s="222" t="s">
        <v>121</v>
      </c>
      <c r="H66" s="219">
        <v>41.22</v>
      </c>
      <c r="I66" s="219">
        <v>43.16</v>
      </c>
      <c r="J66" s="254">
        <f t="shared" si="4"/>
        <v>84.38</v>
      </c>
    </row>
    <row r="67" spans="3:10" ht="15.75" thickBot="1" x14ac:dyDescent="0.3">
      <c r="C67" s="336">
        <v>119</v>
      </c>
      <c r="D67" s="216" t="s">
        <v>119</v>
      </c>
      <c r="E67" s="341">
        <v>1194</v>
      </c>
      <c r="F67" s="222" t="s">
        <v>124</v>
      </c>
      <c r="G67" s="222" t="s">
        <v>121</v>
      </c>
      <c r="H67" s="219">
        <v>57.98</v>
      </c>
      <c r="I67" s="219">
        <v>34.880000000000003</v>
      </c>
      <c r="J67" s="255">
        <f t="shared" si="4"/>
        <v>92.86</v>
      </c>
    </row>
    <row r="68" spans="3:10" ht="15.75" thickBot="1" x14ac:dyDescent="0.3">
      <c r="C68" s="336">
        <v>119</v>
      </c>
      <c r="D68" s="216" t="s">
        <v>119</v>
      </c>
      <c r="E68" s="341">
        <v>1195</v>
      </c>
      <c r="F68" s="222" t="s">
        <v>125</v>
      </c>
      <c r="G68" s="222" t="s">
        <v>121</v>
      </c>
      <c r="H68" s="219">
        <v>66.98</v>
      </c>
      <c r="I68" s="219">
        <v>49.99</v>
      </c>
      <c r="J68" s="256">
        <f t="shared" si="4"/>
        <v>116.97</v>
      </c>
    </row>
    <row r="69" spans="3:10" ht="15.75" thickBot="1" x14ac:dyDescent="0.3">
      <c r="C69" s="336">
        <v>119</v>
      </c>
      <c r="D69" s="216" t="s">
        <v>119</v>
      </c>
      <c r="E69" s="341">
        <v>1196</v>
      </c>
      <c r="F69" s="216" t="s">
        <v>126</v>
      </c>
      <c r="G69" s="222" t="s">
        <v>121</v>
      </c>
      <c r="H69" s="219">
        <v>91</v>
      </c>
      <c r="I69" s="219">
        <v>49.99</v>
      </c>
      <c r="J69" s="257">
        <f t="shared" si="4"/>
        <v>140.99</v>
      </c>
    </row>
    <row r="70" spans="3:10" ht="15.75" thickBot="1" x14ac:dyDescent="0.3">
      <c r="C70" s="336">
        <v>119</v>
      </c>
      <c r="D70" s="216" t="s">
        <v>119</v>
      </c>
      <c r="E70" s="341">
        <v>1197</v>
      </c>
      <c r="F70" s="216" t="s">
        <v>127</v>
      </c>
      <c r="G70" s="222" t="s">
        <v>121</v>
      </c>
      <c r="H70" s="219">
        <v>100.87</v>
      </c>
      <c r="I70" s="219">
        <v>49.99</v>
      </c>
      <c r="J70" s="258">
        <f t="shared" si="4"/>
        <v>150.86000000000001</v>
      </c>
    </row>
    <row r="71" spans="3:10" ht="15.75" thickBot="1" x14ac:dyDescent="0.3">
      <c r="C71" s="336">
        <v>119</v>
      </c>
      <c r="D71" s="216" t="s">
        <v>119</v>
      </c>
      <c r="E71" s="341">
        <v>1198</v>
      </c>
      <c r="F71" s="222" t="s">
        <v>128</v>
      </c>
      <c r="G71" s="222" t="s">
        <v>121</v>
      </c>
      <c r="H71" s="219">
        <v>9.07</v>
      </c>
      <c r="I71" s="219">
        <v>47.9</v>
      </c>
      <c r="J71" s="259">
        <f t="shared" si="4"/>
        <v>56.97</v>
      </c>
    </row>
    <row r="72" spans="3:10" ht="15.75" thickBot="1" x14ac:dyDescent="0.3">
      <c r="C72" s="336">
        <v>119</v>
      </c>
      <c r="D72" s="216" t="s">
        <v>119</v>
      </c>
      <c r="E72" s="341">
        <v>1199</v>
      </c>
      <c r="F72" s="216" t="s">
        <v>129</v>
      </c>
      <c r="G72" s="217" t="s">
        <v>121</v>
      </c>
      <c r="H72" s="219">
        <v>3.17</v>
      </c>
      <c r="I72" s="219">
        <v>15.97</v>
      </c>
      <c r="J72" s="260">
        <f t="shared" si="4"/>
        <v>19.14</v>
      </c>
    </row>
    <row r="73" spans="3:10" ht="15.75" thickBot="1" x14ac:dyDescent="0.3">
      <c r="C73" s="336"/>
      <c r="D73" s="216" t="s">
        <v>146</v>
      </c>
      <c r="E73" s="341">
        <v>1200</v>
      </c>
      <c r="F73" s="216" t="s">
        <v>147</v>
      </c>
      <c r="G73" s="218" t="s">
        <v>89</v>
      </c>
      <c r="H73" s="219">
        <v>252.7</v>
      </c>
      <c r="I73" s="219">
        <v>151.41999999999999</v>
      </c>
      <c r="J73" s="267">
        <f t="shared" ref="J73:J79" si="6">H73+I73</f>
        <v>404.12</v>
      </c>
    </row>
    <row r="74" spans="3:10" ht="15.75" thickBot="1" x14ac:dyDescent="0.3">
      <c r="C74" s="336"/>
      <c r="D74" s="216" t="s">
        <v>146</v>
      </c>
      <c r="E74" s="341">
        <v>1210</v>
      </c>
      <c r="F74" s="216" t="s">
        <v>148</v>
      </c>
      <c r="G74" s="218" t="s">
        <v>89</v>
      </c>
      <c r="H74" s="219">
        <v>220.96</v>
      </c>
      <c r="I74" s="219">
        <v>132.38</v>
      </c>
      <c r="J74" s="268">
        <f t="shared" si="6"/>
        <v>353.34000000000003</v>
      </c>
    </row>
    <row r="75" spans="3:10" ht="15.75" thickBot="1" x14ac:dyDescent="0.3">
      <c r="C75" s="336"/>
      <c r="D75" s="216" t="s">
        <v>149</v>
      </c>
      <c r="E75" s="341">
        <v>1230</v>
      </c>
      <c r="F75" s="216" t="s">
        <v>150</v>
      </c>
      <c r="G75" s="218" t="s">
        <v>89</v>
      </c>
      <c r="H75" s="219">
        <v>229.6</v>
      </c>
      <c r="I75" s="219">
        <v>137.56</v>
      </c>
      <c r="J75" s="269">
        <f t="shared" si="6"/>
        <v>367.15999999999997</v>
      </c>
    </row>
    <row r="76" spans="3:10" ht="15.75" thickBot="1" x14ac:dyDescent="0.3">
      <c r="C76" s="336">
        <v>115</v>
      </c>
      <c r="D76" s="216" t="s">
        <v>141</v>
      </c>
      <c r="E76" s="341">
        <v>1241</v>
      </c>
      <c r="F76" s="216" t="s">
        <v>142</v>
      </c>
      <c r="G76" s="218" t="s">
        <v>89</v>
      </c>
      <c r="H76" s="219">
        <v>148.09</v>
      </c>
      <c r="I76" s="219">
        <v>88.73</v>
      </c>
      <c r="J76" s="298">
        <f t="shared" si="6"/>
        <v>236.82</v>
      </c>
    </row>
    <row r="77" spans="3:10" ht="15.75" thickBot="1" x14ac:dyDescent="0.3">
      <c r="C77" s="336">
        <v>115</v>
      </c>
      <c r="D77" s="216" t="s">
        <v>141</v>
      </c>
      <c r="E77" s="341">
        <v>1242</v>
      </c>
      <c r="F77" s="216" t="s">
        <v>143</v>
      </c>
      <c r="G77" s="218" t="s">
        <v>89</v>
      </c>
      <c r="H77" s="219">
        <v>217.73</v>
      </c>
      <c r="I77" s="219">
        <v>130.44999999999999</v>
      </c>
      <c r="J77" s="299">
        <f t="shared" si="6"/>
        <v>348.17999999999995</v>
      </c>
    </row>
    <row r="78" spans="3:10" ht="27" thickBot="1" x14ac:dyDescent="0.3">
      <c r="C78" s="336">
        <v>115</v>
      </c>
      <c r="D78" s="216" t="s">
        <v>141</v>
      </c>
      <c r="E78" s="341">
        <v>1243</v>
      </c>
      <c r="F78" s="216" t="s">
        <v>144</v>
      </c>
      <c r="G78" s="218" t="s">
        <v>89</v>
      </c>
      <c r="H78" s="219">
        <v>342.92</v>
      </c>
      <c r="I78" s="219">
        <v>205.46</v>
      </c>
      <c r="J78" s="300">
        <f t="shared" si="6"/>
        <v>548.38</v>
      </c>
    </row>
    <row r="79" spans="3:10" ht="15.75" thickBot="1" x14ac:dyDescent="0.3">
      <c r="C79" s="336">
        <v>115</v>
      </c>
      <c r="D79" s="216" t="s">
        <v>141</v>
      </c>
      <c r="E79" s="341">
        <v>1244</v>
      </c>
      <c r="F79" s="216" t="s">
        <v>145</v>
      </c>
      <c r="G79" s="218" t="s">
        <v>89</v>
      </c>
      <c r="H79" s="219">
        <v>255.87</v>
      </c>
      <c r="I79" s="219">
        <v>153.30000000000001</v>
      </c>
      <c r="J79" s="301">
        <f t="shared" si="6"/>
        <v>409.17</v>
      </c>
    </row>
    <row r="80" spans="3:10" ht="15.75" thickBot="1" x14ac:dyDescent="0.3">
      <c r="C80" s="339"/>
      <c r="D80" s="294"/>
      <c r="E80" s="341"/>
      <c r="F80" s="220" t="s">
        <v>180</v>
      </c>
      <c r="G80" s="221" t="s">
        <v>153</v>
      </c>
      <c r="H80" s="219">
        <v>31.5</v>
      </c>
      <c r="I80" s="219">
        <v>18.88</v>
      </c>
      <c r="J80" s="271">
        <f t="shared" ref="J80" si="7">H80+I80</f>
        <v>50.379999999999995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Janvier</vt:lpstr>
      <vt:lpstr>Juillet</vt:lpstr>
      <vt:lpstr>BPU</vt:lpstr>
      <vt:lpstr>Feuil2</vt:lpstr>
      <vt:lpstr>BPU</vt:lpstr>
      <vt:lpstr>BPUCode</vt:lpstr>
      <vt:lpstr>PRIXBPUT</vt:lpstr>
      <vt:lpstr>PrixUnitaires</vt:lpstr>
      <vt:lpstr>RECETTES</vt:lpstr>
    </vt:vector>
  </TitlesOfParts>
  <Company>SADE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Cuxac Morgan</dc:creator>
  <cp:lastModifiedBy>Cuxac Morgan</cp:lastModifiedBy>
  <dcterms:created xsi:type="dcterms:W3CDTF">2016-07-21T07:49:57Z</dcterms:created>
  <dcterms:modified xsi:type="dcterms:W3CDTF">2016-08-11T14:36:34Z</dcterms:modified>
</cp:coreProperties>
</file>