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7655" windowHeight="6150"/>
  </bookViews>
  <sheets>
    <sheet name="TETST (2)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Fériés2015">[1]Fériés!$A$2:$B$20</definedName>
    <definedName name="Fériés2016">[1]Fériés!$D$2:$E$20</definedName>
    <definedName name="Lieu">OFFSET([1]Lieu!$A$2,0,0,COUNTA([1]Lieu!$A:$A)-1)</definedName>
    <definedName name="Pause">OFFSET([1]Pause!$A$2,0,0,COUNTA([1]Pause!$A:$A)-1)</definedName>
    <definedName name="_xlnm.Print_Area" localSheetId="0">'TETST (2)'!$C$1:$S$45</definedName>
  </definedNames>
  <calcPr calcId="125725"/>
</workbook>
</file>

<file path=xl/calcChain.xml><?xml version="1.0" encoding="utf-8"?>
<calcChain xmlns="http://schemas.openxmlformats.org/spreadsheetml/2006/main">
  <c r="O14" i="4"/>
  <c r="P9"/>
  <c r="S14"/>
  <c r="S9"/>
  <c r="P11"/>
  <c r="P12"/>
  <c r="P13"/>
  <c r="P15"/>
  <c r="L17" l="1"/>
  <c r="O15"/>
  <c r="O13"/>
  <c r="O12"/>
  <c r="O11"/>
  <c r="O10"/>
  <c r="O9"/>
  <c r="N10" l="1"/>
  <c r="N11"/>
  <c r="N12"/>
  <c r="N13"/>
  <c r="N14"/>
  <c r="N15"/>
  <c r="N9"/>
  <c r="L9" l="1"/>
  <c r="L10"/>
  <c r="L11"/>
  <c r="T11" s="1"/>
  <c r="L12"/>
  <c r="L13"/>
  <c r="T13" s="1"/>
  <c r="L14"/>
  <c r="T14" s="1"/>
  <c r="L15"/>
  <c r="T15" s="1"/>
  <c r="T17"/>
  <c r="L18"/>
  <c r="T18" s="1"/>
  <c r="L19"/>
  <c r="T19" s="1"/>
  <c r="L20"/>
  <c r="T20" s="1"/>
  <c r="L21"/>
  <c r="T21" s="1"/>
  <c r="L22"/>
  <c r="T22" s="1"/>
  <c r="L23"/>
  <c r="T23" s="1"/>
  <c r="L24"/>
  <c r="T24" s="1"/>
  <c r="L25"/>
  <c r="T25" s="1"/>
  <c r="L26"/>
  <c r="T26" s="1"/>
  <c r="L27"/>
  <c r="T27" s="1"/>
  <c r="L28"/>
  <c r="T28" s="1"/>
  <c r="L29"/>
  <c r="T29" s="1"/>
  <c r="L30"/>
  <c r="T30" s="1"/>
  <c r="L31"/>
  <c r="T31" s="1"/>
  <c r="L32"/>
  <c r="T32" s="1"/>
  <c r="L33"/>
  <c r="T33" s="1"/>
  <c r="L34"/>
  <c r="L35"/>
  <c r="T35" s="1"/>
  <c r="L36"/>
  <c r="T36" s="1"/>
  <c r="L37"/>
  <c r="T37" s="1"/>
  <c r="L38"/>
  <c r="T38" s="1"/>
  <c r="L39"/>
  <c r="T39" s="1"/>
  <c r="L40"/>
  <c r="T40" s="1"/>
  <c r="R2"/>
  <c r="V8"/>
  <c r="C9"/>
  <c r="Q8" s="1"/>
  <c r="D9"/>
  <c r="D10" s="1"/>
  <c r="D11" s="1"/>
  <c r="D12" s="1"/>
  <c r="D13" s="1"/>
  <c r="D14" s="1"/>
  <c r="D15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H9"/>
  <c r="H10"/>
  <c r="H11"/>
  <c r="H12"/>
  <c r="T12"/>
  <c r="H13"/>
  <c r="H14"/>
  <c r="H15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T34"/>
  <c r="H35"/>
  <c r="H36"/>
  <c r="H37"/>
  <c r="H38"/>
  <c r="H39"/>
  <c r="H40"/>
  <c r="R40"/>
  <c r="L41" l="1"/>
  <c r="L43" s="1"/>
  <c r="T9"/>
  <c r="T41" s="1"/>
  <c r="Q9"/>
  <c r="V9"/>
  <c r="C10"/>
  <c r="H41"/>
  <c r="H43" s="1"/>
  <c r="S8"/>
  <c r="R8"/>
  <c r="V10" l="1"/>
  <c r="C11"/>
  <c r="Q10"/>
  <c r="R9"/>
  <c r="R10" l="1"/>
  <c r="Q11"/>
  <c r="V11"/>
  <c r="C12"/>
  <c r="C13" l="1"/>
  <c r="V12"/>
  <c r="Q12"/>
  <c r="R11"/>
  <c r="Q13" l="1"/>
  <c r="V13"/>
  <c r="R12"/>
  <c r="C14"/>
  <c r="R13" l="1"/>
  <c r="C15"/>
  <c r="V14"/>
  <c r="Q14"/>
  <c r="R14" l="1"/>
  <c r="C17"/>
  <c r="Q17" s="1"/>
  <c r="Q16"/>
  <c r="S10" s="1"/>
  <c r="P10" s="1"/>
  <c r="S11" l="1"/>
  <c r="S15"/>
  <c r="S13"/>
  <c r="S12"/>
  <c r="P14"/>
  <c r="V17"/>
  <c r="S17"/>
  <c r="C18"/>
  <c r="R16"/>
  <c r="C19" l="1"/>
  <c r="R17"/>
  <c r="V18"/>
  <c r="Q18"/>
  <c r="S18" s="1"/>
  <c r="V19" l="1"/>
  <c r="Q19"/>
  <c r="S19" s="1"/>
  <c r="R18"/>
  <c r="C20"/>
  <c r="R19" l="1"/>
  <c r="C21"/>
  <c r="V20"/>
  <c r="Q20"/>
  <c r="V21" l="1"/>
  <c r="Q21"/>
  <c r="S21" s="1"/>
  <c r="R20"/>
  <c r="C22"/>
  <c r="C23" l="1"/>
  <c r="V22"/>
  <c r="Q22"/>
  <c r="S22" s="1"/>
  <c r="R21"/>
  <c r="V23" l="1"/>
  <c r="Q23"/>
  <c r="S23" s="1"/>
  <c r="R22"/>
  <c r="C24"/>
  <c r="V24" l="1"/>
  <c r="Q24"/>
  <c r="S24" s="1"/>
  <c r="R23"/>
  <c r="C25"/>
  <c r="Q25" l="1"/>
  <c r="S25" s="1"/>
  <c r="R24"/>
  <c r="C26"/>
  <c r="V25"/>
  <c r="V26" l="1"/>
  <c r="Q26"/>
  <c r="S26" s="1"/>
  <c r="R25"/>
  <c r="C27"/>
  <c r="Q27" l="1"/>
  <c r="S27" s="1"/>
  <c r="R26"/>
  <c r="C28"/>
  <c r="V27"/>
  <c r="C29" l="1"/>
  <c r="V28"/>
  <c r="Q28"/>
  <c r="S28" s="1"/>
  <c r="R27"/>
  <c r="R28" l="1"/>
  <c r="C30"/>
  <c r="V29"/>
  <c r="Q29"/>
  <c r="S29" s="1"/>
  <c r="Q30" l="1"/>
  <c r="S30" s="1"/>
  <c r="R29"/>
  <c r="C31"/>
  <c r="V30"/>
  <c r="Q31" l="1"/>
  <c r="S31" s="1"/>
  <c r="R30"/>
  <c r="C32"/>
  <c r="V31"/>
  <c r="C33" l="1"/>
  <c r="V32"/>
  <c r="Q32"/>
  <c r="S32" s="1"/>
  <c r="R31"/>
  <c r="R32" l="1"/>
  <c r="C34"/>
  <c r="V33"/>
  <c r="Q33"/>
  <c r="S33" s="1"/>
  <c r="V34" l="1"/>
  <c r="Q34"/>
  <c r="S34" s="1"/>
  <c r="R33"/>
  <c r="C35"/>
  <c r="V35" l="1"/>
  <c r="Q35"/>
  <c r="S35" s="1"/>
  <c r="R34"/>
  <c r="C36"/>
  <c r="C37" l="1"/>
  <c r="V36"/>
  <c r="Q36"/>
  <c r="S36" s="1"/>
  <c r="R35"/>
  <c r="V37" l="1"/>
  <c r="C38"/>
  <c r="Q37"/>
  <c r="S37" s="1"/>
  <c r="R36"/>
  <c r="V38" l="1"/>
  <c r="Q38"/>
  <c r="S38" s="1"/>
  <c r="R37"/>
  <c r="C39"/>
  <c r="V39" l="1"/>
  <c r="Q39"/>
  <c r="S39" s="1"/>
  <c r="R38"/>
  <c r="C40"/>
  <c r="V40" l="1"/>
  <c r="V41" s="1"/>
  <c r="Q40"/>
  <c r="R39"/>
  <c r="R41" s="1"/>
  <c r="S40" l="1"/>
  <c r="S41" s="1"/>
  <c r="U41" s="1"/>
  <c r="Q41"/>
  <c r="S1" s="1"/>
</calcChain>
</file>

<file path=xl/comments1.xml><?xml version="1.0" encoding="utf-8"?>
<comments xmlns="http://schemas.openxmlformats.org/spreadsheetml/2006/main">
  <authors>
    <author>FreD</author>
  </authors>
  <commentList>
    <comment ref="W7" authorId="0">
      <text>
        <r>
          <rPr>
            <sz val="9"/>
            <color indexed="81"/>
            <rFont val="Tahoma"/>
            <family val="2"/>
          </rPr>
          <t>Contrats Adecco recu, signés et renvoyés à Adecco</t>
        </r>
      </text>
    </comment>
  </commentList>
</comments>
</file>

<file path=xl/sharedStrings.xml><?xml version="1.0" encoding="utf-8"?>
<sst xmlns="http://schemas.openxmlformats.org/spreadsheetml/2006/main" count="43" uniqueCount="32">
  <si>
    <t>Pour la pause, ajouter 0,50 pour les jours travaillés.</t>
  </si>
  <si>
    <t>Heures travaillées…</t>
  </si>
  <si>
    <t>concernés.</t>
  </si>
  <si>
    <t>Ne compléter que les jours</t>
  </si>
  <si>
    <t>Totaux…</t>
  </si>
  <si>
    <t>Si semaine à cheval sur 2 mois, indiquer les reports…</t>
  </si>
  <si>
    <t>R</t>
  </si>
  <si>
    <t>Supp Dim.</t>
  </si>
  <si>
    <t>Total</t>
  </si>
  <si>
    <t>Supp&gt;10</t>
  </si>
  <si>
    <t>Supp&gt;48</t>
  </si>
  <si>
    <t>normales</t>
  </si>
  <si>
    <t>Totaux</t>
  </si>
  <si>
    <t>à payer</t>
  </si>
  <si>
    <t>Pause</t>
  </si>
  <si>
    <t>Fin</t>
  </si>
  <si>
    <t>Début</t>
  </si>
  <si>
    <t>Par semaine</t>
  </si>
  <si>
    <t>Taux/Heure</t>
  </si>
  <si>
    <t>Heures</t>
  </si>
  <si>
    <t>Heures Travail</t>
  </si>
  <si>
    <t>En centièmes d'heures</t>
  </si>
  <si>
    <t>Jours</t>
  </si>
  <si>
    <t xml:space="preserve">Lieu </t>
  </si>
  <si>
    <t>Indiquer le mois désiré (en chiffres) :</t>
  </si>
  <si>
    <t>Mois suivant :</t>
  </si>
  <si>
    <t>Montant à reporter en G8 sur le mois suivant :</t>
  </si>
  <si>
    <t>Indiquer l'année :</t>
  </si>
  <si>
    <t xml:space="preserve">Cour </t>
  </si>
  <si>
    <t>RE</t>
  </si>
  <si>
    <t xml:space="preserve">Lycée </t>
  </si>
  <si>
    <t>Bonjour, Comment faire pour ne pas faire apparaitre le chiffre négatif (-42) qui me permettrait de faire mon total d'heures en P16</t>
  </si>
</sst>
</file>

<file path=xl/styles.xml><?xml version="1.0" encoding="utf-8"?>
<styleSheet xmlns="http://schemas.openxmlformats.org/spreadsheetml/2006/main">
  <numFmts count="4">
    <numFmt numFmtId="164" formatCode="#,##0.0000\ _€"/>
    <numFmt numFmtId="165" formatCode="dddd"/>
    <numFmt numFmtId="166" formatCode="dd\ mmmm\ yyyy"/>
    <numFmt numFmtId="167" formatCode="h:mm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rgb="FF00B05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gradientFill degree="270">
        <stop position="0">
          <color theme="0"/>
        </stop>
        <stop position="1">
          <color rgb="FF92D050"/>
        </stop>
      </gradient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3" tint="0.39997558519241921"/>
        <bgColor indexed="64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167" fontId="1" fillId="0" borderId="55" applyBorder="0">
      <alignment horizontal="center"/>
    </xf>
  </cellStyleXfs>
  <cellXfs count="108">
    <xf numFmtId="0" fontId="0" fillId="0" borderId="0" xfId="0"/>
    <xf numFmtId="0" fontId="1" fillId="0" borderId="0" xfId="1" applyProtection="1"/>
    <xf numFmtId="1" fontId="1" fillId="0" borderId="0" xfId="1" applyNumberFormat="1" applyProtection="1"/>
    <xf numFmtId="0" fontId="1" fillId="0" borderId="0" xfId="1" applyAlignment="1" applyProtection="1">
      <alignment horizontal="center"/>
    </xf>
    <xf numFmtId="14" fontId="1" fillId="0" borderId="0" xfId="1" applyNumberFormat="1" applyProtection="1"/>
    <xf numFmtId="0" fontId="1" fillId="0" borderId="0" xfId="1" applyBorder="1" applyProtection="1"/>
    <xf numFmtId="1" fontId="1" fillId="0" borderId="0" xfId="1" applyNumberFormat="1" applyBorder="1" applyProtection="1"/>
    <xf numFmtId="0" fontId="1" fillId="0" borderId="1" xfId="1" applyBorder="1" applyProtection="1"/>
    <xf numFmtId="0" fontId="1" fillId="0" borderId="2" xfId="1" applyBorder="1" applyProtection="1"/>
    <xf numFmtId="0" fontId="1" fillId="0" borderId="3" xfId="1" applyBorder="1" applyProtection="1"/>
    <xf numFmtId="2" fontId="4" fillId="0" borderId="0" xfId="1" applyNumberFormat="1" applyFont="1" applyBorder="1" applyProtection="1"/>
    <xf numFmtId="2" fontId="4" fillId="0" borderId="4" xfId="1" applyNumberFormat="1" applyFont="1" applyBorder="1" applyProtection="1"/>
    <xf numFmtId="0" fontId="3" fillId="0" borderId="1" xfId="1" applyFont="1" applyBorder="1" applyAlignment="1" applyProtection="1">
      <alignment horizontal="right"/>
    </xf>
    <xf numFmtId="0" fontId="3" fillId="0" borderId="0" xfId="1" applyFont="1" applyBorder="1" applyAlignment="1" applyProtection="1">
      <alignment horizontal="right"/>
    </xf>
    <xf numFmtId="14" fontId="1" fillId="0" borderId="5" xfId="1" applyNumberFormat="1" applyBorder="1" applyProtection="1"/>
    <xf numFmtId="14" fontId="1" fillId="0" borderId="6" xfId="1" applyNumberFormat="1" applyBorder="1" applyProtection="1"/>
    <xf numFmtId="0" fontId="1" fillId="0" borderId="7" xfId="1" applyBorder="1" applyProtection="1"/>
    <xf numFmtId="14" fontId="1" fillId="0" borderId="8" xfId="1" applyNumberFormat="1" applyBorder="1" applyProtection="1"/>
    <xf numFmtId="14" fontId="1" fillId="0" borderId="9" xfId="1" applyNumberFormat="1" applyBorder="1" applyProtection="1"/>
    <xf numFmtId="2" fontId="5" fillId="0" borderId="0" xfId="1" applyNumberFormat="1" applyFont="1" applyBorder="1" applyAlignment="1" applyProtection="1">
      <alignment horizontal="right" vertical="center"/>
    </xf>
    <xf numFmtId="2" fontId="5" fillId="0" borderId="10" xfId="1" applyNumberFormat="1" applyFont="1" applyBorder="1" applyAlignment="1" applyProtection="1">
      <alignment horizontal="right" vertical="center"/>
    </xf>
    <xf numFmtId="2" fontId="6" fillId="0" borderId="10" xfId="1" applyNumberFormat="1" applyFont="1" applyBorder="1" applyAlignment="1" applyProtection="1">
      <alignment horizontal="right" vertical="center"/>
    </xf>
    <xf numFmtId="2" fontId="5" fillId="0" borderId="11" xfId="1" applyNumberFormat="1" applyFont="1" applyBorder="1" applyAlignment="1" applyProtection="1">
      <alignment horizontal="right" vertical="center"/>
    </xf>
    <xf numFmtId="2" fontId="5" fillId="0" borderId="12" xfId="1" applyNumberFormat="1" applyFont="1" applyBorder="1" applyAlignment="1" applyProtection="1">
      <alignment horizontal="right" vertical="center"/>
    </xf>
    <xf numFmtId="2" fontId="5" fillId="0" borderId="3" xfId="1" applyNumberFormat="1" applyFont="1" applyBorder="1" applyAlignment="1" applyProtection="1">
      <alignment horizontal="right" vertical="center"/>
    </xf>
    <xf numFmtId="2" fontId="5" fillId="0" borderId="4" xfId="1" applyNumberFormat="1" applyFont="1" applyBorder="1" applyAlignment="1" applyProtection="1">
      <alignment horizontal="right" vertical="center"/>
    </xf>
    <xf numFmtId="0" fontId="3" fillId="0" borderId="1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center" vertical="center"/>
    </xf>
    <xf numFmtId="20" fontId="8" fillId="2" borderId="13" xfId="2" applyNumberFormat="1" applyFont="1" applyFill="1" applyBorder="1" applyAlignment="1">
      <alignment horizontal="center" vertical="center"/>
    </xf>
    <xf numFmtId="2" fontId="1" fillId="0" borderId="14" xfId="1" applyNumberFormat="1" applyBorder="1" applyAlignment="1" applyProtection="1">
      <alignment horizontal="right"/>
    </xf>
    <xf numFmtId="2" fontId="1" fillId="0" borderId="15" xfId="1" applyNumberFormat="1" applyBorder="1" applyAlignment="1" applyProtection="1">
      <alignment horizontal="right"/>
    </xf>
    <xf numFmtId="2" fontId="1" fillId="0" borderId="16" xfId="1" applyNumberFormat="1" applyBorder="1" applyAlignment="1" applyProtection="1">
      <alignment horizontal="right"/>
    </xf>
    <xf numFmtId="164" fontId="1" fillId="0" borderId="17" xfId="1" applyNumberFormat="1" applyBorder="1" applyAlignment="1" applyProtection="1">
      <alignment horizontal="right"/>
    </xf>
    <xf numFmtId="2" fontId="1" fillId="3" borderId="14" xfId="1" applyNumberFormat="1" applyFill="1" applyBorder="1" applyProtection="1"/>
    <xf numFmtId="2" fontId="7" fillId="0" borderId="15" xfId="2" applyNumberFormat="1" applyBorder="1" applyAlignment="1" applyProtection="1">
      <alignment horizontal="center"/>
      <protection locked="0"/>
    </xf>
    <xf numFmtId="2" fontId="7" fillId="0" borderId="16" xfId="2" applyNumberFormat="1" applyBorder="1" applyAlignment="1" applyProtection="1">
      <alignment horizontal="center"/>
      <protection locked="0"/>
    </xf>
    <xf numFmtId="165" fontId="9" fillId="2" borderId="18" xfId="1" applyNumberFormat="1" applyFont="1" applyFill="1" applyBorder="1" applyAlignment="1" applyProtection="1">
      <alignment horizontal="center"/>
    </xf>
    <xf numFmtId="166" fontId="10" fillId="4" borderId="19" xfId="1" applyNumberFormat="1" applyFont="1" applyFill="1" applyBorder="1" applyAlignment="1" applyProtection="1">
      <alignment horizontal="left"/>
    </xf>
    <xf numFmtId="165" fontId="10" fillId="4" borderId="20" xfId="1" applyNumberFormat="1" applyFont="1" applyFill="1" applyBorder="1" applyAlignment="1" applyProtection="1">
      <alignment horizontal="left" indent="1"/>
    </xf>
    <xf numFmtId="166" fontId="10" fillId="4" borderId="21" xfId="1" applyNumberFormat="1" applyFont="1" applyFill="1" applyBorder="1" applyAlignment="1" applyProtection="1">
      <alignment horizontal="left"/>
    </xf>
    <xf numFmtId="165" fontId="10" fillId="4" borderId="22" xfId="1" applyNumberFormat="1" applyFont="1" applyFill="1" applyBorder="1" applyAlignment="1" applyProtection="1">
      <alignment horizontal="left" indent="1"/>
    </xf>
    <xf numFmtId="166" fontId="10" fillId="4" borderId="23" xfId="1" applyNumberFormat="1" applyFont="1" applyFill="1" applyBorder="1" applyAlignment="1" applyProtection="1">
      <alignment horizontal="left"/>
    </xf>
    <xf numFmtId="165" fontId="10" fillId="4" borderId="18" xfId="1" applyNumberFormat="1" applyFont="1" applyFill="1" applyBorder="1" applyAlignment="1" applyProtection="1">
      <alignment horizontal="left" indent="1"/>
    </xf>
    <xf numFmtId="2" fontId="1" fillId="0" borderId="25" xfId="1" applyNumberFormat="1" applyBorder="1" applyAlignment="1" applyProtection="1">
      <alignment horizontal="right"/>
    </xf>
    <xf numFmtId="2" fontId="1" fillId="0" borderId="26" xfId="1" applyNumberFormat="1" applyBorder="1" applyAlignment="1" applyProtection="1">
      <alignment horizontal="right"/>
    </xf>
    <xf numFmtId="164" fontId="1" fillId="0" borderId="27" xfId="1" applyNumberFormat="1" applyBorder="1" applyAlignment="1" applyProtection="1">
      <alignment horizontal="right"/>
      <protection locked="0"/>
    </xf>
    <xf numFmtId="2" fontId="1" fillId="0" borderId="14" xfId="1" applyNumberFormat="1" applyBorder="1" applyProtection="1"/>
    <xf numFmtId="0" fontId="1" fillId="7" borderId="10" xfId="1" applyFont="1" applyFill="1" applyBorder="1" applyAlignment="1" applyProtection="1">
      <alignment horizontal="center"/>
    </xf>
    <xf numFmtId="0" fontId="1" fillId="0" borderId="32" xfId="1" applyFont="1" applyFill="1" applyBorder="1" applyAlignment="1" applyProtection="1">
      <alignment horizontal="center"/>
    </xf>
    <xf numFmtId="0" fontId="1" fillId="8" borderId="12" xfId="1" applyFont="1" applyFill="1" applyBorder="1" applyAlignment="1" applyProtection="1">
      <alignment horizontal="center"/>
    </xf>
    <xf numFmtId="0" fontId="1" fillId="9" borderId="10" xfId="1" applyFont="1" applyFill="1" applyBorder="1" applyAlignment="1" applyProtection="1">
      <alignment horizontal="center"/>
    </xf>
    <xf numFmtId="0" fontId="1" fillId="10" borderId="32" xfId="1" applyFill="1" applyBorder="1" applyAlignment="1" applyProtection="1">
      <alignment horizontal="center"/>
    </xf>
    <xf numFmtId="0" fontId="1" fillId="10" borderId="12" xfId="1" applyFill="1" applyBorder="1" applyAlignment="1" applyProtection="1">
      <alignment horizontal="center"/>
    </xf>
    <xf numFmtId="0" fontId="7" fillId="11" borderId="6" xfId="2" applyFill="1" applyBorder="1" applyAlignment="1">
      <alignment horizontal="center" vertical="center"/>
    </xf>
    <xf numFmtId="0" fontId="1" fillId="12" borderId="34" xfId="1" applyFill="1" applyBorder="1" applyAlignment="1" applyProtection="1">
      <alignment horizontal="center"/>
    </xf>
    <xf numFmtId="0" fontId="1" fillId="13" borderId="35" xfId="1" applyFill="1" applyBorder="1" applyAlignment="1" applyProtection="1">
      <alignment horizontal="center"/>
    </xf>
    <xf numFmtId="0" fontId="1" fillId="13" borderId="36" xfId="1" applyFill="1" applyBorder="1" applyAlignment="1" applyProtection="1">
      <alignment horizontal="center"/>
    </xf>
    <xf numFmtId="0" fontId="1" fillId="11" borderId="37" xfId="1" applyFill="1" applyBorder="1" applyAlignment="1" applyProtection="1">
      <alignment horizontal="center" vertical="center"/>
    </xf>
    <xf numFmtId="0" fontId="1" fillId="11" borderId="38" xfId="1" applyFill="1" applyBorder="1" applyAlignment="1" applyProtection="1">
      <alignment horizontal="center" vertical="center"/>
    </xf>
    <xf numFmtId="0" fontId="1" fillId="11" borderId="39" xfId="1" applyFill="1" applyBorder="1" applyAlignment="1" applyProtection="1">
      <alignment horizontal="center" vertical="center"/>
    </xf>
    <xf numFmtId="0" fontId="1" fillId="11" borderId="40" xfId="1" applyFont="1" applyFill="1" applyBorder="1" applyAlignment="1" applyProtection="1">
      <alignment horizontal="center" vertical="center"/>
    </xf>
    <xf numFmtId="0" fontId="1" fillId="12" borderId="42" xfId="1" applyFont="1" applyFill="1" applyBorder="1" applyAlignment="1" applyProtection="1">
      <alignment horizontal="center" vertical="center"/>
    </xf>
    <xf numFmtId="0" fontId="1" fillId="0" borderId="49" xfId="1" applyFill="1" applyBorder="1" applyAlignment="1" applyProtection="1">
      <alignment horizontal="centerContinuous" vertical="center"/>
    </xf>
    <xf numFmtId="0" fontId="1" fillId="0" borderId="50" xfId="1" applyFill="1" applyBorder="1" applyAlignment="1" applyProtection="1">
      <alignment horizontal="centerContinuous" vertical="center"/>
    </xf>
    <xf numFmtId="0" fontId="1" fillId="15" borderId="53" xfId="1" applyFill="1" applyBorder="1" applyAlignment="1" applyProtection="1">
      <alignment horizontal="centerContinuous" vertical="center"/>
    </xf>
    <xf numFmtId="0" fontId="1" fillId="15" borderId="52" xfId="1" applyFill="1" applyBorder="1" applyAlignment="1" applyProtection="1">
      <alignment horizontal="centerContinuous" vertical="center"/>
    </xf>
    <xf numFmtId="0" fontId="1" fillId="0" borderId="0" xfId="1" applyProtection="1">
      <protection locked="0"/>
    </xf>
    <xf numFmtId="14" fontId="2" fillId="0" borderId="0" xfId="1" applyNumberFormat="1" applyFont="1" applyAlignment="1" applyProtection="1">
      <alignment horizontal="right"/>
    </xf>
    <xf numFmtId="0" fontId="1" fillId="6" borderId="0" xfId="1" applyFill="1" applyBorder="1" applyAlignment="1" applyProtection="1">
      <alignment horizontal="center"/>
    </xf>
    <xf numFmtId="14" fontId="2" fillId="0" borderId="0" xfId="1" applyNumberFormat="1" applyFont="1" applyProtection="1"/>
    <xf numFmtId="0" fontId="1" fillId="0" borderId="2" xfId="1" applyBorder="1" applyAlignment="1" applyProtection="1">
      <alignment horizontal="right"/>
    </xf>
    <xf numFmtId="0" fontId="1" fillId="0" borderId="0" xfId="1" applyFill="1" applyBorder="1" applyProtection="1"/>
    <xf numFmtId="2" fontId="1" fillId="6" borderId="1" xfId="1" applyNumberFormat="1" applyFill="1" applyBorder="1" applyAlignment="1" applyProtection="1">
      <alignment horizontal="center"/>
    </xf>
    <xf numFmtId="0" fontId="1" fillId="6" borderId="2" xfId="1" applyFill="1" applyBorder="1" applyAlignment="1" applyProtection="1">
      <alignment horizontal="right"/>
    </xf>
    <xf numFmtId="0" fontId="1" fillId="6" borderId="2" xfId="1" applyFill="1" applyBorder="1" applyProtection="1"/>
    <xf numFmtId="0" fontId="1" fillId="6" borderId="3" xfId="1" applyFill="1" applyBorder="1" applyProtection="1"/>
    <xf numFmtId="0" fontId="2" fillId="0" borderId="0" xfId="1" applyFont="1" applyAlignment="1" applyProtection="1">
      <alignment horizontal="right"/>
    </xf>
    <xf numFmtId="0" fontId="1" fillId="0" borderId="0" xfId="1" applyAlignment="1" applyProtection="1">
      <alignment wrapText="1"/>
    </xf>
    <xf numFmtId="2" fontId="0" fillId="15" borderId="15" xfId="1" applyNumberFormat="1" applyFont="1" applyFill="1" applyBorder="1" applyAlignment="1" applyProtection="1">
      <alignment horizontal="right"/>
    </xf>
    <xf numFmtId="1" fontId="1" fillId="0" borderId="15" xfId="1" applyNumberFormat="1" applyBorder="1" applyAlignment="1" applyProtection="1">
      <alignment horizontal="right"/>
    </xf>
    <xf numFmtId="2" fontId="1" fillId="0" borderId="56" xfId="1" applyNumberFormat="1" applyBorder="1" applyAlignment="1" applyProtection="1">
      <alignment horizontal="right"/>
    </xf>
    <xf numFmtId="1" fontId="0" fillId="0" borderId="56" xfId="1" applyNumberFormat="1" applyFont="1" applyBorder="1" applyAlignment="1" applyProtection="1">
      <alignment horizontal="right"/>
    </xf>
    <xf numFmtId="0" fontId="1" fillId="15" borderId="53" xfId="1" applyFill="1" applyBorder="1" applyAlignment="1" applyProtection="1">
      <alignment horizontal="center" vertical="center"/>
    </xf>
    <xf numFmtId="0" fontId="1" fillId="15" borderId="52" xfId="1" applyFill="1" applyBorder="1" applyAlignment="1" applyProtection="1">
      <alignment horizontal="center" vertical="center"/>
    </xf>
    <xf numFmtId="0" fontId="1" fillId="15" borderId="51" xfId="1" applyFill="1" applyBorder="1" applyAlignment="1" applyProtection="1">
      <alignment horizontal="center" vertical="center"/>
    </xf>
    <xf numFmtId="0" fontId="1" fillId="11" borderId="45" xfId="1" applyFont="1" applyFill="1" applyBorder="1" applyAlignment="1" applyProtection="1">
      <alignment horizontal="center"/>
    </xf>
    <xf numFmtId="0" fontId="1" fillId="11" borderId="44" xfId="1" applyFont="1" applyFill="1" applyBorder="1" applyAlignment="1" applyProtection="1">
      <alignment horizontal="center"/>
    </xf>
    <xf numFmtId="0" fontId="1" fillId="11" borderId="43" xfId="1" applyFont="1" applyFill="1" applyBorder="1" applyAlignment="1" applyProtection="1">
      <alignment horizontal="center"/>
    </xf>
    <xf numFmtId="14" fontId="1" fillId="14" borderId="9" xfId="1" applyNumberFormat="1" applyFont="1" applyFill="1" applyBorder="1" applyAlignment="1" applyProtection="1">
      <alignment horizontal="center" vertical="center"/>
    </xf>
    <xf numFmtId="0" fontId="7" fillId="14" borderId="48" xfId="2" applyFill="1" applyBorder="1" applyAlignment="1">
      <alignment horizontal="center" vertical="center"/>
    </xf>
    <xf numFmtId="0" fontId="7" fillId="14" borderId="6" xfId="2" applyFill="1" applyBorder="1" applyAlignment="1">
      <alignment horizontal="center" vertical="center"/>
    </xf>
    <xf numFmtId="14" fontId="1" fillId="16" borderId="9" xfId="1" applyNumberFormat="1" applyFill="1" applyBorder="1" applyAlignment="1" applyProtection="1">
      <alignment horizontal="center" vertical="center"/>
    </xf>
    <xf numFmtId="0" fontId="7" fillId="0" borderId="8" xfId="2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7" fillId="0" borderId="47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2" fillId="15" borderId="54" xfId="1" applyFont="1" applyFill="1" applyBorder="1" applyAlignment="1" applyProtection="1">
      <alignment horizontal="center" vertical="center" wrapText="1"/>
    </xf>
    <xf numFmtId="0" fontId="2" fillId="15" borderId="46" xfId="0" applyFont="1" applyFill="1" applyBorder="1" applyAlignment="1">
      <alignment wrapText="1"/>
    </xf>
    <xf numFmtId="0" fontId="2" fillId="15" borderId="33" xfId="0" applyFont="1" applyFill="1" applyBorder="1" applyAlignment="1">
      <alignment wrapText="1"/>
    </xf>
    <xf numFmtId="0" fontId="1" fillId="11" borderId="41" xfId="1" applyFont="1" applyFill="1" applyBorder="1" applyAlignment="1" applyProtection="1">
      <alignment horizontal="center" vertical="center"/>
    </xf>
    <xf numFmtId="0" fontId="7" fillId="11" borderId="33" xfId="2" applyFill="1" applyBorder="1" applyAlignment="1">
      <alignment horizontal="center" vertical="center"/>
    </xf>
    <xf numFmtId="0" fontId="12" fillId="5" borderId="31" xfId="2" applyFont="1" applyFill="1" applyBorder="1" applyAlignment="1">
      <alignment horizontal="center" vertical="center" wrapText="1"/>
    </xf>
    <xf numFmtId="0" fontId="11" fillId="5" borderId="24" xfId="2" applyFont="1" applyFill="1" applyBorder="1" applyAlignment="1">
      <alignment horizontal="center" vertical="center"/>
    </xf>
    <xf numFmtId="167" fontId="1" fillId="6" borderId="30" xfId="1" applyNumberFormat="1" applyFill="1" applyBorder="1" applyAlignment="1" applyProtection="1">
      <alignment horizontal="right"/>
    </xf>
    <xf numFmtId="0" fontId="7" fillId="0" borderId="29" xfId="2" applyBorder="1" applyAlignment="1"/>
    <xf numFmtId="0" fontId="7" fillId="0" borderId="28" xfId="2" applyBorder="1" applyAlignment="1"/>
    <xf numFmtId="2" fontId="1" fillId="17" borderId="56" xfId="1" applyNumberFormat="1" applyFill="1" applyBorder="1" applyAlignment="1" applyProtection="1">
      <alignment horizontal="right"/>
    </xf>
  </cellXfs>
  <cellStyles count="4">
    <cellStyle name="Normal" xfId="0" builtinId="0"/>
    <cellStyle name="Normal 2" xfId="1"/>
    <cellStyle name="Normal 3" xfId="2"/>
    <cellStyle name="Style 1" xfId="3"/>
  </cellStyles>
  <dxfs count="3"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ont>
        <b val="0"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240582</xdr:colOff>
      <xdr:row>16</xdr:row>
      <xdr:rowOff>110013</xdr:rowOff>
    </xdr:from>
    <xdr:to>
      <xdr:col>15</xdr:col>
      <xdr:colOff>335348</xdr:colOff>
      <xdr:row>18</xdr:row>
      <xdr:rowOff>8442</xdr:rowOff>
    </xdr:to>
    <xdr:sp macro="" textlink="">
      <xdr:nvSpPr>
        <xdr:cNvPr id="2" name="Flèche gauche 1"/>
        <xdr:cNvSpPr/>
      </xdr:nvSpPr>
      <xdr:spPr>
        <a:xfrm rot="7579197" flipV="1">
          <a:off x="10089969" y="3190813"/>
          <a:ext cx="231804" cy="947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169144</xdr:colOff>
      <xdr:row>40</xdr:row>
      <xdr:rowOff>2856</xdr:rowOff>
    </xdr:from>
    <xdr:to>
      <xdr:col>8</xdr:col>
      <xdr:colOff>263910</xdr:colOff>
      <xdr:row>41</xdr:row>
      <xdr:rowOff>67972</xdr:rowOff>
    </xdr:to>
    <xdr:sp macro="" textlink="">
      <xdr:nvSpPr>
        <xdr:cNvPr id="3" name="Flèche gauche 2"/>
        <xdr:cNvSpPr/>
      </xdr:nvSpPr>
      <xdr:spPr>
        <a:xfrm rot="7579197" flipV="1">
          <a:off x="6961006" y="6384069"/>
          <a:ext cx="227041" cy="947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op_1%20A%20garder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TST"/>
      <sheetName val="modele"/>
      <sheetName val="Sept15"/>
      <sheetName val="Oct15"/>
      <sheetName val="Nov15"/>
      <sheetName val="Dec15"/>
      <sheetName val="Jan16"/>
      <sheetName val="Fev16"/>
      <sheetName val="Mars16"/>
      <sheetName val="Avril16"/>
      <sheetName val="Mai16"/>
      <sheetName val="Juin16"/>
      <sheetName val="Juil16"/>
      <sheetName val="Aout16"/>
      <sheetName val="Lieu"/>
      <sheetName val="Pause"/>
      <sheetName val="Fériés"/>
      <sheetName val="Mai16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Lieu</v>
          </cell>
        </row>
        <row r="2">
          <cell r="A2" t="str">
            <v>Cour comptes</v>
          </cell>
        </row>
        <row r="3">
          <cell r="A3" t="str">
            <v>Centre Conf</v>
          </cell>
        </row>
        <row r="4">
          <cell r="A4" t="str">
            <v>Lycée Vauban</v>
          </cell>
        </row>
        <row r="5">
          <cell r="A5" t="str">
            <v>BEI</v>
          </cell>
        </row>
        <row r="6">
          <cell r="A6" t="str">
            <v>Jardins d'Alyséa</v>
          </cell>
        </row>
        <row r="7">
          <cell r="A7" t="str">
            <v>BGL BNP Paribas</v>
          </cell>
        </row>
        <row r="8">
          <cell r="A8" t="str">
            <v>DZ Bank</v>
          </cell>
        </row>
        <row r="9">
          <cell r="A9" t="str">
            <v>Hopital Kirchberg</v>
          </cell>
        </row>
        <row r="10">
          <cell r="A10" t="str">
            <v>DEKA Bank</v>
          </cell>
        </row>
        <row r="11">
          <cell r="A11" t="str">
            <v>Toit pour toi</v>
          </cell>
        </row>
        <row r="12">
          <cell r="A12" t="str">
            <v>Belvédère</v>
          </cell>
        </row>
        <row r="13">
          <cell r="A13" t="str">
            <v>An de Wisen</v>
          </cell>
        </row>
        <row r="14">
          <cell r="A14" t="str">
            <v>Cour de Justice</v>
          </cell>
        </row>
        <row r="15">
          <cell r="A15" t="str">
            <v>Hôtel Melia</v>
          </cell>
        </row>
        <row r="16">
          <cell r="A16" t="str">
            <v>PWC</v>
          </cell>
        </row>
        <row r="17">
          <cell r="A17" t="str">
            <v>MALADIE</v>
          </cell>
        </row>
        <row r="18">
          <cell r="A18" t="str">
            <v>Ch. Commerce</v>
          </cell>
        </row>
        <row r="19">
          <cell r="A19" t="str">
            <v>Hopital Stassen</v>
          </cell>
        </row>
        <row r="20">
          <cell r="A20" t="str">
            <v>Mondercange</v>
          </cell>
        </row>
        <row r="21">
          <cell r="A21" t="str">
            <v>REH</v>
          </cell>
        </row>
        <row r="22">
          <cell r="A22" t="str">
            <v>Lycée Belval</v>
          </cell>
        </row>
        <row r="23">
          <cell r="A23" t="str">
            <v>BGL+Centre Conf</v>
          </cell>
        </row>
        <row r="24">
          <cell r="A24" t="str">
            <v>Arendt+Melia</v>
          </cell>
        </row>
        <row r="25">
          <cell r="A25" t="str">
            <v>Parlement KAD</v>
          </cell>
        </row>
        <row r="26">
          <cell r="A26" t="str">
            <v>Jean Monnet</v>
          </cell>
        </row>
        <row r="27">
          <cell r="A27" t="str">
            <v>BEI JKI/LKI</v>
          </cell>
        </row>
        <row r="28">
          <cell r="A28" t="str">
            <v>Delphi</v>
          </cell>
        </row>
        <row r="29">
          <cell r="A29" t="str">
            <v>Formation IFSB</v>
          </cell>
        </row>
        <row r="30">
          <cell r="A30" t="str">
            <v>REH+Melia</v>
          </cell>
        </row>
      </sheetData>
      <sheetData sheetId="15">
        <row r="1">
          <cell r="A1" t="str">
            <v>Pause</v>
          </cell>
        </row>
        <row r="2">
          <cell r="A2">
            <v>0</v>
          </cell>
        </row>
        <row r="3">
          <cell r="A3">
            <v>1.0416666666666666E-2</v>
          </cell>
        </row>
        <row r="4">
          <cell r="A4">
            <v>2.0833333333333332E-2</v>
          </cell>
        </row>
        <row r="5">
          <cell r="A5">
            <v>3.125E-2</v>
          </cell>
        </row>
        <row r="6">
          <cell r="A6">
            <v>4.1666666666666664E-2</v>
          </cell>
        </row>
        <row r="7">
          <cell r="A7">
            <v>5.2083333333333336E-2</v>
          </cell>
        </row>
        <row r="8">
          <cell r="A8">
            <v>6.25E-2</v>
          </cell>
        </row>
        <row r="9">
          <cell r="A9">
            <v>7.2916666666666671E-2</v>
          </cell>
        </row>
        <row r="10">
          <cell r="A10">
            <v>8.3333333333333329E-2</v>
          </cell>
        </row>
        <row r="11">
          <cell r="A11">
            <v>0.10416666666666667</v>
          </cell>
        </row>
        <row r="12">
          <cell r="A12">
            <v>0.5</v>
          </cell>
        </row>
      </sheetData>
      <sheetData sheetId="16">
        <row r="2">
          <cell r="A2">
            <v>42309</v>
          </cell>
          <cell r="B2" t="str">
            <v>Toussaint</v>
          </cell>
          <cell r="D2">
            <v>42370</v>
          </cell>
          <cell r="E2" t="str">
            <v>Nouvel an</v>
          </cell>
        </row>
        <row r="3">
          <cell r="A3">
            <v>42363</v>
          </cell>
          <cell r="B3" t="str">
            <v>Noël</v>
          </cell>
          <cell r="D3">
            <v>42457</v>
          </cell>
          <cell r="E3" t="str">
            <v>Lundi de Pâques</v>
          </cell>
        </row>
        <row r="4">
          <cell r="A4">
            <v>42364</v>
          </cell>
          <cell r="B4" t="str">
            <v>St Etienne</v>
          </cell>
          <cell r="D4">
            <v>42491</v>
          </cell>
          <cell r="E4" t="str">
            <v>Fête du travail</v>
          </cell>
        </row>
        <row r="5">
          <cell r="A5">
            <v>0</v>
          </cell>
          <cell r="B5">
            <v>0</v>
          </cell>
          <cell r="D5">
            <v>42495</v>
          </cell>
          <cell r="E5" t="str">
            <v>Ascension</v>
          </cell>
        </row>
        <row r="6">
          <cell r="A6">
            <v>0</v>
          </cell>
          <cell r="B6">
            <v>0</v>
          </cell>
          <cell r="D6">
            <v>42506</v>
          </cell>
          <cell r="E6" t="str">
            <v>Lundi de Pentecote</v>
          </cell>
        </row>
        <row r="7">
          <cell r="A7">
            <v>0</v>
          </cell>
          <cell r="B7">
            <v>0</v>
          </cell>
          <cell r="D7">
            <v>42544</v>
          </cell>
          <cell r="E7" t="str">
            <v>Fête nationale</v>
          </cell>
        </row>
        <row r="8">
          <cell r="A8">
            <v>0</v>
          </cell>
          <cell r="B8">
            <v>0</v>
          </cell>
          <cell r="D8">
            <v>42597</v>
          </cell>
          <cell r="E8" t="str">
            <v>Assomption</v>
          </cell>
        </row>
        <row r="9">
          <cell r="A9">
            <v>0</v>
          </cell>
          <cell r="B9">
            <v>0</v>
          </cell>
          <cell r="D9">
            <v>42675</v>
          </cell>
          <cell r="E9" t="str">
            <v>Toussaint</v>
          </cell>
        </row>
        <row r="10">
          <cell r="A10">
            <v>0</v>
          </cell>
          <cell r="B10">
            <v>0</v>
          </cell>
          <cell r="D10">
            <v>42729</v>
          </cell>
          <cell r="E10" t="str">
            <v>Noël</v>
          </cell>
        </row>
        <row r="11">
          <cell r="A11">
            <v>0</v>
          </cell>
          <cell r="B11">
            <v>0</v>
          </cell>
          <cell r="D11">
            <v>42730</v>
          </cell>
          <cell r="E11" t="str">
            <v>St Etienne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45"/>
  <sheetViews>
    <sheetView showGridLines="0" tabSelected="1" zoomScale="80" zoomScaleNormal="80" workbookViewId="0">
      <selection activeCell="Z26" sqref="Z26"/>
    </sheetView>
  </sheetViews>
  <sheetFormatPr baseColWidth="10" defaultRowHeight="15"/>
  <cols>
    <col min="1" max="1" width="2.7109375" style="1" customWidth="1"/>
    <col min="2" max="2" width="14.7109375" style="3" customWidth="1"/>
    <col min="3" max="3" width="13.7109375" style="4" customWidth="1"/>
    <col min="4" max="4" width="20.7109375" style="4" customWidth="1"/>
    <col min="5" max="7" width="7.7109375" style="1" customWidth="1"/>
    <col min="8" max="8" width="11.7109375" style="1" customWidth="1"/>
    <col min="9" max="11" width="7.7109375" style="1" customWidth="1"/>
    <col min="12" max="12" width="11.7109375" style="1" customWidth="1"/>
    <col min="13" max="13" width="10.28515625" style="1" customWidth="1"/>
    <col min="14" max="14" width="7.5703125" style="1" customWidth="1"/>
    <col min="15" max="15" width="8" style="1" customWidth="1"/>
    <col min="16" max="16" width="11" style="1" customWidth="1"/>
    <col min="17" max="19" width="10.7109375" style="1" customWidth="1"/>
    <col min="20" max="20" width="5.7109375" style="2" customWidth="1"/>
    <col min="21" max="22" width="5.7109375" style="1" customWidth="1"/>
    <col min="23" max="23" width="5.140625" style="1" customWidth="1"/>
    <col min="24" max="24" width="4.140625" style="1" customWidth="1"/>
    <col min="25" max="25" width="45.5703125" style="77" customWidth="1"/>
    <col min="26" max="16384" width="11.42578125" style="1"/>
  </cols>
  <sheetData>
    <row r="1" spans="2:25" ht="15" customHeight="1" thickBot="1">
      <c r="C1" s="76"/>
      <c r="D1" s="76" t="s">
        <v>27</v>
      </c>
      <c r="E1" s="68">
        <v>2016</v>
      </c>
      <c r="G1" s="3"/>
      <c r="H1" s="71"/>
      <c r="I1" s="66"/>
      <c r="K1" s="75"/>
      <c r="L1" s="74"/>
      <c r="M1" s="74"/>
      <c r="N1" s="74"/>
      <c r="O1" s="74"/>
      <c r="P1" s="74"/>
      <c r="Q1" s="74"/>
      <c r="R1" s="73" t="s">
        <v>26</v>
      </c>
      <c r="S1" s="72">
        <f>(L41-L8)-(Q41-L8)</f>
        <v>0</v>
      </c>
    </row>
    <row r="2" spans="2:25" ht="15" customHeight="1" thickBot="1">
      <c r="E2" s="5"/>
      <c r="H2" s="71"/>
      <c r="I2" s="5"/>
      <c r="L2" s="9"/>
      <c r="M2" s="8"/>
      <c r="N2" s="8"/>
      <c r="O2" s="8"/>
      <c r="P2" s="8"/>
      <c r="Q2" s="70" t="s">
        <v>25</v>
      </c>
      <c r="R2" s="7">
        <f>IF(F3+1&gt;12,1,F3+1)</f>
        <v>9</v>
      </c>
    </row>
    <row r="3" spans="2:25" ht="15" customHeight="1">
      <c r="C3" s="69"/>
      <c r="D3" s="69"/>
      <c r="E3" s="67" t="s">
        <v>24</v>
      </c>
      <c r="F3" s="68">
        <v>8</v>
      </c>
      <c r="I3" s="67"/>
      <c r="J3" s="66"/>
    </row>
    <row r="4" spans="2:25" ht="12" customHeight="1" thickBot="1"/>
    <row r="5" spans="2:25" ht="14.1" customHeight="1">
      <c r="B5" s="88" t="s">
        <v>23</v>
      </c>
      <c r="C5" s="91" t="s">
        <v>22</v>
      </c>
      <c r="D5" s="92"/>
      <c r="E5" s="64" t="s">
        <v>21</v>
      </c>
      <c r="F5" s="65"/>
      <c r="G5" s="65"/>
      <c r="H5" s="64"/>
      <c r="I5" s="82" t="s">
        <v>21</v>
      </c>
      <c r="J5" s="83"/>
      <c r="K5" s="84"/>
      <c r="L5" s="63"/>
      <c r="M5" s="62"/>
      <c r="N5" s="62"/>
      <c r="O5" s="62"/>
      <c r="P5" s="62"/>
      <c r="Q5" s="62"/>
      <c r="R5" s="62"/>
      <c r="S5" s="62"/>
    </row>
    <row r="6" spans="2:25" ht="14.1" customHeight="1" thickBot="1">
      <c r="B6" s="89"/>
      <c r="C6" s="93"/>
      <c r="D6" s="94"/>
      <c r="E6" s="85" t="s">
        <v>20</v>
      </c>
      <c r="F6" s="86"/>
      <c r="G6" s="87"/>
      <c r="H6" s="61" t="s">
        <v>19</v>
      </c>
      <c r="I6" s="85" t="s">
        <v>20</v>
      </c>
      <c r="J6" s="86"/>
      <c r="K6" s="87"/>
      <c r="L6" s="61" t="s">
        <v>19</v>
      </c>
      <c r="M6" s="100" t="s">
        <v>18</v>
      </c>
      <c r="N6" s="60"/>
      <c r="O6" s="60"/>
      <c r="P6" s="60"/>
      <c r="Q6" s="59"/>
      <c r="R6" s="58" t="s">
        <v>17</v>
      </c>
      <c r="S6" s="57"/>
    </row>
    <row r="7" spans="2:25" ht="14.1" customHeight="1" thickTop="1" thickBot="1">
      <c r="B7" s="90"/>
      <c r="C7" s="95"/>
      <c r="D7" s="96"/>
      <c r="E7" s="55" t="s">
        <v>16</v>
      </c>
      <c r="F7" s="55" t="s">
        <v>15</v>
      </c>
      <c r="G7" s="55" t="s">
        <v>14</v>
      </c>
      <c r="H7" s="54" t="s">
        <v>13</v>
      </c>
      <c r="I7" s="56" t="s">
        <v>16</v>
      </c>
      <c r="J7" s="55" t="s">
        <v>15</v>
      </c>
      <c r="K7" s="55" t="s">
        <v>14</v>
      </c>
      <c r="L7" s="54" t="s">
        <v>13</v>
      </c>
      <c r="M7" s="101"/>
      <c r="N7" s="53"/>
      <c r="O7" s="53"/>
      <c r="P7" s="53"/>
      <c r="Q7" s="52" t="s">
        <v>12</v>
      </c>
      <c r="R7" s="51" t="s">
        <v>11</v>
      </c>
      <c r="S7" s="50" t="s">
        <v>10</v>
      </c>
      <c r="T7" s="49" t="s">
        <v>9</v>
      </c>
      <c r="U7" s="48" t="s">
        <v>8</v>
      </c>
      <c r="V7" s="47" t="s">
        <v>7</v>
      </c>
      <c r="W7" s="102" t="s">
        <v>6</v>
      </c>
    </row>
    <row r="8" spans="2:25" ht="14.1" customHeight="1" thickBot="1">
      <c r="B8" s="104" t="s">
        <v>5</v>
      </c>
      <c r="C8" s="105"/>
      <c r="D8" s="105"/>
      <c r="E8" s="105"/>
      <c r="F8" s="105"/>
      <c r="G8" s="105"/>
      <c r="H8" s="105"/>
      <c r="I8" s="105"/>
      <c r="J8" s="105"/>
      <c r="K8" s="106"/>
      <c r="L8" s="46"/>
      <c r="M8" s="45"/>
      <c r="N8" s="30"/>
      <c r="O8" s="80"/>
      <c r="P8" s="80"/>
      <c r="Q8" s="31">
        <f>IF(WEEKDAY($C9)=2,$L8,0)</f>
        <v>0</v>
      </c>
      <c r="R8" s="30">
        <f t="shared" ref="R8:R40" si="0">IF(WEEKDAY($C9)&lt;&gt;2,"",IF(AND($Q8&gt;0,$Q8&gt;=48),48,$Q8))</f>
        <v>0</v>
      </c>
      <c r="S8" s="30" t="str">
        <f t="shared" ref="S8:S40" si="1">IF($Q8="","",IF(AND($Q8&gt;0,$Q8&gt;48),$Q8-48,""))</f>
        <v/>
      </c>
      <c r="T8" s="44"/>
      <c r="U8" s="43"/>
      <c r="V8" s="29" t="str">
        <f t="shared" ref="V8:V14" si="2">IF(WEEKDAY($C8)=1,IF($L8="","",IF(AND($L8&gt;0,$L8&gt;0),$L8-0,"")),"")</f>
        <v/>
      </c>
      <c r="W8" s="103"/>
      <c r="Y8" s="97" t="s">
        <v>31</v>
      </c>
    </row>
    <row r="9" spans="2:25" ht="14.1" customHeight="1" thickTop="1" thickBot="1">
      <c r="B9" s="36" t="s">
        <v>28</v>
      </c>
      <c r="C9" s="42">
        <f>DATE(RIGHT($E$1,4)*1,$F$3,1)</f>
        <v>42583</v>
      </c>
      <c r="D9" s="41">
        <f>DATE(RIGHT($E$1,4)*1,$F$3,1)</f>
        <v>42583</v>
      </c>
      <c r="E9" s="35"/>
      <c r="F9" s="34"/>
      <c r="G9" s="34"/>
      <c r="H9" s="33">
        <f t="shared" ref="H9:H40" si="3">(F9-E9-G9)</f>
        <v>0</v>
      </c>
      <c r="I9" s="35">
        <v>6</v>
      </c>
      <c r="J9" s="34">
        <v>23</v>
      </c>
      <c r="K9" s="34">
        <v>0</v>
      </c>
      <c r="L9" s="33">
        <f t="shared" ref="L9:L40" si="4">(J9-I9-K9)</f>
        <v>17</v>
      </c>
      <c r="M9" s="32">
        <v>13.3385</v>
      </c>
      <c r="N9" s="79">
        <f>COUNTIF($B$9:$B$15,B9)</f>
        <v>3</v>
      </c>
      <c r="O9" s="81" t="b">
        <f>IF(AND(B10=B9), 0, FALSE)</f>
        <v>0</v>
      </c>
      <c r="P9" s="81">
        <f>IF(O9=FALSE,S9,"")</f>
        <v>5</v>
      </c>
      <c r="Q9" s="31" t="str">
        <f t="shared" ref="Q9:Q40" si="5">IF(WEEKDAY($C9)=1,SUM($L3:$L9),"")</f>
        <v/>
      </c>
      <c r="R9" s="30" t="str">
        <f t="shared" si="0"/>
        <v/>
      </c>
      <c r="S9" s="30">
        <f>IF($Q$16="","",IF($Q$16&gt;48,SUMPRODUCT(($B$9:$B$15=$B9)*($L$9:$L$15))-48,""))</f>
        <v>5</v>
      </c>
      <c r="T9" s="30">
        <f>IF($B9="+","",IF(AND($L11&gt;0,$L11&gt;10),$L11-10,""))</f>
        <v>9</v>
      </c>
      <c r="U9" s="30"/>
      <c r="V9" s="29" t="str">
        <f t="shared" si="2"/>
        <v/>
      </c>
      <c r="W9" s="28"/>
      <c r="Y9" s="98"/>
    </row>
    <row r="10" spans="2:25" ht="14.1" customHeight="1" thickTop="1" thickBot="1">
      <c r="B10" s="36" t="s">
        <v>29</v>
      </c>
      <c r="C10" s="40">
        <f t="shared" ref="C10:C40" si="6">C9+1</f>
        <v>42584</v>
      </c>
      <c r="D10" s="39">
        <f t="shared" ref="D10:D40" si="7">D9+1</f>
        <v>42584</v>
      </c>
      <c r="E10" s="35"/>
      <c r="F10" s="34"/>
      <c r="G10" s="34"/>
      <c r="H10" s="33">
        <f t="shared" si="3"/>
        <v>0</v>
      </c>
      <c r="I10" s="35">
        <v>6</v>
      </c>
      <c r="J10" s="34">
        <v>23</v>
      </c>
      <c r="K10" s="34">
        <v>0</v>
      </c>
      <c r="L10" s="33">
        <f t="shared" si="4"/>
        <v>17</v>
      </c>
      <c r="M10" s="32">
        <v>13.3385</v>
      </c>
      <c r="N10" s="79">
        <f t="shared" ref="N10:N15" si="8">COUNTIF($B$9:$B$15,B10)</f>
        <v>3</v>
      </c>
      <c r="O10" s="81" t="b">
        <f>IF(AND(B10=B9),0, FALSE)</f>
        <v>0</v>
      </c>
      <c r="P10" s="81">
        <f>IF(O10=FALSE,S10,"")</f>
        <v>3</v>
      </c>
      <c r="Q10" s="31" t="str">
        <f t="shared" si="5"/>
        <v/>
      </c>
      <c r="R10" s="30" t="str">
        <f t="shared" si="0"/>
        <v/>
      </c>
      <c r="S10" s="30">
        <f>IF($Q$16&gt;48,SUMPRODUCT(($B$9:$B$15=$B10)*($L$9:$L$15))-48,"")</f>
        <v>3</v>
      </c>
      <c r="T10" s="30"/>
      <c r="U10" s="30"/>
      <c r="V10" s="29" t="str">
        <f t="shared" si="2"/>
        <v/>
      </c>
      <c r="W10" s="28"/>
      <c r="Y10" s="98"/>
    </row>
    <row r="11" spans="2:25" ht="14.1" customHeight="1" thickTop="1" thickBot="1">
      <c r="B11" s="36" t="s">
        <v>28</v>
      </c>
      <c r="C11" s="40">
        <f t="shared" si="6"/>
        <v>42585</v>
      </c>
      <c r="D11" s="39">
        <f t="shared" si="7"/>
        <v>42585</v>
      </c>
      <c r="E11" s="35"/>
      <c r="F11" s="34"/>
      <c r="G11" s="34"/>
      <c r="H11" s="33">
        <f t="shared" si="3"/>
        <v>0</v>
      </c>
      <c r="I11" s="35">
        <v>4</v>
      </c>
      <c r="J11" s="34">
        <v>23</v>
      </c>
      <c r="K11" s="34">
        <v>0</v>
      </c>
      <c r="L11" s="33">
        <f t="shared" si="4"/>
        <v>19</v>
      </c>
      <c r="M11" s="32">
        <v>13.3385</v>
      </c>
      <c r="N11" s="79">
        <f t="shared" si="8"/>
        <v>3</v>
      </c>
      <c r="O11" s="81">
        <f>IF(OR(B11=B9,B11=B10), 0, FALSE)</f>
        <v>0</v>
      </c>
      <c r="P11" s="81" t="str">
        <f t="shared" ref="P11:P15" si="9">IF(O11=FALSE,S11,"")</f>
        <v/>
      </c>
      <c r="Q11" s="31" t="str">
        <f t="shared" si="5"/>
        <v/>
      </c>
      <c r="R11" s="30" t="str">
        <f t="shared" si="0"/>
        <v/>
      </c>
      <c r="S11" s="30">
        <f>IF($Q$16&gt;48,SUMPRODUCT(($B$9:$B$15=$B11)*($L$9:$L$15))-48,"")</f>
        <v>5</v>
      </c>
      <c r="T11" s="30">
        <f t="shared" ref="T11:T40" si="10">IF($L11="","",IF(AND($L11&gt;0,$L11&gt;10),$L11-10,""))</f>
        <v>9</v>
      </c>
      <c r="U11" s="30"/>
      <c r="V11" s="29" t="str">
        <f t="shared" si="2"/>
        <v/>
      </c>
      <c r="W11" s="28"/>
      <c r="Y11" s="98"/>
    </row>
    <row r="12" spans="2:25" ht="14.1" customHeight="1" thickTop="1" thickBot="1">
      <c r="B12" s="36" t="s">
        <v>29</v>
      </c>
      <c r="C12" s="40">
        <f t="shared" si="6"/>
        <v>42586</v>
      </c>
      <c r="D12" s="39">
        <f t="shared" si="7"/>
        <v>42586</v>
      </c>
      <c r="E12" s="35"/>
      <c r="F12" s="34"/>
      <c r="G12" s="34"/>
      <c r="H12" s="33">
        <f t="shared" si="3"/>
        <v>0</v>
      </c>
      <c r="I12" s="35">
        <v>6</v>
      </c>
      <c r="J12" s="34">
        <v>23</v>
      </c>
      <c r="K12" s="34">
        <v>0</v>
      </c>
      <c r="L12" s="33">
        <f t="shared" si="4"/>
        <v>17</v>
      </c>
      <c r="M12" s="32">
        <v>13.3385</v>
      </c>
      <c r="N12" s="79">
        <f t="shared" si="8"/>
        <v>3</v>
      </c>
      <c r="O12" s="81">
        <f>IF(OR(B12=B9,B12=B10,B12=B11), 0, FALSE)</f>
        <v>0</v>
      </c>
      <c r="P12" s="81" t="str">
        <f t="shared" si="9"/>
        <v/>
      </c>
      <c r="Q12" s="31" t="str">
        <f t="shared" si="5"/>
        <v/>
      </c>
      <c r="R12" s="30" t="str">
        <f t="shared" si="0"/>
        <v/>
      </c>
      <c r="S12" s="30">
        <f>IF($Q$16="","",IF($Q$16&gt;48,SUMPRODUCT(($B$9:$B$15=$B12)*($L$9:$L$15))-48,""))</f>
        <v>3</v>
      </c>
      <c r="T12" s="30">
        <f t="shared" si="10"/>
        <v>7</v>
      </c>
      <c r="U12" s="30"/>
      <c r="V12" s="29" t="str">
        <f t="shared" si="2"/>
        <v/>
      </c>
      <c r="W12" s="28"/>
      <c r="Y12" s="98"/>
    </row>
    <row r="13" spans="2:25" ht="14.1" customHeight="1" thickTop="1" thickBot="1">
      <c r="B13" s="36" t="s">
        <v>29</v>
      </c>
      <c r="C13" s="40">
        <f t="shared" si="6"/>
        <v>42587</v>
      </c>
      <c r="D13" s="39">
        <f t="shared" si="7"/>
        <v>42587</v>
      </c>
      <c r="E13" s="35"/>
      <c r="F13" s="34"/>
      <c r="G13" s="34"/>
      <c r="H13" s="33">
        <f t="shared" si="3"/>
        <v>0</v>
      </c>
      <c r="I13" s="35">
        <v>6</v>
      </c>
      <c r="J13" s="34">
        <v>23</v>
      </c>
      <c r="K13" s="34">
        <v>0</v>
      </c>
      <c r="L13" s="33">
        <f t="shared" si="4"/>
        <v>17</v>
      </c>
      <c r="M13" s="32">
        <v>13.3385</v>
      </c>
      <c r="N13" s="79">
        <f t="shared" si="8"/>
        <v>3</v>
      </c>
      <c r="O13" s="81">
        <f>IF(OR(B13=B9,B13=B10,B13=B11,B13=B12), 0, FALSE)</f>
        <v>0</v>
      </c>
      <c r="P13" s="81" t="str">
        <f t="shared" si="9"/>
        <v/>
      </c>
      <c r="Q13" s="31" t="str">
        <f t="shared" si="5"/>
        <v/>
      </c>
      <c r="R13" s="30" t="str">
        <f t="shared" si="0"/>
        <v/>
      </c>
      <c r="S13" s="30">
        <f>IF($Q$16="","",IF($Q$16&gt;48,SUMPRODUCT(($B$9:$B$15=$B13)*($L$9:$L$15))-48,""))</f>
        <v>3</v>
      </c>
      <c r="T13" s="30">
        <f t="shared" si="10"/>
        <v>7</v>
      </c>
      <c r="U13" s="30"/>
      <c r="V13" s="29" t="str">
        <f t="shared" si="2"/>
        <v/>
      </c>
      <c r="W13" s="28"/>
      <c r="Y13" s="98"/>
    </row>
    <row r="14" spans="2:25" ht="14.1" customHeight="1" thickTop="1" thickBot="1">
      <c r="B14" s="36" t="s">
        <v>30</v>
      </c>
      <c r="C14" s="40">
        <f t="shared" si="6"/>
        <v>42588</v>
      </c>
      <c r="D14" s="39">
        <f t="shared" si="7"/>
        <v>42588</v>
      </c>
      <c r="E14" s="35"/>
      <c r="F14" s="34"/>
      <c r="G14" s="34"/>
      <c r="H14" s="33">
        <f t="shared" si="3"/>
        <v>0</v>
      </c>
      <c r="I14" s="35">
        <v>17</v>
      </c>
      <c r="J14" s="34">
        <v>23</v>
      </c>
      <c r="K14" s="34">
        <v>0</v>
      </c>
      <c r="L14" s="33">
        <f t="shared" si="4"/>
        <v>6</v>
      </c>
      <c r="M14" s="32">
        <v>13.3385</v>
      </c>
      <c r="N14" s="79">
        <f t="shared" si="8"/>
        <v>1</v>
      </c>
      <c r="O14" s="81" t="b">
        <f>IF(OR(B14=B9,B14=B10,B14=B11,B14=B12,B14=B13), 0, FALSE)</f>
        <v>0</v>
      </c>
      <c r="P14" s="81">
        <f t="shared" si="9"/>
        <v>-42</v>
      </c>
      <c r="Q14" s="31" t="str">
        <f t="shared" si="5"/>
        <v/>
      </c>
      <c r="R14" s="30" t="str">
        <f t="shared" si="0"/>
        <v/>
      </c>
      <c r="S14" s="30">
        <f>IF($Q$16="","",IF($Q$16&gt;48,SUMPRODUCT(($B$9:$B$15=$B14)*($L$9:$L$15))-48,""))</f>
        <v>-42</v>
      </c>
      <c r="T14" s="30" t="str">
        <f t="shared" si="10"/>
        <v/>
      </c>
      <c r="U14" s="30"/>
      <c r="V14" s="29" t="str">
        <f t="shared" si="2"/>
        <v/>
      </c>
      <c r="W14" s="28"/>
      <c r="Y14" s="98"/>
    </row>
    <row r="15" spans="2:25" ht="14.1" customHeight="1" thickTop="1" thickBot="1">
      <c r="B15" s="36" t="s">
        <v>28</v>
      </c>
      <c r="C15" s="40">
        <f t="shared" si="6"/>
        <v>42589</v>
      </c>
      <c r="D15" s="39">
        <f t="shared" si="7"/>
        <v>42589</v>
      </c>
      <c r="E15" s="35"/>
      <c r="F15" s="34"/>
      <c r="G15" s="34"/>
      <c r="H15" s="33">
        <f t="shared" si="3"/>
        <v>0</v>
      </c>
      <c r="I15" s="35">
        <v>6</v>
      </c>
      <c r="J15" s="34">
        <v>23</v>
      </c>
      <c r="K15" s="34">
        <v>0</v>
      </c>
      <c r="L15" s="33">
        <f t="shared" si="4"/>
        <v>17</v>
      </c>
      <c r="M15" s="32">
        <v>13.3385</v>
      </c>
      <c r="N15" s="79">
        <f t="shared" si="8"/>
        <v>3</v>
      </c>
      <c r="O15" s="81">
        <f>IF(OR(B15=B9,B15=B10,B15=B11,B15=B12,B15=B13,B15=B14), 0, FALSE)</f>
        <v>0</v>
      </c>
      <c r="P15" s="81" t="str">
        <f t="shared" si="9"/>
        <v/>
      </c>
      <c r="Q15" s="31"/>
      <c r="R15" s="30"/>
      <c r="S15" s="30">
        <f>IF($Q$16="","",IF($Q$16&gt;48,SUMPRODUCT(($B$9:$B$15=$B15)*($L$9:$L$15))-48,""))</f>
        <v>5</v>
      </c>
      <c r="T15" s="30">
        <f t="shared" si="10"/>
        <v>7</v>
      </c>
      <c r="U15" s="30"/>
      <c r="V15" s="29"/>
      <c r="W15" s="28"/>
      <c r="Y15" s="98"/>
    </row>
    <row r="16" spans="2:25" ht="35.25" customHeight="1" thickTop="1" thickBot="1">
      <c r="B16" s="36"/>
      <c r="C16" s="40"/>
      <c r="D16" s="39"/>
      <c r="E16" s="35"/>
      <c r="F16" s="34"/>
      <c r="G16" s="34"/>
      <c r="H16" s="33"/>
      <c r="I16" s="35"/>
      <c r="J16" s="34"/>
      <c r="K16" s="34"/>
      <c r="L16" s="33"/>
      <c r="M16" s="32"/>
      <c r="N16" s="30"/>
      <c r="O16" s="80"/>
      <c r="P16" s="107"/>
      <c r="Q16" s="31">
        <f>IF(WEEKDAY($C15)=1,SUM($L9:$L15),"")</f>
        <v>110</v>
      </c>
      <c r="R16" s="30">
        <f>IF(WEEKDAY($C17)&lt;&gt;2,"",IF(AND($Q16&gt;0,$Q16&gt;=48),48,$Q16))</f>
        <v>48</v>
      </c>
      <c r="S16" s="78"/>
      <c r="T16" s="30"/>
      <c r="U16" s="30"/>
      <c r="V16" s="29"/>
      <c r="W16" s="28"/>
      <c r="Y16" s="98"/>
    </row>
    <row r="17" spans="2:25" ht="14.1" customHeight="1" thickTop="1" thickBot="1">
      <c r="B17" s="36"/>
      <c r="C17" s="40">
        <f>C15+1</f>
        <v>42590</v>
      </c>
      <c r="D17" s="39">
        <f>D15+1</f>
        <v>42590</v>
      </c>
      <c r="E17" s="35"/>
      <c r="F17" s="34"/>
      <c r="G17" s="34"/>
      <c r="H17" s="33">
        <f t="shared" si="3"/>
        <v>0</v>
      </c>
      <c r="I17" s="35"/>
      <c r="J17" s="34"/>
      <c r="K17" s="34"/>
      <c r="L17" s="33">
        <f>(J17-I17-K17)</f>
        <v>0</v>
      </c>
      <c r="M17" s="32"/>
      <c r="N17" s="30"/>
      <c r="O17" s="80"/>
      <c r="P17" s="80"/>
      <c r="Q17" s="31" t="str">
        <f t="shared" ref="Q17:Q22" si="11">IF(WEEKDAY($C17)=1,SUM($L10:$L17),"")</f>
        <v/>
      </c>
      <c r="R17" s="30" t="str">
        <f t="shared" si="0"/>
        <v/>
      </c>
      <c r="S17" s="30" t="str">
        <f t="shared" si="1"/>
        <v/>
      </c>
      <c r="T17" s="30" t="str">
        <f t="shared" si="10"/>
        <v/>
      </c>
      <c r="U17" s="30"/>
      <c r="V17" s="29" t="str">
        <f t="shared" ref="V17:V40" si="12">IF(WEEKDAY($C17)=1,IF($L17="","",IF(AND($L17&gt;0,$L17&gt;0),$L17-0,"")),"")</f>
        <v/>
      </c>
      <c r="W17" s="28"/>
      <c r="Y17" s="98"/>
    </row>
    <row r="18" spans="2:25" ht="14.1" customHeight="1" thickTop="1" thickBot="1">
      <c r="B18" s="36"/>
      <c r="C18" s="40">
        <f t="shared" si="6"/>
        <v>42591</v>
      </c>
      <c r="D18" s="39">
        <f t="shared" si="7"/>
        <v>42591</v>
      </c>
      <c r="E18" s="35"/>
      <c r="F18" s="34"/>
      <c r="G18" s="34"/>
      <c r="H18" s="33">
        <f t="shared" si="3"/>
        <v>0</v>
      </c>
      <c r="I18" s="35"/>
      <c r="J18" s="34"/>
      <c r="K18" s="34"/>
      <c r="L18" s="33">
        <f t="shared" si="4"/>
        <v>0</v>
      </c>
      <c r="M18" s="32"/>
      <c r="N18" s="30"/>
      <c r="O18" s="80"/>
      <c r="P18" s="80"/>
      <c r="Q18" s="31" t="str">
        <f t="shared" si="11"/>
        <v/>
      </c>
      <c r="R18" s="30" t="str">
        <f t="shared" si="0"/>
        <v/>
      </c>
      <c r="S18" s="30" t="str">
        <f t="shared" si="1"/>
        <v/>
      </c>
      <c r="T18" s="30" t="str">
        <f t="shared" si="10"/>
        <v/>
      </c>
      <c r="U18" s="30"/>
      <c r="V18" s="29" t="str">
        <f t="shared" si="12"/>
        <v/>
      </c>
      <c r="W18" s="28"/>
      <c r="Y18" s="98"/>
    </row>
    <row r="19" spans="2:25" ht="14.1" customHeight="1" thickTop="1" thickBot="1">
      <c r="B19" s="36"/>
      <c r="C19" s="40">
        <f t="shared" si="6"/>
        <v>42592</v>
      </c>
      <c r="D19" s="39">
        <f t="shared" si="7"/>
        <v>42592</v>
      </c>
      <c r="E19" s="35"/>
      <c r="F19" s="34"/>
      <c r="G19" s="34"/>
      <c r="H19" s="33">
        <f t="shared" si="3"/>
        <v>0</v>
      </c>
      <c r="I19" s="35"/>
      <c r="J19" s="34"/>
      <c r="K19" s="34"/>
      <c r="L19" s="33">
        <f t="shared" si="4"/>
        <v>0</v>
      </c>
      <c r="M19" s="32"/>
      <c r="N19" s="30"/>
      <c r="O19" s="80"/>
      <c r="P19" s="80"/>
      <c r="Q19" s="31" t="str">
        <f t="shared" si="11"/>
        <v/>
      </c>
      <c r="R19" s="30" t="str">
        <f t="shared" si="0"/>
        <v/>
      </c>
      <c r="S19" s="30" t="str">
        <f>IF($Q19="","",IF(AND($Q19&gt;0,$Q19&gt;48),$Q19-48,""))</f>
        <v/>
      </c>
      <c r="T19" s="30" t="str">
        <f t="shared" si="10"/>
        <v/>
      </c>
      <c r="U19" s="30"/>
      <c r="V19" s="29" t="str">
        <f t="shared" si="12"/>
        <v/>
      </c>
      <c r="W19" s="28"/>
      <c r="Y19" s="98"/>
    </row>
    <row r="20" spans="2:25" ht="14.1" customHeight="1" thickTop="1" thickBot="1">
      <c r="B20" s="36"/>
      <c r="C20" s="40">
        <f t="shared" si="6"/>
        <v>42593</v>
      </c>
      <c r="D20" s="39">
        <f t="shared" si="7"/>
        <v>42593</v>
      </c>
      <c r="E20" s="35"/>
      <c r="F20" s="34"/>
      <c r="G20" s="34"/>
      <c r="H20" s="33">
        <f t="shared" si="3"/>
        <v>0</v>
      </c>
      <c r="I20" s="35"/>
      <c r="J20" s="34"/>
      <c r="K20" s="34"/>
      <c r="L20" s="33">
        <f t="shared" si="4"/>
        <v>0</v>
      </c>
      <c r="M20" s="32"/>
      <c r="N20" s="30"/>
      <c r="O20" s="80"/>
      <c r="P20" s="80"/>
      <c r="Q20" s="31" t="str">
        <f t="shared" si="11"/>
        <v/>
      </c>
      <c r="R20" s="30" t="str">
        <f t="shared" si="0"/>
        <v/>
      </c>
      <c r="S20" s="30"/>
      <c r="T20" s="30" t="str">
        <f t="shared" si="10"/>
        <v/>
      </c>
      <c r="U20" s="30"/>
      <c r="V20" s="29" t="str">
        <f t="shared" si="12"/>
        <v/>
      </c>
      <c r="W20" s="28"/>
      <c r="Y20" s="98"/>
    </row>
    <row r="21" spans="2:25" ht="14.1" customHeight="1" thickTop="1" thickBot="1">
      <c r="B21" s="36"/>
      <c r="C21" s="40">
        <f t="shared" si="6"/>
        <v>42594</v>
      </c>
      <c r="D21" s="39">
        <f t="shared" si="7"/>
        <v>42594</v>
      </c>
      <c r="E21" s="35"/>
      <c r="F21" s="34"/>
      <c r="G21" s="34"/>
      <c r="H21" s="33">
        <f t="shared" si="3"/>
        <v>0</v>
      </c>
      <c r="I21" s="35"/>
      <c r="J21" s="34"/>
      <c r="K21" s="34"/>
      <c r="L21" s="33">
        <f t="shared" si="4"/>
        <v>0</v>
      </c>
      <c r="M21" s="32"/>
      <c r="N21" s="30"/>
      <c r="O21" s="80"/>
      <c r="P21" s="80"/>
      <c r="Q21" s="31" t="str">
        <f t="shared" si="11"/>
        <v/>
      </c>
      <c r="R21" s="30" t="str">
        <f t="shared" si="0"/>
        <v/>
      </c>
      <c r="S21" s="30" t="str">
        <f t="shared" si="1"/>
        <v/>
      </c>
      <c r="T21" s="30" t="str">
        <f t="shared" si="10"/>
        <v/>
      </c>
      <c r="U21" s="30"/>
      <c r="V21" s="29" t="str">
        <f t="shared" si="12"/>
        <v/>
      </c>
      <c r="W21" s="28"/>
      <c r="Y21" s="98"/>
    </row>
    <row r="22" spans="2:25" ht="14.1" customHeight="1" thickTop="1" thickBot="1">
      <c r="B22" s="36"/>
      <c r="C22" s="40">
        <f t="shared" si="6"/>
        <v>42595</v>
      </c>
      <c r="D22" s="39">
        <f t="shared" si="7"/>
        <v>42595</v>
      </c>
      <c r="E22" s="35"/>
      <c r="F22" s="34"/>
      <c r="G22" s="34"/>
      <c r="H22" s="33">
        <f t="shared" si="3"/>
        <v>0</v>
      </c>
      <c r="I22" s="35"/>
      <c r="J22" s="34"/>
      <c r="K22" s="34"/>
      <c r="L22" s="33">
        <f t="shared" si="4"/>
        <v>0</v>
      </c>
      <c r="M22" s="32"/>
      <c r="N22" s="30"/>
      <c r="O22" s="80"/>
      <c r="P22" s="80"/>
      <c r="Q22" s="31" t="str">
        <f t="shared" si="11"/>
        <v/>
      </c>
      <c r="R22" s="30" t="str">
        <f t="shared" si="0"/>
        <v/>
      </c>
      <c r="S22" s="30" t="str">
        <f t="shared" si="1"/>
        <v/>
      </c>
      <c r="T22" s="30" t="str">
        <f t="shared" si="10"/>
        <v/>
      </c>
      <c r="U22" s="30"/>
      <c r="V22" s="29" t="str">
        <f t="shared" si="12"/>
        <v/>
      </c>
      <c r="W22" s="28"/>
      <c r="Y22" s="98"/>
    </row>
    <row r="23" spans="2:25" ht="14.1" customHeight="1" thickTop="1" thickBot="1">
      <c r="B23" s="36"/>
      <c r="C23" s="40">
        <f t="shared" si="6"/>
        <v>42596</v>
      </c>
      <c r="D23" s="39">
        <f t="shared" si="7"/>
        <v>42596</v>
      </c>
      <c r="E23" s="35"/>
      <c r="F23" s="34"/>
      <c r="G23" s="34"/>
      <c r="H23" s="33">
        <f t="shared" si="3"/>
        <v>0</v>
      </c>
      <c r="I23" s="35"/>
      <c r="J23" s="34"/>
      <c r="K23" s="34"/>
      <c r="L23" s="33">
        <f t="shared" si="4"/>
        <v>0</v>
      </c>
      <c r="M23" s="32"/>
      <c r="N23" s="30"/>
      <c r="O23" s="80"/>
      <c r="P23" s="80"/>
      <c r="Q23" s="31">
        <f t="shared" si="5"/>
        <v>0</v>
      </c>
      <c r="R23" s="30">
        <f t="shared" si="0"/>
        <v>0</v>
      </c>
      <c r="S23" s="30" t="str">
        <f t="shared" si="1"/>
        <v/>
      </c>
      <c r="T23" s="30" t="str">
        <f t="shared" si="10"/>
        <v/>
      </c>
      <c r="U23" s="30"/>
      <c r="V23" s="29" t="str">
        <f t="shared" si="12"/>
        <v/>
      </c>
      <c r="W23" s="28"/>
      <c r="Y23" s="98"/>
    </row>
    <row r="24" spans="2:25" ht="14.1" customHeight="1" thickTop="1" thickBot="1">
      <c r="B24" s="36"/>
      <c r="C24" s="40">
        <f t="shared" si="6"/>
        <v>42597</v>
      </c>
      <c r="D24" s="39">
        <f t="shared" si="7"/>
        <v>42597</v>
      </c>
      <c r="E24" s="35"/>
      <c r="F24" s="34"/>
      <c r="G24" s="34"/>
      <c r="H24" s="33">
        <f t="shared" si="3"/>
        <v>0</v>
      </c>
      <c r="I24" s="35"/>
      <c r="J24" s="34"/>
      <c r="K24" s="34"/>
      <c r="L24" s="33">
        <f t="shared" si="4"/>
        <v>0</v>
      </c>
      <c r="M24" s="32"/>
      <c r="N24" s="30"/>
      <c r="O24" s="80"/>
      <c r="P24" s="80"/>
      <c r="Q24" s="31" t="str">
        <f t="shared" si="5"/>
        <v/>
      </c>
      <c r="R24" s="30" t="str">
        <f t="shared" si="0"/>
        <v/>
      </c>
      <c r="S24" s="30" t="str">
        <f t="shared" si="1"/>
        <v/>
      </c>
      <c r="T24" s="30" t="str">
        <f t="shared" si="10"/>
        <v/>
      </c>
      <c r="U24" s="30"/>
      <c r="V24" s="29" t="str">
        <f t="shared" si="12"/>
        <v/>
      </c>
      <c r="W24" s="28"/>
      <c r="Y24" s="98"/>
    </row>
    <row r="25" spans="2:25" ht="14.1" customHeight="1" thickTop="1" thickBot="1">
      <c r="B25" s="36"/>
      <c r="C25" s="40">
        <f t="shared" si="6"/>
        <v>42598</v>
      </c>
      <c r="D25" s="39">
        <f t="shared" si="7"/>
        <v>42598</v>
      </c>
      <c r="E25" s="35"/>
      <c r="F25" s="34"/>
      <c r="G25" s="34"/>
      <c r="H25" s="33">
        <f t="shared" si="3"/>
        <v>0</v>
      </c>
      <c r="I25" s="35"/>
      <c r="J25" s="34"/>
      <c r="K25" s="34"/>
      <c r="L25" s="33">
        <f t="shared" si="4"/>
        <v>0</v>
      </c>
      <c r="M25" s="32"/>
      <c r="N25" s="30"/>
      <c r="O25" s="80"/>
      <c r="P25" s="80"/>
      <c r="Q25" s="31" t="str">
        <f t="shared" si="5"/>
        <v/>
      </c>
      <c r="R25" s="30" t="str">
        <f t="shared" si="0"/>
        <v/>
      </c>
      <c r="S25" s="30" t="str">
        <f t="shared" si="1"/>
        <v/>
      </c>
      <c r="T25" s="30" t="str">
        <f t="shared" si="10"/>
        <v/>
      </c>
      <c r="U25" s="30"/>
      <c r="V25" s="29" t="str">
        <f t="shared" si="12"/>
        <v/>
      </c>
      <c r="W25" s="28"/>
      <c r="Y25" s="98"/>
    </row>
    <row r="26" spans="2:25" ht="14.1" customHeight="1" thickTop="1" thickBot="1">
      <c r="B26" s="36"/>
      <c r="C26" s="40">
        <f t="shared" si="6"/>
        <v>42599</v>
      </c>
      <c r="D26" s="39">
        <f t="shared" si="7"/>
        <v>42599</v>
      </c>
      <c r="E26" s="35"/>
      <c r="F26" s="34"/>
      <c r="G26" s="34"/>
      <c r="H26" s="33">
        <f t="shared" si="3"/>
        <v>0</v>
      </c>
      <c r="I26" s="35"/>
      <c r="J26" s="34"/>
      <c r="K26" s="34"/>
      <c r="L26" s="33">
        <f t="shared" si="4"/>
        <v>0</v>
      </c>
      <c r="M26" s="32"/>
      <c r="N26" s="30"/>
      <c r="O26" s="80"/>
      <c r="P26" s="80"/>
      <c r="Q26" s="31" t="str">
        <f t="shared" si="5"/>
        <v/>
      </c>
      <c r="R26" s="30" t="str">
        <f t="shared" si="0"/>
        <v/>
      </c>
      <c r="S26" s="30" t="str">
        <f t="shared" si="1"/>
        <v/>
      </c>
      <c r="T26" s="30" t="str">
        <f t="shared" si="10"/>
        <v/>
      </c>
      <c r="U26" s="30"/>
      <c r="V26" s="29" t="str">
        <f t="shared" si="12"/>
        <v/>
      </c>
      <c r="W26" s="28"/>
      <c r="Y26" s="98"/>
    </row>
    <row r="27" spans="2:25" ht="14.1" customHeight="1" thickTop="1" thickBot="1">
      <c r="B27" s="36"/>
      <c r="C27" s="40">
        <f t="shared" si="6"/>
        <v>42600</v>
      </c>
      <c r="D27" s="39">
        <f t="shared" si="7"/>
        <v>42600</v>
      </c>
      <c r="E27" s="35"/>
      <c r="F27" s="34"/>
      <c r="G27" s="34"/>
      <c r="H27" s="33">
        <f t="shared" si="3"/>
        <v>0</v>
      </c>
      <c r="I27" s="35"/>
      <c r="J27" s="34"/>
      <c r="K27" s="34"/>
      <c r="L27" s="33">
        <f t="shared" si="4"/>
        <v>0</v>
      </c>
      <c r="M27" s="32"/>
      <c r="N27" s="30"/>
      <c r="O27" s="80"/>
      <c r="P27" s="80"/>
      <c r="Q27" s="31" t="str">
        <f t="shared" si="5"/>
        <v/>
      </c>
      <c r="R27" s="30" t="str">
        <f t="shared" si="0"/>
        <v/>
      </c>
      <c r="S27" s="30" t="str">
        <f t="shared" si="1"/>
        <v/>
      </c>
      <c r="T27" s="30" t="str">
        <f t="shared" si="10"/>
        <v/>
      </c>
      <c r="U27" s="30"/>
      <c r="V27" s="29" t="str">
        <f t="shared" si="12"/>
        <v/>
      </c>
      <c r="W27" s="28"/>
      <c r="Y27" s="98"/>
    </row>
    <row r="28" spans="2:25" ht="14.1" customHeight="1" thickTop="1" thickBot="1">
      <c r="B28" s="36"/>
      <c r="C28" s="40">
        <f t="shared" si="6"/>
        <v>42601</v>
      </c>
      <c r="D28" s="39">
        <f t="shared" si="7"/>
        <v>42601</v>
      </c>
      <c r="E28" s="35"/>
      <c r="F28" s="34"/>
      <c r="G28" s="34"/>
      <c r="H28" s="33">
        <f t="shared" si="3"/>
        <v>0</v>
      </c>
      <c r="I28" s="35"/>
      <c r="J28" s="34"/>
      <c r="K28" s="34"/>
      <c r="L28" s="33">
        <f t="shared" si="4"/>
        <v>0</v>
      </c>
      <c r="M28" s="32"/>
      <c r="N28" s="30"/>
      <c r="O28" s="80"/>
      <c r="P28" s="80"/>
      <c r="Q28" s="31" t="str">
        <f t="shared" si="5"/>
        <v/>
      </c>
      <c r="R28" s="30" t="str">
        <f t="shared" si="0"/>
        <v/>
      </c>
      <c r="S28" s="30" t="str">
        <f t="shared" si="1"/>
        <v/>
      </c>
      <c r="T28" s="30" t="str">
        <f t="shared" si="10"/>
        <v/>
      </c>
      <c r="U28" s="30"/>
      <c r="V28" s="29" t="str">
        <f t="shared" si="12"/>
        <v/>
      </c>
      <c r="W28" s="28"/>
      <c r="Y28" s="98"/>
    </row>
    <row r="29" spans="2:25" ht="14.1" customHeight="1" thickTop="1" thickBot="1">
      <c r="B29" s="36"/>
      <c r="C29" s="40">
        <f t="shared" si="6"/>
        <v>42602</v>
      </c>
      <c r="D29" s="39">
        <f t="shared" si="7"/>
        <v>42602</v>
      </c>
      <c r="E29" s="35"/>
      <c r="F29" s="34"/>
      <c r="G29" s="34"/>
      <c r="H29" s="33">
        <f t="shared" si="3"/>
        <v>0</v>
      </c>
      <c r="I29" s="35"/>
      <c r="J29" s="34"/>
      <c r="K29" s="34"/>
      <c r="L29" s="33">
        <f t="shared" si="4"/>
        <v>0</v>
      </c>
      <c r="M29" s="32"/>
      <c r="N29" s="30"/>
      <c r="O29" s="80"/>
      <c r="P29" s="80"/>
      <c r="Q29" s="31" t="str">
        <f t="shared" si="5"/>
        <v/>
      </c>
      <c r="R29" s="30" t="str">
        <f t="shared" si="0"/>
        <v/>
      </c>
      <c r="S29" s="30" t="str">
        <f t="shared" si="1"/>
        <v/>
      </c>
      <c r="T29" s="30" t="str">
        <f t="shared" si="10"/>
        <v/>
      </c>
      <c r="U29" s="30"/>
      <c r="V29" s="29" t="str">
        <f t="shared" si="12"/>
        <v/>
      </c>
      <c r="W29" s="28"/>
      <c r="Y29" s="98"/>
    </row>
    <row r="30" spans="2:25" ht="14.1" customHeight="1" thickTop="1" thickBot="1">
      <c r="B30" s="36"/>
      <c r="C30" s="40">
        <f t="shared" si="6"/>
        <v>42603</v>
      </c>
      <c r="D30" s="39">
        <f t="shared" si="7"/>
        <v>42603</v>
      </c>
      <c r="E30" s="35"/>
      <c r="F30" s="34"/>
      <c r="G30" s="34"/>
      <c r="H30" s="33">
        <f t="shared" si="3"/>
        <v>0</v>
      </c>
      <c r="I30" s="35"/>
      <c r="J30" s="34"/>
      <c r="K30" s="34"/>
      <c r="L30" s="33">
        <f t="shared" si="4"/>
        <v>0</v>
      </c>
      <c r="M30" s="32"/>
      <c r="N30" s="30"/>
      <c r="O30" s="80"/>
      <c r="P30" s="80"/>
      <c r="Q30" s="31">
        <f t="shared" si="5"/>
        <v>0</v>
      </c>
      <c r="R30" s="30">
        <f t="shared" si="0"/>
        <v>0</v>
      </c>
      <c r="S30" s="30" t="str">
        <f t="shared" si="1"/>
        <v/>
      </c>
      <c r="T30" s="30" t="str">
        <f t="shared" si="10"/>
        <v/>
      </c>
      <c r="U30" s="30"/>
      <c r="V30" s="29" t="str">
        <f t="shared" si="12"/>
        <v/>
      </c>
      <c r="W30" s="28"/>
      <c r="Y30" s="98"/>
    </row>
    <row r="31" spans="2:25" ht="14.1" customHeight="1" thickTop="1" thickBot="1">
      <c r="B31" s="36"/>
      <c r="C31" s="40">
        <f t="shared" si="6"/>
        <v>42604</v>
      </c>
      <c r="D31" s="39">
        <f t="shared" si="7"/>
        <v>42604</v>
      </c>
      <c r="E31" s="35"/>
      <c r="F31" s="34"/>
      <c r="G31" s="34"/>
      <c r="H31" s="33">
        <f t="shared" si="3"/>
        <v>0</v>
      </c>
      <c r="I31" s="35"/>
      <c r="J31" s="34"/>
      <c r="K31" s="34"/>
      <c r="L31" s="33">
        <f t="shared" si="4"/>
        <v>0</v>
      </c>
      <c r="M31" s="32"/>
      <c r="N31" s="30"/>
      <c r="O31" s="80"/>
      <c r="P31" s="80"/>
      <c r="Q31" s="31" t="str">
        <f t="shared" si="5"/>
        <v/>
      </c>
      <c r="R31" s="30" t="str">
        <f t="shared" si="0"/>
        <v/>
      </c>
      <c r="S31" s="30" t="str">
        <f t="shared" si="1"/>
        <v/>
      </c>
      <c r="T31" s="30" t="str">
        <f t="shared" si="10"/>
        <v/>
      </c>
      <c r="U31" s="30"/>
      <c r="V31" s="29" t="str">
        <f t="shared" si="12"/>
        <v/>
      </c>
      <c r="W31" s="28"/>
      <c r="Y31" s="98"/>
    </row>
    <row r="32" spans="2:25" ht="14.1" customHeight="1" thickTop="1" thickBot="1">
      <c r="B32" s="36"/>
      <c r="C32" s="40">
        <f t="shared" si="6"/>
        <v>42605</v>
      </c>
      <c r="D32" s="39">
        <f t="shared" si="7"/>
        <v>42605</v>
      </c>
      <c r="E32" s="35"/>
      <c r="F32" s="34"/>
      <c r="G32" s="34"/>
      <c r="H32" s="33">
        <f t="shared" si="3"/>
        <v>0</v>
      </c>
      <c r="I32" s="35"/>
      <c r="J32" s="34"/>
      <c r="K32" s="34"/>
      <c r="L32" s="33">
        <f t="shared" si="4"/>
        <v>0</v>
      </c>
      <c r="M32" s="32"/>
      <c r="N32" s="30"/>
      <c r="O32" s="80"/>
      <c r="P32" s="80"/>
      <c r="Q32" s="31" t="str">
        <f t="shared" si="5"/>
        <v/>
      </c>
      <c r="R32" s="30" t="str">
        <f t="shared" si="0"/>
        <v/>
      </c>
      <c r="S32" s="30" t="str">
        <f t="shared" si="1"/>
        <v/>
      </c>
      <c r="T32" s="30" t="str">
        <f t="shared" si="10"/>
        <v/>
      </c>
      <c r="U32" s="30"/>
      <c r="V32" s="29" t="str">
        <f t="shared" si="12"/>
        <v/>
      </c>
      <c r="W32" s="28"/>
      <c r="Y32" s="99"/>
    </row>
    <row r="33" spans="2:23" ht="14.1" customHeight="1" thickTop="1" thickBot="1">
      <c r="B33" s="36"/>
      <c r="C33" s="40">
        <f t="shared" si="6"/>
        <v>42606</v>
      </c>
      <c r="D33" s="39">
        <f t="shared" si="7"/>
        <v>42606</v>
      </c>
      <c r="E33" s="35"/>
      <c r="F33" s="34"/>
      <c r="G33" s="34"/>
      <c r="H33" s="33">
        <f t="shared" si="3"/>
        <v>0</v>
      </c>
      <c r="I33" s="35"/>
      <c r="J33" s="34"/>
      <c r="K33" s="34"/>
      <c r="L33" s="33">
        <f t="shared" si="4"/>
        <v>0</v>
      </c>
      <c r="M33" s="32"/>
      <c r="N33" s="30"/>
      <c r="O33" s="80"/>
      <c r="P33" s="80"/>
      <c r="Q33" s="31" t="str">
        <f t="shared" si="5"/>
        <v/>
      </c>
      <c r="R33" s="30" t="str">
        <f t="shared" si="0"/>
        <v/>
      </c>
      <c r="S33" s="30" t="str">
        <f t="shared" si="1"/>
        <v/>
      </c>
      <c r="T33" s="30" t="str">
        <f t="shared" si="10"/>
        <v/>
      </c>
      <c r="U33" s="30"/>
      <c r="V33" s="29" t="str">
        <f t="shared" si="12"/>
        <v/>
      </c>
      <c r="W33" s="28"/>
    </row>
    <row r="34" spans="2:23" ht="14.1" customHeight="1" thickTop="1" thickBot="1">
      <c r="B34" s="36"/>
      <c r="C34" s="40">
        <f t="shared" si="6"/>
        <v>42607</v>
      </c>
      <c r="D34" s="39">
        <f t="shared" si="7"/>
        <v>42607</v>
      </c>
      <c r="E34" s="35"/>
      <c r="F34" s="34"/>
      <c r="G34" s="34"/>
      <c r="H34" s="33">
        <f t="shared" si="3"/>
        <v>0</v>
      </c>
      <c r="I34" s="35"/>
      <c r="J34" s="34"/>
      <c r="K34" s="34"/>
      <c r="L34" s="33">
        <f t="shared" si="4"/>
        <v>0</v>
      </c>
      <c r="M34" s="32"/>
      <c r="N34" s="30"/>
      <c r="O34" s="80"/>
      <c r="P34" s="80"/>
      <c r="Q34" s="31" t="str">
        <f t="shared" si="5"/>
        <v/>
      </c>
      <c r="R34" s="30" t="str">
        <f t="shared" si="0"/>
        <v/>
      </c>
      <c r="S34" s="30" t="str">
        <f t="shared" si="1"/>
        <v/>
      </c>
      <c r="T34" s="30" t="str">
        <f t="shared" si="10"/>
        <v/>
      </c>
      <c r="U34" s="30"/>
      <c r="V34" s="29" t="str">
        <f t="shared" si="12"/>
        <v/>
      </c>
      <c r="W34" s="28"/>
    </row>
    <row r="35" spans="2:23" ht="14.1" customHeight="1" thickTop="1" thickBot="1">
      <c r="B35" s="36"/>
      <c r="C35" s="40">
        <f t="shared" si="6"/>
        <v>42608</v>
      </c>
      <c r="D35" s="39">
        <f t="shared" si="7"/>
        <v>42608</v>
      </c>
      <c r="E35" s="35"/>
      <c r="F35" s="34"/>
      <c r="G35" s="34"/>
      <c r="H35" s="33">
        <f t="shared" si="3"/>
        <v>0</v>
      </c>
      <c r="I35" s="35"/>
      <c r="J35" s="34"/>
      <c r="K35" s="34"/>
      <c r="L35" s="33">
        <f t="shared" si="4"/>
        <v>0</v>
      </c>
      <c r="M35" s="32"/>
      <c r="N35" s="30"/>
      <c r="O35" s="80"/>
      <c r="P35" s="80"/>
      <c r="Q35" s="31" t="str">
        <f t="shared" si="5"/>
        <v/>
      </c>
      <c r="R35" s="30" t="str">
        <f t="shared" si="0"/>
        <v/>
      </c>
      <c r="S35" s="30" t="str">
        <f t="shared" si="1"/>
        <v/>
      </c>
      <c r="T35" s="30" t="str">
        <f t="shared" si="10"/>
        <v/>
      </c>
      <c r="U35" s="30"/>
      <c r="V35" s="29" t="str">
        <f t="shared" si="12"/>
        <v/>
      </c>
      <c r="W35" s="28"/>
    </row>
    <row r="36" spans="2:23" ht="14.1" customHeight="1" thickTop="1" thickBot="1">
      <c r="B36" s="36"/>
      <c r="C36" s="40">
        <f t="shared" si="6"/>
        <v>42609</v>
      </c>
      <c r="D36" s="39">
        <f t="shared" si="7"/>
        <v>42609</v>
      </c>
      <c r="E36" s="35"/>
      <c r="F36" s="34"/>
      <c r="G36" s="34"/>
      <c r="H36" s="33">
        <f t="shared" si="3"/>
        <v>0</v>
      </c>
      <c r="I36" s="35"/>
      <c r="J36" s="34"/>
      <c r="K36" s="34"/>
      <c r="L36" s="33">
        <f t="shared" si="4"/>
        <v>0</v>
      </c>
      <c r="M36" s="32"/>
      <c r="N36" s="30"/>
      <c r="O36" s="80"/>
      <c r="P36" s="80"/>
      <c r="Q36" s="31" t="str">
        <f t="shared" si="5"/>
        <v/>
      </c>
      <c r="R36" s="30" t="str">
        <f t="shared" si="0"/>
        <v/>
      </c>
      <c r="S36" s="30" t="str">
        <f t="shared" si="1"/>
        <v/>
      </c>
      <c r="T36" s="30" t="str">
        <f t="shared" si="10"/>
        <v/>
      </c>
      <c r="U36" s="30"/>
      <c r="V36" s="29" t="str">
        <f t="shared" si="12"/>
        <v/>
      </c>
      <c r="W36" s="28"/>
    </row>
    <row r="37" spans="2:23" ht="14.1" customHeight="1" thickTop="1" thickBot="1">
      <c r="B37" s="36"/>
      <c r="C37" s="40">
        <f t="shared" si="6"/>
        <v>42610</v>
      </c>
      <c r="D37" s="39">
        <f t="shared" si="7"/>
        <v>42610</v>
      </c>
      <c r="E37" s="35"/>
      <c r="F37" s="34"/>
      <c r="G37" s="34"/>
      <c r="H37" s="33">
        <f t="shared" si="3"/>
        <v>0</v>
      </c>
      <c r="I37" s="35"/>
      <c r="J37" s="34"/>
      <c r="K37" s="34"/>
      <c r="L37" s="33">
        <f t="shared" si="4"/>
        <v>0</v>
      </c>
      <c r="M37" s="32"/>
      <c r="N37" s="30"/>
      <c r="O37" s="80"/>
      <c r="P37" s="80"/>
      <c r="Q37" s="31">
        <f t="shared" si="5"/>
        <v>0</v>
      </c>
      <c r="R37" s="30">
        <f t="shared" si="0"/>
        <v>0</v>
      </c>
      <c r="S37" s="30" t="str">
        <f t="shared" si="1"/>
        <v/>
      </c>
      <c r="T37" s="30" t="str">
        <f t="shared" si="10"/>
        <v/>
      </c>
      <c r="U37" s="30"/>
      <c r="V37" s="29" t="str">
        <f t="shared" si="12"/>
        <v/>
      </c>
      <c r="W37" s="28"/>
    </row>
    <row r="38" spans="2:23" ht="14.1" customHeight="1" thickTop="1" thickBot="1">
      <c r="B38" s="36"/>
      <c r="C38" s="40">
        <f t="shared" si="6"/>
        <v>42611</v>
      </c>
      <c r="D38" s="39">
        <f t="shared" si="7"/>
        <v>42611</v>
      </c>
      <c r="E38" s="35"/>
      <c r="F38" s="34"/>
      <c r="G38" s="34"/>
      <c r="H38" s="33">
        <f t="shared" si="3"/>
        <v>0</v>
      </c>
      <c r="I38" s="35"/>
      <c r="J38" s="34"/>
      <c r="K38" s="34"/>
      <c r="L38" s="33">
        <f t="shared" si="4"/>
        <v>0</v>
      </c>
      <c r="M38" s="32"/>
      <c r="N38" s="30"/>
      <c r="O38" s="80"/>
      <c r="P38" s="80"/>
      <c r="Q38" s="31" t="str">
        <f t="shared" si="5"/>
        <v/>
      </c>
      <c r="R38" s="30" t="str">
        <f t="shared" si="0"/>
        <v/>
      </c>
      <c r="S38" s="30" t="str">
        <f t="shared" si="1"/>
        <v/>
      </c>
      <c r="T38" s="30" t="str">
        <f t="shared" si="10"/>
        <v/>
      </c>
      <c r="U38" s="30"/>
      <c r="V38" s="29" t="str">
        <f t="shared" si="12"/>
        <v/>
      </c>
      <c r="W38" s="28"/>
    </row>
    <row r="39" spans="2:23" ht="14.1" customHeight="1" thickTop="1" thickBot="1">
      <c r="B39" s="36"/>
      <c r="C39" s="40">
        <f t="shared" si="6"/>
        <v>42612</v>
      </c>
      <c r="D39" s="39">
        <f t="shared" si="7"/>
        <v>42612</v>
      </c>
      <c r="E39" s="35"/>
      <c r="F39" s="34"/>
      <c r="G39" s="34"/>
      <c r="H39" s="33">
        <f t="shared" si="3"/>
        <v>0</v>
      </c>
      <c r="I39" s="35"/>
      <c r="J39" s="34"/>
      <c r="K39" s="34"/>
      <c r="L39" s="33">
        <f t="shared" si="4"/>
        <v>0</v>
      </c>
      <c r="M39" s="32"/>
      <c r="N39" s="30"/>
      <c r="O39" s="80"/>
      <c r="P39" s="80"/>
      <c r="Q39" s="31" t="str">
        <f t="shared" si="5"/>
        <v/>
      </c>
      <c r="R39" s="30" t="str">
        <f t="shared" si="0"/>
        <v/>
      </c>
      <c r="S39" s="30" t="str">
        <f t="shared" si="1"/>
        <v/>
      </c>
      <c r="T39" s="30" t="str">
        <f t="shared" si="10"/>
        <v/>
      </c>
      <c r="U39" s="30"/>
      <c r="V39" s="29" t="str">
        <f t="shared" si="12"/>
        <v/>
      </c>
      <c r="W39" s="28"/>
    </row>
    <row r="40" spans="2:23" ht="14.1" customHeight="1" thickTop="1" thickBot="1">
      <c r="B40" s="36"/>
      <c r="C40" s="38">
        <f t="shared" si="6"/>
        <v>42613</v>
      </c>
      <c r="D40" s="37">
        <f t="shared" si="7"/>
        <v>42613</v>
      </c>
      <c r="E40" s="35"/>
      <c r="F40" s="34"/>
      <c r="G40" s="34"/>
      <c r="H40" s="33">
        <f t="shared" si="3"/>
        <v>0</v>
      </c>
      <c r="I40" s="35"/>
      <c r="J40" s="34"/>
      <c r="K40" s="34"/>
      <c r="L40" s="33">
        <f t="shared" si="4"/>
        <v>0</v>
      </c>
      <c r="M40" s="32"/>
      <c r="N40" s="30"/>
      <c r="O40" s="80"/>
      <c r="P40" s="80"/>
      <c r="Q40" s="31" t="str">
        <f t="shared" si="5"/>
        <v/>
      </c>
      <c r="R40" s="30" t="str">
        <f t="shared" si="0"/>
        <v/>
      </c>
      <c r="S40" s="30" t="str">
        <f t="shared" si="1"/>
        <v/>
      </c>
      <c r="T40" s="30" t="str">
        <f t="shared" si="10"/>
        <v/>
      </c>
      <c r="U40" s="30"/>
      <c r="V40" s="29" t="str">
        <f t="shared" si="12"/>
        <v/>
      </c>
      <c r="W40" s="28"/>
    </row>
    <row r="41" spans="2:23" ht="14.1" customHeight="1" thickBot="1">
      <c r="F41" s="5"/>
      <c r="G41" s="27"/>
      <c r="H41" s="25">
        <f>SUM(H8:H40)</f>
        <v>0</v>
      </c>
      <c r="J41" s="9"/>
      <c r="K41" s="26" t="s">
        <v>4</v>
      </c>
      <c r="L41" s="25">
        <f>SUM(L8:L40)</f>
        <v>110</v>
      </c>
      <c r="M41" s="24"/>
      <c r="N41" s="24"/>
      <c r="O41" s="24"/>
      <c r="P41" s="24"/>
      <c r="Q41" s="23">
        <f>SUM(Q8:Q40)</f>
        <v>110</v>
      </c>
      <c r="R41" s="22">
        <f>SUM(R8:R40)</f>
        <v>48</v>
      </c>
      <c r="S41" s="20">
        <f>SUM(S8:S40)</f>
        <v>-18</v>
      </c>
      <c r="T41" s="22">
        <f>SUM(T8:T40)</f>
        <v>39</v>
      </c>
      <c r="U41" s="21">
        <f>S41+T41</f>
        <v>21</v>
      </c>
      <c r="V41" s="20">
        <f>SUM(V8:V40)</f>
        <v>0</v>
      </c>
      <c r="W41" s="19"/>
    </row>
    <row r="42" spans="2:23" ht="15" customHeight="1" thickBot="1">
      <c r="C42" s="18" t="s">
        <v>3</v>
      </c>
      <c r="D42" s="17"/>
      <c r="E42" s="5"/>
      <c r="F42" s="5"/>
      <c r="I42" s="16"/>
      <c r="J42" s="16"/>
      <c r="T42" s="6"/>
    </row>
    <row r="43" spans="2:23" ht="15" customHeight="1" thickBot="1">
      <c r="C43" s="15" t="s">
        <v>2</v>
      </c>
      <c r="D43" s="14"/>
      <c r="E43" s="5"/>
      <c r="F43" s="5"/>
      <c r="G43" s="13"/>
      <c r="H43" s="11">
        <f>H41-H8</f>
        <v>0</v>
      </c>
      <c r="I43" s="9"/>
      <c r="J43" s="8"/>
      <c r="K43" s="12" t="s">
        <v>1</v>
      </c>
      <c r="L43" s="11">
        <f>L41-L8</f>
        <v>110</v>
      </c>
      <c r="M43" s="10"/>
      <c r="N43" s="10"/>
      <c r="O43" s="10"/>
      <c r="P43" s="10"/>
    </row>
    <row r="44" spans="2:23" ht="15" customHeight="1" thickBot="1"/>
    <row r="45" spans="2:23" ht="15" customHeight="1" thickBot="1">
      <c r="C45" s="9" t="s">
        <v>0</v>
      </c>
      <c r="D45" s="8"/>
      <c r="E45" s="8"/>
      <c r="F45" s="8"/>
      <c r="G45" s="7"/>
      <c r="H45" s="5"/>
      <c r="I45" s="5"/>
      <c r="J45" s="5"/>
      <c r="K45" s="5"/>
      <c r="L45" s="5"/>
      <c r="M45" s="5"/>
      <c r="N45" s="5"/>
      <c r="O45" s="5"/>
      <c r="P45" s="5"/>
      <c r="Q45" s="6"/>
      <c r="R45" s="5"/>
      <c r="S45" s="5"/>
    </row>
  </sheetData>
  <sheetProtection selectLockedCells="1"/>
  <mergeCells count="9">
    <mergeCell ref="I5:K5"/>
    <mergeCell ref="E6:G6"/>
    <mergeCell ref="B5:B7"/>
    <mergeCell ref="C5:D7"/>
    <mergeCell ref="Y8:Y32"/>
    <mergeCell ref="M6:M7"/>
    <mergeCell ref="W7:W8"/>
    <mergeCell ref="B8:K8"/>
    <mergeCell ref="I6:K6"/>
  </mergeCells>
  <conditionalFormatting sqref="C9:C40">
    <cfRule type="expression" dxfId="2" priority="3">
      <formula>IF($C9="","",OR(WEEKDAY($C9,2)&gt;5))</formula>
    </cfRule>
  </conditionalFormatting>
  <conditionalFormatting sqref="C9:D40">
    <cfRule type="expression" dxfId="1" priority="2">
      <formula>AND(C9&lt;&gt;"",COUNTIF(Fériés2016,C9)&gt;0)</formula>
    </cfRule>
  </conditionalFormatting>
  <conditionalFormatting sqref="W9:W40">
    <cfRule type="expression" dxfId="0" priority="1">
      <formula>IF($A9="","",OR(WEEKDAY($A9,2)&gt;5))</formula>
    </cfRule>
  </conditionalFormatting>
  <dataValidations count="1">
    <dataValidation type="list" allowBlank="1" showInputMessage="1" showErrorMessage="1" sqref="B9:B40">
      <formula1>Lieu</formula1>
    </dataValidation>
  </dataValidations>
  <printOptions verticalCentered="1"/>
  <pageMargins left="0.59055118110236227" right="0" top="0.35433070866141736" bottom="0.35433070866141736" header="0.11811023622047245" footer="0.11811023622047245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TETST (2)</vt:lpstr>
      <vt:lpstr>Feuil1</vt:lpstr>
      <vt:lpstr>Feuil2</vt:lpstr>
      <vt:lpstr>Feuil3</vt:lpstr>
      <vt:lpstr>'TETST (2)'!Zone_d_impression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2016-08-09T16:50:54Z</dcterms:created>
  <dcterms:modified xsi:type="dcterms:W3CDTF">2016-08-10T21:03:27Z</dcterms:modified>
</cp:coreProperties>
</file>