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codeName="ThisWorkbook" defaultThemeVersion="124226"/>
  <bookViews>
    <workbookView xWindow="0" yWindow="0" windowWidth="11625" windowHeight="10575"/>
  </bookViews>
  <sheets>
    <sheet name="Eplications" sheetId="27" r:id="rId1"/>
    <sheet name="Octobre" sheetId="28" r:id="rId2"/>
    <sheet name="Novembre" sheetId="25" r:id="rId3"/>
    <sheet name="Decembre" sheetId="26" r:id="rId4"/>
    <sheet name="Lieu" sheetId="2" r:id="rId5"/>
    <sheet name="Fériés" sheetId="3" r:id="rId6"/>
  </sheets>
  <externalReferences>
    <externalReference r:id="rId7"/>
  </externalReferences>
  <definedNames>
    <definedName name="anneeencours">'[1]récapitulatif données'!$G$7</definedName>
    <definedName name="Fériés2016">Fériés!$A$2:$B$11</definedName>
    <definedName name="heuressemaine">'[1]récapitulatif données'!$G$8</definedName>
    <definedName name="Lieu">OFFSET(Lieu!$A$2,0,0,COUNTA(Lieu!$A:$A)-1)</definedName>
  </definedNames>
  <calcPr calcId="125725" concurrentCalc="0"/>
</workbook>
</file>

<file path=xl/calcChain.xml><?xml version="1.0" encoding="utf-8"?>
<calcChain xmlns="http://schemas.openxmlformats.org/spreadsheetml/2006/main">
  <c r="AZ52" i="28"/>
  <c r="AO52"/>
  <c r="AY52"/>
  <c r="AN52"/>
  <c r="AX52"/>
  <c r="AM52"/>
  <c r="AW52"/>
  <c r="AL52"/>
  <c r="AV52"/>
  <c r="AJ52"/>
  <c r="AT52"/>
  <c r="AH52"/>
  <c r="AR52"/>
  <c r="AI52"/>
  <c r="AH10"/>
  <c r="AR10"/>
  <c r="AH11"/>
  <c r="AR11"/>
  <c r="AH12"/>
  <c r="AR12"/>
  <c r="AH13"/>
  <c r="AR13"/>
  <c r="AH14"/>
  <c r="AR14"/>
  <c r="AH15"/>
  <c r="AR15"/>
  <c r="AH16"/>
  <c r="AR16"/>
  <c r="AH17"/>
  <c r="AR17"/>
  <c r="AH18"/>
  <c r="AR18"/>
  <c r="AH19"/>
  <c r="AR19"/>
  <c r="AH20"/>
  <c r="AR20"/>
  <c r="AH21"/>
  <c r="AR21"/>
  <c r="AH22"/>
  <c r="AR22"/>
  <c r="AH23"/>
  <c r="AR23"/>
  <c r="AH24"/>
  <c r="AR24"/>
  <c r="AH25"/>
  <c r="AR25"/>
  <c r="AH26"/>
  <c r="AR26"/>
  <c r="AH27"/>
  <c r="AR27"/>
  <c r="AH28"/>
  <c r="AR28"/>
  <c r="AH29"/>
  <c r="AR29"/>
  <c r="AH30"/>
  <c r="AR30"/>
  <c r="AH31"/>
  <c r="AR31"/>
  <c r="AH32"/>
  <c r="AR32"/>
  <c r="AH33"/>
  <c r="AR33"/>
  <c r="AH34"/>
  <c r="AR34"/>
  <c r="AH35"/>
  <c r="AR35"/>
  <c r="AH36"/>
  <c r="AR36"/>
  <c r="AH37"/>
  <c r="AR37"/>
  <c r="AH38"/>
  <c r="AR38"/>
  <c r="AH39"/>
  <c r="AR39"/>
  <c r="AH40"/>
  <c r="AR40"/>
  <c r="AH41"/>
  <c r="AR41"/>
  <c r="AH42"/>
  <c r="AR42"/>
  <c r="AH43"/>
  <c r="AR43"/>
  <c r="AH44"/>
  <c r="AR44"/>
  <c r="AH45"/>
  <c r="AR45"/>
  <c r="AH46"/>
  <c r="AR46"/>
  <c r="AH47"/>
  <c r="AR47"/>
  <c r="AH48"/>
  <c r="AR48"/>
  <c r="AH49"/>
  <c r="AR49"/>
  <c r="AH50"/>
  <c r="AR50"/>
  <c r="AH51"/>
  <c r="AR51"/>
  <c r="AR9"/>
  <c r="AI10"/>
  <c r="AS10"/>
  <c r="AI11"/>
  <c r="AS11"/>
  <c r="AI12"/>
  <c r="AS12"/>
  <c r="AI13"/>
  <c r="AS13"/>
  <c r="AI14"/>
  <c r="AS14"/>
  <c r="AI15"/>
  <c r="AS15"/>
  <c r="AI16"/>
  <c r="AS16"/>
  <c r="AI17"/>
  <c r="AS17"/>
  <c r="AI18"/>
  <c r="AS18"/>
  <c r="AI19"/>
  <c r="AS19"/>
  <c r="AI20"/>
  <c r="AS20"/>
  <c r="AI21"/>
  <c r="AS21"/>
  <c r="AI22"/>
  <c r="AS22"/>
  <c r="AI23"/>
  <c r="AS23"/>
  <c r="AI24"/>
  <c r="AS24"/>
  <c r="AI25"/>
  <c r="AS25"/>
  <c r="AI26"/>
  <c r="AS26"/>
  <c r="AI27"/>
  <c r="AS27"/>
  <c r="AI28"/>
  <c r="AS28"/>
  <c r="AI29"/>
  <c r="AS29"/>
  <c r="AI30"/>
  <c r="AS30"/>
  <c r="AI31"/>
  <c r="AS31"/>
  <c r="AI32"/>
  <c r="AS32"/>
  <c r="AI33"/>
  <c r="AS33"/>
  <c r="AI34"/>
  <c r="AS34"/>
  <c r="AI35"/>
  <c r="AS35"/>
  <c r="AI36"/>
  <c r="AS36"/>
  <c r="AI37"/>
  <c r="AS37"/>
  <c r="AI38"/>
  <c r="AS38"/>
  <c r="AI39"/>
  <c r="AS39"/>
  <c r="AI40"/>
  <c r="AS40"/>
  <c r="AI41"/>
  <c r="AS41"/>
  <c r="AI42"/>
  <c r="AS42"/>
  <c r="AI43"/>
  <c r="AS43"/>
  <c r="AI44"/>
  <c r="AS44"/>
  <c r="AI45"/>
  <c r="AS45"/>
  <c r="AI46"/>
  <c r="AS46"/>
  <c r="AI47"/>
  <c r="AS47"/>
  <c r="AI48"/>
  <c r="AS48"/>
  <c r="AI49"/>
  <c r="AS49"/>
  <c r="AI50"/>
  <c r="AS50"/>
  <c r="AI51"/>
  <c r="AS51"/>
  <c r="AS9"/>
  <c r="AB8"/>
  <c r="AD8"/>
  <c r="AJ10"/>
  <c r="AT10"/>
  <c r="AJ11"/>
  <c r="AT11"/>
  <c r="AJ12"/>
  <c r="AT12"/>
  <c r="AJ13"/>
  <c r="I13"/>
  <c r="AT13"/>
  <c r="AJ14"/>
  <c r="AT14"/>
  <c r="AJ15"/>
  <c r="AT15"/>
  <c r="AJ16"/>
  <c r="AT16"/>
  <c r="AJ17"/>
  <c r="I17"/>
  <c r="AT17"/>
  <c r="AJ18"/>
  <c r="I18"/>
  <c r="AT18"/>
  <c r="AJ19"/>
  <c r="I19"/>
  <c r="AT19"/>
  <c r="AJ20"/>
  <c r="I20"/>
  <c r="AT20"/>
  <c r="AJ21"/>
  <c r="I21"/>
  <c r="AT21"/>
  <c r="AJ22"/>
  <c r="AT22"/>
  <c r="AJ23"/>
  <c r="AT23"/>
  <c r="AJ24"/>
  <c r="I24"/>
  <c r="AT24"/>
  <c r="AJ25"/>
  <c r="I25"/>
  <c r="AT25"/>
  <c r="AJ26"/>
  <c r="I26"/>
  <c r="AT26"/>
  <c r="AJ27"/>
  <c r="I27"/>
  <c r="AT27"/>
  <c r="AJ28"/>
  <c r="I28"/>
  <c r="AT28"/>
  <c r="AJ29"/>
  <c r="AT29"/>
  <c r="AJ30"/>
  <c r="AT30"/>
  <c r="AJ31"/>
  <c r="I31"/>
  <c r="AT31"/>
  <c r="AJ32"/>
  <c r="I32"/>
  <c r="AT32"/>
  <c r="AJ33"/>
  <c r="I33"/>
  <c r="AT33"/>
  <c r="AJ34"/>
  <c r="I34"/>
  <c r="AT34"/>
  <c r="AJ35"/>
  <c r="I35"/>
  <c r="AT35"/>
  <c r="AJ36"/>
  <c r="AT36"/>
  <c r="AJ37"/>
  <c r="AT37"/>
  <c r="AJ38"/>
  <c r="I38"/>
  <c r="AT38"/>
  <c r="AJ39"/>
  <c r="I39"/>
  <c r="AT39"/>
  <c r="AJ40"/>
  <c r="I40"/>
  <c r="AT40"/>
  <c r="AJ41"/>
  <c r="AT41"/>
  <c r="AJ42"/>
  <c r="AT42"/>
  <c r="AJ43"/>
  <c r="AT43"/>
  <c r="AJ44"/>
  <c r="AT44"/>
  <c r="AJ45"/>
  <c r="AT45"/>
  <c r="AJ46"/>
  <c r="AT46"/>
  <c r="AJ47"/>
  <c r="AT47"/>
  <c r="AJ48"/>
  <c r="AT48"/>
  <c r="AJ49"/>
  <c r="AT49"/>
  <c r="AJ50"/>
  <c r="AT50"/>
  <c r="AJ51"/>
  <c r="AT51"/>
  <c r="AT9"/>
  <c r="AK10"/>
  <c r="AU10"/>
  <c r="AK11"/>
  <c r="AU11"/>
  <c r="AK12"/>
  <c r="AU12"/>
  <c r="AK13"/>
  <c r="AU13"/>
  <c r="AK14"/>
  <c r="AU14"/>
  <c r="AK15"/>
  <c r="AU15"/>
  <c r="AK16"/>
  <c r="AU16"/>
  <c r="AK17"/>
  <c r="AU17"/>
  <c r="AK18"/>
  <c r="AU18"/>
  <c r="AK19"/>
  <c r="AU19"/>
  <c r="AK20"/>
  <c r="AU20"/>
  <c r="AK21"/>
  <c r="AU21"/>
  <c r="AK22"/>
  <c r="AU22"/>
  <c r="AK23"/>
  <c r="AU23"/>
  <c r="AK24"/>
  <c r="AU24"/>
  <c r="AK25"/>
  <c r="AU25"/>
  <c r="AK26"/>
  <c r="AU26"/>
  <c r="AK27"/>
  <c r="AU27"/>
  <c r="AK28"/>
  <c r="AU28"/>
  <c r="AK29"/>
  <c r="AU29"/>
  <c r="AK30"/>
  <c r="AU30"/>
  <c r="AK31"/>
  <c r="AU31"/>
  <c r="AK32"/>
  <c r="AU32"/>
  <c r="AK33"/>
  <c r="AU33"/>
  <c r="AK34"/>
  <c r="AU34"/>
  <c r="AK35"/>
  <c r="AU35"/>
  <c r="AK36"/>
  <c r="AU36"/>
  <c r="AK37"/>
  <c r="AU37"/>
  <c r="AK38"/>
  <c r="AU38"/>
  <c r="AK39"/>
  <c r="AU39"/>
  <c r="AK40"/>
  <c r="AU40"/>
  <c r="AK41"/>
  <c r="AU41"/>
  <c r="AK42"/>
  <c r="AU42"/>
  <c r="AK43"/>
  <c r="AU43"/>
  <c r="AK44"/>
  <c r="AU44"/>
  <c r="AK45"/>
  <c r="AU45"/>
  <c r="AK46"/>
  <c r="AU46"/>
  <c r="AK47"/>
  <c r="AU47"/>
  <c r="AK48"/>
  <c r="AU48"/>
  <c r="AK49"/>
  <c r="AU49"/>
  <c r="AK50"/>
  <c r="AU50"/>
  <c r="AK51"/>
  <c r="AU51"/>
  <c r="AU9"/>
  <c r="AB9"/>
  <c r="AD9"/>
  <c r="AL10"/>
  <c r="AV10"/>
  <c r="AL11"/>
  <c r="AV11"/>
  <c r="AL12"/>
  <c r="AV12"/>
  <c r="AL13"/>
  <c r="AV13"/>
  <c r="AL14"/>
  <c r="AV14"/>
  <c r="AL15"/>
  <c r="AV15"/>
  <c r="AL16"/>
  <c r="AV16"/>
  <c r="AL17"/>
  <c r="AV17"/>
  <c r="AL18"/>
  <c r="AV18"/>
  <c r="AL19"/>
  <c r="AV19"/>
  <c r="AL20"/>
  <c r="AV20"/>
  <c r="AL21"/>
  <c r="AV21"/>
  <c r="AL22"/>
  <c r="AV22"/>
  <c r="AL23"/>
  <c r="AV23"/>
  <c r="AL24"/>
  <c r="AV24"/>
  <c r="AL25"/>
  <c r="AV25"/>
  <c r="AL26"/>
  <c r="AV26"/>
  <c r="AL27"/>
  <c r="AV27"/>
  <c r="AL28"/>
  <c r="AV28"/>
  <c r="AL29"/>
  <c r="AV29"/>
  <c r="AL30"/>
  <c r="AV30"/>
  <c r="AL31"/>
  <c r="AV31"/>
  <c r="AL32"/>
  <c r="AV32"/>
  <c r="AL33"/>
  <c r="AV33"/>
  <c r="AL34"/>
  <c r="AV34"/>
  <c r="AL35"/>
  <c r="AV35"/>
  <c r="AL36"/>
  <c r="AV36"/>
  <c r="AL37"/>
  <c r="AV37"/>
  <c r="AL38"/>
  <c r="AV38"/>
  <c r="AL39"/>
  <c r="AV39"/>
  <c r="AL40"/>
  <c r="AV40"/>
  <c r="AL41"/>
  <c r="AV41"/>
  <c r="AL42"/>
  <c r="AV42"/>
  <c r="AL43"/>
  <c r="AV43"/>
  <c r="AL44"/>
  <c r="AV44"/>
  <c r="AL45"/>
  <c r="AV45"/>
  <c r="AL46"/>
  <c r="AV46"/>
  <c r="AL47"/>
  <c r="AV47"/>
  <c r="AL48"/>
  <c r="AV48"/>
  <c r="AL49"/>
  <c r="AV49"/>
  <c r="AL50"/>
  <c r="AV50"/>
  <c r="AL51"/>
  <c r="AV51"/>
  <c r="AV9"/>
  <c r="AM10"/>
  <c r="AW10"/>
  <c r="AM11"/>
  <c r="AW11"/>
  <c r="AM12"/>
  <c r="AW12"/>
  <c r="AM13"/>
  <c r="AW13"/>
  <c r="AM14"/>
  <c r="AW14"/>
  <c r="AM15"/>
  <c r="AW15"/>
  <c r="AM16"/>
  <c r="AW16"/>
  <c r="AM17"/>
  <c r="AW17"/>
  <c r="AM18"/>
  <c r="AW18"/>
  <c r="AM19"/>
  <c r="AW19"/>
  <c r="AM20"/>
  <c r="AW20"/>
  <c r="AM21"/>
  <c r="AW21"/>
  <c r="AM22"/>
  <c r="AW22"/>
  <c r="AM23"/>
  <c r="AW23"/>
  <c r="AM24"/>
  <c r="AW24"/>
  <c r="AM25"/>
  <c r="AW25"/>
  <c r="AM26"/>
  <c r="AW26"/>
  <c r="AM27"/>
  <c r="AW27"/>
  <c r="AM28"/>
  <c r="AW28"/>
  <c r="AM29"/>
  <c r="AW29"/>
  <c r="AM30"/>
  <c r="AW30"/>
  <c r="AM31"/>
  <c r="AW31"/>
  <c r="AM32"/>
  <c r="AW32"/>
  <c r="AM33"/>
  <c r="AW33"/>
  <c r="AM34"/>
  <c r="AW34"/>
  <c r="AM35"/>
  <c r="AW35"/>
  <c r="AM36"/>
  <c r="AW36"/>
  <c r="AM37"/>
  <c r="AW37"/>
  <c r="AM38"/>
  <c r="AW38"/>
  <c r="AM39"/>
  <c r="AW39"/>
  <c r="AM40"/>
  <c r="AW40"/>
  <c r="AM41"/>
  <c r="AW41"/>
  <c r="AM42"/>
  <c r="AW42"/>
  <c r="AM43"/>
  <c r="AW43"/>
  <c r="AM44"/>
  <c r="AW44"/>
  <c r="AM45"/>
  <c r="AW45"/>
  <c r="AM46"/>
  <c r="AW46"/>
  <c r="AM47"/>
  <c r="AW47"/>
  <c r="AM48"/>
  <c r="AW48"/>
  <c r="AM49"/>
  <c r="AW49"/>
  <c r="AM50"/>
  <c r="AW50"/>
  <c r="AM51"/>
  <c r="AW51"/>
  <c r="AW9"/>
  <c r="AB10"/>
  <c r="AD10"/>
  <c r="AN10"/>
  <c r="AX10"/>
  <c r="AN11"/>
  <c r="AX11"/>
  <c r="AN12"/>
  <c r="AX12"/>
  <c r="AN13"/>
  <c r="AX13"/>
  <c r="AN14"/>
  <c r="AX14"/>
  <c r="AN15"/>
  <c r="AX15"/>
  <c r="AN16"/>
  <c r="AX16"/>
  <c r="AN17"/>
  <c r="AX17"/>
  <c r="AN18"/>
  <c r="AX18"/>
  <c r="AN19"/>
  <c r="AX19"/>
  <c r="AN20"/>
  <c r="AX20"/>
  <c r="AN21"/>
  <c r="AX21"/>
  <c r="AN22"/>
  <c r="AX22"/>
  <c r="AN23"/>
  <c r="AX23"/>
  <c r="AN24"/>
  <c r="AX24"/>
  <c r="AN25"/>
  <c r="AX25"/>
  <c r="AN26"/>
  <c r="AX26"/>
  <c r="AN27"/>
  <c r="AX27"/>
  <c r="AN28"/>
  <c r="AX28"/>
  <c r="AN29"/>
  <c r="AX29"/>
  <c r="AN30"/>
  <c r="AX30"/>
  <c r="AN31"/>
  <c r="AX31"/>
  <c r="AN32"/>
  <c r="AX32"/>
  <c r="AN33"/>
  <c r="AX33"/>
  <c r="AN34"/>
  <c r="AX34"/>
  <c r="AN35"/>
  <c r="AX35"/>
  <c r="AN36"/>
  <c r="AX36"/>
  <c r="AN37"/>
  <c r="AX37"/>
  <c r="AN38"/>
  <c r="AX38"/>
  <c r="AN39"/>
  <c r="AX39"/>
  <c r="AN40"/>
  <c r="AX40"/>
  <c r="AN41"/>
  <c r="AX41"/>
  <c r="AN42"/>
  <c r="AX42"/>
  <c r="AN43"/>
  <c r="AX43"/>
  <c r="AN44"/>
  <c r="AX44"/>
  <c r="AN45"/>
  <c r="AX45"/>
  <c r="AN46"/>
  <c r="AX46"/>
  <c r="AN47"/>
  <c r="AX47"/>
  <c r="AN48"/>
  <c r="AX48"/>
  <c r="AN49"/>
  <c r="AX49"/>
  <c r="AN50"/>
  <c r="AX50"/>
  <c r="AN51"/>
  <c r="AX51"/>
  <c r="AX9"/>
  <c r="AO10"/>
  <c r="AY10"/>
  <c r="AO11"/>
  <c r="AY11"/>
  <c r="AO12"/>
  <c r="AY12"/>
  <c r="AO13"/>
  <c r="AY13"/>
  <c r="AO14"/>
  <c r="AY14"/>
  <c r="AO15"/>
  <c r="AY15"/>
  <c r="AO16"/>
  <c r="AY16"/>
  <c r="AO17"/>
  <c r="AY17"/>
  <c r="AO18"/>
  <c r="AY18"/>
  <c r="AO19"/>
  <c r="AY19"/>
  <c r="AO20"/>
  <c r="AY20"/>
  <c r="AO21"/>
  <c r="AY21"/>
  <c r="AO22"/>
  <c r="AY22"/>
  <c r="AO23"/>
  <c r="AY23"/>
  <c r="AO24"/>
  <c r="AY24"/>
  <c r="AO25"/>
  <c r="AY25"/>
  <c r="AO26"/>
  <c r="AY26"/>
  <c r="AO27"/>
  <c r="AY27"/>
  <c r="AO28"/>
  <c r="AY28"/>
  <c r="AO29"/>
  <c r="AY29"/>
  <c r="AO30"/>
  <c r="AY30"/>
  <c r="AO31"/>
  <c r="AY31"/>
  <c r="AO32"/>
  <c r="AY32"/>
  <c r="AO33"/>
  <c r="AY33"/>
  <c r="AO34"/>
  <c r="AY34"/>
  <c r="AO35"/>
  <c r="AY35"/>
  <c r="AO36"/>
  <c r="AY36"/>
  <c r="AO37"/>
  <c r="AY37"/>
  <c r="AO38"/>
  <c r="AY38"/>
  <c r="AO39"/>
  <c r="AY39"/>
  <c r="AO40"/>
  <c r="AY40"/>
  <c r="AO41"/>
  <c r="AY41"/>
  <c r="AO42"/>
  <c r="AY42"/>
  <c r="AO43"/>
  <c r="AY43"/>
  <c r="AO44"/>
  <c r="AY44"/>
  <c r="AO45"/>
  <c r="AY45"/>
  <c r="AO46"/>
  <c r="AY46"/>
  <c r="AO47"/>
  <c r="AY47"/>
  <c r="AO48"/>
  <c r="AY48"/>
  <c r="AO49"/>
  <c r="AY49"/>
  <c r="AO50"/>
  <c r="AY50"/>
  <c r="AO51"/>
  <c r="AY51"/>
  <c r="AY9"/>
  <c r="AB11"/>
  <c r="AD11"/>
  <c r="AP10"/>
  <c r="AZ10"/>
  <c r="AP11"/>
  <c r="AZ11"/>
  <c r="AP12"/>
  <c r="AZ12"/>
  <c r="AP13"/>
  <c r="AZ13"/>
  <c r="AP14"/>
  <c r="AZ14"/>
  <c r="AP15"/>
  <c r="AZ15"/>
  <c r="AP16"/>
  <c r="AZ16"/>
  <c r="AP17"/>
  <c r="AZ17"/>
  <c r="AP18"/>
  <c r="AZ18"/>
  <c r="AP19"/>
  <c r="AZ19"/>
  <c r="AP20"/>
  <c r="AZ20"/>
  <c r="AP21"/>
  <c r="AZ21"/>
  <c r="AP22"/>
  <c r="AZ22"/>
  <c r="AP23"/>
  <c r="AZ23"/>
  <c r="AP24"/>
  <c r="AZ24"/>
  <c r="AP25"/>
  <c r="AZ25"/>
  <c r="AP26"/>
  <c r="AZ26"/>
  <c r="AP27"/>
  <c r="AZ27"/>
  <c r="AP28"/>
  <c r="AZ28"/>
  <c r="AP29"/>
  <c r="AZ29"/>
  <c r="AP30"/>
  <c r="AZ30"/>
  <c r="AP31"/>
  <c r="AZ31"/>
  <c r="AP32"/>
  <c r="AZ32"/>
  <c r="AP33"/>
  <c r="AZ33"/>
  <c r="AP34"/>
  <c r="AZ34"/>
  <c r="AP35"/>
  <c r="AZ35"/>
  <c r="AP36"/>
  <c r="AZ36"/>
  <c r="AP37"/>
  <c r="AZ37"/>
  <c r="AP38"/>
  <c r="AZ38"/>
  <c r="AP39"/>
  <c r="AZ39"/>
  <c r="AP40"/>
  <c r="AZ40"/>
  <c r="AP41"/>
  <c r="AZ41"/>
  <c r="AP42"/>
  <c r="AZ42"/>
  <c r="AP43"/>
  <c r="AZ43"/>
  <c r="AP44"/>
  <c r="AZ44"/>
  <c r="AP45"/>
  <c r="AZ45"/>
  <c r="AP46"/>
  <c r="AZ46"/>
  <c r="AP47"/>
  <c r="AZ47"/>
  <c r="AP48"/>
  <c r="AZ48"/>
  <c r="AP49"/>
  <c r="AZ49"/>
  <c r="AP50"/>
  <c r="AZ50"/>
  <c r="AP51"/>
  <c r="AZ51"/>
  <c r="AZ9"/>
  <c r="AB12"/>
  <c r="AD12"/>
  <c r="W9"/>
  <c r="O10"/>
  <c r="V10"/>
  <c r="O11"/>
  <c r="V11"/>
  <c r="O12"/>
  <c r="V12"/>
  <c r="O13"/>
  <c r="V13"/>
  <c r="O14"/>
  <c r="V14"/>
  <c r="O15"/>
  <c r="V15"/>
  <c r="O16"/>
  <c r="V16"/>
  <c r="O17"/>
  <c r="V17"/>
  <c r="O18"/>
  <c r="V18"/>
  <c r="O19"/>
  <c r="V19"/>
  <c r="O20"/>
  <c r="V20"/>
  <c r="O21"/>
  <c r="V21"/>
  <c r="O22"/>
  <c r="V22"/>
  <c r="O23"/>
  <c r="V23"/>
  <c r="O24"/>
  <c r="V24"/>
  <c r="O25"/>
  <c r="V25"/>
  <c r="O26"/>
  <c r="V26"/>
  <c r="O27"/>
  <c r="V27"/>
  <c r="O28"/>
  <c r="V28"/>
  <c r="O29"/>
  <c r="V29"/>
  <c r="O30"/>
  <c r="V30"/>
  <c r="O31"/>
  <c r="V31"/>
  <c r="O32"/>
  <c r="V32"/>
  <c r="O33"/>
  <c r="V33"/>
  <c r="O34"/>
  <c r="V34"/>
  <c r="O35"/>
  <c r="V35"/>
  <c r="O36"/>
  <c r="V36"/>
  <c r="O37"/>
  <c r="V37"/>
  <c r="O38"/>
  <c r="V38"/>
  <c r="O39"/>
  <c r="V39"/>
  <c r="O40"/>
  <c r="V40"/>
  <c r="O41"/>
  <c r="V41"/>
  <c r="O42"/>
  <c r="V42"/>
  <c r="O43"/>
  <c r="V43"/>
  <c r="O44"/>
  <c r="V44"/>
  <c r="O45"/>
  <c r="V45"/>
  <c r="O46"/>
  <c r="V46"/>
  <c r="O47"/>
  <c r="V47"/>
  <c r="O48"/>
  <c r="V48"/>
  <c r="O49"/>
  <c r="V49"/>
  <c r="O50"/>
  <c r="V50"/>
  <c r="O51"/>
  <c r="V51"/>
  <c r="V52"/>
  <c r="I10"/>
  <c r="U10"/>
  <c r="I11"/>
  <c r="U11"/>
  <c r="I12"/>
  <c r="U12"/>
  <c r="U13"/>
  <c r="I14"/>
  <c r="U14"/>
  <c r="I15"/>
  <c r="U15"/>
  <c r="I16"/>
  <c r="U16"/>
  <c r="U17"/>
  <c r="U18"/>
  <c r="U19"/>
  <c r="U20"/>
  <c r="U21"/>
  <c r="I22"/>
  <c r="U22"/>
  <c r="I23"/>
  <c r="U23"/>
  <c r="U24"/>
  <c r="U25"/>
  <c r="U26"/>
  <c r="U27"/>
  <c r="U28"/>
  <c r="I29"/>
  <c r="U29"/>
  <c r="I30"/>
  <c r="U30"/>
  <c r="U31"/>
  <c r="U32"/>
  <c r="U33"/>
  <c r="U34"/>
  <c r="U35"/>
  <c r="I36"/>
  <c r="U36"/>
  <c r="I37"/>
  <c r="U37"/>
  <c r="U38"/>
  <c r="U39"/>
  <c r="U40"/>
  <c r="I41"/>
  <c r="U41"/>
  <c r="I42"/>
  <c r="U42"/>
  <c r="I43"/>
  <c r="U43"/>
  <c r="I44"/>
  <c r="U44"/>
  <c r="I45"/>
  <c r="U45"/>
  <c r="I46"/>
  <c r="U46"/>
  <c r="I47"/>
  <c r="U47"/>
  <c r="I48"/>
  <c r="U48"/>
  <c r="I49"/>
  <c r="U49"/>
  <c r="I50"/>
  <c r="U50"/>
  <c r="I51"/>
  <c r="U51"/>
  <c r="U52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K4"/>
  <c r="E10"/>
  <c r="S10"/>
  <c r="E11"/>
  <c r="S11"/>
  <c r="E12"/>
  <c r="S12"/>
  <c r="E13"/>
  <c r="S13"/>
  <c r="E14"/>
  <c r="S14"/>
  <c r="E15"/>
  <c r="S15"/>
  <c r="E16"/>
  <c r="S16"/>
  <c r="E17"/>
  <c r="S17"/>
  <c r="E18"/>
  <c r="S18"/>
  <c r="E19"/>
  <c r="S19"/>
  <c r="E20"/>
  <c r="S20"/>
  <c r="E21"/>
  <c r="S21"/>
  <c r="E22"/>
  <c r="S22"/>
  <c r="E23"/>
  <c r="S23"/>
  <c r="E24"/>
  <c r="S24"/>
  <c r="E25"/>
  <c r="S25"/>
  <c r="E26"/>
  <c r="S26"/>
  <c r="E27"/>
  <c r="S27"/>
  <c r="E28"/>
  <c r="S28"/>
  <c r="E29"/>
  <c r="S29"/>
  <c r="E30"/>
  <c r="S30"/>
  <c r="E31"/>
  <c r="S31"/>
  <c r="E32"/>
  <c r="S32"/>
  <c r="E33"/>
  <c r="S33"/>
  <c r="E34"/>
  <c r="S34"/>
  <c r="E35"/>
  <c r="S35"/>
  <c r="E36"/>
  <c r="S36"/>
  <c r="E37"/>
  <c r="S37"/>
  <c r="E38"/>
  <c r="S38"/>
  <c r="E39"/>
  <c r="S39"/>
  <c r="E40"/>
  <c r="S40"/>
  <c r="E41"/>
  <c r="S41"/>
  <c r="E42"/>
  <c r="S42"/>
  <c r="E43"/>
  <c r="S43"/>
  <c r="E44"/>
  <c r="S44"/>
  <c r="E45"/>
  <c r="S45"/>
  <c r="E46"/>
  <c r="S46"/>
  <c r="E47"/>
  <c r="S47"/>
  <c r="E48"/>
  <c r="S48"/>
  <c r="E49"/>
  <c r="S49"/>
  <c r="E50"/>
  <c r="S50"/>
  <c r="E51"/>
  <c r="S51"/>
  <c r="S52"/>
  <c r="D10"/>
  <c r="R10"/>
  <c r="D11"/>
  <c r="R11"/>
  <c r="D12"/>
  <c r="R12"/>
  <c r="D13"/>
  <c r="R13"/>
  <c r="D14"/>
  <c r="R14"/>
  <c r="D15"/>
  <c r="R15"/>
  <c r="D16"/>
  <c r="R16"/>
  <c r="D17"/>
  <c r="R17"/>
  <c r="D18"/>
  <c r="R18"/>
  <c r="D19"/>
  <c r="R19"/>
  <c r="D20"/>
  <c r="R20"/>
  <c r="D21"/>
  <c r="R21"/>
  <c r="D22"/>
  <c r="R22"/>
  <c r="D23"/>
  <c r="R23"/>
  <c r="D24"/>
  <c r="R24"/>
  <c r="D25"/>
  <c r="R25"/>
  <c r="D26"/>
  <c r="R26"/>
  <c r="D27"/>
  <c r="R27"/>
  <c r="D28"/>
  <c r="R28"/>
  <c r="D29"/>
  <c r="R29"/>
  <c r="D30"/>
  <c r="R30"/>
  <c r="D31"/>
  <c r="R31"/>
  <c r="D32"/>
  <c r="R32"/>
  <c r="D33"/>
  <c r="R33"/>
  <c r="D34"/>
  <c r="R34"/>
  <c r="D35"/>
  <c r="R35"/>
  <c r="D36"/>
  <c r="R36"/>
  <c r="D37"/>
  <c r="R37"/>
  <c r="D38"/>
  <c r="R38"/>
  <c r="D39"/>
  <c r="R39"/>
  <c r="D40"/>
  <c r="R40"/>
  <c r="D41"/>
  <c r="R41"/>
  <c r="D42"/>
  <c r="R42"/>
  <c r="D43"/>
  <c r="R43"/>
  <c r="D44"/>
  <c r="R44"/>
  <c r="D45"/>
  <c r="R45"/>
  <c r="D46"/>
  <c r="R46"/>
  <c r="D47"/>
  <c r="R47"/>
  <c r="D48"/>
  <c r="R48"/>
  <c r="D49"/>
  <c r="R49"/>
  <c r="D50"/>
  <c r="R50"/>
  <c r="D51"/>
  <c r="R51"/>
  <c r="R52"/>
  <c r="I52"/>
  <c r="O52"/>
  <c r="Q52"/>
  <c r="AJ9"/>
  <c r="AB51"/>
  <c r="AD51"/>
  <c r="Q51"/>
  <c r="C51"/>
  <c r="W50"/>
  <c r="Q50"/>
  <c r="C50"/>
  <c r="W49"/>
  <c r="Q49"/>
  <c r="C49"/>
  <c r="W48"/>
  <c r="Q47"/>
  <c r="Q48"/>
  <c r="C48"/>
  <c r="W47"/>
  <c r="C47"/>
  <c r="W46"/>
  <c r="Q46"/>
  <c r="C46"/>
  <c r="W45"/>
  <c r="Q45"/>
  <c r="C45"/>
  <c r="W44"/>
  <c r="Q44"/>
  <c r="C44"/>
  <c r="W43"/>
  <c r="Q43"/>
  <c r="C43"/>
  <c r="W42"/>
  <c r="Q42"/>
  <c r="C42"/>
  <c r="W41"/>
  <c r="Q40"/>
  <c r="Q41"/>
  <c r="C41"/>
  <c r="W40"/>
  <c r="C40"/>
  <c r="C3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Y39"/>
  <c r="X39"/>
  <c r="W39"/>
  <c r="Q39"/>
  <c r="Y38"/>
  <c r="X38"/>
  <c r="W38"/>
  <c r="Q38"/>
  <c r="Y37"/>
  <c r="X37"/>
  <c r="W37"/>
  <c r="Q37"/>
  <c r="Y36"/>
  <c r="X36"/>
  <c r="W36"/>
  <c r="Q36"/>
  <c r="Y35"/>
  <c r="X35"/>
  <c r="W35"/>
  <c r="Q35"/>
  <c r="Y34"/>
  <c r="X34"/>
  <c r="W34"/>
  <c r="Q34"/>
  <c r="Y33"/>
  <c r="X33"/>
  <c r="W33"/>
  <c r="Q33"/>
  <c r="Y32"/>
  <c r="X32"/>
  <c r="W32"/>
  <c r="Q32"/>
  <c r="Y31"/>
  <c r="X31"/>
  <c r="W31"/>
  <c r="Q31"/>
  <c r="Y30"/>
  <c r="X30"/>
  <c r="W30"/>
  <c r="Q30"/>
  <c r="Y29"/>
  <c r="X29"/>
  <c r="W29"/>
  <c r="Q29"/>
  <c r="Y28"/>
  <c r="X28"/>
  <c r="W28"/>
  <c r="Q28"/>
  <c r="Y27"/>
  <c r="X27"/>
  <c r="W27"/>
  <c r="Q27"/>
  <c r="Y26"/>
  <c r="X26"/>
  <c r="W26"/>
  <c r="Q26"/>
  <c r="Y25"/>
  <c r="X25"/>
  <c r="W25"/>
  <c r="Q25"/>
  <c r="Y24"/>
  <c r="X24"/>
  <c r="W24"/>
  <c r="Q24"/>
  <c r="Y23"/>
  <c r="X23"/>
  <c r="W23"/>
  <c r="Q23"/>
  <c r="Y22"/>
  <c r="X22"/>
  <c r="W22"/>
  <c r="Q22"/>
  <c r="Y21"/>
  <c r="X21"/>
  <c r="W21"/>
  <c r="Q21"/>
  <c r="Y20"/>
  <c r="X20"/>
  <c r="W20"/>
  <c r="Q20"/>
  <c r="Y19"/>
  <c r="X19"/>
  <c r="W19"/>
  <c r="Q19"/>
  <c r="Y18"/>
  <c r="X18"/>
  <c r="W18"/>
  <c r="Q18"/>
  <c r="AD17"/>
  <c r="Y17"/>
  <c r="X17"/>
  <c r="W17"/>
  <c r="Q17"/>
  <c r="AD16"/>
  <c r="Y16"/>
  <c r="X16"/>
  <c r="W16"/>
  <c r="Q16"/>
  <c r="AD15"/>
  <c r="Y15"/>
  <c r="X15"/>
  <c r="W15"/>
  <c r="Q15"/>
  <c r="Y14"/>
  <c r="X14"/>
  <c r="W14"/>
  <c r="Q14"/>
  <c r="Y13"/>
  <c r="X13"/>
  <c r="W13"/>
  <c r="Q13"/>
  <c r="Y12"/>
  <c r="X12"/>
  <c r="W12"/>
  <c r="Q12"/>
  <c r="Y11"/>
  <c r="X11"/>
  <c r="W11"/>
  <c r="Q11"/>
  <c r="Q10"/>
  <c r="AP9"/>
  <c r="AO9"/>
  <c r="AN9"/>
  <c r="AM9"/>
  <c r="AL9"/>
  <c r="AK9"/>
  <c r="AI9"/>
  <c r="AH9"/>
  <c r="K4" i="25"/>
  <c r="E10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R38"/>
  <c r="S38"/>
  <c r="Q38"/>
  <c r="D39"/>
  <c r="E39"/>
  <c r="R39"/>
  <c r="S39"/>
  <c r="Q39"/>
  <c r="D40"/>
  <c r="D41"/>
  <c r="D42"/>
  <c r="D43"/>
  <c r="D44"/>
  <c r="E40"/>
  <c r="E41"/>
  <c r="E42"/>
  <c r="E43"/>
  <c r="E44"/>
  <c r="I38"/>
  <c r="I39"/>
  <c r="I40"/>
  <c r="R44"/>
  <c r="S44"/>
  <c r="Q44"/>
  <c r="Q40"/>
  <c r="Q41"/>
  <c r="R42"/>
  <c r="S42"/>
  <c r="Q42"/>
  <c r="R43"/>
  <c r="S43"/>
  <c r="Q43"/>
  <c r="D45"/>
  <c r="E45"/>
  <c r="R45"/>
  <c r="S45"/>
  <c r="Q45"/>
  <c r="D46"/>
  <c r="E46"/>
  <c r="R46"/>
  <c r="S46"/>
  <c r="Q46"/>
  <c r="Q47"/>
  <c r="D47"/>
  <c r="D48"/>
  <c r="D49"/>
  <c r="D50"/>
  <c r="D51"/>
  <c r="E47"/>
  <c r="E48"/>
  <c r="E49"/>
  <c r="E50"/>
  <c r="E51"/>
  <c r="R51"/>
  <c r="S51"/>
  <c r="Q51"/>
  <c r="Q48"/>
  <c r="Q9" i="26"/>
  <c r="R35" i="25"/>
  <c r="S35"/>
  <c r="Q35"/>
  <c r="R36"/>
  <c r="S36"/>
  <c r="Q36"/>
  <c r="R37"/>
  <c r="S37"/>
  <c r="Q37"/>
  <c r="AZ52" i="26"/>
  <c r="AO52"/>
  <c r="AY52"/>
  <c r="AN52"/>
  <c r="AX52"/>
  <c r="AM52"/>
  <c r="AW52"/>
  <c r="AL52"/>
  <c r="AV52"/>
  <c r="AJ52"/>
  <c r="AT52"/>
  <c r="AH52"/>
  <c r="AR52"/>
  <c r="AI52"/>
  <c r="AH10"/>
  <c r="AR10"/>
  <c r="AH11"/>
  <c r="AR11"/>
  <c r="AH12"/>
  <c r="AR12"/>
  <c r="AH13"/>
  <c r="AR13"/>
  <c r="AH14"/>
  <c r="AR14"/>
  <c r="AH15"/>
  <c r="AR15"/>
  <c r="AH16"/>
  <c r="AR16"/>
  <c r="AH17"/>
  <c r="AR17"/>
  <c r="AH18"/>
  <c r="AR18"/>
  <c r="AH19"/>
  <c r="AR19"/>
  <c r="AH20"/>
  <c r="AR20"/>
  <c r="AH21"/>
  <c r="AR21"/>
  <c r="AH22"/>
  <c r="AR22"/>
  <c r="AH23"/>
  <c r="AR23"/>
  <c r="AH24"/>
  <c r="AR24"/>
  <c r="AH25"/>
  <c r="AR25"/>
  <c r="AH26"/>
  <c r="AR26"/>
  <c r="AH27"/>
  <c r="AR27"/>
  <c r="AH28"/>
  <c r="AR28"/>
  <c r="AH29"/>
  <c r="AR29"/>
  <c r="AH30"/>
  <c r="AR30"/>
  <c r="AH31"/>
  <c r="AR31"/>
  <c r="AH32"/>
  <c r="AR32"/>
  <c r="AH33"/>
  <c r="AR33"/>
  <c r="AH34"/>
  <c r="AR34"/>
  <c r="AH35"/>
  <c r="AR35"/>
  <c r="AH36"/>
  <c r="AR36"/>
  <c r="AH37"/>
  <c r="AR37"/>
  <c r="AH38"/>
  <c r="AR38"/>
  <c r="AH39"/>
  <c r="AR39"/>
  <c r="AH40"/>
  <c r="AR40"/>
  <c r="AH41"/>
  <c r="AR41"/>
  <c r="AH42"/>
  <c r="AR42"/>
  <c r="AH43"/>
  <c r="AR43"/>
  <c r="AH44"/>
  <c r="AR44"/>
  <c r="AH45"/>
  <c r="AR45"/>
  <c r="AH46"/>
  <c r="AR46"/>
  <c r="AH47"/>
  <c r="AR47"/>
  <c r="AH48"/>
  <c r="AR48"/>
  <c r="AH49"/>
  <c r="AR49"/>
  <c r="AH50"/>
  <c r="AR50"/>
  <c r="AH51"/>
  <c r="AR51"/>
  <c r="AR9"/>
  <c r="AI10"/>
  <c r="AS10"/>
  <c r="AI11"/>
  <c r="AS11"/>
  <c r="AI12"/>
  <c r="AS12"/>
  <c r="AI13"/>
  <c r="AS13"/>
  <c r="AI14"/>
  <c r="AS14"/>
  <c r="AI15"/>
  <c r="AS15"/>
  <c r="AI16"/>
  <c r="AS16"/>
  <c r="AI17"/>
  <c r="AS17"/>
  <c r="AI18"/>
  <c r="AS18"/>
  <c r="AI19"/>
  <c r="AS19"/>
  <c r="AI20"/>
  <c r="AS20"/>
  <c r="AI21"/>
  <c r="AS21"/>
  <c r="AI22"/>
  <c r="AS22"/>
  <c r="AI23"/>
  <c r="AS23"/>
  <c r="AI24"/>
  <c r="AS24"/>
  <c r="AI25"/>
  <c r="AS25"/>
  <c r="AI26"/>
  <c r="AS26"/>
  <c r="AI27"/>
  <c r="AS27"/>
  <c r="AI28"/>
  <c r="AS28"/>
  <c r="AI29"/>
  <c r="AS29"/>
  <c r="AI30"/>
  <c r="AS30"/>
  <c r="AI31"/>
  <c r="AS31"/>
  <c r="AI32"/>
  <c r="AS32"/>
  <c r="AI33"/>
  <c r="AS33"/>
  <c r="AI34"/>
  <c r="AS34"/>
  <c r="AI35"/>
  <c r="AS35"/>
  <c r="AI36"/>
  <c r="AS36"/>
  <c r="AI37"/>
  <c r="AS37"/>
  <c r="AI38"/>
  <c r="AS38"/>
  <c r="AI39"/>
  <c r="AS39"/>
  <c r="AI40"/>
  <c r="AS40"/>
  <c r="AI41"/>
  <c r="AS41"/>
  <c r="AI42"/>
  <c r="AS42"/>
  <c r="AI43"/>
  <c r="AS43"/>
  <c r="AI44"/>
  <c r="AS44"/>
  <c r="AI45"/>
  <c r="AS45"/>
  <c r="AI46"/>
  <c r="AS46"/>
  <c r="AI47"/>
  <c r="AS47"/>
  <c r="AI48"/>
  <c r="AS48"/>
  <c r="AI49"/>
  <c r="AS49"/>
  <c r="AI50"/>
  <c r="AS50"/>
  <c r="AI51"/>
  <c r="AS51"/>
  <c r="AS9"/>
  <c r="AB8"/>
  <c r="AD8"/>
  <c r="AJ10"/>
  <c r="AT10"/>
  <c r="AJ11"/>
  <c r="AT11"/>
  <c r="AJ12"/>
  <c r="AT12"/>
  <c r="AJ13"/>
  <c r="I13"/>
  <c r="AT13"/>
  <c r="AJ14"/>
  <c r="AT14"/>
  <c r="AJ15"/>
  <c r="AT15"/>
  <c r="AJ16"/>
  <c r="AT16"/>
  <c r="AJ17"/>
  <c r="I17"/>
  <c r="AT17"/>
  <c r="AJ18"/>
  <c r="I18"/>
  <c r="AT18"/>
  <c r="AJ19"/>
  <c r="I19"/>
  <c r="AT19"/>
  <c r="AJ20"/>
  <c r="I20"/>
  <c r="AT20"/>
  <c r="AJ21"/>
  <c r="I21"/>
  <c r="AT21"/>
  <c r="AJ22"/>
  <c r="AT22"/>
  <c r="AJ23"/>
  <c r="AT23"/>
  <c r="AJ24"/>
  <c r="I24"/>
  <c r="AT24"/>
  <c r="AJ25"/>
  <c r="I25"/>
  <c r="AT25"/>
  <c r="AJ26"/>
  <c r="I26"/>
  <c r="AT26"/>
  <c r="AJ27"/>
  <c r="I27"/>
  <c r="AT27"/>
  <c r="AJ28"/>
  <c r="I28"/>
  <c r="AT28"/>
  <c r="AJ29"/>
  <c r="AT29"/>
  <c r="AJ30"/>
  <c r="AT30"/>
  <c r="AJ31"/>
  <c r="I31"/>
  <c r="AT31"/>
  <c r="AJ32"/>
  <c r="I32"/>
  <c r="AT32"/>
  <c r="AJ33"/>
  <c r="I33"/>
  <c r="AT33"/>
  <c r="AJ34"/>
  <c r="I34"/>
  <c r="AT34"/>
  <c r="AJ35"/>
  <c r="I35"/>
  <c r="AT35"/>
  <c r="AJ36"/>
  <c r="AT36"/>
  <c r="AJ37"/>
  <c r="AT37"/>
  <c r="AJ38"/>
  <c r="I38"/>
  <c r="AT38"/>
  <c r="AJ39"/>
  <c r="I39"/>
  <c r="AT39"/>
  <c r="AJ40"/>
  <c r="I40"/>
  <c r="AT40"/>
  <c r="AJ41"/>
  <c r="AT41"/>
  <c r="AJ42"/>
  <c r="AT42"/>
  <c r="AJ43"/>
  <c r="AT43"/>
  <c r="AJ44"/>
  <c r="AT44"/>
  <c r="AJ45"/>
  <c r="AT45"/>
  <c r="AJ46"/>
  <c r="AT46"/>
  <c r="AJ47"/>
  <c r="AT47"/>
  <c r="AJ48"/>
  <c r="AT48"/>
  <c r="AJ49"/>
  <c r="AT49"/>
  <c r="AJ50"/>
  <c r="AT50"/>
  <c r="AJ51"/>
  <c r="AT51"/>
  <c r="AT9"/>
  <c r="AK10"/>
  <c r="AU10"/>
  <c r="AK11"/>
  <c r="AU11"/>
  <c r="AK12"/>
  <c r="AU12"/>
  <c r="AK13"/>
  <c r="AU13"/>
  <c r="AK14"/>
  <c r="AU14"/>
  <c r="AK15"/>
  <c r="AU15"/>
  <c r="AK16"/>
  <c r="AU16"/>
  <c r="AK17"/>
  <c r="AU17"/>
  <c r="AK18"/>
  <c r="AU18"/>
  <c r="AK19"/>
  <c r="AU19"/>
  <c r="AK20"/>
  <c r="AU20"/>
  <c r="AK21"/>
  <c r="AU21"/>
  <c r="AK22"/>
  <c r="AU22"/>
  <c r="AK23"/>
  <c r="AU23"/>
  <c r="AK24"/>
  <c r="AU24"/>
  <c r="AK25"/>
  <c r="AU25"/>
  <c r="AK26"/>
  <c r="AU26"/>
  <c r="AK27"/>
  <c r="AU27"/>
  <c r="AK28"/>
  <c r="AU28"/>
  <c r="AK29"/>
  <c r="AU29"/>
  <c r="AK30"/>
  <c r="AU30"/>
  <c r="AK31"/>
  <c r="AU31"/>
  <c r="AK32"/>
  <c r="AU32"/>
  <c r="AK33"/>
  <c r="AU33"/>
  <c r="AK34"/>
  <c r="AU34"/>
  <c r="AK35"/>
  <c r="AU35"/>
  <c r="AK36"/>
  <c r="AU36"/>
  <c r="AK37"/>
  <c r="AU37"/>
  <c r="AK38"/>
  <c r="AU38"/>
  <c r="AK39"/>
  <c r="AU39"/>
  <c r="AK40"/>
  <c r="AU40"/>
  <c r="AK41"/>
  <c r="AU41"/>
  <c r="AK42"/>
  <c r="AU42"/>
  <c r="AK43"/>
  <c r="AU43"/>
  <c r="AK44"/>
  <c r="AU44"/>
  <c r="AK45"/>
  <c r="AU45"/>
  <c r="AK46"/>
  <c r="AU46"/>
  <c r="AK47"/>
  <c r="AU47"/>
  <c r="AK48"/>
  <c r="AU48"/>
  <c r="AK49"/>
  <c r="AU49"/>
  <c r="AK50"/>
  <c r="AU50"/>
  <c r="AK51"/>
  <c r="AU51"/>
  <c r="AU9"/>
  <c r="AB9"/>
  <c r="AD9"/>
  <c r="AL10"/>
  <c r="AV10"/>
  <c r="AL11"/>
  <c r="AV11"/>
  <c r="AL12"/>
  <c r="AV12"/>
  <c r="AL13"/>
  <c r="AV13"/>
  <c r="AL14"/>
  <c r="AV14"/>
  <c r="AL15"/>
  <c r="AV15"/>
  <c r="AL16"/>
  <c r="AV16"/>
  <c r="AL17"/>
  <c r="AV17"/>
  <c r="AL18"/>
  <c r="AV18"/>
  <c r="AL19"/>
  <c r="AV19"/>
  <c r="AL20"/>
  <c r="AV20"/>
  <c r="AL21"/>
  <c r="AV21"/>
  <c r="AL22"/>
  <c r="AV22"/>
  <c r="AL23"/>
  <c r="AV23"/>
  <c r="AL24"/>
  <c r="AV24"/>
  <c r="AL25"/>
  <c r="AV25"/>
  <c r="AL26"/>
  <c r="AV26"/>
  <c r="AL27"/>
  <c r="AV27"/>
  <c r="AL28"/>
  <c r="AV28"/>
  <c r="AL29"/>
  <c r="AV29"/>
  <c r="AL30"/>
  <c r="AV30"/>
  <c r="AL31"/>
  <c r="AV31"/>
  <c r="AL32"/>
  <c r="AV32"/>
  <c r="AL33"/>
  <c r="AV33"/>
  <c r="AL34"/>
  <c r="AV34"/>
  <c r="AL35"/>
  <c r="AV35"/>
  <c r="AL36"/>
  <c r="AV36"/>
  <c r="AL37"/>
  <c r="AV37"/>
  <c r="AL38"/>
  <c r="AV38"/>
  <c r="AL39"/>
  <c r="AV39"/>
  <c r="AL40"/>
  <c r="AV40"/>
  <c r="AL41"/>
  <c r="AV41"/>
  <c r="AL42"/>
  <c r="AV42"/>
  <c r="AL43"/>
  <c r="AV43"/>
  <c r="AL44"/>
  <c r="AV44"/>
  <c r="AL45"/>
  <c r="AV45"/>
  <c r="AL46"/>
  <c r="AV46"/>
  <c r="AL47"/>
  <c r="AV47"/>
  <c r="AL48"/>
  <c r="AV48"/>
  <c r="AL49"/>
  <c r="AV49"/>
  <c r="AL50"/>
  <c r="AV50"/>
  <c r="AL51"/>
  <c r="AV51"/>
  <c r="AV9"/>
  <c r="AM10"/>
  <c r="AW10"/>
  <c r="AM11"/>
  <c r="AW11"/>
  <c r="AM12"/>
  <c r="AW12"/>
  <c r="AM13"/>
  <c r="AW13"/>
  <c r="AM14"/>
  <c r="AW14"/>
  <c r="AM15"/>
  <c r="AW15"/>
  <c r="AM16"/>
  <c r="AW16"/>
  <c r="AM17"/>
  <c r="AW17"/>
  <c r="AM18"/>
  <c r="AW18"/>
  <c r="AM19"/>
  <c r="AW19"/>
  <c r="AM20"/>
  <c r="AW20"/>
  <c r="AM21"/>
  <c r="AW21"/>
  <c r="AM22"/>
  <c r="AW22"/>
  <c r="AM23"/>
  <c r="AW23"/>
  <c r="AM24"/>
  <c r="AW24"/>
  <c r="AM25"/>
  <c r="AW25"/>
  <c r="AM26"/>
  <c r="AW26"/>
  <c r="AM27"/>
  <c r="AW27"/>
  <c r="AM28"/>
  <c r="AW28"/>
  <c r="AM29"/>
  <c r="AW29"/>
  <c r="AM30"/>
  <c r="AW30"/>
  <c r="AM31"/>
  <c r="AW31"/>
  <c r="AM32"/>
  <c r="AW32"/>
  <c r="AM33"/>
  <c r="AW33"/>
  <c r="AM34"/>
  <c r="AW34"/>
  <c r="AM35"/>
  <c r="AW35"/>
  <c r="AM36"/>
  <c r="AW36"/>
  <c r="AM37"/>
  <c r="AW37"/>
  <c r="AM38"/>
  <c r="AW38"/>
  <c r="AM39"/>
  <c r="AW39"/>
  <c r="AM40"/>
  <c r="AW40"/>
  <c r="AM41"/>
  <c r="AW41"/>
  <c r="AM42"/>
  <c r="AW42"/>
  <c r="AM43"/>
  <c r="AW43"/>
  <c r="AM44"/>
  <c r="AW44"/>
  <c r="AM45"/>
  <c r="AW45"/>
  <c r="AM46"/>
  <c r="AW46"/>
  <c r="AM47"/>
  <c r="AW47"/>
  <c r="AM48"/>
  <c r="AW48"/>
  <c r="AM49"/>
  <c r="AW49"/>
  <c r="AM50"/>
  <c r="AW50"/>
  <c r="AM51"/>
  <c r="AW51"/>
  <c r="AW9"/>
  <c r="AB10"/>
  <c r="AD10"/>
  <c r="AN10"/>
  <c r="AX10"/>
  <c r="AN11"/>
  <c r="AX11"/>
  <c r="AN12"/>
  <c r="AX12"/>
  <c r="AN13"/>
  <c r="AX13"/>
  <c r="AN14"/>
  <c r="AX14"/>
  <c r="AN15"/>
  <c r="AX15"/>
  <c r="AN16"/>
  <c r="AX16"/>
  <c r="AN17"/>
  <c r="AX17"/>
  <c r="AN18"/>
  <c r="AX18"/>
  <c r="AN19"/>
  <c r="AX19"/>
  <c r="AN20"/>
  <c r="AX20"/>
  <c r="AN21"/>
  <c r="AX21"/>
  <c r="AN22"/>
  <c r="AX22"/>
  <c r="AN23"/>
  <c r="AX23"/>
  <c r="AN24"/>
  <c r="AX24"/>
  <c r="AN25"/>
  <c r="AX25"/>
  <c r="AN26"/>
  <c r="AX26"/>
  <c r="AN27"/>
  <c r="AX27"/>
  <c r="AN28"/>
  <c r="AX28"/>
  <c r="AN29"/>
  <c r="AX29"/>
  <c r="AN30"/>
  <c r="AX30"/>
  <c r="AN31"/>
  <c r="AX31"/>
  <c r="AN32"/>
  <c r="AX32"/>
  <c r="AN33"/>
  <c r="AX33"/>
  <c r="AN34"/>
  <c r="AX34"/>
  <c r="AN35"/>
  <c r="AX35"/>
  <c r="AN36"/>
  <c r="AX36"/>
  <c r="AN37"/>
  <c r="AX37"/>
  <c r="AN38"/>
  <c r="AX38"/>
  <c r="AN39"/>
  <c r="AX39"/>
  <c r="AN40"/>
  <c r="AX40"/>
  <c r="AN41"/>
  <c r="AX41"/>
  <c r="AN42"/>
  <c r="AX42"/>
  <c r="AN43"/>
  <c r="AX43"/>
  <c r="AN44"/>
  <c r="AX44"/>
  <c r="AN45"/>
  <c r="AX45"/>
  <c r="AN46"/>
  <c r="AX46"/>
  <c r="AN47"/>
  <c r="AX47"/>
  <c r="AN48"/>
  <c r="AX48"/>
  <c r="AN49"/>
  <c r="AX49"/>
  <c r="AN50"/>
  <c r="AX50"/>
  <c r="AN51"/>
  <c r="AX51"/>
  <c r="AX9"/>
  <c r="AO10"/>
  <c r="AY10"/>
  <c r="AO11"/>
  <c r="AY11"/>
  <c r="AO12"/>
  <c r="AY12"/>
  <c r="AO13"/>
  <c r="AY13"/>
  <c r="AO14"/>
  <c r="AY14"/>
  <c r="AO15"/>
  <c r="AY15"/>
  <c r="AO16"/>
  <c r="AY16"/>
  <c r="AO17"/>
  <c r="AY17"/>
  <c r="AO18"/>
  <c r="AY18"/>
  <c r="AO19"/>
  <c r="AY19"/>
  <c r="AO20"/>
  <c r="AY20"/>
  <c r="AO21"/>
  <c r="AY21"/>
  <c r="AO22"/>
  <c r="AY22"/>
  <c r="AO23"/>
  <c r="AY23"/>
  <c r="AO24"/>
  <c r="AY24"/>
  <c r="AO25"/>
  <c r="AY25"/>
  <c r="AO26"/>
  <c r="AY26"/>
  <c r="AO27"/>
  <c r="AY27"/>
  <c r="AO28"/>
  <c r="AY28"/>
  <c r="AO29"/>
  <c r="AY29"/>
  <c r="AO30"/>
  <c r="AY30"/>
  <c r="AO31"/>
  <c r="AY31"/>
  <c r="AO32"/>
  <c r="AY32"/>
  <c r="AO33"/>
  <c r="AY33"/>
  <c r="AO34"/>
  <c r="AY34"/>
  <c r="AO35"/>
  <c r="AY35"/>
  <c r="AO36"/>
  <c r="AY36"/>
  <c r="AO37"/>
  <c r="AY37"/>
  <c r="AO38"/>
  <c r="AY38"/>
  <c r="AO39"/>
  <c r="AY39"/>
  <c r="AO40"/>
  <c r="AY40"/>
  <c r="AO41"/>
  <c r="AY41"/>
  <c r="AO42"/>
  <c r="AY42"/>
  <c r="AO43"/>
  <c r="AY43"/>
  <c r="AO44"/>
  <c r="AY44"/>
  <c r="AO45"/>
  <c r="AY45"/>
  <c r="AO46"/>
  <c r="AY46"/>
  <c r="AO47"/>
  <c r="AY47"/>
  <c r="AO48"/>
  <c r="AY48"/>
  <c r="AO49"/>
  <c r="AY49"/>
  <c r="AO50"/>
  <c r="AY50"/>
  <c r="AO51"/>
  <c r="AY51"/>
  <c r="AY9"/>
  <c r="AB11"/>
  <c r="AD11"/>
  <c r="AP10"/>
  <c r="AZ10"/>
  <c r="AP11"/>
  <c r="AZ11"/>
  <c r="AP12"/>
  <c r="AZ12"/>
  <c r="AP13"/>
  <c r="AZ13"/>
  <c r="AP14"/>
  <c r="AZ14"/>
  <c r="AP15"/>
  <c r="AZ15"/>
  <c r="AP16"/>
  <c r="AZ16"/>
  <c r="AP17"/>
  <c r="AZ17"/>
  <c r="AP18"/>
  <c r="AZ18"/>
  <c r="AP19"/>
  <c r="AZ19"/>
  <c r="AP20"/>
  <c r="AZ20"/>
  <c r="AP21"/>
  <c r="AZ21"/>
  <c r="AP22"/>
  <c r="AZ22"/>
  <c r="AP23"/>
  <c r="AZ23"/>
  <c r="AP24"/>
  <c r="AZ24"/>
  <c r="AP25"/>
  <c r="AZ25"/>
  <c r="AP26"/>
  <c r="AZ26"/>
  <c r="AP27"/>
  <c r="AZ27"/>
  <c r="AP28"/>
  <c r="AZ28"/>
  <c r="AP29"/>
  <c r="AZ29"/>
  <c r="AP30"/>
  <c r="AZ30"/>
  <c r="AP31"/>
  <c r="AZ31"/>
  <c r="AP32"/>
  <c r="AZ32"/>
  <c r="AP33"/>
  <c r="AZ33"/>
  <c r="AP34"/>
  <c r="AZ34"/>
  <c r="AP35"/>
  <c r="AZ35"/>
  <c r="AP36"/>
  <c r="AZ36"/>
  <c r="AP37"/>
  <c r="AZ37"/>
  <c r="AP38"/>
  <c r="AZ38"/>
  <c r="AP39"/>
  <c r="AZ39"/>
  <c r="AP40"/>
  <c r="AZ40"/>
  <c r="AP41"/>
  <c r="AZ41"/>
  <c r="AP42"/>
  <c r="AZ42"/>
  <c r="AP43"/>
  <c r="AZ43"/>
  <c r="AP44"/>
  <c r="AZ44"/>
  <c r="AP45"/>
  <c r="AZ45"/>
  <c r="AP46"/>
  <c r="AZ46"/>
  <c r="AP47"/>
  <c r="AZ47"/>
  <c r="AP48"/>
  <c r="AZ48"/>
  <c r="AP49"/>
  <c r="AZ49"/>
  <c r="AP50"/>
  <c r="AZ50"/>
  <c r="AP51"/>
  <c r="AZ51"/>
  <c r="AZ9"/>
  <c r="AB12"/>
  <c r="AD12"/>
  <c r="W9"/>
  <c r="O10"/>
  <c r="V10"/>
  <c r="O11"/>
  <c r="V11"/>
  <c r="O12"/>
  <c r="V12"/>
  <c r="O13"/>
  <c r="V13"/>
  <c r="O14"/>
  <c r="V14"/>
  <c r="O15"/>
  <c r="V15"/>
  <c r="O16"/>
  <c r="V16"/>
  <c r="O17"/>
  <c r="V17"/>
  <c r="O18"/>
  <c r="V18"/>
  <c r="O19"/>
  <c r="V19"/>
  <c r="O20"/>
  <c r="V20"/>
  <c r="O21"/>
  <c r="V21"/>
  <c r="O22"/>
  <c r="V22"/>
  <c r="O23"/>
  <c r="V23"/>
  <c r="O24"/>
  <c r="V24"/>
  <c r="O25"/>
  <c r="V25"/>
  <c r="O26"/>
  <c r="V26"/>
  <c r="O27"/>
  <c r="V27"/>
  <c r="O28"/>
  <c r="V28"/>
  <c r="O29"/>
  <c r="V29"/>
  <c r="O30"/>
  <c r="V30"/>
  <c r="O31"/>
  <c r="V31"/>
  <c r="O32"/>
  <c r="V32"/>
  <c r="O33"/>
  <c r="V33"/>
  <c r="O34"/>
  <c r="V34"/>
  <c r="O35"/>
  <c r="V35"/>
  <c r="O36"/>
  <c r="V36"/>
  <c r="O37"/>
  <c r="V37"/>
  <c r="O38"/>
  <c r="V38"/>
  <c r="O39"/>
  <c r="V39"/>
  <c r="O40"/>
  <c r="V40"/>
  <c r="O41"/>
  <c r="V41"/>
  <c r="O42"/>
  <c r="V42"/>
  <c r="O43"/>
  <c r="V43"/>
  <c r="O44"/>
  <c r="V44"/>
  <c r="O45"/>
  <c r="V45"/>
  <c r="O46"/>
  <c r="V46"/>
  <c r="O47"/>
  <c r="V47"/>
  <c r="O48"/>
  <c r="V48"/>
  <c r="O49"/>
  <c r="V49"/>
  <c r="O50"/>
  <c r="V50"/>
  <c r="O51"/>
  <c r="V51"/>
  <c r="V52"/>
  <c r="I10"/>
  <c r="U10"/>
  <c r="I11"/>
  <c r="U11"/>
  <c r="I12"/>
  <c r="U12"/>
  <c r="U13"/>
  <c r="I14"/>
  <c r="U14"/>
  <c r="I15"/>
  <c r="U15"/>
  <c r="I16"/>
  <c r="U16"/>
  <c r="U17"/>
  <c r="U18"/>
  <c r="U19"/>
  <c r="U20"/>
  <c r="U21"/>
  <c r="I22"/>
  <c r="U22"/>
  <c r="I23"/>
  <c r="U23"/>
  <c r="U24"/>
  <c r="U25"/>
  <c r="U26"/>
  <c r="U27"/>
  <c r="U28"/>
  <c r="I29"/>
  <c r="U29"/>
  <c r="I30"/>
  <c r="U30"/>
  <c r="U31"/>
  <c r="U32"/>
  <c r="U33"/>
  <c r="U34"/>
  <c r="U35"/>
  <c r="I36"/>
  <c r="U36"/>
  <c r="I37"/>
  <c r="U37"/>
  <c r="U38"/>
  <c r="U39"/>
  <c r="U40"/>
  <c r="I41"/>
  <c r="U41"/>
  <c r="I42"/>
  <c r="U42"/>
  <c r="I43"/>
  <c r="U43"/>
  <c r="I44"/>
  <c r="U44"/>
  <c r="I45"/>
  <c r="U45"/>
  <c r="I46"/>
  <c r="U46"/>
  <c r="I47"/>
  <c r="U47"/>
  <c r="I48"/>
  <c r="U48"/>
  <c r="I49"/>
  <c r="U49"/>
  <c r="I50"/>
  <c r="U50"/>
  <c r="I51"/>
  <c r="U51"/>
  <c r="U52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K4"/>
  <c r="E10"/>
  <c r="S10"/>
  <c r="E11"/>
  <c r="S11"/>
  <c r="E12"/>
  <c r="S12"/>
  <c r="E13"/>
  <c r="S13"/>
  <c r="E14"/>
  <c r="S14"/>
  <c r="E15"/>
  <c r="S15"/>
  <c r="E16"/>
  <c r="S16"/>
  <c r="E17"/>
  <c r="S17"/>
  <c r="E18"/>
  <c r="S18"/>
  <c r="E19"/>
  <c r="S19"/>
  <c r="E20"/>
  <c r="S20"/>
  <c r="E21"/>
  <c r="S21"/>
  <c r="E22"/>
  <c r="S22"/>
  <c r="E23"/>
  <c r="S23"/>
  <c r="E24"/>
  <c r="S24"/>
  <c r="E25"/>
  <c r="S25"/>
  <c r="E26"/>
  <c r="S26"/>
  <c r="E27"/>
  <c r="S27"/>
  <c r="E28"/>
  <c r="S28"/>
  <c r="E29"/>
  <c r="S29"/>
  <c r="E30"/>
  <c r="S30"/>
  <c r="E31"/>
  <c r="S31"/>
  <c r="E32"/>
  <c r="S32"/>
  <c r="E33"/>
  <c r="S33"/>
  <c r="E34"/>
  <c r="S34"/>
  <c r="E35"/>
  <c r="S35"/>
  <c r="E36"/>
  <c r="S36"/>
  <c r="E37"/>
  <c r="S37"/>
  <c r="E38"/>
  <c r="S38"/>
  <c r="E39"/>
  <c r="S39"/>
  <c r="E40"/>
  <c r="S40"/>
  <c r="E41"/>
  <c r="S41"/>
  <c r="E42"/>
  <c r="S42"/>
  <c r="E43"/>
  <c r="S43"/>
  <c r="E44"/>
  <c r="S44"/>
  <c r="E45"/>
  <c r="S45"/>
  <c r="E46"/>
  <c r="S46"/>
  <c r="E47"/>
  <c r="S47"/>
  <c r="E48"/>
  <c r="S48"/>
  <c r="E49"/>
  <c r="S49"/>
  <c r="E50"/>
  <c r="S50"/>
  <c r="E51"/>
  <c r="S51"/>
  <c r="S52"/>
  <c r="D10"/>
  <c r="R10"/>
  <c r="D11"/>
  <c r="R11"/>
  <c r="D12"/>
  <c r="R12"/>
  <c r="D13"/>
  <c r="R13"/>
  <c r="D14"/>
  <c r="R14"/>
  <c r="D15"/>
  <c r="R15"/>
  <c r="D16"/>
  <c r="R16"/>
  <c r="D17"/>
  <c r="R17"/>
  <c r="D18"/>
  <c r="R18"/>
  <c r="D19"/>
  <c r="R19"/>
  <c r="D20"/>
  <c r="R20"/>
  <c r="D21"/>
  <c r="R21"/>
  <c r="D22"/>
  <c r="R22"/>
  <c r="D23"/>
  <c r="R23"/>
  <c r="D24"/>
  <c r="R24"/>
  <c r="D25"/>
  <c r="R25"/>
  <c r="D26"/>
  <c r="R26"/>
  <c r="D27"/>
  <c r="R27"/>
  <c r="D28"/>
  <c r="R28"/>
  <c r="D29"/>
  <c r="R29"/>
  <c r="D30"/>
  <c r="R30"/>
  <c r="D31"/>
  <c r="R31"/>
  <c r="D32"/>
  <c r="R32"/>
  <c r="D33"/>
  <c r="R33"/>
  <c r="D34"/>
  <c r="R34"/>
  <c r="D35"/>
  <c r="R35"/>
  <c r="D36"/>
  <c r="R36"/>
  <c r="D37"/>
  <c r="R37"/>
  <c r="D38"/>
  <c r="R38"/>
  <c r="D39"/>
  <c r="R39"/>
  <c r="D40"/>
  <c r="R40"/>
  <c r="D41"/>
  <c r="R41"/>
  <c r="D42"/>
  <c r="R42"/>
  <c r="D43"/>
  <c r="R43"/>
  <c r="D44"/>
  <c r="R44"/>
  <c r="D45"/>
  <c r="R45"/>
  <c r="D46"/>
  <c r="R46"/>
  <c r="D47"/>
  <c r="R47"/>
  <c r="D48"/>
  <c r="R48"/>
  <c r="D49"/>
  <c r="R49"/>
  <c r="D50"/>
  <c r="R50"/>
  <c r="D51"/>
  <c r="R51"/>
  <c r="R52"/>
  <c r="I52"/>
  <c r="O52"/>
  <c r="Q52"/>
  <c r="AJ9"/>
  <c r="AB51"/>
  <c r="AD51"/>
  <c r="Q51"/>
  <c r="C51"/>
  <c r="Q50"/>
  <c r="C50"/>
  <c r="Q49"/>
  <c r="C49"/>
  <c r="Q47"/>
  <c r="Q48"/>
  <c r="C48"/>
  <c r="C47"/>
  <c r="Q46"/>
  <c r="C46"/>
  <c r="Q45"/>
  <c r="C45"/>
  <c r="Q44"/>
  <c r="C44"/>
  <c r="Q43"/>
  <c r="C43"/>
  <c r="Q42"/>
  <c r="C42"/>
  <c r="Q40"/>
  <c r="Q41"/>
  <c r="C41"/>
  <c r="C40"/>
  <c r="C3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Y39"/>
  <c r="Q39"/>
  <c r="Y38"/>
  <c r="Q38"/>
  <c r="Y37"/>
  <c r="X37"/>
  <c r="W37"/>
  <c r="Q37"/>
  <c r="Y36"/>
  <c r="X36"/>
  <c r="W36"/>
  <c r="Q36"/>
  <c r="Y35"/>
  <c r="X35"/>
  <c r="W35"/>
  <c r="Q35"/>
  <c r="Y34"/>
  <c r="X34"/>
  <c r="W34"/>
  <c r="Q34"/>
  <c r="Y33"/>
  <c r="X33"/>
  <c r="W33"/>
  <c r="Q33"/>
  <c r="Y32"/>
  <c r="X32"/>
  <c r="W32"/>
  <c r="Q32"/>
  <c r="Y31"/>
  <c r="X31"/>
  <c r="W31"/>
  <c r="Q31"/>
  <c r="Y30"/>
  <c r="X30"/>
  <c r="W30"/>
  <c r="Q30"/>
  <c r="Y29"/>
  <c r="X29"/>
  <c r="W29"/>
  <c r="Q29"/>
  <c r="Y28"/>
  <c r="X28"/>
  <c r="W28"/>
  <c r="Q28"/>
  <c r="Y27"/>
  <c r="X27"/>
  <c r="W27"/>
  <c r="Q27"/>
  <c r="Y26"/>
  <c r="X26"/>
  <c r="W26"/>
  <c r="Q26"/>
  <c r="Y25"/>
  <c r="X25"/>
  <c r="W25"/>
  <c r="Q25"/>
  <c r="Y24"/>
  <c r="X24"/>
  <c r="W24"/>
  <c r="Q24"/>
  <c r="Y23"/>
  <c r="X23"/>
  <c r="W23"/>
  <c r="Q23"/>
  <c r="Y22"/>
  <c r="X22"/>
  <c r="W22"/>
  <c r="Q22"/>
  <c r="Y21"/>
  <c r="X21"/>
  <c r="W21"/>
  <c r="Q21"/>
  <c r="Y20"/>
  <c r="X20"/>
  <c r="W20"/>
  <c r="Q20"/>
  <c r="Y19"/>
  <c r="X19"/>
  <c r="W19"/>
  <c r="Q19"/>
  <c r="Y18"/>
  <c r="X18"/>
  <c r="W18"/>
  <c r="Q18"/>
  <c r="AD17"/>
  <c r="Y17"/>
  <c r="X17"/>
  <c r="W17"/>
  <c r="Q17"/>
  <c r="AD16"/>
  <c r="Y16"/>
  <c r="X16"/>
  <c r="W16"/>
  <c r="Q16"/>
  <c r="AD15"/>
  <c r="Y15"/>
  <c r="X15"/>
  <c r="W15"/>
  <c r="Q15"/>
  <c r="Y14"/>
  <c r="X14"/>
  <c r="W14"/>
  <c r="Q14"/>
  <c r="Y13"/>
  <c r="X13"/>
  <c r="W13"/>
  <c r="Q13"/>
  <c r="Y12"/>
  <c r="X12"/>
  <c r="W12"/>
  <c r="Q12"/>
  <c r="Y11"/>
  <c r="X11"/>
  <c r="W11"/>
  <c r="Q11"/>
  <c r="Q10"/>
  <c r="AP9"/>
  <c r="AO9"/>
  <c r="AN9"/>
  <c r="AM9"/>
  <c r="AL9"/>
  <c r="AK9"/>
  <c r="AI9"/>
  <c r="AH9"/>
  <c r="AZ52" i="25"/>
  <c r="AO52"/>
  <c r="AY52"/>
  <c r="AN52"/>
  <c r="AX52"/>
  <c r="AM52"/>
  <c r="AW52"/>
  <c r="AL52"/>
  <c r="AV52"/>
  <c r="AJ52"/>
  <c r="AT52"/>
  <c r="AH52"/>
  <c r="AR52"/>
  <c r="AI52"/>
  <c r="AH10"/>
  <c r="AR10"/>
  <c r="AH11"/>
  <c r="AR11"/>
  <c r="AH12"/>
  <c r="AR12"/>
  <c r="AH13"/>
  <c r="AR13"/>
  <c r="AH14"/>
  <c r="AR14"/>
  <c r="AH15"/>
  <c r="AR15"/>
  <c r="AH16"/>
  <c r="AR16"/>
  <c r="AH17"/>
  <c r="AR17"/>
  <c r="AH18"/>
  <c r="AR18"/>
  <c r="AH19"/>
  <c r="AR19"/>
  <c r="AH20"/>
  <c r="AR20"/>
  <c r="AH21"/>
  <c r="AR21"/>
  <c r="AH22"/>
  <c r="AR22"/>
  <c r="AH23"/>
  <c r="AR23"/>
  <c r="AH24"/>
  <c r="AR24"/>
  <c r="AH25"/>
  <c r="AR25"/>
  <c r="AH26"/>
  <c r="AR26"/>
  <c r="AH27"/>
  <c r="AR27"/>
  <c r="AH28"/>
  <c r="AR28"/>
  <c r="AH29"/>
  <c r="AR29"/>
  <c r="AH30"/>
  <c r="AR30"/>
  <c r="AH31"/>
  <c r="AR31"/>
  <c r="AH32"/>
  <c r="AR32"/>
  <c r="AH33"/>
  <c r="AR33"/>
  <c r="AH34"/>
  <c r="AR34"/>
  <c r="AH35"/>
  <c r="AR35"/>
  <c r="AH36"/>
  <c r="AR36"/>
  <c r="AH37"/>
  <c r="AR37"/>
  <c r="AH38"/>
  <c r="AR38"/>
  <c r="AH39"/>
  <c r="AR39"/>
  <c r="AH40"/>
  <c r="AR40"/>
  <c r="AH41"/>
  <c r="AR41"/>
  <c r="AH42"/>
  <c r="AR42"/>
  <c r="AH43"/>
  <c r="AR43"/>
  <c r="AH44"/>
  <c r="AR44"/>
  <c r="AH45"/>
  <c r="AR45"/>
  <c r="AH46"/>
  <c r="AR46"/>
  <c r="AH47"/>
  <c r="AR47"/>
  <c r="AH48"/>
  <c r="AR48"/>
  <c r="AH49"/>
  <c r="AR49"/>
  <c r="AH50"/>
  <c r="AR50"/>
  <c r="AH51"/>
  <c r="AR51"/>
  <c r="AR9"/>
  <c r="AI10"/>
  <c r="AS10"/>
  <c r="AI11"/>
  <c r="AS11"/>
  <c r="AI12"/>
  <c r="AS12"/>
  <c r="AI13"/>
  <c r="AS13"/>
  <c r="AI14"/>
  <c r="AS14"/>
  <c r="AI15"/>
  <c r="AS15"/>
  <c r="AI16"/>
  <c r="AS16"/>
  <c r="AI17"/>
  <c r="AS17"/>
  <c r="AI18"/>
  <c r="AS18"/>
  <c r="AI19"/>
  <c r="AS19"/>
  <c r="AI20"/>
  <c r="AS20"/>
  <c r="AI21"/>
  <c r="AS21"/>
  <c r="AI22"/>
  <c r="AS22"/>
  <c r="AI23"/>
  <c r="AS23"/>
  <c r="AI24"/>
  <c r="AS24"/>
  <c r="AI25"/>
  <c r="AS25"/>
  <c r="AI26"/>
  <c r="AS26"/>
  <c r="AI27"/>
  <c r="AS27"/>
  <c r="AI28"/>
  <c r="AS28"/>
  <c r="AI29"/>
  <c r="AS29"/>
  <c r="AI30"/>
  <c r="AS30"/>
  <c r="AI31"/>
  <c r="AS31"/>
  <c r="AI32"/>
  <c r="AS32"/>
  <c r="AI33"/>
  <c r="AS33"/>
  <c r="AI34"/>
  <c r="AS34"/>
  <c r="AI35"/>
  <c r="AS35"/>
  <c r="AI36"/>
  <c r="AS36"/>
  <c r="AI37"/>
  <c r="AS37"/>
  <c r="AI38"/>
  <c r="AS38"/>
  <c r="AI39"/>
  <c r="AS39"/>
  <c r="AI40"/>
  <c r="AS40"/>
  <c r="AI41"/>
  <c r="AS41"/>
  <c r="AI42"/>
  <c r="AS42"/>
  <c r="AI43"/>
  <c r="AS43"/>
  <c r="AI44"/>
  <c r="AS44"/>
  <c r="AI45"/>
  <c r="AS45"/>
  <c r="AI46"/>
  <c r="AS46"/>
  <c r="AI47"/>
  <c r="AS47"/>
  <c r="AI48"/>
  <c r="AS48"/>
  <c r="AI49"/>
  <c r="AS49"/>
  <c r="AI50"/>
  <c r="AS50"/>
  <c r="AI51"/>
  <c r="AS51"/>
  <c r="AS9"/>
  <c r="AB8"/>
  <c r="AD8"/>
  <c r="AJ10"/>
  <c r="AT10"/>
  <c r="AJ11"/>
  <c r="AT11"/>
  <c r="AJ12"/>
  <c r="AT12"/>
  <c r="AJ13"/>
  <c r="I13"/>
  <c r="AT13"/>
  <c r="AJ14"/>
  <c r="AT14"/>
  <c r="AJ15"/>
  <c r="AT15"/>
  <c r="AJ16"/>
  <c r="AT16"/>
  <c r="AJ17"/>
  <c r="I17"/>
  <c r="AT17"/>
  <c r="AJ18"/>
  <c r="I18"/>
  <c r="AT18"/>
  <c r="AJ19"/>
  <c r="I19"/>
  <c r="AT19"/>
  <c r="AJ20"/>
  <c r="I20"/>
  <c r="AT20"/>
  <c r="AJ21"/>
  <c r="I21"/>
  <c r="AT21"/>
  <c r="AJ22"/>
  <c r="AT22"/>
  <c r="AJ23"/>
  <c r="AT23"/>
  <c r="AJ24"/>
  <c r="I24"/>
  <c r="AT24"/>
  <c r="AJ25"/>
  <c r="I25"/>
  <c r="AT25"/>
  <c r="AJ26"/>
  <c r="I26"/>
  <c r="AT26"/>
  <c r="AJ27"/>
  <c r="I27"/>
  <c r="AT27"/>
  <c r="AJ28"/>
  <c r="I28"/>
  <c r="AT28"/>
  <c r="AJ29"/>
  <c r="AT29"/>
  <c r="AJ30"/>
  <c r="AT30"/>
  <c r="AJ31"/>
  <c r="I31"/>
  <c r="AT31"/>
  <c r="AJ32"/>
  <c r="I32"/>
  <c r="AT32"/>
  <c r="AJ33"/>
  <c r="I33"/>
  <c r="AT33"/>
  <c r="AJ34"/>
  <c r="I34"/>
  <c r="AT34"/>
  <c r="AJ35"/>
  <c r="I35"/>
  <c r="AT35"/>
  <c r="AJ36"/>
  <c r="AT36"/>
  <c r="AJ37"/>
  <c r="AT37"/>
  <c r="AJ38"/>
  <c r="AT38"/>
  <c r="AJ39"/>
  <c r="AT39"/>
  <c r="AJ40"/>
  <c r="AT40"/>
  <c r="AJ41"/>
  <c r="AT41"/>
  <c r="AJ42"/>
  <c r="AT42"/>
  <c r="AJ43"/>
  <c r="AT43"/>
  <c r="AJ44"/>
  <c r="AT44"/>
  <c r="AJ45"/>
  <c r="AT45"/>
  <c r="AJ46"/>
  <c r="AT46"/>
  <c r="AJ47"/>
  <c r="AT47"/>
  <c r="AJ48"/>
  <c r="AT48"/>
  <c r="AJ49"/>
  <c r="AT49"/>
  <c r="AJ50"/>
  <c r="AT50"/>
  <c r="AJ51"/>
  <c r="AT51"/>
  <c r="AT9"/>
  <c r="AK10"/>
  <c r="AU10"/>
  <c r="AK11"/>
  <c r="AU11"/>
  <c r="AK12"/>
  <c r="AU12"/>
  <c r="AK13"/>
  <c r="AU13"/>
  <c r="AK14"/>
  <c r="AU14"/>
  <c r="AK15"/>
  <c r="AU15"/>
  <c r="AK16"/>
  <c r="AU16"/>
  <c r="AK17"/>
  <c r="AU17"/>
  <c r="AK18"/>
  <c r="AU18"/>
  <c r="AK19"/>
  <c r="AU19"/>
  <c r="AK20"/>
  <c r="AU20"/>
  <c r="AK21"/>
  <c r="AU21"/>
  <c r="AK22"/>
  <c r="AU22"/>
  <c r="AK23"/>
  <c r="AU23"/>
  <c r="AK24"/>
  <c r="AU24"/>
  <c r="AK25"/>
  <c r="AU25"/>
  <c r="AK26"/>
  <c r="AU26"/>
  <c r="AK27"/>
  <c r="AU27"/>
  <c r="AK28"/>
  <c r="AU28"/>
  <c r="AK29"/>
  <c r="AU29"/>
  <c r="AK30"/>
  <c r="AU30"/>
  <c r="AK31"/>
  <c r="AU31"/>
  <c r="AK32"/>
  <c r="AU32"/>
  <c r="AK33"/>
  <c r="AU33"/>
  <c r="AK34"/>
  <c r="AU34"/>
  <c r="AK35"/>
  <c r="AU35"/>
  <c r="AK36"/>
  <c r="AU36"/>
  <c r="AK37"/>
  <c r="AU37"/>
  <c r="AK38"/>
  <c r="AU38"/>
  <c r="AK39"/>
  <c r="AU39"/>
  <c r="AK40"/>
  <c r="AU40"/>
  <c r="AK41"/>
  <c r="AU41"/>
  <c r="AK42"/>
  <c r="AU42"/>
  <c r="AK43"/>
  <c r="AU43"/>
  <c r="AK44"/>
  <c r="AU44"/>
  <c r="AK45"/>
  <c r="AU45"/>
  <c r="AK46"/>
  <c r="AU46"/>
  <c r="AK47"/>
  <c r="AU47"/>
  <c r="AK48"/>
  <c r="AU48"/>
  <c r="AK49"/>
  <c r="AU49"/>
  <c r="AK50"/>
  <c r="AU50"/>
  <c r="AK51"/>
  <c r="AU51"/>
  <c r="AU9"/>
  <c r="AB9"/>
  <c r="AD9"/>
  <c r="AL10"/>
  <c r="AV10"/>
  <c r="AL11"/>
  <c r="AV11"/>
  <c r="AL12"/>
  <c r="AV12"/>
  <c r="AL13"/>
  <c r="AV13"/>
  <c r="AL14"/>
  <c r="AV14"/>
  <c r="AL15"/>
  <c r="AV15"/>
  <c r="AL16"/>
  <c r="AV16"/>
  <c r="AL17"/>
  <c r="AV17"/>
  <c r="AL18"/>
  <c r="AV18"/>
  <c r="AL19"/>
  <c r="AV19"/>
  <c r="AL20"/>
  <c r="AV20"/>
  <c r="AL21"/>
  <c r="AV21"/>
  <c r="AL22"/>
  <c r="AV22"/>
  <c r="AL23"/>
  <c r="AV23"/>
  <c r="AL24"/>
  <c r="AV24"/>
  <c r="AL25"/>
  <c r="AV25"/>
  <c r="AL26"/>
  <c r="AV26"/>
  <c r="AL27"/>
  <c r="AV27"/>
  <c r="AL28"/>
  <c r="AV28"/>
  <c r="AL29"/>
  <c r="AV29"/>
  <c r="AL30"/>
  <c r="AV30"/>
  <c r="AL31"/>
  <c r="AV31"/>
  <c r="AL32"/>
  <c r="AV32"/>
  <c r="AL33"/>
  <c r="AV33"/>
  <c r="AL34"/>
  <c r="AV34"/>
  <c r="AL35"/>
  <c r="AV35"/>
  <c r="AL36"/>
  <c r="AV36"/>
  <c r="AL37"/>
  <c r="AV37"/>
  <c r="AL38"/>
  <c r="AV38"/>
  <c r="AL39"/>
  <c r="AV39"/>
  <c r="AL40"/>
  <c r="AV40"/>
  <c r="AL41"/>
  <c r="AV41"/>
  <c r="AL42"/>
  <c r="AV42"/>
  <c r="AL43"/>
  <c r="AV43"/>
  <c r="AL44"/>
  <c r="AV44"/>
  <c r="AL45"/>
  <c r="AV45"/>
  <c r="AL46"/>
  <c r="AV46"/>
  <c r="AL47"/>
  <c r="AV47"/>
  <c r="AL48"/>
  <c r="AV48"/>
  <c r="AL49"/>
  <c r="AV49"/>
  <c r="AL50"/>
  <c r="AV50"/>
  <c r="AL51"/>
  <c r="AV51"/>
  <c r="AV9"/>
  <c r="AM10"/>
  <c r="AW10"/>
  <c r="AM11"/>
  <c r="AW11"/>
  <c r="AM12"/>
  <c r="AW12"/>
  <c r="AM13"/>
  <c r="AW13"/>
  <c r="AM14"/>
  <c r="AW14"/>
  <c r="AM15"/>
  <c r="AW15"/>
  <c r="AM16"/>
  <c r="AW16"/>
  <c r="AM17"/>
  <c r="AW17"/>
  <c r="AM18"/>
  <c r="AW18"/>
  <c r="AM19"/>
  <c r="AW19"/>
  <c r="AM20"/>
  <c r="AW20"/>
  <c r="AM21"/>
  <c r="AW21"/>
  <c r="AM22"/>
  <c r="AW22"/>
  <c r="AM23"/>
  <c r="AW23"/>
  <c r="AM24"/>
  <c r="AW24"/>
  <c r="AM25"/>
  <c r="AW25"/>
  <c r="AM26"/>
  <c r="AW26"/>
  <c r="AM27"/>
  <c r="AW27"/>
  <c r="AM28"/>
  <c r="AW28"/>
  <c r="AM29"/>
  <c r="AW29"/>
  <c r="AM30"/>
  <c r="AW30"/>
  <c r="AM31"/>
  <c r="AW31"/>
  <c r="AM32"/>
  <c r="AW32"/>
  <c r="AM33"/>
  <c r="AW33"/>
  <c r="AM34"/>
  <c r="AW34"/>
  <c r="AM35"/>
  <c r="AW35"/>
  <c r="AM36"/>
  <c r="AW36"/>
  <c r="AM37"/>
  <c r="AW37"/>
  <c r="AM38"/>
  <c r="AW38"/>
  <c r="AM39"/>
  <c r="AW39"/>
  <c r="AM40"/>
  <c r="AW40"/>
  <c r="AM41"/>
  <c r="AW41"/>
  <c r="AM42"/>
  <c r="AW42"/>
  <c r="AM43"/>
  <c r="AW43"/>
  <c r="AM44"/>
  <c r="AW44"/>
  <c r="AM45"/>
  <c r="AW45"/>
  <c r="AM46"/>
  <c r="AW46"/>
  <c r="AM47"/>
  <c r="AW47"/>
  <c r="AM48"/>
  <c r="AW48"/>
  <c r="AM49"/>
  <c r="AW49"/>
  <c r="AM50"/>
  <c r="AW50"/>
  <c r="AM51"/>
  <c r="AW51"/>
  <c r="AW9"/>
  <c r="AB10"/>
  <c r="AD10"/>
  <c r="AN10"/>
  <c r="AX10"/>
  <c r="AN11"/>
  <c r="AX11"/>
  <c r="AN12"/>
  <c r="AX12"/>
  <c r="AN13"/>
  <c r="AX13"/>
  <c r="AN14"/>
  <c r="AX14"/>
  <c r="AN15"/>
  <c r="AX15"/>
  <c r="AN16"/>
  <c r="AX16"/>
  <c r="AN17"/>
  <c r="AX17"/>
  <c r="AN18"/>
  <c r="AX18"/>
  <c r="AN19"/>
  <c r="AX19"/>
  <c r="AN20"/>
  <c r="AX20"/>
  <c r="AN21"/>
  <c r="AX21"/>
  <c r="AN22"/>
  <c r="AX22"/>
  <c r="AN23"/>
  <c r="AX23"/>
  <c r="AN24"/>
  <c r="AX24"/>
  <c r="AN25"/>
  <c r="AX25"/>
  <c r="AN26"/>
  <c r="AX26"/>
  <c r="AN27"/>
  <c r="AX27"/>
  <c r="AN28"/>
  <c r="AX28"/>
  <c r="AN29"/>
  <c r="AX29"/>
  <c r="AN30"/>
  <c r="AX30"/>
  <c r="AN31"/>
  <c r="AX31"/>
  <c r="AN32"/>
  <c r="AX32"/>
  <c r="AN33"/>
  <c r="AX33"/>
  <c r="AN34"/>
  <c r="AX34"/>
  <c r="AN35"/>
  <c r="AX35"/>
  <c r="AN36"/>
  <c r="AX36"/>
  <c r="AN37"/>
  <c r="AX37"/>
  <c r="AN38"/>
  <c r="AX38"/>
  <c r="AN39"/>
  <c r="AX39"/>
  <c r="AN40"/>
  <c r="AX40"/>
  <c r="AN41"/>
  <c r="AX41"/>
  <c r="AN42"/>
  <c r="AX42"/>
  <c r="AN43"/>
  <c r="AX43"/>
  <c r="AN44"/>
  <c r="AX44"/>
  <c r="AN45"/>
  <c r="AX45"/>
  <c r="AN46"/>
  <c r="AX46"/>
  <c r="AN47"/>
  <c r="AX47"/>
  <c r="AN48"/>
  <c r="AX48"/>
  <c r="AN49"/>
  <c r="AX49"/>
  <c r="AN50"/>
  <c r="AX50"/>
  <c r="AN51"/>
  <c r="AX51"/>
  <c r="AX9"/>
  <c r="AO10"/>
  <c r="AY10"/>
  <c r="AO11"/>
  <c r="AY11"/>
  <c r="AO12"/>
  <c r="AY12"/>
  <c r="AO13"/>
  <c r="AY13"/>
  <c r="AO14"/>
  <c r="AY14"/>
  <c r="AO15"/>
  <c r="AY15"/>
  <c r="AO16"/>
  <c r="AY16"/>
  <c r="AO17"/>
  <c r="AY17"/>
  <c r="AO18"/>
  <c r="AY18"/>
  <c r="AO19"/>
  <c r="AY19"/>
  <c r="AO20"/>
  <c r="AY20"/>
  <c r="AO21"/>
  <c r="AY21"/>
  <c r="AO22"/>
  <c r="AY22"/>
  <c r="AO23"/>
  <c r="AY23"/>
  <c r="AO24"/>
  <c r="AY24"/>
  <c r="AO25"/>
  <c r="AY25"/>
  <c r="AO26"/>
  <c r="AY26"/>
  <c r="AO27"/>
  <c r="AY27"/>
  <c r="AO28"/>
  <c r="AY28"/>
  <c r="AO29"/>
  <c r="AY29"/>
  <c r="AO30"/>
  <c r="AY30"/>
  <c r="AO31"/>
  <c r="AY31"/>
  <c r="AO32"/>
  <c r="AY32"/>
  <c r="AO33"/>
  <c r="AY33"/>
  <c r="AO34"/>
  <c r="AY34"/>
  <c r="AO35"/>
  <c r="AY35"/>
  <c r="AO36"/>
  <c r="AY36"/>
  <c r="AO37"/>
  <c r="AY37"/>
  <c r="AO38"/>
  <c r="AY38"/>
  <c r="AO39"/>
  <c r="AY39"/>
  <c r="AO40"/>
  <c r="AY40"/>
  <c r="AO41"/>
  <c r="AY41"/>
  <c r="AO42"/>
  <c r="AY42"/>
  <c r="AO43"/>
  <c r="AY43"/>
  <c r="AO44"/>
  <c r="AY44"/>
  <c r="AO45"/>
  <c r="AY45"/>
  <c r="AO46"/>
  <c r="AY46"/>
  <c r="AO47"/>
  <c r="AY47"/>
  <c r="AO48"/>
  <c r="AY48"/>
  <c r="AO49"/>
  <c r="AY49"/>
  <c r="AO50"/>
  <c r="AY50"/>
  <c r="AO51"/>
  <c r="AY51"/>
  <c r="AY9"/>
  <c r="AB11"/>
  <c r="AD11"/>
  <c r="AP10"/>
  <c r="AZ10"/>
  <c r="AP11"/>
  <c r="AZ11"/>
  <c r="AP12"/>
  <c r="AZ12"/>
  <c r="AP13"/>
  <c r="AZ13"/>
  <c r="AP14"/>
  <c r="AZ14"/>
  <c r="AP15"/>
  <c r="AZ15"/>
  <c r="AP16"/>
  <c r="AZ16"/>
  <c r="AP17"/>
  <c r="AZ17"/>
  <c r="AP18"/>
  <c r="AZ18"/>
  <c r="AP19"/>
  <c r="AZ19"/>
  <c r="AP20"/>
  <c r="AZ20"/>
  <c r="AP21"/>
  <c r="AZ21"/>
  <c r="AP22"/>
  <c r="AZ22"/>
  <c r="AP23"/>
  <c r="AZ23"/>
  <c r="AP24"/>
  <c r="AZ24"/>
  <c r="AP25"/>
  <c r="AZ25"/>
  <c r="AP26"/>
  <c r="AZ26"/>
  <c r="AP27"/>
  <c r="AZ27"/>
  <c r="AP28"/>
  <c r="AZ28"/>
  <c r="AP29"/>
  <c r="AZ29"/>
  <c r="AP30"/>
  <c r="AZ30"/>
  <c r="AP31"/>
  <c r="AZ31"/>
  <c r="AP32"/>
  <c r="AZ32"/>
  <c r="AP33"/>
  <c r="AZ33"/>
  <c r="AP34"/>
  <c r="AZ34"/>
  <c r="AP35"/>
  <c r="AZ35"/>
  <c r="AP36"/>
  <c r="AZ36"/>
  <c r="AP37"/>
  <c r="AZ37"/>
  <c r="AP38"/>
  <c r="AZ38"/>
  <c r="AP39"/>
  <c r="AZ39"/>
  <c r="AP40"/>
  <c r="AZ40"/>
  <c r="AP41"/>
  <c r="AZ41"/>
  <c r="AP42"/>
  <c r="AZ42"/>
  <c r="AP43"/>
  <c r="AZ43"/>
  <c r="AP44"/>
  <c r="AZ44"/>
  <c r="AP45"/>
  <c r="AZ45"/>
  <c r="AP46"/>
  <c r="AZ46"/>
  <c r="AP47"/>
  <c r="AZ47"/>
  <c r="AP48"/>
  <c r="AZ48"/>
  <c r="AP49"/>
  <c r="AZ49"/>
  <c r="AP50"/>
  <c r="AZ50"/>
  <c r="AP51"/>
  <c r="AZ51"/>
  <c r="AZ9"/>
  <c r="AB12"/>
  <c r="AD12"/>
  <c r="W9"/>
  <c r="O10"/>
  <c r="V10"/>
  <c r="O11"/>
  <c r="V11"/>
  <c r="O12"/>
  <c r="V12"/>
  <c r="O13"/>
  <c r="V13"/>
  <c r="O14"/>
  <c r="V14"/>
  <c r="O15"/>
  <c r="V15"/>
  <c r="O16"/>
  <c r="V16"/>
  <c r="O17"/>
  <c r="V17"/>
  <c r="O18"/>
  <c r="V18"/>
  <c r="O19"/>
  <c r="V19"/>
  <c r="O20"/>
  <c r="V20"/>
  <c r="O21"/>
  <c r="V21"/>
  <c r="O22"/>
  <c r="V22"/>
  <c r="O23"/>
  <c r="V23"/>
  <c r="O24"/>
  <c r="V24"/>
  <c r="O25"/>
  <c r="V25"/>
  <c r="O26"/>
  <c r="V26"/>
  <c r="O27"/>
  <c r="V27"/>
  <c r="O28"/>
  <c r="V28"/>
  <c r="O29"/>
  <c r="V29"/>
  <c r="O30"/>
  <c r="V30"/>
  <c r="O31"/>
  <c r="V31"/>
  <c r="O32"/>
  <c r="V32"/>
  <c r="O33"/>
  <c r="V33"/>
  <c r="O34"/>
  <c r="V34"/>
  <c r="O35"/>
  <c r="V35"/>
  <c r="O36"/>
  <c r="V36"/>
  <c r="O37"/>
  <c r="V37"/>
  <c r="O38"/>
  <c r="V38"/>
  <c r="O39"/>
  <c r="V39"/>
  <c r="O40"/>
  <c r="V40"/>
  <c r="O41"/>
  <c r="V41"/>
  <c r="O42"/>
  <c r="V42"/>
  <c r="O43"/>
  <c r="V43"/>
  <c r="O44"/>
  <c r="V44"/>
  <c r="O45"/>
  <c r="V45"/>
  <c r="O46"/>
  <c r="V46"/>
  <c r="O47"/>
  <c r="V47"/>
  <c r="O48"/>
  <c r="V48"/>
  <c r="O49"/>
  <c r="V49"/>
  <c r="O50"/>
  <c r="V50"/>
  <c r="O51"/>
  <c r="V51"/>
  <c r="V52"/>
  <c r="I10"/>
  <c r="U10"/>
  <c r="I11"/>
  <c r="U11"/>
  <c r="I12"/>
  <c r="U12"/>
  <c r="U13"/>
  <c r="I14"/>
  <c r="U14"/>
  <c r="I15"/>
  <c r="U15"/>
  <c r="I16"/>
  <c r="U16"/>
  <c r="U17"/>
  <c r="U18"/>
  <c r="U19"/>
  <c r="U20"/>
  <c r="U21"/>
  <c r="I22"/>
  <c r="U22"/>
  <c r="I23"/>
  <c r="U23"/>
  <c r="U24"/>
  <c r="U25"/>
  <c r="U26"/>
  <c r="U27"/>
  <c r="U28"/>
  <c r="I29"/>
  <c r="U29"/>
  <c r="I30"/>
  <c r="U30"/>
  <c r="U31"/>
  <c r="U32"/>
  <c r="U33"/>
  <c r="U34"/>
  <c r="U35"/>
  <c r="I36"/>
  <c r="U36"/>
  <c r="I37"/>
  <c r="U37"/>
  <c r="U38"/>
  <c r="U39"/>
  <c r="U40"/>
  <c r="I41"/>
  <c r="U41"/>
  <c r="I42"/>
  <c r="U42"/>
  <c r="I43"/>
  <c r="U43"/>
  <c r="I44"/>
  <c r="U44"/>
  <c r="I45"/>
  <c r="U45"/>
  <c r="I46"/>
  <c r="U46"/>
  <c r="I47"/>
  <c r="U47"/>
  <c r="I48"/>
  <c r="U48"/>
  <c r="I49"/>
  <c r="U49"/>
  <c r="I50"/>
  <c r="U50"/>
  <c r="I51"/>
  <c r="U51"/>
  <c r="U52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40"/>
  <c r="S41"/>
  <c r="S47"/>
  <c r="S48"/>
  <c r="S49"/>
  <c r="S50"/>
  <c r="S52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40"/>
  <c r="R41"/>
  <c r="R47"/>
  <c r="R48"/>
  <c r="R49"/>
  <c r="R50"/>
  <c r="R52"/>
  <c r="I52"/>
  <c r="O52"/>
  <c r="Q52"/>
  <c r="AJ9"/>
  <c r="AB51"/>
  <c r="AD51"/>
  <c r="C51"/>
  <c r="W50"/>
  <c r="Q50"/>
  <c r="C50"/>
  <c r="W49"/>
  <c r="Q49"/>
  <c r="C49"/>
  <c r="W48"/>
  <c r="C48"/>
  <c r="W47"/>
  <c r="C47"/>
  <c r="W46"/>
  <c r="C46"/>
  <c r="W45"/>
  <c r="C45"/>
  <c r="W44"/>
  <c r="C44"/>
  <c r="W43"/>
  <c r="C43"/>
  <c r="W42"/>
  <c r="C42"/>
  <c r="W41"/>
  <c r="C41"/>
  <c r="W40"/>
  <c r="C40"/>
  <c r="C3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Y39"/>
  <c r="X39"/>
  <c r="W39"/>
  <c r="Y38"/>
  <c r="X38"/>
  <c r="W38"/>
  <c r="Y37"/>
  <c r="X37"/>
  <c r="W37"/>
  <c r="Y36"/>
  <c r="X36"/>
  <c r="W36"/>
  <c r="Y35"/>
  <c r="X35"/>
  <c r="W35"/>
  <c r="Y34"/>
  <c r="X34"/>
  <c r="W34"/>
  <c r="Q34"/>
  <c r="Y33"/>
  <c r="X33"/>
  <c r="W33"/>
  <c r="Q33"/>
  <c r="Y32"/>
  <c r="X32"/>
  <c r="W32"/>
  <c r="Q32"/>
  <c r="Y31"/>
  <c r="X31"/>
  <c r="W31"/>
  <c r="Q31"/>
  <c r="Y30"/>
  <c r="X30"/>
  <c r="W30"/>
  <c r="Q30"/>
  <c r="Y29"/>
  <c r="X29"/>
  <c r="W29"/>
  <c r="Q29"/>
  <c r="Y28"/>
  <c r="X28"/>
  <c r="W28"/>
  <c r="Q28"/>
  <c r="Y27"/>
  <c r="X27"/>
  <c r="W27"/>
  <c r="Q27"/>
  <c r="Y26"/>
  <c r="X26"/>
  <c r="W26"/>
  <c r="Q26"/>
  <c r="Y25"/>
  <c r="X25"/>
  <c r="W25"/>
  <c r="Q25"/>
  <c r="Y24"/>
  <c r="X24"/>
  <c r="W24"/>
  <c r="Q24"/>
  <c r="Y23"/>
  <c r="X23"/>
  <c r="W23"/>
  <c r="Q23"/>
  <c r="Y22"/>
  <c r="X22"/>
  <c r="W22"/>
  <c r="Q22"/>
  <c r="Y21"/>
  <c r="X21"/>
  <c r="W21"/>
  <c r="Q21"/>
  <c r="Y20"/>
  <c r="X20"/>
  <c r="W20"/>
  <c r="Q20"/>
  <c r="Y19"/>
  <c r="X19"/>
  <c r="W19"/>
  <c r="Q19"/>
  <c r="Y18"/>
  <c r="X18"/>
  <c r="W18"/>
  <c r="Q18"/>
  <c r="AD17"/>
  <c r="Y17"/>
  <c r="X17"/>
  <c r="W17"/>
  <c r="Q17"/>
  <c r="AD16"/>
  <c r="Y16"/>
  <c r="X16"/>
  <c r="W16"/>
  <c r="Q16"/>
  <c r="AD15"/>
  <c r="Y15"/>
  <c r="X15"/>
  <c r="W15"/>
  <c r="Q15"/>
  <c r="Y14"/>
  <c r="X14"/>
  <c r="W14"/>
  <c r="Q14"/>
  <c r="Y13"/>
  <c r="X13"/>
  <c r="W13"/>
  <c r="Q13"/>
  <c r="Y12"/>
  <c r="X12"/>
  <c r="W12"/>
  <c r="Q12"/>
  <c r="Y11"/>
  <c r="X11"/>
  <c r="W11"/>
  <c r="Q11"/>
  <c r="Q10"/>
  <c r="AP9"/>
  <c r="AO9"/>
  <c r="AN9"/>
  <c r="AM9"/>
  <c r="AL9"/>
  <c r="AK9"/>
  <c r="AI9"/>
  <c r="AH9"/>
  <c r="X10"/>
  <c r="Y10"/>
  <c r="W10"/>
  <c r="X51"/>
  <c r="Y51"/>
  <c r="W51"/>
  <c r="W52"/>
  <c r="AB14"/>
  <c r="AD14"/>
  <c r="AD22"/>
  <c r="AC22"/>
  <c r="AD23"/>
  <c r="AC24"/>
  <c r="AD24"/>
  <c r="AC25"/>
  <c r="AD25"/>
  <c r="AB13"/>
  <c r="AE13"/>
  <c r="AC26"/>
  <c r="AD26"/>
  <c r="AC27"/>
  <c r="AD27"/>
  <c r="AC28"/>
  <c r="AD28"/>
  <c r="AD29"/>
  <c r="AD52"/>
  <c r="B2"/>
  <c r="X52"/>
  <c r="Y52"/>
  <c r="Y10" i="26"/>
  <c r="X51"/>
  <c r="Y51"/>
  <c r="W51"/>
  <c r="X10"/>
  <c r="W10"/>
  <c r="X38"/>
  <c r="W38"/>
  <c r="X39"/>
  <c r="W39"/>
  <c r="X40"/>
  <c r="X41"/>
  <c r="X42"/>
  <c r="X43"/>
  <c r="X44"/>
  <c r="X45"/>
  <c r="X46"/>
  <c r="X47"/>
  <c r="X48"/>
  <c r="X49"/>
  <c r="X50"/>
  <c r="X52"/>
  <c r="Y40"/>
  <c r="W40"/>
  <c r="Y41"/>
  <c r="W41"/>
  <c r="Y42"/>
  <c r="W42"/>
  <c r="Y43"/>
  <c r="W43"/>
  <c r="Y44"/>
  <c r="W44"/>
  <c r="Y45"/>
  <c r="W45"/>
  <c r="Y46"/>
  <c r="W46"/>
  <c r="Y47"/>
  <c r="W47"/>
  <c r="Y48"/>
  <c r="W48"/>
  <c r="Y49"/>
  <c r="W49"/>
  <c r="Y50"/>
  <c r="W50"/>
  <c r="W52"/>
  <c r="AB14"/>
  <c r="AD14"/>
  <c r="AD22"/>
  <c r="AC22"/>
  <c r="AD23"/>
  <c r="AC24"/>
  <c r="AD24"/>
  <c r="AC25"/>
  <c r="AD25"/>
  <c r="AB13"/>
  <c r="AE13"/>
  <c r="AC26"/>
  <c r="AD26"/>
  <c r="AC27"/>
  <c r="AD27"/>
  <c r="AC28"/>
  <c r="AD28"/>
  <c r="AD29"/>
  <c r="AD52"/>
  <c r="B2"/>
  <c r="Y52"/>
  <c r="X10" i="28"/>
  <c r="Y10"/>
  <c r="W10"/>
  <c r="X51"/>
  <c r="Y51"/>
  <c r="W51"/>
  <c r="W52"/>
  <c r="AB14"/>
  <c r="AD14"/>
  <c r="AD22"/>
  <c r="AC22"/>
  <c r="AD23"/>
  <c r="AC24"/>
  <c r="AD24"/>
  <c r="AC25"/>
  <c r="AD25"/>
  <c r="AB13"/>
  <c r="AE13"/>
  <c r="AC26"/>
  <c r="AD26"/>
  <c r="AC27"/>
  <c r="AD27"/>
  <c r="AC28"/>
  <c r="AD28"/>
  <c r="AD29"/>
  <c r="AD52"/>
  <c r="B2"/>
  <c r="X52"/>
  <c r="Y52"/>
</calcChain>
</file>

<file path=xl/sharedStrings.xml><?xml version="1.0" encoding="utf-8"?>
<sst xmlns="http://schemas.openxmlformats.org/spreadsheetml/2006/main" count="339" uniqueCount="91">
  <si>
    <t>Supp&gt;48</t>
  </si>
  <si>
    <t>Totaux</t>
  </si>
  <si>
    <t>à payer</t>
  </si>
  <si>
    <t>Pause</t>
  </si>
  <si>
    <t>Fin</t>
  </si>
  <si>
    <t>Début</t>
  </si>
  <si>
    <t>Taux/Heure</t>
  </si>
  <si>
    <t>Heures</t>
  </si>
  <si>
    <t>Heures Travail</t>
  </si>
  <si>
    <t>En centièmes d'heures</t>
  </si>
  <si>
    <t>Jours</t>
  </si>
  <si>
    <t>Indiquer le mois désiré (en chiffres) :</t>
  </si>
  <si>
    <t>Indiquer l'année :</t>
  </si>
  <si>
    <t>Lieu de Travail</t>
  </si>
  <si>
    <t>Lieu</t>
  </si>
  <si>
    <t>Supp&gt;10</t>
  </si>
  <si>
    <t>Matin</t>
  </si>
  <si>
    <t>Soir</t>
  </si>
  <si>
    <t>Fériés</t>
  </si>
  <si>
    <t>Nouvel an</t>
  </si>
  <si>
    <t>Lundi de Pâques</t>
  </si>
  <si>
    <t>Fête du travail</t>
  </si>
  <si>
    <t>Ascension</t>
  </si>
  <si>
    <t>Lundi de Pentecote</t>
  </si>
  <si>
    <t>Fête nationale</t>
  </si>
  <si>
    <t>Assomption</t>
  </si>
  <si>
    <t>Toussaint</t>
  </si>
  <si>
    <t>Noël</t>
  </si>
  <si>
    <t>St Etienne</t>
  </si>
  <si>
    <t>Designation</t>
  </si>
  <si>
    <t>Quantité</t>
  </si>
  <si>
    <t>Valeur</t>
  </si>
  <si>
    <t>Total</t>
  </si>
  <si>
    <t>A</t>
  </si>
  <si>
    <t>B</t>
  </si>
  <si>
    <t>C</t>
  </si>
  <si>
    <t>D</t>
  </si>
  <si>
    <t>Heures supplémentaires</t>
  </si>
  <si>
    <t>Supplément 40 % (HS)</t>
  </si>
  <si>
    <t>Supplément 70 % (HS)</t>
  </si>
  <si>
    <t>Supplément 200 % (HS)</t>
  </si>
  <si>
    <t>Supplément 100 % (HS)</t>
  </si>
  <si>
    <t>INDEMNITES DE CONGES</t>
  </si>
  <si>
    <t>TOTAL BRUT</t>
  </si>
  <si>
    <t>Assurance dépendance (1.4%)</t>
  </si>
  <si>
    <t>Caisse de Maladie (2.8%)</t>
  </si>
  <si>
    <t>Caisse de pension (8%)</t>
  </si>
  <si>
    <t>Caisse Maladie Esp. (0.25%)</t>
  </si>
  <si>
    <t>Contribution budget (0.5%)</t>
  </si>
  <si>
    <t>TOTAL COTISATIONS</t>
  </si>
  <si>
    <t>Frais de déplacement</t>
  </si>
  <si>
    <t>TOTAL ABATTEMENTS</t>
  </si>
  <si>
    <t>IMPOSABLE</t>
  </si>
  <si>
    <t>IMPOT</t>
  </si>
  <si>
    <t>IMPOSABLE NON PERIODIQUE</t>
  </si>
  <si>
    <t>IMPOT NON PERIODIQUE</t>
  </si>
  <si>
    <t>CIS--CIP---CIM</t>
  </si>
  <si>
    <t>NET</t>
  </si>
  <si>
    <t>Indemnité Repas</t>
  </si>
  <si>
    <t>MONTANT A PAYER</t>
  </si>
  <si>
    <t>Heures de Base travaillées C</t>
  </si>
  <si>
    <t>Heures de Base travaillées A</t>
  </si>
  <si>
    <t>Heures de Base travaillées B</t>
  </si>
  <si>
    <t>Heures de Base travaillées D</t>
  </si>
  <si>
    <t>Heures de Base travaillées E</t>
  </si>
  <si>
    <t>E</t>
  </si>
  <si>
    <t>N° Sem</t>
  </si>
  <si>
    <t>Total heures matin</t>
  </si>
  <si>
    <t>Total heures soir</t>
  </si>
  <si>
    <t>Bsoir</t>
  </si>
  <si>
    <t>Asoir</t>
  </si>
  <si>
    <t>Csoir</t>
  </si>
  <si>
    <t>Dsoir</t>
  </si>
  <si>
    <t>Sunday 01 January 2017</t>
  </si>
  <si>
    <t>Monday 17 April 2017</t>
  </si>
  <si>
    <t>Easter monday</t>
  </si>
  <si>
    <t>Monday 01 May 2017</t>
  </si>
  <si>
    <t>Thursday 25 May 2017</t>
  </si>
  <si>
    <t>Monday 05 June 2017</t>
  </si>
  <si>
    <t>Friday 23 June 2017</t>
  </si>
  <si>
    <t>National Day</t>
  </si>
  <si>
    <t>Tuesday 15 August 2017</t>
  </si>
  <si>
    <t>Wednesday 01 November 2017</t>
  </si>
  <si>
    <t>Monday 25 December 2017</t>
  </si>
  <si>
    <t>Tuesday 26 December 2017</t>
  </si>
  <si>
    <t>Ne rien inscrire dans les cellules bleues</t>
  </si>
  <si>
    <t>Pour la pause, ajouter 0,50 pour les jours travaillés</t>
  </si>
  <si>
    <t xml:space="preserve">Cour </t>
  </si>
  <si>
    <t>cc</t>
  </si>
  <si>
    <t>lv</t>
  </si>
  <si>
    <t>bb</t>
  </si>
</sst>
</file>

<file path=xl/styles.xml><?xml version="1.0" encoding="utf-8"?>
<styleSheet xmlns="http://schemas.openxmlformats.org/spreadsheetml/2006/main">
  <numFmts count="9">
    <numFmt numFmtId="164" formatCode="#,##0.0000\ _€"/>
    <numFmt numFmtId="165" formatCode="dddd"/>
    <numFmt numFmtId="166" formatCode="dd\ mmmm\ yyyy"/>
    <numFmt numFmtId="167" formatCode="h:mm;@"/>
    <numFmt numFmtId="168" formatCode="#,##0.0000\ &quot;€&quot;"/>
    <numFmt numFmtId="169" formatCode="#,##0.00\ &quot;€&quot;"/>
    <numFmt numFmtId="170" formatCode="[h]:mm;@"/>
    <numFmt numFmtId="171" formatCode="0.0000"/>
    <numFmt numFmtId="173" formatCode="mmmm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FFFF00"/>
      <name val="Calibri"/>
      <family val="2"/>
      <scheme val="minor"/>
    </font>
    <font>
      <sz val="11"/>
      <color rgb="FF333333"/>
      <name val="Arial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</font>
    <font>
      <sz val="10"/>
      <name val="Calibri"/>
      <family val="2"/>
    </font>
    <font>
      <b/>
      <sz val="10"/>
      <color rgb="FFFF0000"/>
      <name val="Calibri"/>
      <family val="2"/>
    </font>
    <font>
      <b/>
      <sz val="10"/>
      <color theme="0"/>
      <name val="Calibri"/>
      <family val="2"/>
    </font>
    <font>
      <sz val="8"/>
      <color rgb="FFFF0000"/>
      <name val="Calibri"/>
      <family val="2"/>
    </font>
    <font>
      <b/>
      <sz val="11"/>
      <color rgb="FFC00000"/>
      <name val="Calibri"/>
      <family val="2"/>
      <scheme val="minor"/>
    </font>
    <font>
      <b/>
      <sz val="8"/>
      <color rgb="FFC0000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rgb="FF92D050"/>
        </stop>
      </gradient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gradientFill degree="90">
        <stop position="0">
          <color theme="9" tint="0.80001220740379042"/>
        </stop>
        <stop position="0.5">
          <color theme="0"/>
        </stop>
        <stop position="1">
          <color theme="9" tint="0.80001220740379042"/>
        </stop>
      </gradient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0.5">
          <color rgb="FFFFC000"/>
        </stop>
        <stop position="1">
          <color theme="0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rgb="FFFD7567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C0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rgb="FFDDDDDD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/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52">
    <xf numFmtId="0" fontId="0" fillId="0" borderId="0" xfId="0"/>
    <xf numFmtId="0" fontId="1" fillId="0" borderId="0" xfId="1" applyProtection="1"/>
    <xf numFmtId="0" fontId="1" fillId="6" borderId="6" xfId="1" applyFont="1" applyFill="1" applyBorder="1" applyAlignment="1" applyProtection="1">
      <alignment horizontal="center"/>
    </xf>
    <xf numFmtId="0" fontId="5" fillId="14" borderId="0" xfId="0" applyFont="1" applyFill="1"/>
    <xf numFmtId="0" fontId="1" fillId="0" borderId="0" xfId="2" applyFont="1"/>
    <xf numFmtId="0" fontId="0" fillId="0" borderId="0" xfId="0" applyFill="1"/>
    <xf numFmtId="0" fontId="0" fillId="0" borderId="0" xfId="0" applyAlignment="1">
      <alignment horizontal="center"/>
    </xf>
    <xf numFmtId="0" fontId="4" fillId="8" borderId="1" xfId="2" applyFont="1" applyFill="1" applyBorder="1" applyAlignment="1">
      <alignment horizontal="center" vertical="center"/>
    </xf>
    <xf numFmtId="0" fontId="0" fillId="14" borderId="0" xfId="0" applyFill="1"/>
    <xf numFmtId="14" fontId="6" fillId="16" borderId="40" xfId="2" applyNumberFormat="1" applyFont="1" applyFill="1" applyBorder="1" applyAlignment="1">
      <alignment vertical="top" wrapText="1"/>
    </xf>
    <xf numFmtId="0" fontId="6" fillId="16" borderId="40" xfId="2" applyFont="1" applyFill="1" applyBorder="1" applyAlignment="1">
      <alignment vertical="top" wrapText="1"/>
    </xf>
    <xf numFmtId="14" fontId="6" fillId="17" borderId="40" xfId="2" applyNumberFormat="1" applyFont="1" applyFill="1" applyBorder="1" applyAlignment="1">
      <alignment vertical="top" wrapText="1"/>
    </xf>
    <xf numFmtId="0" fontId="6" fillId="17" borderId="40" xfId="2" applyFont="1" applyFill="1" applyBorder="1" applyAlignment="1">
      <alignment vertical="top" wrapText="1"/>
    </xf>
    <xf numFmtId="0" fontId="4" fillId="8" borderId="3" xfId="2" applyFont="1" applyFill="1" applyBorder="1" applyAlignment="1" applyProtection="1">
      <alignment horizontal="center" vertical="center"/>
    </xf>
    <xf numFmtId="0" fontId="4" fillId="8" borderId="1" xfId="2" applyFont="1" applyFill="1" applyBorder="1" applyAlignment="1" applyProtection="1">
      <alignment horizontal="center" vertical="center"/>
    </xf>
    <xf numFmtId="0" fontId="1" fillId="5" borderId="0" xfId="1" applyFill="1" applyBorder="1" applyAlignment="1" applyProtection="1">
      <alignment horizontal="center"/>
      <protection locked="0"/>
    </xf>
    <xf numFmtId="0" fontId="3" fillId="7" borderId="42" xfId="0" applyFont="1" applyFill="1" applyBorder="1" applyAlignment="1">
      <alignment horizontal="left" vertical="center"/>
    </xf>
    <xf numFmtId="0" fontId="3" fillId="7" borderId="42" xfId="0" applyFont="1" applyFill="1" applyBorder="1" applyAlignment="1">
      <alignment horizontal="center" vertical="center" shrinkToFit="1"/>
    </xf>
    <xf numFmtId="0" fontId="0" fillId="0" borderId="42" xfId="0" applyBorder="1" applyAlignment="1">
      <alignment horizontal="left" vertical="center"/>
    </xf>
    <xf numFmtId="2" fontId="0" fillId="0" borderId="42" xfId="0" applyNumberFormat="1" applyBorder="1" applyAlignment="1">
      <alignment horizontal="center" vertical="center" shrinkToFit="1"/>
    </xf>
    <xf numFmtId="168" fontId="0" fillId="0" borderId="42" xfId="0" applyNumberFormat="1" applyBorder="1" applyAlignment="1">
      <alignment horizontal="center" vertical="center" shrinkToFit="1"/>
    </xf>
    <xf numFmtId="4" fontId="0" fillId="0" borderId="42" xfId="0" applyNumberFormat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42" xfId="0" applyBorder="1" applyAlignment="1">
      <alignment horizontal="center" vertical="center" shrinkToFit="1"/>
    </xf>
    <xf numFmtId="169" fontId="0" fillId="0" borderId="42" xfId="0" applyNumberFormat="1" applyBorder="1" applyAlignment="1">
      <alignment horizontal="center" vertical="center" shrinkToFit="1"/>
    </xf>
    <xf numFmtId="169" fontId="0" fillId="20" borderId="42" xfId="0" applyNumberFormat="1" applyFill="1" applyBorder="1" applyAlignment="1">
      <alignment horizontal="center" vertical="center" shrinkToFit="1"/>
    </xf>
    <xf numFmtId="170" fontId="0" fillId="0" borderId="42" xfId="0" applyNumberFormat="1" applyBorder="1" applyAlignment="1">
      <alignment horizontal="center" vertical="center" shrinkToFit="1"/>
    </xf>
    <xf numFmtId="0" fontId="0" fillId="0" borderId="42" xfId="0" applyBorder="1" applyAlignment="1">
      <alignment horizontal="center" vertical="center"/>
    </xf>
    <xf numFmtId="169" fontId="3" fillId="21" borderId="42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3" fillId="7" borderId="43" xfId="0" applyFont="1" applyFill="1" applyBorder="1" applyAlignment="1">
      <alignment horizontal="center" vertical="center"/>
    </xf>
    <xf numFmtId="0" fontId="3" fillId="7" borderId="44" xfId="0" applyFont="1" applyFill="1" applyBorder="1" applyAlignment="1">
      <alignment horizontal="center" vertical="center"/>
    </xf>
    <xf numFmtId="0" fontId="3" fillId="7" borderId="45" xfId="0" applyFont="1" applyFill="1" applyBorder="1" applyAlignment="1">
      <alignment horizontal="center" vertical="center"/>
    </xf>
    <xf numFmtId="0" fontId="0" fillId="19" borderId="46" xfId="0" applyFill="1" applyBorder="1" applyAlignment="1">
      <alignment horizontal="center" vertical="center"/>
    </xf>
    <xf numFmtId="0" fontId="0" fillId="19" borderId="42" xfId="0" applyFill="1" applyBorder="1" applyAlignment="1">
      <alignment horizontal="center" vertical="center"/>
    </xf>
    <xf numFmtId="0" fontId="0" fillId="19" borderId="47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2" fontId="0" fillId="19" borderId="43" xfId="0" applyNumberFormat="1" applyFill="1" applyBorder="1" applyAlignment="1">
      <alignment horizontal="center" vertical="center"/>
    </xf>
    <xf numFmtId="2" fontId="0" fillId="19" borderId="44" xfId="0" applyNumberFormat="1" applyFill="1" applyBorder="1" applyAlignment="1">
      <alignment horizontal="center" vertical="center"/>
    </xf>
    <xf numFmtId="2" fontId="0" fillId="19" borderId="45" xfId="0" applyNumberFormat="1" applyFill="1" applyBorder="1" applyAlignment="1">
      <alignment horizontal="center" vertical="center"/>
    </xf>
    <xf numFmtId="2" fontId="0" fillId="0" borderId="46" xfId="0" applyNumberForma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0" fontId="3" fillId="7" borderId="50" xfId="0" applyFont="1" applyFill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71" fontId="1" fillId="0" borderId="0" xfId="1" applyNumberFormat="1" applyProtection="1"/>
    <xf numFmtId="0" fontId="0" fillId="25" borderId="0" xfId="0" applyFill="1"/>
    <xf numFmtId="0" fontId="0" fillId="25" borderId="0" xfId="0" applyFill="1" applyAlignment="1">
      <alignment horizontal="center"/>
    </xf>
    <xf numFmtId="0" fontId="2" fillId="25" borderId="0" xfId="1" applyFont="1" applyFill="1" applyAlignment="1" applyProtection="1">
      <alignment horizontal="right"/>
    </xf>
    <xf numFmtId="14" fontId="1" fillId="25" borderId="0" xfId="1" applyNumberFormat="1" applyFill="1" applyProtection="1"/>
    <xf numFmtId="14" fontId="2" fillId="25" borderId="0" xfId="1" applyNumberFormat="1" applyFont="1" applyFill="1" applyProtection="1"/>
    <xf numFmtId="14" fontId="2" fillId="25" borderId="0" xfId="1" applyNumberFormat="1" applyFont="1" applyFill="1" applyAlignment="1" applyProtection="1">
      <alignment horizontal="right"/>
    </xf>
    <xf numFmtId="0" fontId="1" fillId="25" borderId="0" xfId="1" applyFill="1" applyProtection="1"/>
    <xf numFmtId="0" fontId="1" fillId="25" borderId="0" xfId="1" applyFill="1" applyBorder="1" applyProtection="1"/>
    <xf numFmtId="0" fontId="1" fillId="25" borderId="0" xfId="1" applyFill="1" applyAlignment="1" applyProtection="1">
      <alignment horizontal="center"/>
    </xf>
    <xf numFmtId="0" fontId="1" fillId="25" borderId="0" xfId="1" applyFill="1" applyBorder="1" applyAlignment="1" applyProtection="1">
      <alignment horizontal="center"/>
    </xf>
    <xf numFmtId="0" fontId="1" fillId="25" borderId="0" xfId="1" applyFill="1" applyBorder="1" applyAlignment="1" applyProtection="1">
      <alignment horizontal="right"/>
    </xf>
    <xf numFmtId="0" fontId="0" fillId="25" borderId="0" xfId="0" applyFill="1" applyBorder="1"/>
    <xf numFmtId="0" fontId="0" fillId="25" borderId="0" xfId="1" applyFont="1" applyFill="1" applyBorder="1" applyAlignment="1" applyProtection="1">
      <alignment horizontal="center"/>
    </xf>
    <xf numFmtId="2" fontId="1" fillId="25" borderId="0" xfId="1" applyNumberFormat="1" applyFill="1" applyBorder="1" applyAlignment="1" applyProtection="1">
      <alignment horizontal="center"/>
    </xf>
    <xf numFmtId="2" fontId="11" fillId="25" borderId="0" xfId="1" applyNumberFormat="1" applyFont="1" applyFill="1" applyBorder="1" applyAlignment="1" applyProtection="1">
      <alignment horizontal="center"/>
    </xf>
    <xf numFmtId="0" fontId="0" fillId="0" borderId="0" xfId="2" applyFont="1"/>
    <xf numFmtId="0" fontId="0" fillId="0" borderId="0" xfId="2" applyFont="1" applyFill="1"/>
    <xf numFmtId="0" fontId="6" fillId="16" borderId="40" xfId="0" applyFont="1" applyFill="1" applyBorder="1" applyAlignment="1">
      <alignment vertical="top" wrapText="1"/>
    </xf>
    <xf numFmtId="0" fontId="6" fillId="17" borderId="40" xfId="0" applyFont="1" applyFill="1" applyBorder="1" applyAlignment="1">
      <alignment vertical="top" wrapText="1"/>
    </xf>
    <xf numFmtId="0" fontId="6" fillId="26" borderId="40" xfId="0" applyFont="1" applyFill="1" applyBorder="1" applyAlignment="1">
      <alignment vertical="top" wrapText="1"/>
    </xf>
    <xf numFmtId="173" fontId="1" fillId="25" borderId="0" xfId="1" applyNumberFormat="1" applyFill="1" applyProtection="1"/>
    <xf numFmtId="0" fontId="12" fillId="25" borderId="0" xfId="1" applyFont="1" applyFill="1" applyProtection="1"/>
    <xf numFmtId="173" fontId="1" fillId="5" borderId="1" xfId="1" applyNumberFormat="1" applyFill="1" applyBorder="1" applyAlignment="1" applyProtection="1">
      <alignment horizontal="center"/>
      <protection locked="0"/>
    </xf>
    <xf numFmtId="2" fontId="14" fillId="0" borderId="1" xfId="1" applyNumberFormat="1" applyFont="1" applyBorder="1" applyAlignment="1" applyProtection="1">
      <alignment horizontal="center" vertical="center"/>
    </xf>
    <xf numFmtId="0" fontId="1" fillId="25" borderId="0" xfId="1" applyFill="1" applyAlignment="1" applyProtection="1">
      <alignment horizontal="center" vertical="center"/>
    </xf>
    <xf numFmtId="0" fontId="1" fillId="24" borderId="49" xfId="1" applyFill="1" applyBorder="1" applyAlignment="1" applyProtection="1">
      <alignment horizontal="center" vertical="center"/>
    </xf>
    <xf numFmtId="2" fontId="1" fillId="24" borderId="57" xfId="1" applyNumberFormat="1" applyFill="1" applyBorder="1" applyAlignment="1" applyProtection="1">
      <alignment horizontal="center" vertical="center"/>
      <protection locked="0"/>
    </xf>
    <xf numFmtId="0" fontId="0" fillId="24" borderId="49" xfId="0" applyFill="1" applyBorder="1" applyAlignment="1">
      <alignment horizontal="center" vertical="center"/>
    </xf>
    <xf numFmtId="2" fontId="1" fillId="24" borderId="49" xfId="1" applyNumberFormat="1" applyFill="1" applyBorder="1" applyAlignment="1" applyProtection="1">
      <alignment horizontal="center" vertical="center"/>
    </xf>
    <xf numFmtId="0" fontId="1" fillId="24" borderId="0" xfId="1" applyFill="1" applyBorder="1" applyAlignment="1" applyProtection="1">
      <alignment horizontal="center" vertical="center"/>
    </xf>
    <xf numFmtId="2" fontId="1" fillId="24" borderId="58" xfId="1" applyNumberFormat="1" applyFill="1" applyBorder="1" applyAlignment="1" applyProtection="1">
      <alignment horizontal="center" vertical="center"/>
    </xf>
    <xf numFmtId="164" fontId="1" fillId="0" borderId="17" xfId="1" applyNumberFormat="1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2" fontId="8" fillId="0" borderId="31" xfId="1" applyNumberFormat="1" applyFont="1" applyBorder="1" applyAlignment="1" applyProtection="1">
      <alignment horizontal="center" vertical="center"/>
    </xf>
    <xf numFmtId="2" fontId="8" fillId="0" borderId="7" xfId="1" applyNumberFormat="1" applyFont="1" applyBorder="1" applyAlignment="1" applyProtection="1">
      <alignment horizontal="center" vertical="center"/>
    </xf>
    <xf numFmtId="2" fontId="8" fillId="0" borderId="8" xfId="0" applyNumberFormat="1" applyFont="1" applyBorder="1" applyAlignment="1" applyProtection="1">
      <alignment horizontal="center" vertical="center"/>
      <protection locked="0"/>
    </xf>
    <xf numFmtId="2" fontId="8" fillId="0" borderId="7" xfId="0" applyNumberFormat="1" applyFont="1" applyBorder="1" applyAlignment="1" applyProtection="1">
      <alignment horizontal="center" vertical="center"/>
      <protection locked="0"/>
    </xf>
    <xf numFmtId="0" fontId="3" fillId="0" borderId="42" xfId="0" applyFont="1" applyBorder="1" applyAlignment="1">
      <alignment horizontal="center" vertical="center"/>
    </xf>
    <xf numFmtId="2" fontId="8" fillId="0" borderId="69" xfId="0" applyNumberFormat="1" applyFont="1" applyBorder="1" applyAlignment="1" applyProtection="1">
      <alignment horizontal="center" vertical="center"/>
      <protection locked="0"/>
    </xf>
    <xf numFmtId="2" fontId="8" fillId="0" borderId="70" xfId="0" applyNumberFormat="1" applyFont="1" applyBorder="1" applyAlignment="1" applyProtection="1">
      <alignment horizontal="center" vertical="center"/>
      <protection locked="0"/>
    </xf>
    <xf numFmtId="0" fontId="1" fillId="25" borderId="0" xfId="1" applyFont="1" applyFill="1" applyAlignment="1" applyProtection="1">
      <alignment horizontal="center" vertical="center"/>
    </xf>
    <xf numFmtId="0" fontId="3" fillId="7" borderId="42" xfId="0" applyFont="1" applyFill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2" fontId="8" fillId="0" borderId="53" xfId="1" applyNumberFormat="1" applyFont="1" applyBorder="1" applyAlignment="1" applyProtection="1">
      <alignment horizontal="center" vertical="center"/>
    </xf>
    <xf numFmtId="2" fontId="8" fillId="0" borderId="41" xfId="1" applyNumberFormat="1" applyFont="1" applyBorder="1" applyAlignment="1" applyProtection="1">
      <alignment horizontal="center" vertical="center"/>
    </xf>
    <xf numFmtId="2" fontId="8" fillId="0" borderId="32" xfId="0" applyNumberFormat="1" applyFont="1" applyBorder="1" applyAlignment="1" applyProtection="1">
      <alignment horizontal="center" vertical="center"/>
      <protection locked="0"/>
    </xf>
    <xf numFmtId="2" fontId="8" fillId="0" borderId="33" xfId="0" applyNumberFormat="1" applyFont="1" applyBorder="1" applyAlignment="1" applyProtection="1">
      <alignment horizontal="center" vertical="center"/>
      <protection locked="0"/>
    </xf>
    <xf numFmtId="2" fontId="9" fillId="25" borderId="0" xfId="1" applyNumberFormat="1" applyFont="1" applyFill="1" applyBorder="1" applyAlignment="1" applyProtection="1">
      <alignment horizontal="center" vertical="center"/>
    </xf>
    <xf numFmtId="0" fontId="3" fillId="11" borderId="42" xfId="0" applyFont="1" applyFill="1" applyBorder="1" applyAlignment="1">
      <alignment horizontal="center" vertical="center"/>
    </xf>
    <xf numFmtId="0" fontId="8" fillId="25" borderId="0" xfId="1" applyFont="1" applyFill="1" applyBorder="1" applyAlignment="1" applyProtection="1">
      <alignment horizontal="center" vertical="center"/>
    </xf>
    <xf numFmtId="0" fontId="8" fillId="25" borderId="0" xfId="0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8" fillId="12" borderId="26" xfId="1" applyFont="1" applyFill="1" applyBorder="1" applyAlignment="1" applyProtection="1">
      <alignment horizontal="left" vertical="center"/>
    </xf>
    <xf numFmtId="0" fontId="8" fillId="12" borderId="25" xfId="1" applyFont="1" applyFill="1" applyBorder="1" applyAlignment="1" applyProtection="1">
      <alignment horizontal="center" vertical="center"/>
    </xf>
    <xf numFmtId="0" fontId="8" fillId="12" borderId="25" xfId="1" applyFont="1" applyFill="1" applyBorder="1" applyAlignment="1" applyProtection="1">
      <alignment horizontal="centerContinuous" vertical="center"/>
    </xf>
    <xf numFmtId="0" fontId="8" fillId="25" borderId="14" xfId="1" applyFont="1" applyFill="1" applyBorder="1" applyAlignment="1" applyProtection="1">
      <alignment horizontal="centerContinuous" vertical="center"/>
    </xf>
    <xf numFmtId="0" fontId="8" fillId="9" borderId="39" xfId="1" applyFont="1" applyFill="1" applyBorder="1" applyAlignment="1" applyProtection="1">
      <alignment horizontal="center" vertical="center"/>
    </xf>
    <xf numFmtId="0" fontId="8" fillId="7" borderId="30" xfId="1" applyFont="1" applyFill="1" applyBorder="1" applyAlignment="1" applyProtection="1">
      <alignment horizontal="center" vertical="center"/>
    </xf>
    <xf numFmtId="0" fontId="8" fillId="7" borderId="49" xfId="1" applyFont="1" applyFill="1" applyBorder="1" applyAlignment="1" applyProtection="1">
      <alignment horizontal="center" vertical="center"/>
    </xf>
    <xf numFmtId="0" fontId="8" fillId="15" borderId="5" xfId="1" applyFont="1" applyFill="1" applyBorder="1" applyAlignment="1" applyProtection="1">
      <alignment horizontal="center" vertical="center"/>
    </xf>
    <xf numFmtId="0" fontId="8" fillId="10" borderId="20" xfId="1" applyFont="1" applyFill="1" applyBorder="1" applyAlignment="1" applyProtection="1">
      <alignment horizontal="center"/>
    </xf>
    <xf numFmtId="0" fontId="8" fillId="9" borderId="19" xfId="1" applyFont="1" applyFill="1" applyBorder="1" applyAlignment="1" applyProtection="1">
      <alignment horizontal="center"/>
    </xf>
    <xf numFmtId="2" fontId="15" fillId="0" borderId="61" xfId="2" applyNumberFormat="1" applyFont="1" applyBorder="1" applyAlignment="1" applyProtection="1">
      <alignment horizontal="center" vertical="center"/>
      <protection locked="0"/>
    </xf>
    <xf numFmtId="2" fontId="15" fillId="0" borderId="62" xfId="2" applyNumberFormat="1" applyFont="1" applyBorder="1" applyAlignment="1" applyProtection="1">
      <alignment horizontal="center" vertical="center"/>
      <protection locked="0"/>
    </xf>
    <xf numFmtId="2" fontId="15" fillId="0" borderId="32" xfId="2" applyNumberFormat="1" applyFont="1" applyBorder="1" applyAlignment="1" applyProtection="1">
      <alignment horizontal="center" vertical="center"/>
      <protection locked="0"/>
    </xf>
    <xf numFmtId="2" fontId="15" fillId="0" borderId="33" xfId="2" applyNumberFormat="1" applyFont="1" applyBorder="1" applyAlignment="1" applyProtection="1">
      <alignment horizontal="center" vertical="center"/>
      <protection locked="0"/>
    </xf>
    <xf numFmtId="2" fontId="15" fillId="0" borderId="7" xfId="2" applyNumberFormat="1" applyFont="1" applyBorder="1" applyAlignment="1" applyProtection="1">
      <alignment horizontal="center" vertical="center"/>
      <protection locked="0"/>
    </xf>
    <xf numFmtId="2" fontId="15" fillId="0" borderId="8" xfId="2" applyNumberFormat="1" applyFont="1" applyBorder="1" applyAlignment="1" applyProtection="1">
      <alignment horizontal="center" vertical="center"/>
      <protection locked="0"/>
    </xf>
    <xf numFmtId="2" fontId="15" fillId="0" borderId="69" xfId="2" applyNumberFormat="1" applyFont="1" applyBorder="1" applyAlignment="1" applyProtection="1">
      <alignment horizontal="center" vertical="center"/>
      <protection locked="0"/>
    </xf>
    <xf numFmtId="2" fontId="15" fillId="0" borderId="70" xfId="2" applyNumberFormat="1" applyFont="1" applyBorder="1" applyAlignment="1" applyProtection="1">
      <alignment horizontal="center" vertical="center"/>
      <protection locked="0"/>
    </xf>
    <xf numFmtId="2" fontId="15" fillId="0" borderId="35" xfId="2" applyNumberFormat="1" applyFont="1" applyBorder="1" applyAlignment="1" applyProtection="1">
      <alignment horizontal="center" vertical="center"/>
      <protection locked="0"/>
    </xf>
    <xf numFmtId="2" fontId="15" fillId="0" borderId="36" xfId="2" applyNumberFormat="1" applyFont="1" applyBorder="1" applyAlignment="1" applyProtection="1">
      <alignment horizontal="center" vertical="center"/>
      <protection locked="0"/>
    </xf>
    <xf numFmtId="165" fontId="16" fillId="3" borderId="59" xfId="1" applyNumberFormat="1" applyFont="1" applyFill="1" applyBorder="1" applyAlignment="1" applyProtection="1">
      <alignment horizontal="center" vertical="center"/>
      <protection locked="0"/>
    </xf>
    <xf numFmtId="1" fontId="16" fillId="3" borderId="59" xfId="1" applyNumberFormat="1" applyFont="1" applyFill="1" applyBorder="1" applyAlignment="1" applyProtection="1">
      <alignment horizontal="center" vertical="center"/>
    </xf>
    <xf numFmtId="166" fontId="16" fillId="4" borderId="60" xfId="1" applyNumberFormat="1" applyFont="1" applyFill="1" applyBorder="1" applyAlignment="1" applyProtection="1">
      <alignment horizontal="center" vertical="center"/>
    </xf>
    <xf numFmtId="2" fontId="15" fillId="0" borderId="61" xfId="0" applyNumberFormat="1" applyFont="1" applyBorder="1" applyAlignment="1" applyProtection="1">
      <alignment horizontal="center" vertical="center"/>
      <protection locked="0"/>
    </xf>
    <xf numFmtId="2" fontId="15" fillId="0" borderId="62" xfId="0" applyNumberFormat="1" applyFont="1" applyBorder="1" applyAlignment="1" applyProtection="1">
      <alignment horizontal="center" vertical="center"/>
      <protection locked="0"/>
    </xf>
    <xf numFmtId="164" fontId="15" fillId="0" borderId="64" xfId="1" applyNumberFormat="1" applyFont="1" applyBorder="1" applyAlignment="1" applyProtection="1">
      <alignment horizontal="center" vertical="center"/>
      <protection locked="0"/>
    </xf>
    <xf numFmtId="2" fontId="15" fillId="0" borderId="65" xfId="1" applyNumberFormat="1" applyFont="1" applyBorder="1" applyAlignment="1" applyProtection="1">
      <alignment horizontal="center" vertical="center"/>
    </xf>
    <xf numFmtId="2" fontId="15" fillId="0" borderId="61" xfId="1" applyNumberFormat="1" applyFont="1" applyBorder="1" applyAlignment="1" applyProtection="1">
      <alignment horizontal="center" vertical="center"/>
    </xf>
    <xf numFmtId="165" fontId="16" fillId="3" borderId="11" xfId="1" applyNumberFormat="1" applyFont="1" applyFill="1" applyBorder="1" applyAlignment="1" applyProtection="1">
      <alignment horizontal="center" vertical="center"/>
      <protection locked="0"/>
    </xf>
    <xf numFmtId="1" fontId="16" fillId="3" borderId="11" xfId="1" applyNumberFormat="1" applyFont="1" applyFill="1" applyBorder="1" applyAlignment="1" applyProtection="1">
      <alignment horizontal="center" vertical="center"/>
    </xf>
    <xf numFmtId="166" fontId="16" fillId="4" borderId="16" xfId="1" applyNumberFormat="1" applyFont="1" applyFill="1" applyBorder="1" applyAlignment="1" applyProtection="1">
      <alignment horizontal="center" vertical="center"/>
    </xf>
    <xf numFmtId="2" fontId="15" fillId="0" borderId="8" xfId="0" applyNumberFormat="1" applyFont="1" applyBorder="1" applyAlignment="1" applyProtection="1">
      <alignment horizontal="center" vertical="center"/>
      <protection locked="0"/>
    </xf>
    <xf numFmtId="2" fontId="15" fillId="0" borderId="7" xfId="0" applyNumberFormat="1" applyFont="1" applyBorder="1" applyAlignment="1" applyProtection="1">
      <alignment horizontal="center" vertical="center"/>
      <protection locked="0"/>
    </xf>
    <xf numFmtId="164" fontId="15" fillId="0" borderId="9" xfId="1" applyNumberFormat="1" applyFont="1" applyBorder="1" applyAlignment="1" applyProtection="1">
      <alignment horizontal="center" vertical="center"/>
      <protection locked="0"/>
    </xf>
    <xf numFmtId="164" fontId="15" fillId="0" borderId="29" xfId="1" applyNumberFormat="1" applyFont="1" applyBorder="1" applyAlignment="1" applyProtection="1">
      <alignment horizontal="center" vertical="center"/>
      <protection locked="0"/>
    </xf>
    <xf numFmtId="2" fontId="15" fillId="0" borderId="31" xfId="1" applyNumberFormat="1" applyFont="1" applyBorder="1" applyAlignment="1" applyProtection="1">
      <alignment horizontal="center" vertical="center"/>
    </xf>
    <xf numFmtId="2" fontId="15" fillId="0" borderId="8" xfId="1" applyNumberFormat="1" applyFont="1" applyBorder="1" applyAlignment="1" applyProtection="1">
      <alignment horizontal="center" vertical="center"/>
    </xf>
    <xf numFmtId="2" fontId="15" fillId="0" borderId="17" xfId="1" applyNumberFormat="1" applyFont="1" applyBorder="1" applyAlignment="1" applyProtection="1">
      <alignment horizontal="center" vertical="center"/>
    </xf>
    <xf numFmtId="165" fontId="16" fillId="3" borderId="66" xfId="1" applyNumberFormat="1" applyFont="1" applyFill="1" applyBorder="1" applyAlignment="1" applyProtection="1">
      <alignment horizontal="center" vertical="center"/>
      <protection locked="0"/>
    </xf>
    <xf numFmtId="1" fontId="16" fillId="3" borderId="66" xfId="1" applyNumberFormat="1" applyFont="1" applyFill="1" applyBorder="1" applyAlignment="1" applyProtection="1">
      <alignment horizontal="center" vertical="center"/>
    </xf>
    <xf numFmtId="166" fontId="16" fillId="4" borderId="68" xfId="1" applyNumberFormat="1" applyFont="1" applyFill="1" applyBorder="1" applyAlignment="1" applyProtection="1">
      <alignment horizontal="center" vertical="center"/>
    </xf>
    <xf numFmtId="2" fontId="15" fillId="0" borderId="69" xfId="0" applyNumberFormat="1" applyFont="1" applyBorder="1" applyAlignment="1" applyProtection="1">
      <alignment horizontal="center" vertical="center"/>
      <protection locked="0"/>
    </xf>
    <xf numFmtId="2" fontId="15" fillId="0" borderId="70" xfId="0" applyNumberFormat="1" applyFont="1" applyBorder="1" applyAlignment="1" applyProtection="1">
      <alignment horizontal="center" vertical="center"/>
      <protection locked="0"/>
    </xf>
    <xf numFmtId="164" fontId="15" fillId="0" borderId="72" xfId="1" applyNumberFormat="1" applyFont="1" applyBorder="1" applyAlignment="1" applyProtection="1">
      <alignment horizontal="center" vertical="center"/>
      <protection locked="0"/>
    </xf>
    <xf numFmtId="164" fontId="15" fillId="0" borderId="73" xfId="1" applyNumberFormat="1" applyFont="1" applyBorder="1" applyAlignment="1" applyProtection="1">
      <alignment horizontal="center" vertical="center"/>
      <protection locked="0"/>
    </xf>
    <xf numFmtId="2" fontId="15" fillId="0" borderId="75" xfId="1" applyNumberFormat="1" applyFont="1" applyBorder="1" applyAlignment="1" applyProtection="1">
      <alignment horizontal="center" vertical="center"/>
    </xf>
    <xf numFmtId="2" fontId="15" fillId="0" borderId="69" xfId="1" applyNumberFormat="1" applyFont="1" applyBorder="1" applyAlignment="1" applyProtection="1">
      <alignment horizontal="center" vertical="center"/>
    </xf>
    <xf numFmtId="2" fontId="15" fillId="0" borderId="32" xfId="0" applyNumberFormat="1" applyFont="1" applyBorder="1" applyAlignment="1" applyProtection="1">
      <alignment horizontal="center" vertical="center"/>
      <protection locked="0"/>
    </xf>
    <xf numFmtId="2" fontId="15" fillId="0" borderId="33" xfId="0" applyNumberFormat="1" applyFont="1" applyBorder="1" applyAlignment="1" applyProtection="1">
      <alignment horizontal="center" vertical="center"/>
      <protection locked="0"/>
    </xf>
    <xf numFmtId="2" fontId="15" fillId="0" borderId="32" xfId="1" applyNumberFormat="1" applyFont="1" applyBorder="1" applyAlignment="1" applyProtection="1">
      <alignment horizontal="center" vertical="center"/>
    </xf>
    <xf numFmtId="165" fontId="16" fillId="3" borderId="13" xfId="1" applyNumberFormat="1" applyFont="1" applyFill="1" applyBorder="1" applyAlignment="1" applyProtection="1">
      <alignment horizontal="center" vertical="center"/>
      <protection locked="0"/>
    </xf>
    <xf numFmtId="1" fontId="16" fillId="3" borderId="13" xfId="1" applyNumberFormat="1" applyFont="1" applyFill="1" applyBorder="1" applyAlignment="1" applyProtection="1">
      <alignment horizontal="center" vertical="center"/>
    </xf>
    <xf numFmtId="2" fontId="15" fillId="0" borderId="35" xfId="0" applyNumberFormat="1" applyFont="1" applyBorder="1" applyAlignment="1" applyProtection="1">
      <alignment horizontal="center" vertical="center"/>
      <protection locked="0"/>
    </xf>
    <xf numFmtId="2" fontId="15" fillId="0" borderId="36" xfId="0" applyNumberFormat="1" applyFont="1" applyBorder="1" applyAlignment="1" applyProtection="1">
      <alignment horizontal="center" vertical="center"/>
      <protection locked="0"/>
    </xf>
    <xf numFmtId="164" fontId="15" fillId="0" borderId="38" xfId="1" applyNumberFormat="1" applyFont="1" applyBorder="1" applyAlignment="1" applyProtection="1">
      <alignment horizontal="center" vertical="center"/>
      <protection locked="0"/>
    </xf>
    <xf numFmtId="2" fontId="15" fillId="0" borderId="56" xfId="1" applyNumberFormat="1" applyFont="1" applyBorder="1" applyAlignment="1" applyProtection="1">
      <alignment horizontal="center" vertical="center"/>
    </xf>
    <xf numFmtId="2" fontId="15" fillId="0" borderId="35" xfId="1" applyNumberFormat="1" applyFont="1" applyBorder="1" applyAlignment="1" applyProtection="1">
      <alignment horizontal="center" vertical="center"/>
    </xf>
    <xf numFmtId="0" fontId="15" fillId="25" borderId="0" xfId="1" applyFont="1" applyFill="1" applyAlignment="1" applyProtection="1">
      <alignment horizontal="center" vertical="center"/>
    </xf>
    <xf numFmtId="14" fontId="15" fillId="25" borderId="0" xfId="1" applyNumberFormat="1" applyFont="1" applyFill="1" applyAlignment="1" applyProtection="1">
      <alignment horizontal="center" vertical="center"/>
    </xf>
    <xf numFmtId="2" fontId="17" fillId="18" borderId="18" xfId="1" applyNumberFormat="1" applyFont="1" applyFill="1" applyBorder="1" applyAlignment="1" applyProtection="1">
      <alignment horizontal="center" vertical="center"/>
    </xf>
    <xf numFmtId="2" fontId="17" fillId="25" borderId="14" xfId="1" applyNumberFormat="1" applyFont="1" applyFill="1" applyBorder="1" applyAlignment="1" applyProtection="1">
      <alignment horizontal="center" vertical="center"/>
    </xf>
    <xf numFmtId="2" fontId="17" fillId="25" borderId="28" xfId="1" applyNumberFormat="1" applyFont="1" applyFill="1" applyBorder="1" applyAlignment="1" applyProtection="1">
      <alignment horizontal="center" vertical="center"/>
    </xf>
    <xf numFmtId="0" fontId="15" fillId="25" borderId="0" xfId="1" applyFont="1" applyFill="1" applyBorder="1" applyAlignment="1" applyProtection="1">
      <alignment horizontal="center" vertical="center"/>
    </xf>
    <xf numFmtId="0" fontId="7" fillId="25" borderId="0" xfId="1" applyFont="1" applyFill="1" applyBorder="1" applyAlignment="1" applyProtection="1">
      <alignment horizontal="center" vertical="center"/>
    </xf>
    <xf numFmtId="2" fontId="17" fillId="25" borderId="0" xfId="1" applyNumberFormat="1" applyFont="1" applyFill="1" applyBorder="1" applyAlignment="1" applyProtection="1">
      <alignment horizontal="center" vertical="center"/>
    </xf>
    <xf numFmtId="0" fontId="15" fillId="25" borderId="0" xfId="0" applyFont="1" applyFill="1" applyBorder="1" applyAlignment="1">
      <alignment horizontal="center" vertical="center"/>
    </xf>
    <xf numFmtId="0" fontId="15" fillId="25" borderId="0" xfId="0" applyFont="1" applyFill="1" applyAlignment="1">
      <alignment horizontal="center" vertical="center"/>
    </xf>
    <xf numFmtId="2" fontId="18" fillId="23" borderId="1" xfId="1" applyNumberFormat="1" applyFont="1" applyFill="1" applyBorder="1" applyAlignment="1" applyProtection="1">
      <alignment horizontal="center" vertical="center"/>
    </xf>
    <xf numFmtId="165" fontId="16" fillId="4" borderId="59" xfId="1" applyNumberFormat="1" applyFont="1" applyFill="1" applyBorder="1" applyAlignment="1" applyProtection="1">
      <alignment horizontal="left" vertical="center"/>
    </xf>
    <xf numFmtId="165" fontId="16" fillId="4" borderId="15" xfId="1" applyNumberFormat="1" applyFont="1" applyFill="1" applyBorder="1" applyAlignment="1" applyProtection="1">
      <alignment horizontal="left" vertical="center"/>
    </xf>
    <xf numFmtId="165" fontId="16" fillId="4" borderId="67" xfId="1" applyNumberFormat="1" applyFont="1" applyFill="1" applyBorder="1" applyAlignment="1" applyProtection="1">
      <alignment horizontal="left" vertical="center"/>
    </xf>
    <xf numFmtId="165" fontId="16" fillId="4" borderId="11" xfId="1" applyNumberFormat="1" applyFont="1" applyFill="1" applyBorder="1" applyAlignment="1" applyProtection="1">
      <alignment horizontal="left" vertical="center"/>
    </xf>
    <xf numFmtId="165" fontId="16" fillId="4" borderId="13" xfId="1" applyNumberFormat="1" applyFont="1" applyFill="1" applyBorder="1" applyAlignment="1" applyProtection="1">
      <alignment horizontal="left" vertical="center"/>
    </xf>
    <xf numFmtId="2" fontId="15" fillId="2" borderId="63" xfId="1" applyNumberFormat="1" applyFont="1" applyFill="1" applyBorder="1" applyAlignment="1" applyProtection="1">
      <alignment horizontal="right" vertical="center"/>
    </xf>
    <xf numFmtId="2" fontId="15" fillId="2" borderId="10" xfId="1" applyNumberFormat="1" applyFont="1" applyFill="1" applyBorder="1" applyAlignment="1" applyProtection="1">
      <alignment horizontal="right" vertical="center"/>
    </xf>
    <xf numFmtId="2" fontId="15" fillId="2" borderId="71" xfId="1" applyNumberFormat="1" applyFont="1" applyFill="1" applyBorder="1" applyAlignment="1" applyProtection="1">
      <alignment horizontal="right" vertical="center"/>
    </xf>
    <xf numFmtId="2" fontId="15" fillId="2" borderId="34" xfId="1" applyNumberFormat="1" applyFont="1" applyFill="1" applyBorder="1" applyAlignment="1" applyProtection="1">
      <alignment horizontal="right" vertical="center"/>
    </xf>
    <xf numFmtId="2" fontId="15" fillId="2" borderId="37" xfId="1" applyNumberFormat="1" applyFont="1" applyFill="1" applyBorder="1" applyAlignment="1" applyProtection="1">
      <alignment horizontal="right" vertical="center"/>
    </xf>
    <xf numFmtId="2" fontId="17" fillId="18" borderId="18" xfId="1" applyNumberFormat="1" applyFont="1" applyFill="1" applyBorder="1" applyAlignment="1" applyProtection="1">
      <alignment horizontal="right" vertical="center"/>
    </xf>
    <xf numFmtId="2" fontId="15" fillId="0" borderId="62" xfId="1" applyNumberFormat="1" applyFont="1" applyBorder="1" applyAlignment="1" applyProtection="1">
      <alignment horizontal="right" vertical="center"/>
    </xf>
    <xf numFmtId="2" fontId="15" fillId="0" borderId="33" xfId="1" applyNumberFormat="1" applyFont="1" applyBorder="1" applyAlignment="1" applyProtection="1">
      <alignment horizontal="right" vertical="center"/>
    </xf>
    <xf numFmtId="2" fontId="15" fillId="0" borderId="36" xfId="1" applyNumberFormat="1" applyFont="1" applyBorder="1" applyAlignment="1" applyProtection="1">
      <alignment horizontal="right" vertical="center"/>
    </xf>
    <xf numFmtId="2" fontId="15" fillId="0" borderId="65" xfId="1" applyNumberFormat="1" applyFont="1" applyBorder="1" applyAlignment="1" applyProtection="1">
      <alignment horizontal="right" vertical="center"/>
    </xf>
    <xf numFmtId="2" fontId="15" fillId="0" borderId="63" xfId="1" applyNumberFormat="1" applyFont="1" applyBorder="1" applyAlignment="1" applyProtection="1">
      <alignment horizontal="right" vertical="center"/>
    </xf>
    <xf numFmtId="2" fontId="15" fillId="0" borderId="7" xfId="1" applyNumberFormat="1" applyFont="1" applyBorder="1" applyAlignment="1" applyProtection="1">
      <alignment horizontal="right" vertical="center"/>
    </xf>
    <xf numFmtId="2" fontId="15" fillId="0" borderId="17" xfId="1" applyNumberFormat="1" applyFont="1" applyBorder="1" applyAlignment="1" applyProtection="1">
      <alignment horizontal="right" vertical="center"/>
    </xf>
    <xf numFmtId="2" fontId="15" fillId="0" borderId="10" xfId="1" applyNumberFormat="1" applyFont="1" applyBorder="1" applyAlignment="1" applyProtection="1">
      <alignment horizontal="right" vertical="center"/>
    </xf>
    <xf numFmtId="2" fontId="15" fillId="0" borderId="70" xfId="1" applyNumberFormat="1" applyFont="1" applyBorder="1" applyAlignment="1" applyProtection="1">
      <alignment horizontal="right" vertical="center"/>
    </xf>
    <xf numFmtId="2" fontId="15" fillId="0" borderId="76" xfId="1" applyNumberFormat="1" applyFont="1" applyBorder="1" applyAlignment="1" applyProtection="1">
      <alignment horizontal="right" vertical="center"/>
    </xf>
    <xf numFmtId="2" fontId="15" fillId="0" borderId="71" xfId="1" applyNumberFormat="1" applyFont="1" applyBorder="1" applyAlignment="1" applyProtection="1">
      <alignment horizontal="right" vertical="center"/>
    </xf>
    <xf numFmtId="2" fontId="15" fillId="0" borderId="56" xfId="1" applyNumberFormat="1" applyFont="1" applyBorder="1" applyAlignment="1" applyProtection="1">
      <alignment horizontal="right" vertical="center"/>
    </xf>
    <xf numFmtId="2" fontId="17" fillId="18" borderId="54" xfId="1" applyNumberFormat="1" applyFont="1" applyFill="1" applyBorder="1" applyAlignment="1" applyProtection="1">
      <alignment horizontal="right" vertical="center"/>
    </xf>
    <xf numFmtId="2" fontId="17" fillId="0" borderId="55" xfId="1" applyNumberFormat="1" applyFont="1" applyBorder="1" applyAlignment="1" applyProtection="1">
      <alignment horizontal="right" vertical="center"/>
    </xf>
    <xf numFmtId="2" fontId="17" fillId="18" borderId="2" xfId="1" applyNumberFormat="1" applyFont="1" applyFill="1" applyBorder="1" applyAlignment="1" applyProtection="1">
      <alignment horizontal="right" vertical="center"/>
    </xf>
    <xf numFmtId="0" fontId="15" fillId="0" borderId="3" xfId="1" applyFont="1" applyBorder="1" applyAlignment="1" applyProtection="1">
      <alignment horizontal="right" vertical="center"/>
    </xf>
    <xf numFmtId="0" fontId="7" fillId="0" borderId="2" xfId="1" applyFont="1" applyBorder="1" applyAlignment="1" applyProtection="1">
      <alignment horizontal="right" vertical="center"/>
    </xf>
    <xf numFmtId="2" fontId="15" fillId="4" borderId="74" xfId="1" applyNumberFormat="1" applyFont="1" applyFill="1" applyBorder="1" applyAlignment="1" applyProtection="1">
      <alignment horizontal="right" vertical="center"/>
    </xf>
    <xf numFmtId="166" fontId="16" fillId="4" borderId="12" xfId="1" applyNumberFormat="1" applyFont="1" applyFill="1" applyBorder="1" applyAlignment="1" applyProtection="1">
      <alignment horizontal="center" vertical="center"/>
    </xf>
    <xf numFmtId="164" fontId="15" fillId="0" borderId="64" xfId="1" applyNumberFormat="1" applyFont="1" applyBorder="1" applyAlignment="1" applyProtection="1">
      <alignment horizontal="right" vertical="center"/>
      <protection locked="0"/>
    </xf>
    <xf numFmtId="164" fontId="15" fillId="0" borderId="9" xfId="1" applyNumberFormat="1" applyFont="1" applyBorder="1" applyAlignment="1" applyProtection="1">
      <alignment horizontal="right" vertical="center"/>
      <protection locked="0"/>
    </xf>
    <xf numFmtId="164" fontId="15" fillId="0" borderId="72" xfId="1" applyNumberFormat="1" applyFont="1" applyBorder="1" applyAlignment="1" applyProtection="1">
      <alignment horizontal="right" vertical="center"/>
      <protection locked="0"/>
    </xf>
    <xf numFmtId="164" fontId="15" fillId="0" borderId="29" xfId="1" applyNumberFormat="1" applyFont="1" applyBorder="1" applyAlignment="1" applyProtection="1">
      <alignment horizontal="right" vertical="center"/>
      <protection locked="0"/>
    </xf>
    <xf numFmtId="164" fontId="15" fillId="0" borderId="38" xfId="1" applyNumberFormat="1" applyFont="1" applyBorder="1" applyAlignment="1" applyProtection="1">
      <alignment horizontal="right" vertical="center"/>
      <protection locked="0"/>
    </xf>
    <xf numFmtId="14" fontId="19" fillId="0" borderId="5" xfId="1" applyNumberFormat="1" applyFont="1" applyBorder="1" applyAlignment="1" applyProtection="1">
      <alignment horizontal="left" vertical="center"/>
    </xf>
    <xf numFmtId="14" fontId="19" fillId="0" borderId="4" xfId="1" applyNumberFormat="1" applyFont="1" applyBorder="1" applyAlignment="1" applyProtection="1">
      <alignment horizontal="center" vertical="center"/>
    </xf>
    <xf numFmtId="14" fontId="19" fillId="0" borderId="3" xfId="1" applyNumberFormat="1" applyFont="1" applyBorder="1" applyAlignment="1" applyProtection="1">
      <alignment horizontal="left" vertical="center"/>
    </xf>
    <xf numFmtId="14" fontId="19" fillId="0" borderId="2" xfId="1" applyNumberFormat="1" applyFont="1" applyBorder="1" applyAlignment="1" applyProtection="1">
      <alignment horizontal="center" vertical="center"/>
    </xf>
    <xf numFmtId="0" fontId="1" fillId="5" borderId="0" xfId="1" applyFill="1" applyBorder="1" applyAlignment="1" applyProtection="1">
      <alignment horizontal="center" vertical="center"/>
      <protection locked="0"/>
    </xf>
    <xf numFmtId="0" fontId="13" fillId="25" borderId="0" xfId="1" applyFont="1" applyFill="1" applyAlignment="1" applyProtection="1">
      <alignment horizontal="right"/>
    </xf>
    <xf numFmtId="14" fontId="13" fillId="25" borderId="0" xfId="1" applyNumberFormat="1" applyFont="1" applyFill="1" applyProtection="1"/>
    <xf numFmtId="14" fontId="13" fillId="25" borderId="0" xfId="1" applyNumberFormat="1" applyFont="1" applyFill="1" applyAlignment="1" applyProtection="1">
      <alignment horizontal="right"/>
    </xf>
    <xf numFmtId="14" fontId="19" fillId="0" borderId="49" xfId="1" applyNumberFormat="1" applyFont="1" applyBorder="1" applyAlignment="1" applyProtection="1">
      <alignment horizontal="left" vertical="center"/>
    </xf>
    <xf numFmtId="14" fontId="19" fillId="0" borderId="77" xfId="1" applyNumberFormat="1" applyFont="1" applyBorder="1" applyAlignment="1" applyProtection="1">
      <alignment horizontal="left" vertical="center"/>
    </xf>
    <xf numFmtId="4" fontId="8" fillId="27" borderId="49" xfId="1" applyNumberFormat="1" applyFont="1" applyFill="1" applyBorder="1" applyAlignment="1" applyProtection="1">
      <alignment horizontal="right" vertical="center"/>
    </xf>
    <xf numFmtId="0" fontId="20" fillId="25" borderId="0" xfId="1" applyFont="1" applyFill="1" applyAlignment="1" applyProtection="1">
      <alignment horizontal="right"/>
    </xf>
    <xf numFmtId="14" fontId="20" fillId="25" borderId="0" xfId="1" applyNumberFormat="1" applyFont="1" applyFill="1" applyProtection="1"/>
    <xf numFmtId="14" fontId="20" fillId="25" borderId="0" xfId="1" applyNumberFormat="1" applyFont="1" applyFill="1" applyAlignment="1" applyProtection="1">
      <alignment horizontal="right"/>
    </xf>
    <xf numFmtId="14" fontId="21" fillId="0" borderId="5" xfId="1" applyNumberFormat="1" applyFont="1" applyBorder="1" applyAlignment="1" applyProtection="1">
      <alignment horizontal="left" vertical="center"/>
    </xf>
    <xf numFmtId="14" fontId="21" fillId="0" borderId="4" xfId="1" applyNumberFormat="1" applyFont="1" applyBorder="1" applyAlignment="1" applyProtection="1">
      <alignment horizontal="center" vertical="center"/>
    </xf>
    <xf numFmtId="14" fontId="21" fillId="0" borderId="3" xfId="1" applyNumberFormat="1" applyFont="1" applyBorder="1" applyAlignment="1" applyProtection="1">
      <alignment horizontal="left" vertical="center"/>
    </xf>
    <xf numFmtId="14" fontId="21" fillId="0" borderId="2" xfId="1" applyNumberFormat="1" applyFont="1" applyBorder="1" applyAlignment="1" applyProtection="1">
      <alignment horizontal="center" vertical="center"/>
    </xf>
    <xf numFmtId="14" fontId="21" fillId="0" borderId="49" xfId="1" applyNumberFormat="1" applyFont="1" applyBorder="1" applyAlignment="1" applyProtection="1">
      <alignment horizontal="center" vertical="center"/>
    </xf>
    <xf numFmtId="14" fontId="21" fillId="0" borderId="77" xfId="1" applyNumberFormat="1" applyFont="1" applyBorder="1" applyAlignment="1" applyProtection="1">
      <alignment horizontal="center" vertical="center"/>
    </xf>
    <xf numFmtId="14" fontId="8" fillId="11" borderId="5" xfId="1" applyNumberFormat="1" applyFont="1" applyFill="1" applyBorder="1" applyAlignment="1" applyProtection="1">
      <alignment horizontal="center" vertical="center"/>
    </xf>
    <xf numFmtId="0" fontId="4" fillId="11" borderId="14" xfId="2" applyFont="1" applyFill="1" applyBorder="1" applyAlignment="1">
      <alignment horizontal="center" vertical="center"/>
    </xf>
    <xf numFmtId="0" fontId="4" fillId="11" borderId="3" xfId="2" applyFont="1" applyFill="1" applyBorder="1" applyAlignment="1">
      <alignment horizontal="center" vertical="center"/>
    </xf>
    <xf numFmtId="0" fontId="8" fillId="8" borderId="23" xfId="1" applyFont="1" applyFill="1" applyBorder="1" applyAlignment="1" applyProtection="1">
      <alignment horizontal="center"/>
    </xf>
    <xf numFmtId="0" fontId="8" fillId="8" borderId="22" xfId="1" applyFont="1" applyFill="1" applyBorder="1" applyAlignment="1" applyProtection="1">
      <alignment horizontal="center"/>
    </xf>
    <xf numFmtId="0" fontId="8" fillId="8" borderId="21" xfId="1" applyFont="1" applyFill="1" applyBorder="1" applyAlignment="1" applyProtection="1">
      <alignment horizontal="center"/>
    </xf>
    <xf numFmtId="0" fontId="8" fillId="8" borderId="27" xfId="1" applyFont="1" applyFill="1" applyBorder="1" applyAlignment="1" applyProtection="1">
      <alignment horizontal="center" vertical="center"/>
    </xf>
    <xf numFmtId="0" fontId="8" fillId="8" borderId="18" xfId="1" applyFont="1" applyFill="1" applyBorder="1" applyAlignment="1" applyProtection="1">
      <alignment horizontal="center" vertical="center"/>
    </xf>
    <xf numFmtId="167" fontId="0" fillId="24" borderId="5" xfId="1" applyNumberFormat="1" applyFont="1" applyFill="1" applyBorder="1" applyAlignment="1" applyProtection="1">
      <alignment horizontal="center" vertical="center"/>
    </xf>
    <xf numFmtId="167" fontId="1" fillId="24" borderId="49" xfId="1" applyNumberFormat="1" applyFill="1" applyBorder="1" applyAlignment="1" applyProtection="1">
      <alignment horizontal="center" vertical="center"/>
    </xf>
    <xf numFmtId="0" fontId="4" fillId="24" borderId="49" xfId="2" applyFill="1" applyBorder="1" applyAlignment="1">
      <alignment horizontal="center" vertical="center"/>
    </xf>
    <xf numFmtId="169" fontId="10" fillId="22" borderId="0" xfId="1" applyNumberFormat="1" applyFont="1" applyFill="1" applyAlignment="1" applyProtection="1">
      <alignment horizontal="center" vertical="center"/>
    </xf>
    <xf numFmtId="0" fontId="10" fillId="22" borderId="0" xfId="1" applyFont="1" applyFill="1" applyAlignment="1" applyProtection="1">
      <alignment horizontal="center" vertical="center"/>
    </xf>
    <xf numFmtId="14" fontId="8" fillId="11" borderId="27" xfId="1" applyNumberFormat="1" applyFont="1" applyFill="1" applyBorder="1" applyAlignment="1" applyProtection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14" fontId="8" fillId="13" borderId="5" xfId="1" applyNumberFormat="1" applyFont="1" applyFill="1" applyBorder="1" applyAlignment="1" applyProtection="1">
      <alignment horizontal="center" vertical="center"/>
    </xf>
    <xf numFmtId="0" fontId="4" fillId="0" borderId="4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4" fillId="0" borderId="24" xfId="2" applyFon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  <xf numFmtId="0" fontId="8" fillId="7" borderId="4" xfId="1" applyFont="1" applyFill="1" applyBorder="1" applyAlignment="1" applyProtection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15" borderId="27" xfId="1" applyFont="1" applyFill="1" applyBorder="1" applyAlignment="1" applyProtection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6" borderId="4" xfId="1" applyFont="1" applyFill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33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b val="0"/>
        <i val="0"/>
        <color rgb="FFFF0000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 val="0"/>
        <i val="0"/>
        <color rgb="FFFF0000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b val="0"/>
        <i val="0"/>
        <color rgb="FFFF0000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 val="0"/>
        <i val="0"/>
        <color rgb="FFFF0000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b val="0"/>
        <i val="0"/>
        <color rgb="FFFF0000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 val="0"/>
        <i val="0"/>
        <color rgb="FFFF0000"/>
      </font>
    </dxf>
  </dxfs>
  <tableStyles count="0" defaultTableStyle="TableStyleMedium9" defaultPivotStyle="PivotStyleLight16"/>
  <colors>
    <mruColors>
      <color rgb="FFFFCCFF"/>
      <color rgb="FFFD7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2</xdr:row>
      <xdr:rowOff>0</xdr:rowOff>
    </xdr:from>
    <xdr:to>
      <xdr:col>13</xdr:col>
      <xdr:colOff>104775</xdr:colOff>
      <xdr:row>30</xdr:row>
      <xdr:rowOff>47625</xdr:rowOff>
    </xdr:to>
    <xdr:sp macro="" textlink="">
      <xdr:nvSpPr>
        <xdr:cNvPr id="2" name="Rectangle à coins arrondis 1"/>
        <xdr:cNvSpPr/>
      </xdr:nvSpPr>
      <xdr:spPr>
        <a:xfrm>
          <a:off x="2790825" y="381000"/>
          <a:ext cx="7219950" cy="5381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323850</xdr:colOff>
      <xdr:row>3</xdr:row>
      <xdr:rowOff>85725</xdr:rowOff>
    </xdr:from>
    <xdr:to>
      <xdr:col>12</xdr:col>
      <xdr:colOff>266700</xdr:colOff>
      <xdr:row>29</xdr:row>
      <xdr:rowOff>19050</xdr:rowOff>
    </xdr:to>
    <xdr:sp macro="" textlink="">
      <xdr:nvSpPr>
        <xdr:cNvPr id="3" name="ZoneTexte 2"/>
        <xdr:cNvSpPr txBox="1"/>
      </xdr:nvSpPr>
      <xdr:spPr>
        <a:xfrm>
          <a:off x="3371850" y="657225"/>
          <a:ext cx="6038850" cy="4886325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1) Comment faire pour reporter les données des jours de la dernière</a:t>
          </a:r>
          <a:r>
            <a:rPr lang="fr-FR" sz="1100" baseline="0">
              <a:solidFill>
                <a:schemeClr val="bg1"/>
              </a:solidFill>
            </a:rPr>
            <a:t> semaine d'octobre  (luni 31 octobre) sur ceux de novembre correspondants et ceux de la dernière de novembre  (lundi 28, mardi 29 et mercredi 30 novembre) sur ceux de décembre automatiquement. 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2) Une fois fait , cela me calculerait mes heures supplémentaires dans la colonne X,</a:t>
          </a:r>
        </a:p>
        <a:p>
          <a:r>
            <a:rPr lang="fr-FR" sz="1100" baseline="0">
              <a:solidFill>
                <a:schemeClr val="bg1"/>
              </a:solidFill>
            </a:rPr>
            <a:t>Cette formule en colonne X ne calcule que les heures supplémentaires au delà de 48 h 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au même Lieu de travail</a:t>
          </a:r>
          <a:r>
            <a:rPr lang="fr-FR" sz="1100" baseline="0"/>
            <a:t> </a:t>
          </a:r>
          <a:r>
            <a:rPr lang="fr-FR" sz="1100" baseline="0">
              <a:solidFill>
                <a:schemeClr val="bg1"/>
              </a:solidFill>
            </a:rPr>
            <a:t>(colonne B)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3) Encore une dernère chose si possible...automatisation du total des heures de la semaine en  cellule R 16 et S16 sans calculer les jours colorés en bleu si cela est possible,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Merci d'avance pour toute aide apportée.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157237</xdr:colOff>
      <xdr:row>51</xdr:row>
      <xdr:rowOff>50482</xdr:rowOff>
    </xdr:from>
    <xdr:to>
      <xdr:col>5</xdr:col>
      <xdr:colOff>252003</xdr:colOff>
      <xdr:row>52</xdr:row>
      <xdr:rowOff>91787</xdr:rowOff>
    </xdr:to>
    <xdr:sp macro="" textlink="">
      <xdr:nvSpPr>
        <xdr:cNvPr id="2" name="Flèche gauche 1"/>
        <xdr:cNvSpPr/>
      </xdr:nvSpPr>
      <xdr:spPr>
        <a:xfrm rot="7579197" flipV="1">
          <a:off x="5808480" y="7229414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145332</xdr:colOff>
      <xdr:row>51</xdr:row>
      <xdr:rowOff>62388</xdr:rowOff>
    </xdr:from>
    <xdr:to>
      <xdr:col>11</xdr:col>
      <xdr:colOff>240098</xdr:colOff>
      <xdr:row>52</xdr:row>
      <xdr:rowOff>103693</xdr:rowOff>
    </xdr:to>
    <xdr:sp macro="" textlink="">
      <xdr:nvSpPr>
        <xdr:cNvPr id="3" name="Flèche gauche 2"/>
        <xdr:cNvSpPr/>
      </xdr:nvSpPr>
      <xdr:spPr>
        <a:xfrm rot="7579197" flipV="1">
          <a:off x="10682900" y="7241320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157237</xdr:colOff>
      <xdr:row>51</xdr:row>
      <xdr:rowOff>50482</xdr:rowOff>
    </xdr:from>
    <xdr:to>
      <xdr:col>5</xdr:col>
      <xdr:colOff>252003</xdr:colOff>
      <xdr:row>52</xdr:row>
      <xdr:rowOff>91787</xdr:rowOff>
    </xdr:to>
    <xdr:sp macro="" textlink="">
      <xdr:nvSpPr>
        <xdr:cNvPr id="2" name="Flèche gauche 1"/>
        <xdr:cNvSpPr/>
      </xdr:nvSpPr>
      <xdr:spPr>
        <a:xfrm rot="7579197" flipV="1">
          <a:off x="7037205" y="7229414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145332</xdr:colOff>
      <xdr:row>51</xdr:row>
      <xdr:rowOff>62388</xdr:rowOff>
    </xdr:from>
    <xdr:to>
      <xdr:col>11</xdr:col>
      <xdr:colOff>240098</xdr:colOff>
      <xdr:row>52</xdr:row>
      <xdr:rowOff>103693</xdr:rowOff>
    </xdr:to>
    <xdr:sp macro="" textlink="">
      <xdr:nvSpPr>
        <xdr:cNvPr id="3" name="Flèche gauche 2"/>
        <xdr:cNvSpPr/>
      </xdr:nvSpPr>
      <xdr:spPr>
        <a:xfrm rot="7579197" flipV="1">
          <a:off x="11911625" y="7241320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157237</xdr:colOff>
      <xdr:row>51</xdr:row>
      <xdr:rowOff>50482</xdr:rowOff>
    </xdr:from>
    <xdr:to>
      <xdr:col>5</xdr:col>
      <xdr:colOff>252003</xdr:colOff>
      <xdr:row>52</xdr:row>
      <xdr:rowOff>91787</xdr:rowOff>
    </xdr:to>
    <xdr:sp macro="" textlink="">
      <xdr:nvSpPr>
        <xdr:cNvPr id="2" name="Flèche gauche 1"/>
        <xdr:cNvSpPr/>
      </xdr:nvSpPr>
      <xdr:spPr>
        <a:xfrm rot="7579197" flipV="1">
          <a:off x="7037205" y="7229414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145332</xdr:colOff>
      <xdr:row>51</xdr:row>
      <xdr:rowOff>62388</xdr:rowOff>
    </xdr:from>
    <xdr:to>
      <xdr:col>11</xdr:col>
      <xdr:colOff>240098</xdr:colOff>
      <xdr:row>52</xdr:row>
      <xdr:rowOff>103693</xdr:rowOff>
    </xdr:to>
    <xdr:sp macro="" textlink="">
      <xdr:nvSpPr>
        <xdr:cNvPr id="3" name="Flèche gauche 2"/>
        <xdr:cNvSpPr/>
      </xdr:nvSpPr>
      <xdr:spPr>
        <a:xfrm rot="7579197" flipV="1">
          <a:off x="11911625" y="7241320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BmvR3NeVNK_calendrier_assistante_maternelle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 donné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décembre"/>
      <sheetName val="novembre"/>
    </sheetNames>
    <sheetDataSet>
      <sheetData sheetId="0">
        <row r="7">
          <cell r="G7">
            <v>2016</v>
          </cell>
        </row>
        <row r="8">
          <cell r="G8">
            <v>1.6666666666666667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O12" sqref="O12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Z61"/>
  <sheetViews>
    <sheetView zoomScale="80" zoomScaleNormal="80" workbookViewId="0">
      <selection activeCell="K43" sqref="K43"/>
    </sheetView>
  </sheetViews>
  <sheetFormatPr baseColWidth="10" defaultRowHeight="14.1" customHeight="1"/>
  <cols>
    <col min="1" max="1" width="9" customWidth="1"/>
    <col min="2" max="2" width="25.7109375" customWidth="1"/>
    <col min="3" max="3" width="10" customWidth="1"/>
    <col min="4" max="4" width="16.5703125" customWidth="1"/>
    <col min="5" max="5" width="24.140625" customWidth="1"/>
    <col min="6" max="9" width="8.7109375" customWidth="1"/>
    <col min="10" max="10" width="12.7109375" customWidth="1"/>
    <col min="11" max="11" width="25.7109375" customWidth="1"/>
    <col min="12" max="15" width="8.7109375" customWidth="1"/>
    <col min="16" max="16" width="12.85546875" customWidth="1"/>
    <col min="17" max="17" width="11.5703125" bestFit="1" customWidth="1"/>
    <col min="18" max="19" width="7.28515625" customWidth="1"/>
    <col min="21" max="22" width="7.28515625" customWidth="1"/>
    <col min="24" max="24" width="0" hidden="1" customWidth="1"/>
    <col min="25" max="25" width="11.28515625" style="6" hidden="1" customWidth="1"/>
    <col min="26" max="26" width="47.85546875" customWidth="1"/>
    <col min="27" max="27" width="37.140625" customWidth="1"/>
    <col min="32" max="32" width="7" customWidth="1"/>
    <col min="33" max="33" width="6.28515625" customWidth="1"/>
  </cols>
  <sheetData>
    <row r="1" spans="1:52" ht="6.75" customHeight="1">
      <c r="A1" s="48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9"/>
      <c r="Z1" s="48"/>
    </row>
    <row r="2" spans="1:52" ht="12" customHeight="1">
      <c r="A2" s="54"/>
      <c r="B2" s="235">
        <f ca="1">AD52</f>
        <v>2130.2152465399399</v>
      </c>
      <c r="C2" s="236"/>
      <c r="D2" s="50"/>
      <c r="E2" s="209" t="s">
        <v>12</v>
      </c>
      <c r="F2" s="15">
        <v>2016</v>
      </c>
      <c r="G2" s="54"/>
      <c r="H2" s="56"/>
      <c r="I2" s="55"/>
      <c r="J2" s="61"/>
      <c r="K2" s="59"/>
      <c r="L2" s="55"/>
      <c r="M2" s="55"/>
      <c r="N2" s="55"/>
      <c r="O2" s="58"/>
      <c r="P2" s="62"/>
      <c r="Q2" s="59"/>
      <c r="R2" s="59"/>
      <c r="S2" s="59"/>
      <c r="T2" s="59"/>
      <c r="U2" s="59"/>
      <c r="V2" s="59"/>
      <c r="W2" s="59"/>
      <c r="X2" s="48"/>
      <c r="Y2" s="49"/>
      <c r="Z2" s="48"/>
    </row>
    <row r="3" spans="1:52" ht="6" customHeight="1" thickBot="1">
      <c r="A3" s="54"/>
      <c r="B3" s="236"/>
      <c r="C3" s="236"/>
      <c r="D3" s="51"/>
      <c r="E3" s="51"/>
      <c r="F3" s="55"/>
      <c r="G3" s="54"/>
      <c r="H3" s="68"/>
      <c r="I3" s="54"/>
      <c r="J3" s="54"/>
      <c r="K3" s="56"/>
      <c r="L3" s="53"/>
      <c r="M3" s="57"/>
      <c r="N3" s="60"/>
      <c r="O3" s="55"/>
      <c r="P3" s="54"/>
      <c r="Q3" s="55"/>
      <c r="R3" s="58"/>
      <c r="S3" s="58"/>
      <c r="T3" s="55"/>
      <c r="U3" s="55"/>
      <c r="V3" s="55"/>
      <c r="W3" s="55"/>
      <c r="X3" s="48"/>
      <c r="Y3" s="49"/>
      <c r="Z3" s="48"/>
    </row>
    <row r="4" spans="1:52" ht="12" customHeight="1" thickBot="1">
      <c r="A4" s="54"/>
      <c r="B4" s="236"/>
      <c r="C4" s="236"/>
      <c r="D4" s="52"/>
      <c r="E4" s="210"/>
      <c r="F4" s="211" t="s">
        <v>11</v>
      </c>
      <c r="G4" s="208">
        <v>10</v>
      </c>
      <c r="H4" s="68"/>
      <c r="I4" s="54"/>
      <c r="J4" s="54"/>
      <c r="K4" s="70">
        <f>DATE(2016,G4,1)</f>
        <v>42644</v>
      </c>
      <c r="L4" s="53"/>
      <c r="M4" s="57"/>
      <c r="N4" s="54"/>
      <c r="O4" s="54"/>
      <c r="P4" s="54"/>
      <c r="Q4" s="54"/>
      <c r="R4" s="54"/>
      <c r="S4" s="54"/>
      <c r="T4" s="54"/>
      <c r="U4" s="54"/>
      <c r="V4" s="54"/>
      <c r="W4" s="54"/>
      <c r="X4" s="48"/>
      <c r="Y4" s="49"/>
      <c r="Z4" s="48"/>
    </row>
    <row r="5" spans="1:52" ht="6" customHeight="1" thickBot="1">
      <c r="A5" s="54"/>
      <c r="B5" s="56"/>
      <c r="C5" s="56"/>
      <c r="D5" s="51"/>
      <c r="E5" s="51"/>
      <c r="F5" s="54"/>
      <c r="G5" s="54"/>
      <c r="H5" s="69"/>
      <c r="I5" s="54"/>
      <c r="J5" s="54"/>
      <c r="K5" s="56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48"/>
      <c r="Y5" s="49"/>
      <c r="Z5" s="48"/>
    </row>
    <row r="6" spans="1:52" ht="12" customHeight="1" thickBot="1">
      <c r="A6" s="54"/>
      <c r="B6" s="224" t="s">
        <v>13</v>
      </c>
      <c r="C6" s="237" t="s">
        <v>66</v>
      </c>
      <c r="D6" s="240" t="s">
        <v>10</v>
      </c>
      <c r="E6" s="241"/>
      <c r="F6" s="101" t="s">
        <v>9</v>
      </c>
      <c r="G6" s="102"/>
      <c r="H6" s="103"/>
      <c r="I6" s="104"/>
      <c r="J6" s="98"/>
      <c r="K6" s="224" t="s">
        <v>13</v>
      </c>
      <c r="L6" s="101" t="s">
        <v>9</v>
      </c>
      <c r="M6" s="102"/>
      <c r="N6" s="103"/>
      <c r="O6" s="104"/>
      <c r="P6" s="98"/>
      <c r="Q6" s="98"/>
      <c r="R6" s="98"/>
      <c r="S6" s="98"/>
      <c r="T6" s="98"/>
      <c r="U6" s="98"/>
      <c r="V6" s="98"/>
      <c r="W6" s="98"/>
      <c r="X6" s="48"/>
      <c r="Y6" s="49"/>
      <c r="Z6" s="48"/>
    </row>
    <row r="7" spans="1:52" ht="12" customHeight="1" thickBot="1">
      <c r="A7" s="54"/>
      <c r="B7" s="225"/>
      <c r="C7" s="238"/>
      <c r="D7" s="242"/>
      <c r="E7" s="243"/>
      <c r="F7" s="227" t="s">
        <v>8</v>
      </c>
      <c r="G7" s="228"/>
      <c r="H7" s="229"/>
      <c r="I7" s="105" t="s">
        <v>7</v>
      </c>
      <c r="J7" s="230" t="s">
        <v>6</v>
      </c>
      <c r="K7" s="225"/>
      <c r="L7" s="227" t="s">
        <v>8</v>
      </c>
      <c r="M7" s="228"/>
      <c r="N7" s="229"/>
      <c r="O7" s="105" t="s">
        <v>7</v>
      </c>
      <c r="P7" s="230" t="s">
        <v>6</v>
      </c>
      <c r="Q7" s="246" t="s">
        <v>1</v>
      </c>
      <c r="R7" s="106" t="s">
        <v>1</v>
      </c>
      <c r="S7" s="107" t="s">
        <v>1</v>
      </c>
      <c r="T7" s="248" t="s">
        <v>15</v>
      </c>
      <c r="U7" s="108" t="s">
        <v>15</v>
      </c>
      <c r="V7" s="108" t="s">
        <v>15</v>
      </c>
      <c r="W7" s="250" t="s">
        <v>0</v>
      </c>
      <c r="X7" s="2" t="s">
        <v>0</v>
      </c>
      <c r="Y7" s="2" t="s">
        <v>0</v>
      </c>
      <c r="Z7" s="56"/>
      <c r="AA7" s="16" t="s">
        <v>29</v>
      </c>
      <c r="AB7" s="17" t="s">
        <v>30</v>
      </c>
      <c r="AC7" s="17" t="s">
        <v>31</v>
      </c>
      <c r="AD7" s="17" t="s">
        <v>32</v>
      </c>
      <c r="AE7" s="1"/>
      <c r="AF7" s="1"/>
      <c r="AG7" s="1"/>
      <c r="AH7" s="47">
        <v>13.4909</v>
      </c>
      <c r="AI7" s="47">
        <v>13.4909</v>
      </c>
      <c r="AJ7" s="47">
        <v>13.3385</v>
      </c>
      <c r="AK7" s="47">
        <v>13.3385</v>
      </c>
      <c r="AL7" s="47">
        <v>13.5</v>
      </c>
      <c r="AM7" s="47">
        <v>13.5</v>
      </c>
      <c r="AN7" s="47">
        <v>11.115399999999999</v>
      </c>
      <c r="AO7" s="47">
        <v>11.115399999999999</v>
      </c>
      <c r="AP7" s="47">
        <v>13</v>
      </c>
      <c r="AQ7" s="1"/>
      <c r="AR7" s="1"/>
      <c r="AS7" s="1"/>
      <c r="AT7" s="1"/>
      <c r="AU7" s="1"/>
      <c r="AV7" s="1"/>
      <c r="AW7" s="1"/>
      <c r="AX7" s="1"/>
      <c r="AY7" s="1"/>
      <c r="AZ7" s="1"/>
    </row>
    <row r="8" spans="1:52" ht="12" customHeight="1" thickTop="1" thickBot="1">
      <c r="A8" s="54"/>
      <c r="B8" s="226"/>
      <c r="C8" s="239"/>
      <c r="D8" s="244"/>
      <c r="E8" s="245"/>
      <c r="F8" s="109" t="s">
        <v>5</v>
      </c>
      <c r="G8" s="109" t="s">
        <v>4</v>
      </c>
      <c r="H8" s="109" t="s">
        <v>3</v>
      </c>
      <c r="I8" s="110" t="s">
        <v>2</v>
      </c>
      <c r="J8" s="231"/>
      <c r="K8" s="226"/>
      <c r="L8" s="109" t="s">
        <v>5</v>
      </c>
      <c r="M8" s="109" t="s">
        <v>4</v>
      </c>
      <c r="N8" s="109" t="s">
        <v>3</v>
      </c>
      <c r="O8" s="110" t="s">
        <v>2</v>
      </c>
      <c r="P8" s="231"/>
      <c r="Q8" s="247"/>
      <c r="R8" s="7" t="s">
        <v>16</v>
      </c>
      <c r="S8" s="7" t="s">
        <v>17</v>
      </c>
      <c r="T8" s="249"/>
      <c r="U8" s="7" t="s">
        <v>16</v>
      </c>
      <c r="V8" s="7" t="s">
        <v>17</v>
      </c>
      <c r="W8" s="251"/>
      <c r="X8" s="13" t="s">
        <v>16</v>
      </c>
      <c r="Y8" s="14" t="s">
        <v>17</v>
      </c>
      <c r="Z8" s="56"/>
      <c r="AA8" s="18" t="s">
        <v>61</v>
      </c>
      <c r="AB8" s="19">
        <f>AR9+AS9</f>
        <v>0</v>
      </c>
      <c r="AC8" s="20">
        <v>13.4909</v>
      </c>
      <c r="AD8" s="21">
        <f t="shared" ref="AD8:AD12" si="0">AB8*AC8</f>
        <v>0</v>
      </c>
      <c r="AE8" s="1"/>
      <c r="AF8" s="1"/>
      <c r="AG8" s="1"/>
      <c r="AH8" s="31" t="s">
        <v>33</v>
      </c>
      <c r="AI8" s="31" t="s">
        <v>70</v>
      </c>
      <c r="AJ8" s="32" t="s">
        <v>34</v>
      </c>
      <c r="AK8" s="44" t="s">
        <v>69</v>
      </c>
      <c r="AL8" s="32" t="s">
        <v>35</v>
      </c>
      <c r="AM8" s="32" t="s">
        <v>71</v>
      </c>
      <c r="AN8" s="33" t="s">
        <v>36</v>
      </c>
      <c r="AO8" s="33" t="s">
        <v>72</v>
      </c>
      <c r="AP8" s="33" t="s">
        <v>65</v>
      </c>
      <c r="AQ8" s="22"/>
      <c r="AR8" s="31" t="s">
        <v>33</v>
      </c>
      <c r="AS8" s="31" t="s">
        <v>70</v>
      </c>
      <c r="AT8" s="32" t="s">
        <v>34</v>
      </c>
      <c r="AU8" s="44" t="s">
        <v>69</v>
      </c>
      <c r="AV8" s="32" t="s">
        <v>35</v>
      </c>
      <c r="AW8" s="32" t="s">
        <v>71</v>
      </c>
      <c r="AX8" s="33" t="s">
        <v>36</v>
      </c>
      <c r="AY8" s="33" t="s">
        <v>36</v>
      </c>
      <c r="AZ8" s="33" t="s">
        <v>65</v>
      </c>
    </row>
    <row r="9" spans="1:52" s="22" customFormat="1" ht="11.1" customHeight="1" thickTop="1" thickBot="1">
      <c r="A9" s="72"/>
      <c r="B9" s="232"/>
      <c r="C9" s="233"/>
      <c r="D9" s="234"/>
      <c r="E9" s="234"/>
      <c r="F9" s="234"/>
      <c r="G9" s="234"/>
      <c r="H9" s="234"/>
      <c r="I9" s="234"/>
      <c r="J9" s="73"/>
      <c r="K9" s="73"/>
      <c r="L9" s="73"/>
      <c r="M9" s="73"/>
      <c r="N9" s="73"/>
      <c r="O9" s="73"/>
      <c r="P9" s="74"/>
      <c r="Q9" s="73"/>
      <c r="R9" s="75"/>
      <c r="S9" s="76"/>
      <c r="T9" s="73" t="str">
        <f>IF($H9="","",IF(AND($H9&gt;0,$H9&gt;10),$H9-10,""))</f>
        <v/>
      </c>
      <c r="U9" s="77"/>
      <c r="V9" s="77"/>
      <c r="W9" s="78" t="str">
        <f>IF($P9="","",IF(AND($P9&gt;0,$P9&gt;48),$P9-48,""))</f>
        <v/>
      </c>
      <c r="X9" s="79"/>
      <c r="Y9" s="80"/>
      <c r="Z9" s="72"/>
      <c r="AA9" s="28" t="s">
        <v>62</v>
      </c>
      <c r="AB9" s="19">
        <f>AT9+AU9</f>
        <v>167.5</v>
      </c>
      <c r="AC9" s="20">
        <v>13.3385</v>
      </c>
      <c r="AD9" s="21">
        <f t="shared" si="0"/>
        <v>2234.19875</v>
      </c>
      <c r="AE9" s="81"/>
      <c r="AF9" s="81"/>
      <c r="AG9" s="81"/>
      <c r="AH9" s="34">
        <f t="shared" ref="AH9:AP9" si="1">SUM(AH10:AH51)</f>
        <v>0</v>
      </c>
      <c r="AI9" s="34">
        <f t="shared" si="1"/>
        <v>0</v>
      </c>
      <c r="AJ9" s="35">
        <f t="shared" si="1"/>
        <v>19</v>
      </c>
      <c r="AK9" s="35">
        <f t="shared" si="1"/>
        <v>0</v>
      </c>
      <c r="AL9" s="35">
        <f t="shared" si="1"/>
        <v>0</v>
      </c>
      <c r="AM9" s="35">
        <f t="shared" si="1"/>
        <v>0</v>
      </c>
      <c r="AN9" s="36">
        <f t="shared" si="1"/>
        <v>0</v>
      </c>
      <c r="AO9" s="36">
        <f t="shared" si="1"/>
        <v>0</v>
      </c>
      <c r="AP9" s="36">
        <f t="shared" si="1"/>
        <v>0</v>
      </c>
      <c r="AR9" s="38">
        <f t="shared" ref="AR9:AZ9" si="2">SUM(AR10:AR51)</f>
        <v>0</v>
      </c>
      <c r="AS9" s="38">
        <f t="shared" si="2"/>
        <v>0</v>
      </c>
      <c r="AT9" s="39">
        <f t="shared" si="2"/>
        <v>167.5</v>
      </c>
      <c r="AU9" s="39">
        <f t="shared" si="2"/>
        <v>0</v>
      </c>
      <c r="AV9" s="39">
        <f t="shared" si="2"/>
        <v>0</v>
      </c>
      <c r="AW9" s="39">
        <f t="shared" si="2"/>
        <v>0</v>
      </c>
      <c r="AX9" s="39">
        <f t="shared" si="2"/>
        <v>0</v>
      </c>
      <c r="AY9" s="39">
        <f t="shared" si="2"/>
        <v>0</v>
      </c>
      <c r="AZ9" s="40">
        <f t="shared" si="2"/>
        <v>0</v>
      </c>
    </row>
    <row r="10" spans="1:52" s="22" customFormat="1" ht="11.45" customHeight="1" thickTop="1">
      <c r="A10" s="72"/>
      <c r="B10" s="121"/>
      <c r="C10" s="122">
        <f t="shared" ref="C10:C51" si="3">INT((E10-(DATE(YEAR(E10-WEEKDAY(E10-1)+4),1,3)-WEEKDAY(DATE(YEAR(E10-WEEKDAY(E10-1)+4),1,3)))+5)/7)</f>
        <v>39</v>
      </c>
      <c r="D10" s="169">
        <f>E10</f>
        <v>42639</v>
      </c>
      <c r="E10" s="123">
        <f>IF(ROW()-9=WEEKDAY($K$4,2),$K$4,IF(ROW()-9&lt;WEEKDAY($K$4,2),$K$4-(WEEKDAY($K$4,2)-ROW())-9,E9+1))</f>
        <v>42639</v>
      </c>
      <c r="F10" s="124"/>
      <c r="G10" s="125"/>
      <c r="H10" s="125"/>
      <c r="I10" s="174">
        <f t="shared" ref="I10:I51" si="4">(G10-F10-H10)</f>
        <v>0</v>
      </c>
      <c r="J10" s="199"/>
      <c r="K10" s="121"/>
      <c r="L10" s="111"/>
      <c r="M10" s="112"/>
      <c r="N10" s="112"/>
      <c r="O10" s="174">
        <f t="shared" ref="O10:O51" si="5">(M10-L10-N10)</f>
        <v>0</v>
      </c>
      <c r="P10" s="126"/>
      <c r="Q10" s="180">
        <f ca="1">SUM(R10:S10)</f>
        <v>0</v>
      </c>
      <c r="R10" s="127" t="str">
        <f ca="1">IF(OR(WEEKDAY(D10)=1,AND(E10=31,MOD(WEEKDAY(D10),1)&gt;1)),SUM(INDIRECT("i"&amp;MAX(ROW()-6,5)&amp;":i"&amp;ROW())),"")</f>
        <v/>
      </c>
      <c r="S10" s="128" t="str">
        <f ca="1">IF(OR(WEEKDAY(E10)=1,AND(F10=31,MOD(WEEKDAY(E10),1)&gt;1)),SUM(INDIRECT("o"&amp;MAX(ROW()-6,5)&amp;":o"&amp;ROW())),"")</f>
        <v/>
      </c>
      <c r="T10" s="180">
        <f>SUM(U10:V10)</f>
        <v>0</v>
      </c>
      <c r="U10" s="183" t="str">
        <f t="shared" ref="U10:U51" si="6">IF($I10="","",IF(AND($I10&gt;0,$I10&gt;10),$I10-10,""))</f>
        <v/>
      </c>
      <c r="V10" s="183" t="str">
        <f t="shared" ref="V10:V51" si="7">IF($O10="","",IF(AND($O10&gt;0,$O10&gt;10),$O10-10,""))</f>
        <v/>
      </c>
      <c r="W10" s="184">
        <f ca="1">SUM(X10+Y10)</f>
        <v>0</v>
      </c>
      <c r="X10" s="82">
        <f t="shared" ref="X10:X39" ca="1" si="8">MAX(IF(AND(ROW()=SUMPRODUCT(MAX(($C$10:$C$51=$C10)*($B$10:$B$51=B10)*(ROW($B$10:$B$51)))),SUMPRODUCT((WEEKDAY($E$10:$E$51,1)=1)*($C$10:$C$51=$C10)*($R$10:$R$51&gt;48),$R$10:$R$51)),SUMPRODUCT(($B$10:$B$51=B10)*($C$10:$C$51=$C10)*($I$10:$I$51))-48,0),0)</f>
        <v>0</v>
      </c>
      <c r="Y10" s="83">
        <f t="shared" ref="Y10:Y39" ca="1" si="9">MAX(IF(AND(ROW()=SUMPRODUCT(MAX(($C$10:$C$51=$C10)*($K$10:$K$51=K10)*(ROW($K$10:$K$51)))),SUMPRODUCT((WEEKDAY($E$10:$E$51,1)=1)*($C$10:$C$51=$C10)*($R$10:$R$51&gt;48),$R$10:$R$51)),SUMPRODUCT(($K$10:$K$51=K10)*($C$10:$C$51=$C10)*($O$10:$O$51))-48,0),0)</f>
        <v>0</v>
      </c>
      <c r="Z10" s="72"/>
      <c r="AA10" s="28" t="s">
        <v>60</v>
      </c>
      <c r="AB10" s="19">
        <f>AV9+AW9</f>
        <v>0</v>
      </c>
      <c r="AC10" s="20">
        <v>13.5</v>
      </c>
      <c r="AD10" s="21">
        <f t="shared" si="0"/>
        <v>0</v>
      </c>
      <c r="AE10" s="81"/>
      <c r="AF10" s="81"/>
      <c r="AG10" s="81"/>
      <c r="AH10" s="46" t="str">
        <f t="shared" ref="AH10:AH51" si="10">IF(J10=13.4909,1,"")</f>
        <v/>
      </c>
      <c r="AI10" s="45" t="str">
        <f t="shared" ref="AI10:AI51" si="11">IF(P10=13.4909,1,"")</f>
        <v/>
      </c>
      <c r="AJ10" s="28" t="str">
        <f t="shared" ref="AJ10:AJ51" si="12">IF(J10=13.3385,1,"")</f>
        <v/>
      </c>
      <c r="AK10" s="28" t="str">
        <f t="shared" ref="AK10:AK51" si="13">IF(P10=13.3385,1,"")</f>
        <v/>
      </c>
      <c r="AL10" s="28" t="str">
        <f t="shared" ref="AL10:AL51" si="14">IF(J10=13.5,1,"")</f>
        <v/>
      </c>
      <c r="AM10" s="28" t="str">
        <f t="shared" ref="AM10:AM51" si="15">IF(P10=13.5,1,"")</f>
        <v/>
      </c>
      <c r="AN10" s="28" t="str">
        <f t="shared" ref="AN10:AN51" si="16">IF(J10=11.1154,1,"")</f>
        <v/>
      </c>
      <c r="AO10" s="28" t="str">
        <f t="shared" ref="AO10:AO51" si="17">IF(P10=11.1154,1,"")</f>
        <v/>
      </c>
      <c r="AP10" s="37" t="str">
        <f t="shared" ref="AP10:AP51" si="18">IF(J10=13,1,"")</f>
        <v/>
      </c>
      <c r="AR10" s="41" t="str">
        <f t="shared" ref="AR10:AR51" si="19">IF(AH10=1,I10,"")</f>
        <v/>
      </c>
      <c r="AS10" s="42" t="str">
        <f t="shared" ref="AS10:AS51" si="20">IF(AI10=1,O10,"")</f>
        <v/>
      </c>
      <c r="AT10" s="42" t="str">
        <f t="shared" ref="AT10:AT51" si="21">IF(AJ10=1,I10,"")</f>
        <v/>
      </c>
      <c r="AU10" s="42" t="str">
        <f t="shared" ref="AU10:AU51" si="22">IF(AK10=1,O10,"")</f>
        <v/>
      </c>
      <c r="AV10" s="42" t="str">
        <f t="shared" ref="AV10:AV51" si="23">IF(AL10=1,I10,"")</f>
        <v/>
      </c>
      <c r="AW10" s="42" t="str">
        <f>IF(AM10=1,10,"")</f>
        <v/>
      </c>
      <c r="AX10" s="42" t="str">
        <f t="shared" ref="AX10:AX51" si="24">IF(AN10=1,I10,"")</f>
        <v/>
      </c>
      <c r="AY10" s="42" t="str">
        <f t="shared" ref="AY10:AY51" si="25">IF(AO10=1,O10,"")</f>
        <v/>
      </c>
      <c r="AZ10" s="43" t="str">
        <f t="shared" ref="AZ10:AZ51" si="26">IF(AP10=1,T10,"")</f>
        <v/>
      </c>
    </row>
    <row r="11" spans="1:52" s="22" customFormat="1" ht="11.45" customHeight="1">
      <c r="A11" s="72"/>
      <c r="B11" s="129"/>
      <c r="C11" s="130">
        <f t="shared" si="3"/>
        <v>39</v>
      </c>
      <c r="D11" s="170">
        <f t="shared" ref="D11:D51" si="27">D10+1</f>
        <v>42640</v>
      </c>
      <c r="E11" s="131">
        <f t="shared" ref="E11:E51" si="28">IF(ROW()-9=WEEKDAY($K$4,2),$K$4,IF(ROW()-9&lt;WEEKDAY($K$4,2),$K$4-(WEEKDAY($K$4,2)-ROW())-9,E10+1))</f>
        <v>42640</v>
      </c>
      <c r="F11" s="113"/>
      <c r="G11" s="114"/>
      <c r="H11" s="115"/>
      <c r="I11" s="175">
        <f t="shared" si="4"/>
        <v>0</v>
      </c>
      <c r="J11" s="200"/>
      <c r="K11" s="129"/>
      <c r="L11" s="113"/>
      <c r="M11" s="114"/>
      <c r="N11" s="115"/>
      <c r="O11" s="175">
        <f t="shared" si="5"/>
        <v>0</v>
      </c>
      <c r="P11" s="135"/>
      <c r="Q11" s="181">
        <f t="shared" ref="Q11:Q39" ca="1" si="29">SUM(R11:S11)</f>
        <v>0</v>
      </c>
      <c r="R11" s="136" t="str">
        <f t="shared" ref="R11:R39" ca="1" si="30">IF(OR(WEEKDAY(D11)=1,AND(E11=31,MOD(WEEKDAY(D11),1)&gt;1)),SUM(INDIRECT("i"&amp;MAX(ROW()-6,5)&amp;":i"&amp;ROW())),"")</f>
        <v/>
      </c>
      <c r="S11" s="137" t="str">
        <f t="shared" ref="S11:S51" ca="1" si="31">IF(OR(WEEKDAY(E11)=1,AND(F11=31,MOD(WEEKDAY(E11),1)&gt;1)),SUM(INDIRECT("o"&amp;MAX(ROW()-6,5)&amp;":o"&amp;ROW())),"")</f>
        <v/>
      </c>
      <c r="T11" s="185">
        <f t="shared" ref="T11:T51" si="32">SUM(U11:V11)</f>
        <v>0</v>
      </c>
      <c r="U11" s="186" t="str">
        <f t="shared" si="6"/>
        <v/>
      </c>
      <c r="V11" s="186" t="str">
        <f t="shared" si="7"/>
        <v/>
      </c>
      <c r="W11" s="187">
        <f t="shared" ref="W11:W51" ca="1" si="33">SUM(X11+Y11)</f>
        <v>0</v>
      </c>
      <c r="X11" s="82">
        <f t="shared" ca="1" si="8"/>
        <v>0</v>
      </c>
      <c r="Y11" s="83">
        <f t="shared" ca="1" si="9"/>
        <v>0</v>
      </c>
      <c r="Z11" s="72"/>
      <c r="AA11" s="28" t="s">
        <v>63</v>
      </c>
      <c r="AB11" s="19">
        <f>AX9+AY9</f>
        <v>0</v>
      </c>
      <c r="AC11" s="20">
        <v>11.115399999999999</v>
      </c>
      <c r="AD11" s="21">
        <f t="shared" si="0"/>
        <v>0</v>
      </c>
      <c r="AE11" s="81"/>
      <c r="AF11" s="81"/>
      <c r="AG11" s="81"/>
      <c r="AH11" s="46" t="str">
        <f t="shared" si="10"/>
        <v/>
      </c>
      <c r="AI11" s="45" t="str">
        <f t="shared" si="11"/>
        <v/>
      </c>
      <c r="AJ11" s="28" t="str">
        <f t="shared" si="12"/>
        <v/>
      </c>
      <c r="AK11" s="28" t="str">
        <f t="shared" si="13"/>
        <v/>
      </c>
      <c r="AL11" s="28" t="str">
        <f t="shared" si="14"/>
        <v/>
      </c>
      <c r="AM11" s="28" t="str">
        <f t="shared" si="15"/>
        <v/>
      </c>
      <c r="AN11" s="28" t="str">
        <f t="shared" si="16"/>
        <v/>
      </c>
      <c r="AO11" s="28" t="str">
        <f t="shared" si="17"/>
        <v/>
      </c>
      <c r="AP11" s="37" t="str">
        <f t="shared" si="18"/>
        <v/>
      </c>
      <c r="AR11" s="41" t="str">
        <f t="shared" si="19"/>
        <v/>
      </c>
      <c r="AS11" s="42" t="str">
        <f t="shared" si="20"/>
        <v/>
      </c>
      <c r="AT11" s="42" t="str">
        <f t="shared" si="21"/>
        <v/>
      </c>
      <c r="AU11" s="42" t="str">
        <f t="shared" si="22"/>
        <v/>
      </c>
      <c r="AV11" s="42" t="str">
        <f t="shared" si="23"/>
        <v/>
      </c>
      <c r="AW11" s="42" t="str">
        <f t="shared" ref="AW11:AW51" si="34">IF(AM11=1,10,"")</f>
        <v/>
      </c>
      <c r="AX11" s="42" t="str">
        <f t="shared" si="24"/>
        <v/>
      </c>
      <c r="AY11" s="42" t="str">
        <f t="shared" si="25"/>
        <v/>
      </c>
      <c r="AZ11" s="43" t="str">
        <f t="shared" si="26"/>
        <v/>
      </c>
    </row>
    <row r="12" spans="1:52" s="22" customFormat="1" ht="11.45" customHeight="1">
      <c r="A12" s="72"/>
      <c r="B12" s="129"/>
      <c r="C12" s="130">
        <f t="shared" si="3"/>
        <v>39</v>
      </c>
      <c r="D12" s="170">
        <f t="shared" si="27"/>
        <v>42641</v>
      </c>
      <c r="E12" s="131">
        <f t="shared" si="28"/>
        <v>42641</v>
      </c>
      <c r="F12" s="113"/>
      <c r="G12" s="114"/>
      <c r="H12" s="115"/>
      <c r="I12" s="175">
        <f t="shared" si="4"/>
        <v>0</v>
      </c>
      <c r="J12" s="200"/>
      <c r="K12" s="129"/>
      <c r="L12" s="113"/>
      <c r="M12" s="114"/>
      <c r="N12" s="115"/>
      <c r="O12" s="175">
        <f t="shared" si="5"/>
        <v>0</v>
      </c>
      <c r="P12" s="134"/>
      <c r="Q12" s="181">
        <f t="shared" ca="1" si="29"/>
        <v>0</v>
      </c>
      <c r="R12" s="136" t="str">
        <f t="shared" ca="1" si="30"/>
        <v/>
      </c>
      <c r="S12" s="137" t="str">
        <f t="shared" ca="1" si="31"/>
        <v/>
      </c>
      <c r="T12" s="185">
        <f t="shared" si="32"/>
        <v>0</v>
      </c>
      <c r="U12" s="186" t="str">
        <f t="shared" si="6"/>
        <v/>
      </c>
      <c r="V12" s="186" t="str">
        <f t="shared" si="7"/>
        <v/>
      </c>
      <c r="W12" s="187">
        <f t="shared" ca="1" si="33"/>
        <v>0</v>
      </c>
      <c r="X12" s="82">
        <f t="shared" ca="1" si="8"/>
        <v>0</v>
      </c>
      <c r="Y12" s="83">
        <f t="shared" ca="1" si="9"/>
        <v>0</v>
      </c>
      <c r="Z12" s="72"/>
      <c r="AA12" s="28" t="s">
        <v>64</v>
      </c>
      <c r="AB12" s="19">
        <f>AZ9</f>
        <v>0</v>
      </c>
      <c r="AC12" s="20"/>
      <c r="AD12" s="21">
        <f t="shared" si="0"/>
        <v>0</v>
      </c>
      <c r="AE12" s="81"/>
      <c r="AF12" s="81"/>
      <c r="AG12" s="81"/>
      <c r="AH12" s="46" t="str">
        <f t="shared" si="10"/>
        <v/>
      </c>
      <c r="AI12" s="45" t="str">
        <f t="shared" si="11"/>
        <v/>
      </c>
      <c r="AJ12" s="28" t="str">
        <f t="shared" si="12"/>
        <v/>
      </c>
      <c r="AK12" s="28" t="str">
        <f t="shared" si="13"/>
        <v/>
      </c>
      <c r="AL12" s="28" t="str">
        <f t="shared" si="14"/>
        <v/>
      </c>
      <c r="AM12" s="28" t="str">
        <f t="shared" si="15"/>
        <v/>
      </c>
      <c r="AN12" s="28" t="str">
        <f t="shared" si="16"/>
        <v/>
      </c>
      <c r="AO12" s="28" t="str">
        <f t="shared" si="17"/>
        <v/>
      </c>
      <c r="AP12" s="37" t="str">
        <f t="shared" si="18"/>
        <v/>
      </c>
      <c r="AR12" s="41" t="str">
        <f t="shared" si="19"/>
        <v/>
      </c>
      <c r="AS12" s="42" t="str">
        <f t="shared" si="20"/>
        <v/>
      </c>
      <c r="AT12" s="42" t="str">
        <f t="shared" si="21"/>
        <v/>
      </c>
      <c r="AU12" s="42" t="str">
        <f t="shared" si="22"/>
        <v/>
      </c>
      <c r="AV12" s="42" t="str">
        <f t="shared" si="23"/>
        <v/>
      </c>
      <c r="AW12" s="42" t="str">
        <f t="shared" si="34"/>
        <v/>
      </c>
      <c r="AX12" s="42" t="str">
        <f t="shared" si="24"/>
        <v/>
      </c>
      <c r="AY12" s="42" t="str">
        <f t="shared" si="25"/>
        <v/>
      </c>
      <c r="AZ12" s="43" t="str">
        <f t="shared" si="26"/>
        <v/>
      </c>
    </row>
    <row r="13" spans="1:52" s="22" customFormat="1" ht="11.45" customHeight="1">
      <c r="A13" s="72"/>
      <c r="B13" s="129"/>
      <c r="C13" s="130">
        <f t="shared" si="3"/>
        <v>39</v>
      </c>
      <c r="D13" s="170">
        <f t="shared" si="27"/>
        <v>42642</v>
      </c>
      <c r="E13" s="131">
        <f t="shared" si="28"/>
        <v>42642</v>
      </c>
      <c r="F13" s="113"/>
      <c r="G13" s="114"/>
      <c r="H13" s="115"/>
      <c r="I13" s="175">
        <f t="shared" si="4"/>
        <v>0</v>
      </c>
      <c r="J13" s="200"/>
      <c r="K13" s="129"/>
      <c r="L13" s="113"/>
      <c r="M13" s="114"/>
      <c r="N13" s="115"/>
      <c r="O13" s="175">
        <f t="shared" si="5"/>
        <v>0</v>
      </c>
      <c r="P13" s="135"/>
      <c r="Q13" s="181">
        <f t="shared" ca="1" si="29"/>
        <v>0</v>
      </c>
      <c r="R13" s="136" t="str">
        <f t="shared" ca="1" si="30"/>
        <v/>
      </c>
      <c r="S13" s="137" t="str">
        <f t="shared" ca="1" si="31"/>
        <v/>
      </c>
      <c r="T13" s="185">
        <f t="shared" si="32"/>
        <v>0</v>
      </c>
      <c r="U13" s="186" t="str">
        <f t="shared" si="6"/>
        <v/>
      </c>
      <c r="V13" s="186" t="str">
        <f t="shared" si="7"/>
        <v/>
      </c>
      <c r="W13" s="187">
        <f t="shared" ca="1" si="33"/>
        <v>0</v>
      </c>
      <c r="X13" s="82">
        <f t="shared" ca="1" si="8"/>
        <v>0</v>
      </c>
      <c r="Y13" s="83">
        <f t="shared" ca="1" si="9"/>
        <v>0</v>
      </c>
      <c r="Z13" s="72"/>
      <c r="AA13" s="86" t="s">
        <v>37</v>
      </c>
      <c r="AB13" s="19">
        <f ca="1">T52+W52+AB16+AB17</f>
        <v>3</v>
      </c>
      <c r="AC13" s="24">
        <v>13.3385</v>
      </c>
      <c r="AD13" s="26"/>
      <c r="AE13" s="26">
        <f ca="1">AB13*AC13</f>
        <v>40.015500000000003</v>
      </c>
      <c r="AF13" s="81"/>
      <c r="AG13" s="81"/>
      <c r="AH13" s="46" t="str">
        <f t="shared" si="10"/>
        <v/>
      </c>
      <c r="AI13" s="45" t="str">
        <f t="shared" si="11"/>
        <v/>
      </c>
      <c r="AJ13" s="28" t="str">
        <f t="shared" si="12"/>
        <v/>
      </c>
      <c r="AK13" s="28" t="str">
        <f t="shared" si="13"/>
        <v/>
      </c>
      <c r="AL13" s="28" t="str">
        <f t="shared" si="14"/>
        <v/>
      </c>
      <c r="AM13" s="28" t="str">
        <f t="shared" si="15"/>
        <v/>
      </c>
      <c r="AN13" s="28" t="str">
        <f t="shared" si="16"/>
        <v/>
      </c>
      <c r="AO13" s="28" t="str">
        <f t="shared" si="17"/>
        <v/>
      </c>
      <c r="AP13" s="37" t="str">
        <f t="shared" si="18"/>
        <v/>
      </c>
      <c r="AR13" s="41" t="str">
        <f t="shared" si="19"/>
        <v/>
      </c>
      <c r="AS13" s="42" t="str">
        <f t="shared" si="20"/>
        <v/>
      </c>
      <c r="AT13" s="42" t="str">
        <f t="shared" si="21"/>
        <v/>
      </c>
      <c r="AU13" s="42" t="str">
        <f t="shared" si="22"/>
        <v/>
      </c>
      <c r="AV13" s="42" t="str">
        <f t="shared" si="23"/>
        <v/>
      </c>
      <c r="AW13" s="42" t="str">
        <f t="shared" si="34"/>
        <v/>
      </c>
      <c r="AX13" s="42" t="str">
        <f t="shared" si="24"/>
        <v/>
      </c>
      <c r="AY13" s="42" t="str">
        <f t="shared" si="25"/>
        <v/>
      </c>
      <c r="AZ13" s="43" t="str">
        <f t="shared" si="26"/>
        <v/>
      </c>
    </row>
    <row r="14" spans="1:52" s="22" customFormat="1" ht="11.45" customHeight="1">
      <c r="A14" s="72"/>
      <c r="B14" s="129"/>
      <c r="C14" s="130">
        <f t="shared" si="3"/>
        <v>39</v>
      </c>
      <c r="D14" s="170">
        <f t="shared" si="27"/>
        <v>42643</v>
      </c>
      <c r="E14" s="131">
        <f t="shared" si="28"/>
        <v>42643</v>
      </c>
      <c r="F14" s="113"/>
      <c r="G14" s="114"/>
      <c r="H14" s="115"/>
      <c r="I14" s="175">
        <f t="shared" si="4"/>
        <v>0</v>
      </c>
      <c r="J14" s="200"/>
      <c r="K14" s="129"/>
      <c r="L14" s="113"/>
      <c r="M14" s="114"/>
      <c r="N14" s="115"/>
      <c r="O14" s="175">
        <f t="shared" si="5"/>
        <v>0</v>
      </c>
      <c r="P14" s="135"/>
      <c r="Q14" s="181">
        <f t="shared" ca="1" si="29"/>
        <v>0</v>
      </c>
      <c r="R14" s="136" t="str">
        <f t="shared" ca="1" si="30"/>
        <v/>
      </c>
      <c r="S14" s="137" t="str">
        <f t="shared" ca="1" si="31"/>
        <v/>
      </c>
      <c r="T14" s="185">
        <f t="shared" si="32"/>
        <v>0</v>
      </c>
      <c r="U14" s="186" t="str">
        <f t="shared" si="6"/>
        <v/>
      </c>
      <c r="V14" s="186" t="str">
        <f t="shared" si="7"/>
        <v/>
      </c>
      <c r="W14" s="187">
        <f t="shared" ca="1" si="33"/>
        <v>0</v>
      </c>
      <c r="X14" s="82">
        <f t="shared" ca="1" si="8"/>
        <v>0</v>
      </c>
      <c r="Y14" s="83">
        <f t="shared" ca="1" si="9"/>
        <v>0</v>
      </c>
      <c r="Z14" s="72"/>
      <c r="AA14" s="86" t="s">
        <v>38</v>
      </c>
      <c r="AB14" s="19">
        <f ca="1">W52+T52</f>
        <v>3</v>
      </c>
      <c r="AC14" s="24">
        <v>13.3385</v>
      </c>
      <c r="AD14" s="26">
        <f ca="1">AB14*AC13*0.4</f>
        <v>16.006200000000003</v>
      </c>
      <c r="AE14" s="81"/>
      <c r="AF14" s="81"/>
      <c r="AG14" s="81"/>
      <c r="AH14" s="46" t="str">
        <f t="shared" si="10"/>
        <v/>
      </c>
      <c r="AI14" s="45" t="str">
        <f t="shared" si="11"/>
        <v/>
      </c>
      <c r="AJ14" s="28" t="str">
        <f t="shared" si="12"/>
        <v/>
      </c>
      <c r="AK14" s="28" t="str">
        <f t="shared" si="13"/>
        <v/>
      </c>
      <c r="AL14" s="28" t="str">
        <f t="shared" si="14"/>
        <v/>
      </c>
      <c r="AM14" s="28" t="str">
        <f t="shared" si="15"/>
        <v/>
      </c>
      <c r="AN14" s="28" t="str">
        <f t="shared" si="16"/>
        <v/>
      </c>
      <c r="AO14" s="28" t="str">
        <f t="shared" si="17"/>
        <v/>
      </c>
      <c r="AP14" s="37" t="str">
        <f t="shared" si="18"/>
        <v/>
      </c>
      <c r="AR14" s="41" t="str">
        <f t="shared" si="19"/>
        <v/>
      </c>
      <c r="AS14" s="42" t="str">
        <f t="shared" si="20"/>
        <v/>
      </c>
      <c r="AT14" s="42" t="str">
        <f t="shared" si="21"/>
        <v/>
      </c>
      <c r="AU14" s="42" t="str">
        <f t="shared" si="22"/>
        <v/>
      </c>
      <c r="AV14" s="42" t="str">
        <f t="shared" si="23"/>
        <v/>
      </c>
      <c r="AW14" s="42" t="str">
        <f t="shared" si="34"/>
        <v/>
      </c>
      <c r="AX14" s="42" t="str">
        <f t="shared" si="24"/>
        <v/>
      </c>
      <c r="AY14" s="42" t="str">
        <f t="shared" si="25"/>
        <v/>
      </c>
      <c r="AZ14" s="43" t="str">
        <f t="shared" si="26"/>
        <v/>
      </c>
    </row>
    <row r="15" spans="1:52" s="22" customFormat="1" ht="11.45" customHeight="1">
      <c r="A15" s="72"/>
      <c r="B15" s="129"/>
      <c r="C15" s="130">
        <f t="shared" si="3"/>
        <v>39</v>
      </c>
      <c r="D15" s="170">
        <f t="shared" si="27"/>
        <v>42644</v>
      </c>
      <c r="E15" s="131">
        <f t="shared" si="28"/>
        <v>42644</v>
      </c>
      <c r="F15" s="116"/>
      <c r="G15" s="115"/>
      <c r="H15" s="115"/>
      <c r="I15" s="175">
        <f t="shared" si="4"/>
        <v>0</v>
      </c>
      <c r="J15" s="200"/>
      <c r="K15" s="129"/>
      <c r="L15" s="116"/>
      <c r="M15" s="115"/>
      <c r="N15" s="115"/>
      <c r="O15" s="175">
        <f t="shared" si="5"/>
        <v>0</v>
      </c>
      <c r="P15" s="135"/>
      <c r="Q15" s="181">
        <f t="shared" ca="1" si="29"/>
        <v>0</v>
      </c>
      <c r="R15" s="136" t="str">
        <f t="shared" ca="1" si="30"/>
        <v/>
      </c>
      <c r="S15" s="137" t="str">
        <f t="shared" ca="1" si="31"/>
        <v/>
      </c>
      <c r="T15" s="185">
        <f t="shared" si="32"/>
        <v>0</v>
      </c>
      <c r="U15" s="186" t="str">
        <f t="shared" si="6"/>
        <v/>
      </c>
      <c r="V15" s="186" t="str">
        <f t="shared" si="7"/>
        <v/>
      </c>
      <c r="W15" s="187">
        <f t="shared" ca="1" si="33"/>
        <v>0</v>
      </c>
      <c r="X15" s="82">
        <f t="shared" ca="1" si="8"/>
        <v>0</v>
      </c>
      <c r="Y15" s="83">
        <f t="shared" ca="1" si="9"/>
        <v>0</v>
      </c>
      <c r="Z15" s="72"/>
      <c r="AA15" s="86" t="s">
        <v>39</v>
      </c>
      <c r="AB15" s="19"/>
      <c r="AC15" s="24">
        <v>13.3385</v>
      </c>
      <c r="AD15" s="26">
        <f>AB15*AC14*0.7</f>
        <v>0</v>
      </c>
      <c r="AE15" s="81"/>
      <c r="AF15" s="81"/>
      <c r="AG15" s="81"/>
      <c r="AH15" s="46" t="str">
        <f t="shared" si="10"/>
        <v/>
      </c>
      <c r="AI15" s="45" t="str">
        <f t="shared" si="11"/>
        <v/>
      </c>
      <c r="AJ15" s="28" t="str">
        <f t="shared" si="12"/>
        <v/>
      </c>
      <c r="AK15" s="28" t="str">
        <f t="shared" si="13"/>
        <v/>
      </c>
      <c r="AL15" s="28" t="str">
        <f t="shared" si="14"/>
        <v/>
      </c>
      <c r="AM15" s="28" t="str">
        <f t="shared" si="15"/>
        <v/>
      </c>
      <c r="AN15" s="28" t="str">
        <f t="shared" si="16"/>
        <v/>
      </c>
      <c r="AO15" s="28" t="str">
        <f t="shared" si="17"/>
        <v/>
      </c>
      <c r="AP15" s="37" t="str">
        <f t="shared" si="18"/>
        <v/>
      </c>
      <c r="AR15" s="41" t="str">
        <f t="shared" si="19"/>
        <v/>
      </c>
      <c r="AS15" s="42" t="str">
        <f t="shared" si="20"/>
        <v/>
      </c>
      <c r="AT15" s="42" t="str">
        <f t="shared" si="21"/>
        <v/>
      </c>
      <c r="AU15" s="42" t="str">
        <f t="shared" si="22"/>
        <v/>
      </c>
      <c r="AV15" s="42" t="str">
        <f t="shared" si="23"/>
        <v/>
      </c>
      <c r="AW15" s="42" t="str">
        <f t="shared" si="34"/>
        <v/>
      </c>
      <c r="AX15" s="42" t="str">
        <f t="shared" si="24"/>
        <v/>
      </c>
      <c r="AY15" s="42" t="str">
        <f t="shared" si="25"/>
        <v/>
      </c>
      <c r="AZ15" s="43" t="str">
        <f t="shared" si="26"/>
        <v/>
      </c>
    </row>
    <row r="16" spans="1:52" s="22" customFormat="1" ht="11.45" customHeight="1" thickBot="1">
      <c r="A16" s="72"/>
      <c r="B16" s="139"/>
      <c r="C16" s="140">
        <f t="shared" si="3"/>
        <v>39</v>
      </c>
      <c r="D16" s="171">
        <f t="shared" si="27"/>
        <v>42645</v>
      </c>
      <c r="E16" s="141">
        <f t="shared" si="28"/>
        <v>42645</v>
      </c>
      <c r="F16" s="87"/>
      <c r="G16" s="88"/>
      <c r="H16" s="88"/>
      <c r="I16" s="176">
        <f t="shared" si="4"/>
        <v>0</v>
      </c>
      <c r="J16" s="201"/>
      <c r="K16" s="139"/>
      <c r="L16" s="117"/>
      <c r="M16" s="118"/>
      <c r="N16" s="118"/>
      <c r="O16" s="176">
        <f t="shared" si="5"/>
        <v>0</v>
      </c>
      <c r="P16" s="145"/>
      <c r="Q16" s="197">
        <f t="shared" ca="1" si="29"/>
        <v>0</v>
      </c>
      <c r="R16" s="146">
        <f t="shared" ca="1" si="30"/>
        <v>0</v>
      </c>
      <c r="S16" s="147">
        <f t="shared" ca="1" si="31"/>
        <v>0</v>
      </c>
      <c r="T16" s="188">
        <f t="shared" si="32"/>
        <v>0</v>
      </c>
      <c r="U16" s="189" t="str">
        <f t="shared" si="6"/>
        <v/>
      </c>
      <c r="V16" s="189" t="str">
        <f t="shared" si="7"/>
        <v/>
      </c>
      <c r="W16" s="190">
        <f t="shared" ca="1" si="33"/>
        <v>0</v>
      </c>
      <c r="X16" s="82">
        <f t="shared" ca="1" si="8"/>
        <v>0</v>
      </c>
      <c r="Y16" s="83">
        <f t="shared" ca="1" si="9"/>
        <v>0</v>
      </c>
      <c r="Z16" s="72"/>
      <c r="AA16" s="86" t="s">
        <v>40</v>
      </c>
      <c r="AB16" s="24"/>
      <c r="AC16" s="24">
        <v>13.3385</v>
      </c>
      <c r="AD16" s="26">
        <f>AB16*AC15*2</f>
        <v>0</v>
      </c>
      <c r="AE16" s="81"/>
      <c r="AF16" s="81"/>
      <c r="AG16" s="81"/>
      <c r="AH16" s="46" t="str">
        <f t="shared" si="10"/>
        <v/>
      </c>
      <c r="AI16" s="45" t="str">
        <f t="shared" si="11"/>
        <v/>
      </c>
      <c r="AJ16" s="28" t="str">
        <f t="shared" si="12"/>
        <v/>
      </c>
      <c r="AK16" s="28" t="str">
        <f t="shared" si="13"/>
        <v/>
      </c>
      <c r="AL16" s="28" t="str">
        <f t="shared" si="14"/>
        <v/>
      </c>
      <c r="AM16" s="28" t="str">
        <f t="shared" si="15"/>
        <v/>
      </c>
      <c r="AN16" s="28" t="str">
        <f t="shared" si="16"/>
        <v/>
      </c>
      <c r="AO16" s="28" t="str">
        <f t="shared" si="17"/>
        <v/>
      </c>
      <c r="AP16" s="37" t="str">
        <f t="shared" si="18"/>
        <v/>
      </c>
      <c r="AR16" s="41" t="str">
        <f t="shared" si="19"/>
        <v/>
      </c>
      <c r="AS16" s="42" t="str">
        <f t="shared" si="20"/>
        <v/>
      </c>
      <c r="AT16" s="42" t="str">
        <f t="shared" si="21"/>
        <v/>
      </c>
      <c r="AU16" s="42" t="str">
        <f t="shared" si="22"/>
        <v/>
      </c>
      <c r="AV16" s="42" t="str">
        <f t="shared" si="23"/>
        <v/>
      </c>
      <c r="AW16" s="42" t="str">
        <f t="shared" si="34"/>
        <v/>
      </c>
      <c r="AX16" s="42" t="str">
        <f t="shared" si="24"/>
        <v/>
      </c>
      <c r="AY16" s="42" t="str">
        <f t="shared" si="25"/>
        <v/>
      </c>
      <c r="AZ16" s="43" t="str">
        <f t="shared" si="26"/>
        <v/>
      </c>
    </row>
    <row r="17" spans="1:52" s="22" customFormat="1" ht="11.45" customHeight="1" thickTop="1">
      <c r="A17" s="72"/>
      <c r="B17" s="121"/>
      <c r="C17" s="122">
        <f t="shared" si="3"/>
        <v>40</v>
      </c>
      <c r="D17" s="169">
        <f t="shared" si="27"/>
        <v>42646</v>
      </c>
      <c r="E17" s="123">
        <f t="shared" si="28"/>
        <v>42646</v>
      </c>
      <c r="F17" s="94">
        <v>6</v>
      </c>
      <c r="G17" s="95">
        <v>15</v>
      </c>
      <c r="H17" s="95">
        <v>0.5</v>
      </c>
      <c r="I17" s="174">
        <f t="shared" si="4"/>
        <v>8.5</v>
      </c>
      <c r="J17" s="199">
        <v>13.3385</v>
      </c>
      <c r="K17" s="121"/>
      <c r="L17" s="111"/>
      <c r="M17" s="112"/>
      <c r="N17" s="112"/>
      <c r="O17" s="174">
        <f t="shared" si="5"/>
        <v>0</v>
      </c>
      <c r="P17" s="126"/>
      <c r="Q17" s="180">
        <f t="shared" ca="1" si="29"/>
        <v>0</v>
      </c>
      <c r="R17" s="127" t="str">
        <f t="shared" ca="1" si="30"/>
        <v/>
      </c>
      <c r="S17" s="128" t="str">
        <f t="shared" ca="1" si="31"/>
        <v/>
      </c>
      <c r="T17" s="180">
        <f t="shared" si="32"/>
        <v>0</v>
      </c>
      <c r="U17" s="183" t="str">
        <f t="shared" si="6"/>
        <v/>
      </c>
      <c r="V17" s="183" t="str">
        <f t="shared" si="7"/>
        <v/>
      </c>
      <c r="W17" s="184">
        <f t="shared" ca="1" si="33"/>
        <v>0</v>
      </c>
      <c r="X17" s="82">
        <f t="shared" ca="1" si="8"/>
        <v>0</v>
      </c>
      <c r="Y17" s="83">
        <f t="shared" ca="1" si="9"/>
        <v>0</v>
      </c>
      <c r="Z17" s="72"/>
      <c r="AA17" s="86" t="s">
        <v>41</v>
      </c>
      <c r="AB17" s="24"/>
      <c r="AC17" s="24">
        <v>13.3385</v>
      </c>
      <c r="AD17" s="26">
        <f>AB17*AC16*1</f>
        <v>0</v>
      </c>
      <c r="AE17" s="81"/>
      <c r="AF17" s="81"/>
      <c r="AG17" s="81"/>
      <c r="AH17" s="46" t="str">
        <f t="shared" si="10"/>
        <v/>
      </c>
      <c r="AI17" s="45" t="str">
        <f t="shared" si="11"/>
        <v/>
      </c>
      <c r="AJ17" s="28">
        <f t="shared" si="12"/>
        <v>1</v>
      </c>
      <c r="AK17" s="28" t="str">
        <f t="shared" si="13"/>
        <v/>
      </c>
      <c r="AL17" s="28" t="str">
        <f t="shared" si="14"/>
        <v/>
      </c>
      <c r="AM17" s="28" t="str">
        <f t="shared" si="15"/>
        <v/>
      </c>
      <c r="AN17" s="28" t="str">
        <f t="shared" si="16"/>
        <v/>
      </c>
      <c r="AO17" s="28" t="str">
        <f t="shared" si="17"/>
        <v/>
      </c>
      <c r="AP17" s="37" t="str">
        <f t="shared" si="18"/>
        <v/>
      </c>
      <c r="AR17" s="41" t="str">
        <f t="shared" si="19"/>
        <v/>
      </c>
      <c r="AS17" s="42" t="str">
        <f t="shared" si="20"/>
        <v/>
      </c>
      <c r="AT17" s="42">
        <f t="shared" si="21"/>
        <v>8.5</v>
      </c>
      <c r="AU17" s="42" t="str">
        <f t="shared" si="22"/>
        <v/>
      </c>
      <c r="AV17" s="42" t="str">
        <f t="shared" si="23"/>
        <v/>
      </c>
      <c r="AW17" s="42" t="str">
        <f t="shared" si="34"/>
        <v/>
      </c>
      <c r="AX17" s="42" t="str">
        <f t="shared" si="24"/>
        <v/>
      </c>
      <c r="AY17" s="42" t="str">
        <f t="shared" si="25"/>
        <v/>
      </c>
      <c r="AZ17" s="43" t="str">
        <f t="shared" si="26"/>
        <v/>
      </c>
    </row>
    <row r="18" spans="1:52" s="22" customFormat="1" ht="11.45" customHeight="1">
      <c r="A18" s="72"/>
      <c r="B18" s="129"/>
      <c r="C18" s="130">
        <f t="shared" si="3"/>
        <v>40</v>
      </c>
      <c r="D18" s="170">
        <f t="shared" si="27"/>
        <v>42647</v>
      </c>
      <c r="E18" s="131">
        <f t="shared" si="28"/>
        <v>42647</v>
      </c>
      <c r="F18" s="84">
        <v>6</v>
      </c>
      <c r="G18" s="85">
        <v>15.5</v>
      </c>
      <c r="H18" s="85">
        <v>0.5</v>
      </c>
      <c r="I18" s="175">
        <f t="shared" si="4"/>
        <v>9</v>
      </c>
      <c r="J18" s="200">
        <v>13.3385</v>
      </c>
      <c r="K18" s="129"/>
      <c r="L18" s="113"/>
      <c r="M18" s="114"/>
      <c r="N18" s="115"/>
      <c r="O18" s="175">
        <f t="shared" si="5"/>
        <v>0</v>
      </c>
      <c r="P18" s="134"/>
      <c r="Q18" s="181">
        <f t="shared" ca="1" si="29"/>
        <v>0</v>
      </c>
      <c r="R18" s="136" t="str">
        <f t="shared" ca="1" si="30"/>
        <v/>
      </c>
      <c r="S18" s="137" t="str">
        <f t="shared" ca="1" si="31"/>
        <v/>
      </c>
      <c r="T18" s="185">
        <f t="shared" si="32"/>
        <v>0</v>
      </c>
      <c r="U18" s="186" t="str">
        <f t="shared" si="6"/>
        <v/>
      </c>
      <c r="V18" s="186" t="str">
        <f t="shared" si="7"/>
        <v/>
      </c>
      <c r="W18" s="187">
        <f t="shared" ca="1" si="33"/>
        <v>0</v>
      </c>
      <c r="X18" s="82">
        <f t="shared" ca="1" si="8"/>
        <v>0</v>
      </c>
      <c r="Y18" s="83">
        <f t="shared" ca="1" si="9"/>
        <v>0</v>
      </c>
      <c r="Z18" s="89"/>
      <c r="AA18" s="28" t="s">
        <v>42</v>
      </c>
      <c r="AB18" s="24"/>
      <c r="AC18" s="24"/>
      <c r="AD18" s="26"/>
      <c r="AE18" s="81"/>
      <c r="AF18" s="81"/>
      <c r="AG18" s="81"/>
      <c r="AH18" s="46" t="str">
        <f t="shared" si="10"/>
        <v/>
      </c>
      <c r="AI18" s="45" t="str">
        <f t="shared" si="11"/>
        <v/>
      </c>
      <c r="AJ18" s="28">
        <f t="shared" si="12"/>
        <v>1</v>
      </c>
      <c r="AK18" s="28" t="str">
        <f t="shared" si="13"/>
        <v/>
      </c>
      <c r="AL18" s="28" t="str">
        <f t="shared" si="14"/>
        <v/>
      </c>
      <c r="AM18" s="28" t="str">
        <f t="shared" si="15"/>
        <v/>
      </c>
      <c r="AN18" s="28" t="str">
        <f t="shared" si="16"/>
        <v/>
      </c>
      <c r="AO18" s="28" t="str">
        <f t="shared" si="17"/>
        <v/>
      </c>
      <c r="AP18" s="37" t="str">
        <f t="shared" si="18"/>
        <v/>
      </c>
      <c r="AR18" s="41" t="str">
        <f t="shared" si="19"/>
        <v/>
      </c>
      <c r="AS18" s="42" t="str">
        <f t="shared" si="20"/>
        <v/>
      </c>
      <c r="AT18" s="42">
        <f t="shared" si="21"/>
        <v>9</v>
      </c>
      <c r="AU18" s="42" t="str">
        <f t="shared" si="22"/>
        <v/>
      </c>
      <c r="AV18" s="42" t="str">
        <f t="shared" si="23"/>
        <v/>
      </c>
      <c r="AW18" s="42" t="str">
        <f t="shared" si="34"/>
        <v/>
      </c>
      <c r="AX18" s="42" t="str">
        <f t="shared" si="24"/>
        <v/>
      </c>
      <c r="AY18" s="42" t="str">
        <f t="shared" si="25"/>
        <v/>
      </c>
      <c r="AZ18" s="43" t="str">
        <f t="shared" si="26"/>
        <v/>
      </c>
    </row>
    <row r="19" spans="1:52" s="22" customFormat="1" ht="11.45" customHeight="1">
      <c r="A19" s="72"/>
      <c r="B19" s="129"/>
      <c r="C19" s="130">
        <f t="shared" si="3"/>
        <v>40</v>
      </c>
      <c r="D19" s="170">
        <f t="shared" si="27"/>
        <v>42648</v>
      </c>
      <c r="E19" s="131">
        <f t="shared" si="28"/>
        <v>42648</v>
      </c>
      <c r="F19" s="84">
        <v>6</v>
      </c>
      <c r="G19" s="85">
        <v>14</v>
      </c>
      <c r="H19" s="85">
        <v>0.5</v>
      </c>
      <c r="I19" s="175">
        <f t="shared" si="4"/>
        <v>7.5</v>
      </c>
      <c r="J19" s="200">
        <v>13.3385</v>
      </c>
      <c r="K19" s="129"/>
      <c r="L19" s="113"/>
      <c r="M19" s="114"/>
      <c r="N19" s="115"/>
      <c r="O19" s="175">
        <f t="shared" si="5"/>
        <v>0</v>
      </c>
      <c r="P19" s="134"/>
      <c r="Q19" s="181">
        <f t="shared" ca="1" si="29"/>
        <v>0</v>
      </c>
      <c r="R19" s="136" t="str">
        <f t="shared" ca="1" si="30"/>
        <v/>
      </c>
      <c r="S19" s="137" t="str">
        <f t="shared" ca="1" si="31"/>
        <v/>
      </c>
      <c r="T19" s="185">
        <f t="shared" si="32"/>
        <v>0</v>
      </c>
      <c r="U19" s="186" t="str">
        <f t="shared" si="6"/>
        <v/>
      </c>
      <c r="V19" s="186" t="str">
        <f t="shared" si="7"/>
        <v/>
      </c>
      <c r="W19" s="187">
        <f t="shared" ca="1" si="33"/>
        <v>0</v>
      </c>
      <c r="X19" s="82">
        <f t="shared" ca="1" si="8"/>
        <v>0</v>
      </c>
      <c r="Y19" s="83">
        <f t="shared" ca="1" si="9"/>
        <v>0</v>
      </c>
      <c r="Z19" s="72"/>
      <c r="AA19" s="28" t="s">
        <v>42</v>
      </c>
      <c r="AB19" s="24"/>
      <c r="AC19" s="24"/>
      <c r="AD19" s="26"/>
      <c r="AE19" s="81"/>
      <c r="AF19" s="81"/>
      <c r="AG19" s="81"/>
      <c r="AH19" s="46" t="str">
        <f t="shared" si="10"/>
        <v/>
      </c>
      <c r="AI19" s="45" t="str">
        <f t="shared" si="11"/>
        <v/>
      </c>
      <c r="AJ19" s="28">
        <f t="shared" si="12"/>
        <v>1</v>
      </c>
      <c r="AK19" s="28" t="str">
        <f t="shared" si="13"/>
        <v/>
      </c>
      <c r="AL19" s="28" t="str">
        <f t="shared" si="14"/>
        <v/>
      </c>
      <c r="AM19" s="28" t="str">
        <f t="shared" si="15"/>
        <v/>
      </c>
      <c r="AN19" s="28" t="str">
        <f t="shared" si="16"/>
        <v/>
      </c>
      <c r="AO19" s="28" t="str">
        <f t="shared" si="17"/>
        <v/>
      </c>
      <c r="AP19" s="37" t="str">
        <f t="shared" si="18"/>
        <v/>
      </c>
      <c r="AR19" s="41" t="str">
        <f t="shared" si="19"/>
        <v/>
      </c>
      <c r="AS19" s="42" t="str">
        <f t="shared" si="20"/>
        <v/>
      </c>
      <c r="AT19" s="42">
        <f t="shared" si="21"/>
        <v>7.5</v>
      </c>
      <c r="AU19" s="42" t="str">
        <f t="shared" si="22"/>
        <v/>
      </c>
      <c r="AV19" s="42" t="str">
        <f t="shared" si="23"/>
        <v/>
      </c>
      <c r="AW19" s="42" t="str">
        <f t="shared" si="34"/>
        <v/>
      </c>
      <c r="AX19" s="42" t="str">
        <f t="shared" si="24"/>
        <v/>
      </c>
      <c r="AY19" s="42" t="str">
        <f t="shared" si="25"/>
        <v/>
      </c>
      <c r="AZ19" s="43" t="str">
        <f t="shared" si="26"/>
        <v/>
      </c>
    </row>
    <row r="20" spans="1:52" s="22" customFormat="1" ht="11.45" customHeight="1">
      <c r="A20" s="72"/>
      <c r="B20" s="129"/>
      <c r="C20" s="130">
        <f t="shared" si="3"/>
        <v>40</v>
      </c>
      <c r="D20" s="170">
        <f t="shared" si="27"/>
        <v>42649</v>
      </c>
      <c r="E20" s="131">
        <f t="shared" si="28"/>
        <v>42649</v>
      </c>
      <c r="F20" s="84">
        <v>6</v>
      </c>
      <c r="G20" s="85">
        <v>14.5</v>
      </c>
      <c r="H20" s="85">
        <v>0.5</v>
      </c>
      <c r="I20" s="175">
        <f t="shared" si="4"/>
        <v>8</v>
      </c>
      <c r="J20" s="200">
        <v>13.3385</v>
      </c>
      <c r="K20" s="129"/>
      <c r="L20" s="113"/>
      <c r="M20" s="114"/>
      <c r="N20" s="115"/>
      <c r="O20" s="175">
        <f t="shared" si="5"/>
        <v>0</v>
      </c>
      <c r="P20" s="134"/>
      <c r="Q20" s="181">
        <f t="shared" ca="1" si="29"/>
        <v>0</v>
      </c>
      <c r="R20" s="136" t="str">
        <f t="shared" ca="1" si="30"/>
        <v/>
      </c>
      <c r="S20" s="137" t="str">
        <f t="shared" ca="1" si="31"/>
        <v/>
      </c>
      <c r="T20" s="185">
        <f t="shared" si="32"/>
        <v>0</v>
      </c>
      <c r="U20" s="186" t="str">
        <f t="shared" si="6"/>
        <v/>
      </c>
      <c r="V20" s="186" t="str">
        <f t="shared" si="7"/>
        <v/>
      </c>
      <c r="W20" s="187">
        <f t="shared" ca="1" si="33"/>
        <v>0</v>
      </c>
      <c r="X20" s="82">
        <f t="shared" ca="1" si="8"/>
        <v>0</v>
      </c>
      <c r="Y20" s="83">
        <f t="shared" ca="1" si="9"/>
        <v>0</v>
      </c>
      <c r="Z20" s="72"/>
      <c r="AA20" s="28" t="s">
        <v>42</v>
      </c>
      <c r="AB20" s="24"/>
      <c r="AC20" s="24"/>
      <c r="AD20" s="26"/>
      <c r="AE20" s="81"/>
      <c r="AF20" s="81"/>
      <c r="AG20" s="81"/>
      <c r="AH20" s="46" t="str">
        <f t="shared" si="10"/>
        <v/>
      </c>
      <c r="AI20" s="45" t="str">
        <f t="shared" si="11"/>
        <v/>
      </c>
      <c r="AJ20" s="28">
        <f t="shared" si="12"/>
        <v>1</v>
      </c>
      <c r="AK20" s="28" t="str">
        <f t="shared" si="13"/>
        <v/>
      </c>
      <c r="AL20" s="28" t="str">
        <f t="shared" si="14"/>
        <v/>
      </c>
      <c r="AM20" s="28" t="str">
        <f t="shared" si="15"/>
        <v/>
      </c>
      <c r="AN20" s="28" t="str">
        <f t="shared" si="16"/>
        <v/>
      </c>
      <c r="AO20" s="28" t="str">
        <f t="shared" si="17"/>
        <v/>
      </c>
      <c r="AP20" s="37" t="str">
        <f t="shared" si="18"/>
        <v/>
      </c>
      <c r="AR20" s="41" t="str">
        <f t="shared" si="19"/>
        <v/>
      </c>
      <c r="AS20" s="42" t="str">
        <f t="shared" si="20"/>
        <v/>
      </c>
      <c r="AT20" s="42">
        <f t="shared" si="21"/>
        <v>8</v>
      </c>
      <c r="AU20" s="42" t="str">
        <f t="shared" si="22"/>
        <v/>
      </c>
      <c r="AV20" s="42" t="str">
        <f t="shared" si="23"/>
        <v/>
      </c>
      <c r="AW20" s="42" t="str">
        <f t="shared" si="34"/>
        <v/>
      </c>
      <c r="AX20" s="42" t="str">
        <f t="shared" si="24"/>
        <v/>
      </c>
      <c r="AY20" s="42" t="str">
        <f t="shared" si="25"/>
        <v/>
      </c>
      <c r="AZ20" s="43" t="str">
        <f t="shared" si="26"/>
        <v/>
      </c>
    </row>
    <row r="21" spans="1:52" s="22" customFormat="1" ht="11.45" customHeight="1">
      <c r="A21" s="72"/>
      <c r="B21" s="129"/>
      <c r="C21" s="130">
        <f t="shared" si="3"/>
        <v>40</v>
      </c>
      <c r="D21" s="170">
        <f t="shared" si="27"/>
        <v>42650</v>
      </c>
      <c r="E21" s="131">
        <f t="shared" si="28"/>
        <v>42650</v>
      </c>
      <c r="F21" s="84">
        <v>6</v>
      </c>
      <c r="G21" s="85">
        <v>15</v>
      </c>
      <c r="H21" s="85">
        <v>0.5</v>
      </c>
      <c r="I21" s="175">
        <f t="shared" si="4"/>
        <v>8.5</v>
      </c>
      <c r="J21" s="200">
        <v>13.3385</v>
      </c>
      <c r="K21" s="129"/>
      <c r="L21" s="113"/>
      <c r="M21" s="114"/>
      <c r="N21" s="115"/>
      <c r="O21" s="175">
        <f t="shared" si="5"/>
        <v>0</v>
      </c>
      <c r="P21" s="134"/>
      <c r="Q21" s="181">
        <f t="shared" ca="1" si="29"/>
        <v>0</v>
      </c>
      <c r="R21" s="136" t="str">
        <f t="shared" ca="1" si="30"/>
        <v/>
      </c>
      <c r="S21" s="137" t="str">
        <f t="shared" ca="1" si="31"/>
        <v/>
      </c>
      <c r="T21" s="185">
        <f t="shared" si="32"/>
        <v>0</v>
      </c>
      <c r="U21" s="186" t="str">
        <f t="shared" si="6"/>
        <v/>
      </c>
      <c r="V21" s="186" t="str">
        <f t="shared" si="7"/>
        <v/>
      </c>
      <c r="W21" s="187">
        <f t="shared" ca="1" si="33"/>
        <v>0</v>
      </c>
      <c r="X21" s="82">
        <f t="shared" ca="1" si="8"/>
        <v>0</v>
      </c>
      <c r="Y21" s="83">
        <f t="shared" ca="1" si="9"/>
        <v>0</v>
      </c>
      <c r="Z21" s="72"/>
      <c r="AA21" s="28" t="s">
        <v>42</v>
      </c>
      <c r="AB21" s="24"/>
      <c r="AC21" s="24"/>
      <c r="AD21" s="26"/>
      <c r="AE21" s="81"/>
      <c r="AF21" s="81"/>
      <c r="AG21" s="81"/>
      <c r="AH21" s="46" t="str">
        <f t="shared" si="10"/>
        <v/>
      </c>
      <c r="AI21" s="45" t="str">
        <f t="shared" si="11"/>
        <v/>
      </c>
      <c r="AJ21" s="28">
        <f t="shared" si="12"/>
        <v>1</v>
      </c>
      <c r="AK21" s="28" t="str">
        <f t="shared" si="13"/>
        <v/>
      </c>
      <c r="AL21" s="28" t="str">
        <f t="shared" si="14"/>
        <v/>
      </c>
      <c r="AM21" s="28" t="str">
        <f t="shared" si="15"/>
        <v/>
      </c>
      <c r="AN21" s="28" t="str">
        <f t="shared" si="16"/>
        <v/>
      </c>
      <c r="AO21" s="28" t="str">
        <f t="shared" si="17"/>
        <v/>
      </c>
      <c r="AP21" s="37" t="str">
        <f t="shared" si="18"/>
        <v/>
      </c>
      <c r="AR21" s="41" t="str">
        <f t="shared" si="19"/>
        <v/>
      </c>
      <c r="AS21" s="42" t="str">
        <f t="shared" si="20"/>
        <v/>
      </c>
      <c r="AT21" s="42">
        <f t="shared" si="21"/>
        <v>8.5</v>
      </c>
      <c r="AU21" s="42" t="str">
        <f t="shared" si="22"/>
        <v/>
      </c>
      <c r="AV21" s="42" t="str">
        <f t="shared" si="23"/>
        <v/>
      </c>
      <c r="AW21" s="42" t="str">
        <f t="shared" si="34"/>
        <v/>
      </c>
      <c r="AX21" s="42" t="str">
        <f t="shared" si="24"/>
        <v/>
      </c>
      <c r="AY21" s="42" t="str">
        <f t="shared" si="25"/>
        <v/>
      </c>
      <c r="AZ21" s="43" t="str">
        <f t="shared" si="26"/>
        <v/>
      </c>
    </row>
    <row r="22" spans="1:52" s="22" customFormat="1" ht="11.45" customHeight="1">
      <c r="A22" s="72"/>
      <c r="B22" s="129"/>
      <c r="C22" s="130">
        <f t="shared" si="3"/>
        <v>40</v>
      </c>
      <c r="D22" s="170">
        <f t="shared" si="27"/>
        <v>42651</v>
      </c>
      <c r="E22" s="131">
        <f t="shared" si="28"/>
        <v>42651</v>
      </c>
      <c r="F22" s="84"/>
      <c r="G22" s="85"/>
      <c r="H22" s="85"/>
      <c r="I22" s="175">
        <f t="shared" si="4"/>
        <v>0</v>
      </c>
      <c r="J22" s="200"/>
      <c r="K22" s="129"/>
      <c r="L22" s="113"/>
      <c r="M22" s="114"/>
      <c r="N22" s="115"/>
      <c r="O22" s="175">
        <f t="shared" si="5"/>
        <v>0</v>
      </c>
      <c r="P22" s="134"/>
      <c r="Q22" s="181">
        <f t="shared" ca="1" si="29"/>
        <v>0</v>
      </c>
      <c r="R22" s="136" t="str">
        <f t="shared" ca="1" si="30"/>
        <v/>
      </c>
      <c r="S22" s="137" t="str">
        <f t="shared" ca="1" si="31"/>
        <v/>
      </c>
      <c r="T22" s="185">
        <f t="shared" si="32"/>
        <v>0</v>
      </c>
      <c r="U22" s="186" t="str">
        <f t="shared" si="6"/>
        <v/>
      </c>
      <c r="V22" s="186" t="str">
        <f t="shared" si="7"/>
        <v/>
      </c>
      <c r="W22" s="187">
        <f t="shared" ca="1" si="33"/>
        <v>0</v>
      </c>
      <c r="X22" s="82">
        <f t="shared" ca="1" si="8"/>
        <v>0</v>
      </c>
      <c r="Y22" s="83">
        <f t="shared" ca="1" si="9"/>
        <v>0</v>
      </c>
      <c r="Z22" s="72"/>
      <c r="AA22" s="28" t="s">
        <v>42</v>
      </c>
      <c r="AB22" s="24"/>
      <c r="AC22" s="25">
        <f ca="1">AD22*0.1064</f>
        <v>239.42180667999997</v>
      </c>
      <c r="AD22" s="25">
        <f ca="1">SUM(AD8:AD21)</f>
        <v>2250.2049499999998</v>
      </c>
      <c r="AE22" s="81"/>
      <c r="AF22" s="81"/>
      <c r="AG22" s="81"/>
      <c r="AH22" s="46" t="str">
        <f t="shared" si="10"/>
        <v/>
      </c>
      <c r="AI22" s="45" t="str">
        <f t="shared" si="11"/>
        <v/>
      </c>
      <c r="AJ22" s="28" t="str">
        <f t="shared" si="12"/>
        <v/>
      </c>
      <c r="AK22" s="28" t="str">
        <f t="shared" si="13"/>
        <v/>
      </c>
      <c r="AL22" s="28" t="str">
        <f t="shared" si="14"/>
        <v/>
      </c>
      <c r="AM22" s="28" t="str">
        <f t="shared" si="15"/>
        <v/>
      </c>
      <c r="AN22" s="28" t="str">
        <f t="shared" si="16"/>
        <v/>
      </c>
      <c r="AO22" s="28" t="str">
        <f t="shared" si="17"/>
        <v/>
      </c>
      <c r="AP22" s="37" t="str">
        <f t="shared" si="18"/>
        <v/>
      </c>
      <c r="AR22" s="41" t="str">
        <f t="shared" si="19"/>
        <v/>
      </c>
      <c r="AS22" s="42" t="str">
        <f t="shared" si="20"/>
        <v/>
      </c>
      <c r="AT22" s="42" t="str">
        <f t="shared" si="21"/>
        <v/>
      </c>
      <c r="AU22" s="42" t="str">
        <f t="shared" si="22"/>
        <v/>
      </c>
      <c r="AV22" s="42" t="str">
        <f t="shared" si="23"/>
        <v/>
      </c>
      <c r="AW22" s="42" t="str">
        <f t="shared" si="34"/>
        <v/>
      </c>
      <c r="AX22" s="42" t="str">
        <f t="shared" si="24"/>
        <v/>
      </c>
      <c r="AY22" s="42" t="str">
        <f t="shared" si="25"/>
        <v/>
      </c>
      <c r="AZ22" s="43" t="str">
        <f t="shared" si="26"/>
        <v/>
      </c>
    </row>
    <row r="23" spans="1:52" s="22" customFormat="1" ht="11.45" customHeight="1" thickBot="1">
      <c r="A23" s="72"/>
      <c r="B23" s="139"/>
      <c r="C23" s="140">
        <f t="shared" si="3"/>
        <v>40</v>
      </c>
      <c r="D23" s="171">
        <f t="shared" si="27"/>
        <v>42652</v>
      </c>
      <c r="E23" s="141">
        <f t="shared" si="28"/>
        <v>42652</v>
      </c>
      <c r="F23" s="87"/>
      <c r="G23" s="88"/>
      <c r="H23" s="88"/>
      <c r="I23" s="176">
        <f t="shared" si="4"/>
        <v>0</v>
      </c>
      <c r="J23" s="201"/>
      <c r="K23" s="139"/>
      <c r="L23" s="117"/>
      <c r="M23" s="118"/>
      <c r="N23" s="118"/>
      <c r="O23" s="176">
        <f t="shared" si="5"/>
        <v>0</v>
      </c>
      <c r="P23" s="144"/>
      <c r="Q23" s="197">
        <f t="shared" ca="1" si="29"/>
        <v>41.5</v>
      </c>
      <c r="R23" s="146">
        <f t="shared" ca="1" si="30"/>
        <v>41.5</v>
      </c>
      <c r="S23" s="147">
        <f t="shared" ca="1" si="31"/>
        <v>0</v>
      </c>
      <c r="T23" s="188">
        <f t="shared" si="32"/>
        <v>0</v>
      </c>
      <c r="U23" s="189" t="str">
        <f t="shared" si="6"/>
        <v/>
      </c>
      <c r="V23" s="189" t="str">
        <f t="shared" si="7"/>
        <v/>
      </c>
      <c r="W23" s="190">
        <f t="shared" ca="1" si="33"/>
        <v>0</v>
      </c>
      <c r="X23" s="82">
        <f t="shared" ca="1" si="8"/>
        <v>0</v>
      </c>
      <c r="Y23" s="83">
        <f t="shared" ca="1" si="9"/>
        <v>0</v>
      </c>
      <c r="Z23" s="72"/>
      <c r="AA23" s="90" t="s">
        <v>43</v>
      </c>
      <c r="AB23" s="24"/>
      <c r="AC23" s="24"/>
      <c r="AD23" s="25">
        <f ca="1">SUM(AD22+AC22)</f>
        <v>2489.6267566799997</v>
      </c>
      <c r="AE23" s="81"/>
      <c r="AF23" s="81"/>
      <c r="AG23" s="81"/>
      <c r="AH23" s="46" t="str">
        <f t="shared" si="10"/>
        <v/>
      </c>
      <c r="AI23" s="45" t="str">
        <f t="shared" si="11"/>
        <v/>
      </c>
      <c r="AJ23" s="28" t="str">
        <f t="shared" si="12"/>
        <v/>
      </c>
      <c r="AK23" s="28" t="str">
        <f t="shared" si="13"/>
        <v/>
      </c>
      <c r="AL23" s="28" t="str">
        <f t="shared" si="14"/>
        <v/>
      </c>
      <c r="AM23" s="28" t="str">
        <f t="shared" si="15"/>
        <v/>
      </c>
      <c r="AN23" s="28" t="str">
        <f t="shared" si="16"/>
        <v/>
      </c>
      <c r="AO23" s="28" t="str">
        <f t="shared" si="17"/>
        <v/>
      </c>
      <c r="AP23" s="37" t="str">
        <f t="shared" si="18"/>
        <v/>
      </c>
      <c r="AR23" s="41" t="str">
        <f t="shared" si="19"/>
        <v/>
      </c>
      <c r="AS23" s="42" t="str">
        <f t="shared" si="20"/>
        <v/>
      </c>
      <c r="AT23" s="42" t="str">
        <f t="shared" si="21"/>
        <v/>
      </c>
      <c r="AU23" s="42" t="str">
        <f t="shared" si="22"/>
        <v/>
      </c>
      <c r="AV23" s="42" t="str">
        <f t="shared" si="23"/>
        <v/>
      </c>
      <c r="AW23" s="42" t="str">
        <f t="shared" si="34"/>
        <v/>
      </c>
      <c r="AX23" s="42" t="str">
        <f t="shared" si="24"/>
        <v/>
      </c>
      <c r="AY23" s="42" t="str">
        <f t="shared" si="25"/>
        <v/>
      </c>
      <c r="AZ23" s="43" t="str">
        <f t="shared" si="26"/>
        <v/>
      </c>
    </row>
    <row r="24" spans="1:52" s="22" customFormat="1" ht="11.45" customHeight="1" thickTop="1">
      <c r="A24" s="72"/>
      <c r="B24" s="121"/>
      <c r="C24" s="122">
        <f t="shared" si="3"/>
        <v>41</v>
      </c>
      <c r="D24" s="169">
        <f t="shared" si="27"/>
        <v>42653</v>
      </c>
      <c r="E24" s="123">
        <f t="shared" si="28"/>
        <v>42653</v>
      </c>
      <c r="F24" s="84">
        <v>6.5</v>
      </c>
      <c r="G24" s="85">
        <v>15</v>
      </c>
      <c r="H24" s="85">
        <v>0.5</v>
      </c>
      <c r="I24" s="174">
        <f t="shared" si="4"/>
        <v>8</v>
      </c>
      <c r="J24" s="200">
        <v>13.3385</v>
      </c>
      <c r="K24" s="121"/>
      <c r="L24" s="111"/>
      <c r="M24" s="112"/>
      <c r="N24" s="112"/>
      <c r="O24" s="174">
        <f t="shared" si="5"/>
        <v>0</v>
      </c>
      <c r="P24" s="126"/>
      <c r="Q24" s="180">
        <f t="shared" ca="1" si="29"/>
        <v>0</v>
      </c>
      <c r="R24" s="127" t="str">
        <f t="shared" ca="1" si="30"/>
        <v/>
      </c>
      <c r="S24" s="128" t="str">
        <f t="shared" ca="1" si="31"/>
        <v/>
      </c>
      <c r="T24" s="180">
        <f t="shared" si="32"/>
        <v>0</v>
      </c>
      <c r="U24" s="183" t="str">
        <f t="shared" si="6"/>
        <v/>
      </c>
      <c r="V24" s="183" t="str">
        <f t="shared" si="7"/>
        <v/>
      </c>
      <c r="W24" s="184">
        <f t="shared" ca="1" si="33"/>
        <v>0</v>
      </c>
      <c r="X24" s="82">
        <f t="shared" ca="1" si="8"/>
        <v>0</v>
      </c>
      <c r="Y24" s="83">
        <f t="shared" ca="1" si="9"/>
        <v>0</v>
      </c>
      <c r="Z24" s="72"/>
      <c r="AA24" s="28" t="s">
        <v>44</v>
      </c>
      <c r="AB24" s="27"/>
      <c r="AC24" s="25">
        <f ca="1">AD23-480.74</f>
        <v>2008.8867566799997</v>
      </c>
      <c r="AD24" s="25">
        <f ca="1">-AC24*0.014</f>
        <v>-28.124414593519997</v>
      </c>
      <c r="AE24" s="81"/>
      <c r="AF24" s="81"/>
      <c r="AG24" s="81"/>
      <c r="AH24" s="46" t="str">
        <f t="shared" si="10"/>
        <v/>
      </c>
      <c r="AI24" s="45" t="str">
        <f t="shared" si="11"/>
        <v/>
      </c>
      <c r="AJ24" s="28">
        <f t="shared" si="12"/>
        <v>1</v>
      </c>
      <c r="AK24" s="28" t="str">
        <f t="shared" si="13"/>
        <v/>
      </c>
      <c r="AL24" s="28" t="str">
        <f t="shared" si="14"/>
        <v/>
      </c>
      <c r="AM24" s="28" t="str">
        <f t="shared" si="15"/>
        <v/>
      </c>
      <c r="AN24" s="28" t="str">
        <f t="shared" si="16"/>
        <v/>
      </c>
      <c r="AO24" s="28" t="str">
        <f t="shared" si="17"/>
        <v/>
      </c>
      <c r="AP24" s="37" t="str">
        <f t="shared" si="18"/>
        <v/>
      </c>
      <c r="AR24" s="41" t="str">
        <f t="shared" si="19"/>
        <v/>
      </c>
      <c r="AS24" s="42" t="str">
        <f t="shared" si="20"/>
        <v/>
      </c>
      <c r="AT24" s="42">
        <f t="shared" si="21"/>
        <v>8</v>
      </c>
      <c r="AU24" s="42" t="str">
        <f t="shared" si="22"/>
        <v/>
      </c>
      <c r="AV24" s="42" t="str">
        <f t="shared" si="23"/>
        <v/>
      </c>
      <c r="AW24" s="42" t="str">
        <f t="shared" si="34"/>
        <v/>
      </c>
      <c r="AX24" s="42" t="str">
        <f t="shared" si="24"/>
        <v/>
      </c>
      <c r="AY24" s="42" t="str">
        <f t="shared" si="25"/>
        <v/>
      </c>
      <c r="AZ24" s="43" t="str">
        <f t="shared" si="26"/>
        <v/>
      </c>
    </row>
    <row r="25" spans="1:52" s="22" customFormat="1" ht="11.45" customHeight="1">
      <c r="A25" s="72"/>
      <c r="B25" s="129"/>
      <c r="C25" s="130">
        <f t="shared" si="3"/>
        <v>41</v>
      </c>
      <c r="D25" s="170">
        <f t="shared" si="27"/>
        <v>42654</v>
      </c>
      <c r="E25" s="131">
        <f t="shared" si="28"/>
        <v>42654</v>
      </c>
      <c r="F25" s="84">
        <v>6.5</v>
      </c>
      <c r="G25" s="85">
        <v>18</v>
      </c>
      <c r="H25" s="85">
        <v>0.5</v>
      </c>
      <c r="I25" s="175">
        <f t="shared" si="4"/>
        <v>11</v>
      </c>
      <c r="J25" s="200">
        <v>13.3385</v>
      </c>
      <c r="K25" s="129"/>
      <c r="L25" s="116"/>
      <c r="M25" s="115"/>
      <c r="N25" s="115"/>
      <c r="O25" s="175">
        <f t="shared" si="5"/>
        <v>0</v>
      </c>
      <c r="P25" s="134"/>
      <c r="Q25" s="181">
        <f t="shared" ca="1" si="29"/>
        <v>0</v>
      </c>
      <c r="R25" s="136" t="str">
        <f t="shared" ca="1" si="30"/>
        <v/>
      </c>
      <c r="S25" s="137" t="str">
        <f t="shared" ca="1" si="31"/>
        <v/>
      </c>
      <c r="T25" s="185">
        <f t="shared" si="32"/>
        <v>1</v>
      </c>
      <c r="U25" s="186">
        <f t="shared" si="6"/>
        <v>1</v>
      </c>
      <c r="V25" s="186" t="str">
        <f t="shared" si="7"/>
        <v/>
      </c>
      <c r="W25" s="187">
        <f t="shared" ca="1" si="33"/>
        <v>0</v>
      </c>
      <c r="X25" s="82">
        <f t="shared" ca="1" si="8"/>
        <v>0</v>
      </c>
      <c r="Y25" s="83">
        <f t="shared" ca="1" si="9"/>
        <v>0</v>
      </c>
      <c r="Z25" s="72"/>
      <c r="AA25" s="28" t="s">
        <v>45</v>
      </c>
      <c r="AB25" s="24"/>
      <c r="AC25" s="25">
        <f ca="1">AD23-AD14</f>
        <v>2473.6205566799999</v>
      </c>
      <c r="AD25" s="25">
        <f ca="1">-AC25*0.028</f>
        <v>-69.261375587039993</v>
      </c>
      <c r="AE25" s="81"/>
      <c r="AF25" s="81"/>
      <c r="AG25" s="81"/>
      <c r="AH25" s="46" t="str">
        <f t="shared" si="10"/>
        <v/>
      </c>
      <c r="AI25" s="45" t="str">
        <f t="shared" si="11"/>
        <v/>
      </c>
      <c r="AJ25" s="28">
        <f t="shared" si="12"/>
        <v>1</v>
      </c>
      <c r="AK25" s="28" t="str">
        <f t="shared" si="13"/>
        <v/>
      </c>
      <c r="AL25" s="28" t="str">
        <f t="shared" si="14"/>
        <v/>
      </c>
      <c r="AM25" s="28" t="str">
        <f t="shared" si="15"/>
        <v/>
      </c>
      <c r="AN25" s="28" t="str">
        <f t="shared" si="16"/>
        <v/>
      </c>
      <c r="AO25" s="28" t="str">
        <f t="shared" si="17"/>
        <v/>
      </c>
      <c r="AP25" s="37" t="str">
        <f t="shared" si="18"/>
        <v/>
      </c>
      <c r="AR25" s="41" t="str">
        <f t="shared" si="19"/>
        <v/>
      </c>
      <c r="AS25" s="42" t="str">
        <f t="shared" si="20"/>
        <v/>
      </c>
      <c r="AT25" s="42">
        <f t="shared" si="21"/>
        <v>11</v>
      </c>
      <c r="AU25" s="42" t="str">
        <f t="shared" si="22"/>
        <v/>
      </c>
      <c r="AV25" s="42" t="str">
        <f t="shared" si="23"/>
        <v/>
      </c>
      <c r="AW25" s="42" t="str">
        <f t="shared" si="34"/>
        <v/>
      </c>
      <c r="AX25" s="42" t="str">
        <f t="shared" si="24"/>
        <v/>
      </c>
      <c r="AY25" s="42" t="str">
        <f t="shared" si="25"/>
        <v/>
      </c>
      <c r="AZ25" s="43" t="str">
        <f t="shared" si="26"/>
        <v/>
      </c>
    </row>
    <row r="26" spans="1:52" s="22" customFormat="1" ht="11.45" customHeight="1">
      <c r="A26" s="72"/>
      <c r="B26" s="129"/>
      <c r="C26" s="130">
        <f t="shared" si="3"/>
        <v>41</v>
      </c>
      <c r="D26" s="170">
        <f t="shared" si="27"/>
        <v>42655</v>
      </c>
      <c r="E26" s="131">
        <f t="shared" si="28"/>
        <v>42655</v>
      </c>
      <c r="F26" s="84">
        <v>6.5</v>
      </c>
      <c r="G26" s="85">
        <v>18.5</v>
      </c>
      <c r="H26" s="85">
        <v>0.5</v>
      </c>
      <c r="I26" s="175">
        <f t="shared" si="4"/>
        <v>11.5</v>
      </c>
      <c r="J26" s="200">
        <v>13.3385</v>
      </c>
      <c r="K26" s="129"/>
      <c r="L26" s="116"/>
      <c r="M26" s="115"/>
      <c r="N26" s="115"/>
      <c r="O26" s="175">
        <f t="shared" si="5"/>
        <v>0</v>
      </c>
      <c r="P26" s="134"/>
      <c r="Q26" s="181">
        <f t="shared" ca="1" si="29"/>
        <v>0</v>
      </c>
      <c r="R26" s="136" t="str">
        <f t="shared" ca="1" si="30"/>
        <v/>
      </c>
      <c r="S26" s="137" t="str">
        <f t="shared" ca="1" si="31"/>
        <v/>
      </c>
      <c r="T26" s="185">
        <f t="shared" si="32"/>
        <v>1.5</v>
      </c>
      <c r="U26" s="186">
        <f t="shared" si="6"/>
        <v>1.5</v>
      </c>
      <c r="V26" s="186" t="str">
        <f t="shared" si="7"/>
        <v/>
      </c>
      <c r="W26" s="187">
        <f t="shared" ca="1" si="33"/>
        <v>0</v>
      </c>
      <c r="X26" s="82">
        <f t="shared" ca="1" si="8"/>
        <v>0</v>
      </c>
      <c r="Y26" s="83">
        <f t="shared" ca="1" si="9"/>
        <v>0</v>
      </c>
      <c r="Z26" s="72"/>
      <c r="AA26" s="28" t="s">
        <v>46</v>
      </c>
      <c r="AB26" s="24"/>
      <c r="AC26" s="25">
        <f ca="1">AD23-AE13-AD14</f>
        <v>2433.60505668</v>
      </c>
      <c r="AD26" s="25">
        <f ca="1">-AC26*0.08</f>
        <v>-194.68840453440001</v>
      </c>
      <c r="AE26" s="81"/>
      <c r="AF26" s="81"/>
      <c r="AG26" s="81"/>
      <c r="AH26" s="46" t="str">
        <f t="shared" si="10"/>
        <v/>
      </c>
      <c r="AI26" s="45" t="str">
        <f t="shared" si="11"/>
        <v/>
      </c>
      <c r="AJ26" s="28">
        <f t="shared" si="12"/>
        <v>1</v>
      </c>
      <c r="AK26" s="28" t="str">
        <f t="shared" si="13"/>
        <v/>
      </c>
      <c r="AL26" s="28" t="str">
        <f t="shared" si="14"/>
        <v/>
      </c>
      <c r="AM26" s="28" t="str">
        <f t="shared" si="15"/>
        <v/>
      </c>
      <c r="AN26" s="28" t="str">
        <f t="shared" si="16"/>
        <v/>
      </c>
      <c r="AO26" s="28" t="str">
        <f t="shared" si="17"/>
        <v/>
      </c>
      <c r="AP26" s="37" t="str">
        <f t="shared" si="18"/>
        <v/>
      </c>
      <c r="AR26" s="41" t="str">
        <f t="shared" si="19"/>
        <v/>
      </c>
      <c r="AS26" s="42" t="str">
        <f t="shared" si="20"/>
        <v/>
      </c>
      <c r="AT26" s="42">
        <f t="shared" si="21"/>
        <v>11.5</v>
      </c>
      <c r="AU26" s="42" t="str">
        <f t="shared" si="22"/>
        <v/>
      </c>
      <c r="AV26" s="42" t="str">
        <f t="shared" si="23"/>
        <v/>
      </c>
      <c r="AW26" s="42" t="str">
        <f t="shared" si="34"/>
        <v/>
      </c>
      <c r="AX26" s="42" t="str">
        <f t="shared" si="24"/>
        <v/>
      </c>
      <c r="AY26" s="42" t="str">
        <f t="shared" si="25"/>
        <v/>
      </c>
      <c r="AZ26" s="43" t="str">
        <f t="shared" si="26"/>
        <v/>
      </c>
    </row>
    <row r="27" spans="1:52" s="22" customFormat="1" ht="11.45" customHeight="1">
      <c r="A27" s="72"/>
      <c r="B27" s="129"/>
      <c r="C27" s="130">
        <f t="shared" si="3"/>
        <v>41</v>
      </c>
      <c r="D27" s="170">
        <f t="shared" si="27"/>
        <v>42656</v>
      </c>
      <c r="E27" s="131">
        <f t="shared" si="28"/>
        <v>42656</v>
      </c>
      <c r="F27" s="84">
        <v>6.5</v>
      </c>
      <c r="G27" s="85">
        <v>14</v>
      </c>
      <c r="H27" s="85">
        <v>0.5</v>
      </c>
      <c r="I27" s="175">
        <f t="shared" si="4"/>
        <v>7</v>
      </c>
      <c r="J27" s="200">
        <v>13.3385</v>
      </c>
      <c r="K27" s="129"/>
      <c r="L27" s="116"/>
      <c r="M27" s="115"/>
      <c r="N27" s="115"/>
      <c r="O27" s="175">
        <f t="shared" si="5"/>
        <v>0</v>
      </c>
      <c r="P27" s="134"/>
      <c r="Q27" s="181">
        <f t="shared" ca="1" si="29"/>
        <v>0</v>
      </c>
      <c r="R27" s="136" t="str">
        <f t="shared" ca="1" si="30"/>
        <v/>
      </c>
      <c r="S27" s="137" t="str">
        <f t="shared" ca="1" si="31"/>
        <v/>
      </c>
      <c r="T27" s="185">
        <f t="shared" si="32"/>
        <v>0</v>
      </c>
      <c r="U27" s="186" t="str">
        <f t="shared" si="6"/>
        <v/>
      </c>
      <c r="V27" s="186" t="str">
        <f t="shared" si="7"/>
        <v/>
      </c>
      <c r="W27" s="187">
        <f t="shared" ca="1" si="33"/>
        <v>0</v>
      </c>
      <c r="X27" s="82">
        <f t="shared" ca="1" si="8"/>
        <v>0</v>
      </c>
      <c r="Y27" s="83">
        <f t="shared" ca="1" si="9"/>
        <v>0</v>
      </c>
      <c r="Z27" s="72"/>
      <c r="AA27" s="28" t="s">
        <v>47</v>
      </c>
      <c r="AB27" s="24"/>
      <c r="AC27" s="25">
        <f ca="1">AD23-AE13-AD14</f>
        <v>2433.60505668</v>
      </c>
      <c r="AD27" s="25">
        <f ca="1">-AC27*0.0025</f>
        <v>-6.0840126417000002</v>
      </c>
      <c r="AE27" s="81"/>
      <c r="AF27" s="81"/>
      <c r="AG27" s="81"/>
      <c r="AH27" s="46" t="str">
        <f t="shared" si="10"/>
        <v/>
      </c>
      <c r="AI27" s="45" t="str">
        <f t="shared" si="11"/>
        <v/>
      </c>
      <c r="AJ27" s="28">
        <f t="shared" si="12"/>
        <v>1</v>
      </c>
      <c r="AK27" s="28" t="str">
        <f t="shared" si="13"/>
        <v/>
      </c>
      <c r="AL27" s="28" t="str">
        <f t="shared" si="14"/>
        <v/>
      </c>
      <c r="AM27" s="28" t="str">
        <f t="shared" si="15"/>
        <v/>
      </c>
      <c r="AN27" s="28" t="str">
        <f t="shared" si="16"/>
        <v/>
      </c>
      <c r="AO27" s="28" t="str">
        <f t="shared" si="17"/>
        <v/>
      </c>
      <c r="AP27" s="37" t="str">
        <f t="shared" si="18"/>
        <v/>
      </c>
      <c r="AR27" s="41" t="str">
        <f t="shared" si="19"/>
        <v/>
      </c>
      <c r="AS27" s="42" t="str">
        <f t="shared" si="20"/>
        <v/>
      </c>
      <c r="AT27" s="42">
        <f t="shared" si="21"/>
        <v>7</v>
      </c>
      <c r="AU27" s="42" t="str">
        <f t="shared" si="22"/>
        <v/>
      </c>
      <c r="AV27" s="42" t="str">
        <f t="shared" si="23"/>
        <v/>
      </c>
      <c r="AW27" s="42" t="str">
        <f t="shared" si="34"/>
        <v/>
      </c>
      <c r="AX27" s="42" t="str">
        <f t="shared" si="24"/>
        <v/>
      </c>
      <c r="AY27" s="42" t="str">
        <f t="shared" si="25"/>
        <v/>
      </c>
      <c r="AZ27" s="43" t="str">
        <f t="shared" si="26"/>
        <v/>
      </c>
    </row>
    <row r="28" spans="1:52" s="22" customFormat="1" ht="11.45" customHeight="1">
      <c r="A28" s="72"/>
      <c r="B28" s="129"/>
      <c r="C28" s="130">
        <f t="shared" si="3"/>
        <v>41</v>
      </c>
      <c r="D28" s="170">
        <f t="shared" si="27"/>
        <v>42657</v>
      </c>
      <c r="E28" s="131">
        <f t="shared" si="28"/>
        <v>42657</v>
      </c>
      <c r="F28" s="84">
        <v>6</v>
      </c>
      <c r="G28" s="85">
        <v>15</v>
      </c>
      <c r="H28" s="85">
        <v>0.5</v>
      </c>
      <c r="I28" s="175">
        <f t="shared" si="4"/>
        <v>8.5</v>
      </c>
      <c r="J28" s="200">
        <v>13.3385</v>
      </c>
      <c r="K28" s="129"/>
      <c r="L28" s="116"/>
      <c r="M28" s="115"/>
      <c r="N28" s="115"/>
      <c r="O28" s="175">
        <f t="shared" si="5"/>
        <v>0</v>
      </c>
      <c r="P28" s="134"/>
      <c r="Q28" s="181">
        <f t="shared" ca="1" si="29"/>
        <v>0</v>
      </c>
      <c r="R28" s="136" t="str">
        <f t="shared" ca="1" si="30"/>
        <v/>
      </c>
      <c r="S28" s="137" t="str">
        <f t="shared" ca="1" si="31"/>
        <v/>
      </c>
      <c r="T28" s="185">
        <f t="shared" si="32"/>
        <v>0</v>
      </c>
      <c r="U28" s="186" t="str">
        <f t="shared" si="6"/>
        <v/>
      </c>
      <c r="V28" s="186" t="str">
        <f t="shared" si="7"/>
        <v/>
      </c>
      <c r="W28" s="187">
        <f t="shared" ca="1" si="33"/>
        <v>0</v>
      </c>
      <c r="X28" s="82">
        <f t="shared" ca="1" si="8"/>
        <v>0</v>
      </c>
      <c r="Y28" s="83">
        <f t="shared" ca="1" si="9"/>
        <v>0</v>
      </c>
      <c r="Z28" s="72"/>
      <c r="AA28" s="28" t="s">
        <v>48</v>
      </c>
      <c r="AB28" s="24"/>
      <c r="AC28" s="25">
        <f ca="1">AD23-AD14-1922.96</f>
        <v>550.6605566799999</v>
      </c>
      <c r="AD28" s="25">
        <f ca="1">-AC28*0.005</f>
        <v>-2.7533027833999997</v>
      </c>
      <c r="AE28" s="81"/>
      <c r="AF28" s="81"/>
      <c r="AG28" s="81"/>
      <c r="AH28" s="46" t="str">
        <f t="shared" si="10"/>
        <v/>
      </c>
      <c r="AI28" s="45" t="str">
        <f t="shared" si="11"/>
        <v/>
      </c>
      <c r="AJ28" s="28">
        <f t="shared" si="12"/>
        <v>1</v>
      </c>
      <c r="AK28" s="28" t="str">
        <f t="shared" si="13"/>
        <v/>
      </c>
      <c r="AL28" s="28" t="str">
        <f t="shared" si="14"/>
        <v/>
      </c>
      <c r="AM28" s="28" t="str">
        <f t="shared" si="15"/>
        <v/>
      </c>
      <c r="AN28" s="28" t="str">
        <f t="shared" si="16"/>
        <v/>
      </c>
      <c r="AO28" s="28" t="str">
        <f t="shared" si="17"/>
        <v/>
      </c>
      <c r="AP28" s="37" t="str">
        <f t="shared" si="18"/>
        <v/>
      </c>
      <c r="AR28" s="41" t="str">
        <f t="shared" si="19"/>
        <v/>
      </c>
      <c r="AS28" s="42" t="str">
        <f t="shared" si="20"/>
        <v/>
      </c>
      <c r="AT28" s="42">
        <f t="shared" si="21"/>
        <v>8.5</v>
      </c>
      <c r="AU28" s="42" t="str">
        <f t="shared" si="22"/>
        <v/>
      </c>
      <c r="AV28" s="42" t="str">
        <f t="shared" si="23"/>
        <v/>
      </c>
      <c r="AW28" s="42" t="str">
        <f t="shared" si="34"/>
        <v/>
      </c>
      <c r="AX28" s="42" t="str">
        <f t="shared" si="24"/>
        <v/>
      </c>
      <c r="AY28" s="42" t="str">
        <f t="shared" si="25"/>
        <v/>
      </c>
      <c r="AZ28" s="43" t="str">
        <f t="shared" si="26"/>
        <v/>
      </c>
    </row>
    <row r="29" spans="1:52" s="22" customFormat="1" ht="11.45" customHeight="1">
      <c r="A29" s="72"/>
      <c r="B29" s="129"/>
      <c r="C29" s="130">
        <f t="shared" si="3"/>
        <v>41</v>
      </c>
      <c r="D29" s="170">
        <f t="shared" si="27"/>
        <v>42658</v>
      </c>
      <c r="E29" s="131">
        <f t="shared" si="28"/>
        <v>42658</v>
      </c>
      <c r="F29" s="84"/>
      <c r="G29" s="85"/>
      <c r="H29" s="85"/>
      <c r="I29" s="175">
        <f t="shared" si="4"/>
        <v>0</v>
      </c>
      <c r="J29" s="200"/>
      <c r="K29" s="129"/>
      <c r="L29" s="116"/>
      <c r="M29" s="115"/>
      <c r="N29" s="115"/>
      <c r="O29" s="175">
        <f t="shared" si="5"/>
        <v>0</v>
      </c>
      <c r="P29" s="134"/>
      <c r="Q29" s="181">
        <f t="shared" ca="1" si="29"/>
        <v>0</v>
      </c>
      <c r="R29" s="136" t="str">
        <f t="shared" ca="1" si="30"/>
        <v/>
      </c>
      <c r="S29" s="137" t="str">
        <f t="shared" ca="1" si="31"/>
        <v/>
      </c>
      <c r="T29" s="185">
        <f t="shared" si="32"/>
        <v>0</v>
      </c>
      <c r="U29" s="186" t="str">
        <f t="shared" si="6"/>
        <v/>
      </c>
      <c r="V29" s="186" t="str">
        <f t="shared" si="7"/>
        <v/>
      </c>
      <c r="W29" s="187">
        <f t="shared" ca="1" si="33"/>
        <v>0</v>
      </c>
      <c r="X29" s="82">
        <f t="shared" ca="1" si="8"/>
        <v>0</v>
      </c>
      <c r="Y29" s="83">
        <f t="shared" ca="1" si="9"/>
        <v>0</v>
      </c>
      <c r="Z29" s="72"/>
      <c r="AA29" s="90" t="s">
        <v>49</v>
      </c>
      <c r="AB29" s="24"/>
      <c r="AC29" s="24"/>
      <c r="AD29" s="25">
        <f ca="1">SUM(AD24:AD28)</f>
        <v>-300.91151014005999</v>
      </c>
      <c r="AE29" s="81"/>
      <c r="AF29" s="81"/>
      <c r="AG29" s="81"/>
      <c r="AH29" s="46" t="str">
        <f t="shared" si="10"/>
        <v/>
      </c>
      <c r="AI29" s="45" t="str">
        <f t="shared" si="11"/>
        <v/>
      </c>
      <c r="AJ29" s="28" t="str">
        <f t="shared" si="12"/>
        <v/>
      </c>
      <c r="AK29" s="28" t="str">
        <f t="shared" si="13"/>
        <v/>
      </c>
      <c r="AL29" s="28" t="str">
        <f t="shared" si="14"/>
        <v/>
      </c>
      <c r="AM29" s="28" t="str">
        <f t="shared" si="15"/>
        <v/>
      </c>
      <c r="AN29" s="28" t="str">
        <f t="shared" si="16"/>
        <v/>
      </c>
      <c r="AO29" s="28" t="str">
        <f t="shared" si="17"/>
        <v/>
      </c>
      <c r="AP29" s="37" t="str">
        <f t="shared" si="18"/>
        <v/>
      </c>
      <c r="AR29" s="41" t="str">
        <f t="shared" si="19"/>
        <v/>
      </c>
      <c r="AS29" s="42" t="str">
        <f t="shared" si="20"/>
        <v/>
      </c>
      <c r="AT29" s="42" t="str">
        <f t="shared" si="21"/>
        <v/>
      </c>
      <c r="AU29" s="42" t="str">
        <f t="shared" si="22"/>
        <v/>
      </c>
      <c r="AV29" s="42" t="str">
        <f t="shared" si="23"/>
        <v/>
      </c>
      <c r="AW29" s="42" t="str">
        <f t="shared" si="34"/>
        <v/>
      </c>
      <c r="AX29" s="42" t="str">
        <f t="shared" si="24"/>
        <v/>
      </c>
      <c r="AY29" s="42" t="str">
        <f t="shared" si="25"/>
        <v/>
      </c>
      <c r="AZ29" s="43" t="str">
        <f t="shared" si="26"/>
        <v/>
      </c>
    </row>
    <row r="30" spans="1:52" s="22" customFormat="1" ht="11.45" customHeight="1" thickBot="1">
      <c r="A30" s="72"/>
      <c r="B30" s="139"/>
      <c r="C30" s="140">
        <f t="shared" si="3"/>
        <v>41</v>
      </c>
      <c r="D30" s="171">
        <f t="shared" si="27"/>
        <v>42659</v>
      </c>
      <c r="E30" s="141">
        <f t="shared" si="28"/>
        <v>42659</v>
      </c>
      <c r="F30" s="87"/>
      <c r="G30" s="88"/>
      <c r="H30" s="88"/>
      <c r="I30" s="176">
        <f t="shared" si="4"/>
        <v>0</v>
      </c>
      <c r="J30" s="201"/>
      <c r="K30" s="139"/>
      <c r="L30" s="117"/>
      <c r="M30" s="118"/>
      <c r="N30" s="118"/>
      <c r="O30" s="176">
        <f t="shared" si="5"/>
        <v>0</v>
      </c>
      <c r="P30" s="144"/>
      <c r="Q30" s="197">
        <f t="shared" ca="1" si="29"/>
        <v>46</v>
      </c>
      <c r="R30" s="146">
        <f t="shared" ca="1" si="30"/>
        <v>46</v>
      </c>
      <c r="S30" s="147">
        <f t="shared" ca="1" si="31"/>
        <v>0</v>
      </c>
      <c r="T30" s="188">
        <f t="shared" si="32"/>
        <v>0</v>
      </c>
      <c r="U30" s="189" t="str">
        <f t="shared" si="6"/>
        <v/>
      </c>
      <c r="V30" s="189" t="str">
        <f t="shared" si="7"/>
        <v/>
      </c>
      <c r="W30" s="190">
        <f t="shared" ca="1" si="33"/>
        <v>0</v>
      </c>
      <c r="X30" s="82">
        <f t="shared" ca="1" si="8"/>
        <v>0</v>
      </c>
      <c r="Y30" s="83">
        <f t="shared" ca="1" si="9"/>
        <v>0</v>
      </c>
      <c r="Z30" s="72"/>
      <c r="AA30" s="28" t="s">
        <v>50</v>
      </c>
      <c r="AB30" s="24"/>
      <c r="AC30" s="24"/>
      <c r="AD30" s="24"/>
      <c r="AE30" s="81"/>
      <c r="AF30" s="81"/>
      <c r="AG30" s="81"/>
      <c r="AH30" s="46" t="str">
        <f t="shared" si="10"/>
        <v/>
      </c>
      <c r="AI30" s="45" t="str">
        <f t="shared" si="11"/>
        <v/>
      </c>
      <c r="AJ30" s="28" t="str">
        <f t="shared" si="12"/>
        <v/>
      </c>
      <c r="AK30" s="28" t="str">
        <f t="shared" si="13"/>
        <v/>
      </c>
      <c r="AL30" s="28" t="str">
        <f t="shared" si="14"/>
        <v/>
      </c>
      <c r="AM30" s="28" t="str">
        <f t="shared" si="15"/>
        <v/>
      </c>
      <c r="AN30" s="28" t="str">
        <f t="shared" si="16"/>
        <v/>
      </c>
      <c r="AO30" s="28" t="str">
        <f t="shared" si="17"/>
        <v/>
      </c>
      <c r="AP30" s="37" t="str">
        <f t="shared" si="18"/>
        <v/>
      </c>
      <c r="AR30" s="41" t="str">
        <f t="shared" si="19"/>
        <v/>
      </c>
      <c r="AS30" s="42" t="str">
        <f t="shared" si="20"/>
        <v/>
      </c>
      <c r="AT30" s="42" t="str">
        <f t="shared" si="21"/>
        <v/>
      </c>
      <c r="AU30" s="42" t="str">
        <f t="shared" si="22"/>
        <v/>
      </c>
      <c r="AV30" s="42" t="str">
        <f t="shared" si="23"/>
        <v/>
      </c>
      <c r="AW30" s="42" t="str">
        <f t="shared" si="34"/>
        <v/>
      </c>
      <c r="AX30" s="42" t="str">
        <f t="shared" si="24"/>
        <v/>
      </c>
      <c r="AY30" s="42" t="str">
        <f t="shared" si="25"/>
        <v/>
      </c>
      <c r="AZ30" s="43" t="str">
        <f t="shared" si="26"/>
        <v/>
      </c>
    </row>
    <row r="31" spans="1:52" s="22" customFormat="1" ht="11.45" customHeight="1" thickTop="1">
      <c r="A31" s="72"/>
      <c r="B31" s="121"/>
      <c r="C31" s="122">
        <f t="shared" si="3"/>
        <v>42</v>
      </c>
      <c r="D31" s="169">
        <f t="shared" si="27"/>
        <v>42660</v>
      </c>
      <c r="E31" s="123">
        <f t="shared" si="28"/>
        <v>42660</v>
      </c>
      <c r="F31" s="84">
        <v>6</v>
      </c>
      <c r="G31" s="85">
        <v>15.5</v>
      </c>
      <c r="H31" s="85">
        <v>0.5</v>
      </c>
      <c r="I31" s="174">
        <f t="shared" si="4"/>
        <v>9</v>
      </c>
      <c r="J31" s="200">
        <v>13.3385</v>
      </c>
      <c r="K31" s="121"/>
      <c r="L31" s="111"/>
      <c r="M31" s="112"/>
      <c r="N31" s="112"/>
      <c r="O31" s="174">
        <f t="shared" si="5"/>
        <v>0</v>
      </c>
      <c r="P31" s="126"/>
      <c r="Q31" s="180">
        <f t="shared" ca="1" si="29"/>
        <v>0</v>
      </c>
      <c r="R31" s="127" t="str">
        <f t="shared" ca="1" si="30"/>
        <v/>
      </c>
      <c r="S31" s="128" t="str">
        <f t="shared" ca="1" si="31"/>
        <v/>
      </c>
      <c r="T31" s="180">
        <f t="shared" si="32"/>
        <v>0</v>
      </c>
      <c r="U31" s="183" t="str">
        <f t="shared" si="6"/>
        <v/>
      </c>
      <c r="V31" s="183" t="str">
        <f t="shared" si="7"/>
        <v/>
      </c>
      <c r="W31" s="184">
        <f t="shared" ca="1" si="33"/>
        <v>0</v>
      </c>
      <c r="X31" s="82">
        <f t="shared" ca="1" si="8"/>
        <v>0</v>
      </c>
      <c r="Y31" s="83">
        <f t="shared" ca="1" si="9"/>
        <v>0</v>
      </c>
      <c r="Z31" s="72"/>
      <c r="AA31" s="91" t="s">
        <v>37</v>
      </c>
      <c r="AB31" s="24"/>
      <c r="AC31" s="24"/>
      <c r="AD31" s="24"/>
      <c r="AE31" s="81"/>
      <c r="AF31" s="81"/>
      <c r="AG31" s="81"/>
      <c r="AH31" s="46" t="str">
        <f t="shared" si="10"/>
        <v/>
      </c>
      <c r="AI31" s="45" t="str">
        <f t="shared" si="11"/>
        <v/>
      </c>
      <c r="AJ31" s="28">
        <f t="shared" si="12"/>
        <v>1</v>
      </c>
      <c r="AK31" s="28" t="str">
        <f t="shared" si="13"/>
        <v/>
      </c>
      <c r="AL31" s="28" t="str">
        <f t="shared" si="14"/>
        <v/>
      </c>
      <c r="AM31" s="28" t="str">
        <f t="shared" si="15"/>
        <v/>
      </c>
      <c r="AN31" s="28" t="str">
        <f t="shared" si="16"/>
        <v/>
      </c>
      <c r="AO31" s="28" t="str">
        <f t="shared" si="17"/>
        <v/>
      </c>
      <c r="AP31" s="37" t="str">
        <f t="shared" si="18"/>
        <v/>
      </c>
      <c r="AR31" s="41" t="str">
        <f t="shared" si="19"/>
        <v/>
      </c>
      <c r="AS31" s="42" t="str">
        <f t="shared" si="20"/>
        <v/>
      </c>
      <c r="AT31" s="42">
        <f t="shared" si="21"/>
        <v>9</v>
      </c>
      <c r="AU31" s="42" t="str">
        <f t="shared" si="22"/>
        <v/>
      </c>
      <c r="AV31" s="42" t="str">
        <f t="shared" si="23"/>
        <v/>
      </c>
      <c r="AW31" s="42" t="str">
        <f t="shared" si="34"/>
        <v/>
      </c>
      <c r="AX31" s="42" t="str">
        <f t="shared" si="24"/>
        <v/>
      </c>
      <c r="AY31" s="42" t="str">
        <f t="shared" si="25"/>
        <v/>
      </c>
      <c r="AZ31" s="43" t="str">
        <f t="shared" si="26"/>
        <v/>
      </c>
    </row>
    <row r="32" spans="1:52" s="22" customFormat="1" ht="11.45" customHeight="1">
      <c r="A32" s="72"/>
      <c r="B32" s="129"/>
      <c r="C32" s="130">
        <f t="shared" si="3"/>
        <v>42</v>
      </c>
      <c r="D32" s="170">
        <f t="shared" si="27"/>
        <v>42661</v>
      </c>
      <c r="E32" s="131">
        <f t="shared" si="28"/>
        <v>42661</v>
      </c>
      <c r="F32" s="84">
        <v>6</v>
      </c>
      <c r="G32" s="85">
        <v>15</v>
      </c>
      <c r="H32" s="85">
        <v>0.5</v>
      </c>
      <c r="I32" s="175">
        <f t="shared" si="4"/>
        <v>8.5</v>
      </c>
      <c r="J32" s="200">
        <v>13.3385</v>
      </c>
      <c r="K32" s="129"/>
      <c r="L32" s="116"/>
      <c r="M32" s="115"/>
      <c r="N32" s="115"/>
      <c r="O32" s="175">
        <f t="shared" si="5"/>
        <v>0</v>
      </c>
      <c r="P32" s="134"/>
      <c r="Q32" s="181">
        <f t="shared" ca="1" si="29"/>
        <v>0</v>
      </c>
      <c r="R32" s="136" t="str">
        <f t="shared" ca="1" si="30"/>
        <v/>
      </c>
      <c r="S32" s="137" t="str">
        <f t="shared" ca="1" si="31"/>
        <v/>
      </c>
      <c r="T32" s="185">
        <f t="shared" si="32"/>
        <v>0</v>
      </c>
      <c r="U32" s="186" t="str">
        <f t="shared" si="6"/>
        <v/>
      </c>
      <c r="V32" s="186" t="str">
        <f t="shared" si="7"/>
        <v/>
      </c>
      <c r="W32" s="187">
        <f t="shared" ca="1" si="33"/>
        <v>0</v>
      </c>
      <c r="X32" s="82">
        <f t="shared" ca="1" si="8"/>
        <v>0</v>
      </c>
      <c r="Y32" s="83">
        <f t="shared" ca="1" si="9"/>
        <v>0</v>
      </c>
      <c r="Z32" s="72"/>
      <c r="AA32" s="91" t="s">
        <v>38</v>
      </c>
      <c r="AB32" s="24"/>
      <c r="AC32" s="24"/>
      <c r="AD32" s="24"/>
      <c r="AE32" s="81"/>
      <c r="AF32" s="81"/>
      <c r="AG32" s="81"/>
      <c r="AH32" s="46" t="str">
        <f t="shared" si="10"/>
        <v/>
      </c>
      <c r="AI32" s="45" t="str">
        <f t="shared" si="11"/>
        <v/>
      </c>
      <c r="AJ32" s="28">
        <f t="shared" si="12"/>
        <v>1</v>
      </c>
      <c r="AK32" s="28" t="str">
        <f t="shared" si="13"/>
        <v/>
      </c>
      <c r="AL32" s="28" t="str">
        <f t="shared" si="14"/>
        <v/>
      </c>
      <c r="AM32" s="28" t="str">
        <f t="shared" si="15"/>
        <v/>
      </c>
      <c r="AN32" s="28" t="str">
        <f t="shared" si="16"/>
        <v/>
      </c>
      <c r="AO32" s="28" t="str">
        <f t="shared" si="17"/>
        <v/>
      </c>
      <c r="AP32" s="37" t="str">
        <f t="shared" si="18"/>
        <v/>
      </c>
      <c r="AR32" s="41" t="str">
        <f t="shared" si="19"/>
        <v/>
      </c>
      <c r="AS32" s="42" t="str">
        <f t="shared" si="20"/>
        <v/>
      </c>
      <c r="AT32" s="42">
        <f t="shared" si="21"/>
        <v>8.5</v>
      </c>
      <c r="AU32" s="42" t="str">
        <f t="shared" si="22"/>
        <v/>
      </c>
      <c r="AV32" s="42" t="str">
        <f t="shared" si="23"/>
        <v/>
      </c>
      <c r="AW32" s="42" t="str">
        <f t="shared" si="34"/>
        <v/>
      </c>
      <c r="AX32" s="42" t="str">
        <f t="shared" si="24"/>
        <v/>
      </c>
      <c r="AY32" s="42" t="str">
        <f t="shared" si="25"/>
        <v/>
      </c>
      <c r="AZ32" s="43" t="str">
        <f t="shared" si="26"/>
        <v/>
      </c>
    </row>
    <row r="33" spans="1:52" s="22" customFormat="1" ht="11.45" customHeight="1">
      <c r="A33" s="72"/>
      <c r="B33" s="129"/>
      <c r="C33" s="130">
        <f t="shared" si="3"/>
        <v>42</v>
      </c>
      <c r="D33" s="170">
        <f t="shared" si="27"/>
        <v>42662</v>
      </c>
      <c r="E33" s="131">
        <f t="shared" si="28"/>
        <v>42662</v>
      </c>
      <c r="F33" s="84">
        <v>6</v>
      </c>
      <c r="G33" s="85">
        <v>16</v>
      </c>
      <c r="H33" s="85">
        <v>0.5</v>
      </c>
      <c r="I33" s="175">
        <f t="shared" si="4"/>
        <v>9.5</v>
      </c>
      <c r="J33" s="200">
        <v>13.3385</v>
      </c>
      <c r="K33" s="129"/>
      <c r="L33" s="116"/>
      <c r="M33" s="115"/>
      <c r="N33" s="115"/>
      <c r="O33" s="175">
        <f t="shared" si="5"/>
        <v>0</v>
      </c>
      <c r="P33" s="134"/>
      <c r="Q33" s="181">
        <f t="shared" ca="1" si="29"/>
        <v>0</v>
      </c>
      <c r="R33" s="136" t="str">
        <f t="shared" ca="1" si="30"/>
        <v/>
      </c>
      <c r="S33" s="137" t="str">
        <f t="shared" ca="1" si="31"/>
        <v/>
      </c>
      <c r="T33" s="185">
        <f t="shared" si="32"/>
        <v>0</v>
      </c>
      <c r="U33" s="186" t="str">
        <f t="shared" si="6"/>
        <v/>
      </c>
      <c r="V33" s="186" t="str">
        <f t="shared" si="7"/>
        <v/>
      </c>
      <c r="W33" s="187">
        <f t="shared" ca="1" si="33"/>
        <v>0</v>
      </c>
      <c r="X33" s="82">
        <f t="shared" ca="1" si="8"/>
        <v>0</v>
      </c>
      <c r="Y33" s="83">
        <f t="shared" ca="1" si="9"/>
        <v>0</v>
      </c>
      <c r="Z33" s="72"/>
      <c r="AA33" s="90" t="s">
        <v>51</v>
      </c>
      <c r="AB33" s="24"/>
      <c r="AC33" s="24"/>
      <c r="AD33" s="24"/>
      <c r="AE33" s="81"/>
      <c r="AF33" s="81"/>
      <c r="AG33" s="81"/>
      <c r="AH33" s="46" t="str">
        <f t="shared" si="10"/>
        <v/>
      </c>
      <c r="AI33" s="45" t="str">
        <f t="shared" si="11"/>
        <v/>
      </c>
      <c r="AJ33" s="28">
        <f t="shared" si="12"/>
        <v>1</v>
      </c>
      <c r="AK33" s="28" t="str">
        <f t="shared" si="13"/>
        <v/>
      </c>
      <c r="AL33" s="28" t="str">
        <f t="shared" si="14"/>
        <v/>
      </c>
      <c r="AM33" s="28" t="str">
        <f t="shared" si="15"/>
        <v/>
      </c>
      <c r="AN33" s="28" t="str">
        <f t="shared" si="16"/>
        <v/>
      </c>
      <c r="AO33" s="28" t="str">
        <f t="shared" si="17"/>
        <v/>
      </c>
      <c r="AP33" s="37" t="str">
        <f t="shared" si="18"/>
        <v/>
      </c>
      <c r="AR33" s="41" t="str">
        <f t="shared" si="19"/>
        <v/>
      </c>
      <c r="AS33" s="42" t="str">
        <f t="shared" si="20"/>
        <v/>
      </c>
      <c r="AT33" s="42">
        <f t="shared" si="21"/>
        <v>9.5</v>
      </c>
      <c r="AU33" s="42" t="str">
        <f t="shared" si="22"/>
        <v/>
      </c>
      <c r="AV33" s="42" t="str">
        <f t="shared" si="23"/>
        <v/>
      </c>
      <c r="AW33" s="42" t="str">
        <f t="shared" si="34"/>
        <v/>
      </c>
      <c r="AX33" s="42" t="str">
        <f t="shared" si="24"/>
        <v/>
      </c>
      <c r="AY33" s="42" t="str">
        <f t="shared" si="25"/>
        <v/>
      </c>
      <c r="AZ33" s="43" t="str">
        <f t="shared" si="26"/>
        <v/>
      </c>
    </row>
    <row r="34" spans="1:52" s="22" customFormat="1" ht="11.45" customHeight="1">
      <c r="A34" s="72"/>
      <c r="B34" s="129"/>
      <c r="C34" s="130">
        <f t="shared" si="3"/>
        <v>42</v>
      </c>
      <c r="D34" s="170">
        <f t="shared" si="27"/>
        <v>42663</v>
      </c>
      <c r="E34" s="131">
        <f t="shared" si="28"/>
        <v>42663</v>
      </c>
      <c r="F34" s="84">
        <v>6</v>
      </c>
      <c r="G34" s="85">
        <v>14.5</v>
      </c>
      <c r="H34" s="85">
        <v>0.5</v>
      </c>
      <c r="I34" s="175">
        <f t="shared" si="4"/>
        <v>8</v>
      </c>
      <c r="J34" s="200">
        <v>13.3385</v>
      </c>
      <c r="K34" s="129"/>
      <c r="L34" s="116"/>
      <c r="M34" s="115"/>
      <c r="N34" s="115"/>
      <c r="O34" s="175">
        <f t="shared" si="5"/>
        <v>0</v>
      </c>
      <c r="P34" s="134"/>
      <c r="Q34" s="181">
        <f t="shared" ca="1" si="29"/>
        <v>0</v>
      </c>
      <c r="R34" s="136" t="str">
        <f t="shared" ca="1" si="30"/>
        <v/>
      </c>
      <c r="S34" s="137" t="str">
        <f t="shared" ca="1" si="31"/>
        <v/>
      </c>
      <c r="T34" s="185">
        <f t="shared" si="32"/>
        <v>0</v>
      </c>
      <c r="U34" s="186" t="str">
        <f t="shared" si="6"/>
        <v/>
      </c>
      <c r="V34" s="186" t="str">
        <f t="shared" si="7"/>
        <v/>
      </c>
      <c r="W34" s="187">
        <f t="shared" ca="1" si="33"/>
        <v>0</v>
      </c>
      <c r="X34" s="82">
        <f t="shared" ca="1" si="8"/>
        <v>0</v>
      </c>
      <c r="Y34" s="83">
        <f t="shared" ca="1" si="9"/>
        <v>0</v>
      </c>
      <c r="Z34" s="72"/>
      <c r="AA34" s="28" t="s">
        <v>52</v>
      </c>
      <c r="AB34" s="24"/>
      <c r="AC34" s="24"/>
      <c r="AD34" s="24"/>
      <c r="AE34" s="81"/>
      <c r="AF34" s="81"/>
      <c r="AG34" s="81"/>
      <c r="AH34" s="46" t="str">
        <f t="shared" si="10"/>
        <v/>
      </c>
      <c r="AI34" s="45" t="str">
        <f t="shared" si="11"/>
        <v/>
      </c>
      <c r="AJ34" s="28">
        <f t="shared" si="12"/>
        <v>1</v>
      </c>
      <c r="AK34" s="28" t="str">
        <f t="shared" si="13"/>
        <v/>
      </c>
      <c r="AL34" s="28" t="str">
        <f t="shared" si="14"/>
        <v/>
      </c>
      <c r="AM34" s="28" t="str">
        <f t="shared" si="15"/>
        <v/>
      </c>
      <c r="AN34" s="28" t="str">
        <f t="shared" si="16"/>
        <v/>
      </c>
      <c r="AO34" s="28" t="str">
        <f t="shared" si="17"/>
        <v/>
      </c>
      <c r="AP34" s="37" t="str">
        <f t="shared" si="18"/>
        <v/>
      </c>
      <c r="AR34" s="41" t="str">
        <f t="shared" si="19"/>
        <v/>
      </c>
      <c r="AS34" s="42" t="str">
        <f t="shared" si="20"/>
        <v/>
      </c>
      <c r="AT34" s="42">
        <f t="shared" si="21"/>
        <v>8</v>
      </c>
      <c r="AU34" s="42" t="str">
        <f t="shared" si="22"/>
        <v/>
      </c>
      <c r="AV34" s="42" t="str">
        <f t="shared" si="23"/>
        <v/>
      </c>
      <c r="AW34" s="42" t="str">
        <f t="shared" si="34"/>
        <v/>
      </c>
      <c r="AX34" s="42" t="str">
        <f t="shared" si="24"/>
        <v/>
      </c>
      <c r="AY34" s="42" t="str">
        <f t="shared" si="25"/>
        <v/>
      </c>
      <c r="AZ34" s="43" t="str">
        <f t="shared" si="26"/>
        <v/>
      </c>
    </row>
    <row r="35" spans="1:52" s="22" customFormat="1" ht="11.45" customHeight="1">
      <c r="A35" s="72"/>
      <c r="B35" s="129"/>
      <c r="C35" s="130">
        <f t="shared" si="3"/>
        <v>42</v>
      </c>
      <c r="D35" s="170">
        <f t="shared" si="27"/>
        <v>42664</v>
      </c>
      <c r="E35" s="131">
        <f t="shared" si="28"/>
        <v>42664</v>
      </c>
      <c r="F35" s="84">
        <v>6</v>
      </c>
      <c r="G35" s="85">
        <v>14.5</v>
      </c>
      <c r="H35" s="85">
        <v>0.5</v>
      </c>
      <c r="I35" s="175">
        <f t="shared" si="4"/>
        <v>8</v>
      </c>
      <c r="J35" s="200">
        <v>13.3385</v>
      </c>
      <c r="K35" s="129"/>
      <c r="L35" s="116"/>
      <c r="M35" s="115"/>
      <c r="N35" s="115"/>
      <c r="O35" s="175">
        <f t="shared" si="5"/>
        <v>0</v>
      </c>
      <c r="P35" s="134"/>
      <c r="Q35" s="181">
        <f t="shared" ca="1" si="29"/>
        <v>0</v>
      </c>
      <c r="R35" s="136" t="str">
        <f t="shared" ca="1" si="30"/>
        <v/>
      </c>
      <c r="S35" s="137" t="str">
        <f t="shared" ca="1" si="31"/>
        <v/>
      </c>
      <c r="T35" s="185">
        <f t="shared" si="32"/>
        <v>0</v>
      </c>
      <c r="U35" s="186" t="str">
        <f t="shared" si="6"/>
        <v/>
      </c>
      <c r="V35" s="186" t="str">
        <f t="shared" si="7"/>
        <v/>
      </c>
      <c r="W35" s="187">
        <f t="shared" ca="1" si="33"/>
        <v>0</v>
      </c>
      <c r="X35" s="82">
        <f t="shared" ca="1" si="8"/>
        <v>0</v>
      </c>
      <c r="Y35" s="83">
        <f t="shared" ca="1" si="9"/>
        <v>0</v>
      </c>
      <c r="Z35" s="72"/>
      <c r="AA35" s="28" t="s">
        <v>53</v>
      </c>
      <c r="AB35" s="24"/>
      <c r="AC35" s="24"/>
      <c r="AD35" s="25">
        <v>-30</v>
      </c>
      <c r="AE35" s="81"/>
      <c r="AF35" s="81"/>
      <c r="AG35" s="81"/>
      <c r="AH35" s="46" t="str">
        <f t="shared" si="10"/>
        <v/>
      </c>
      <c r="AI35" s="45" t="str">
        <f t="shared" si="11"/>
        <v/>
      </c>
      <c r="AJ35" s="28">
        <f t="shared" si="12"/>
        <v>1</v>
      </c>
      <c r="AK35" s="28" t="str">
        <f t="shared" si="13"/>
        <v/>
      </c>
      <c r="AL35" s="28" t="str">
        <f t="shared" si="14"/>
        <v/>
      </c>
      <c r="AM35" s="28" t="str">
        <f t="shared" si="15"/>
        <v/>
      </c>
      <c r="AN35" s="28" t="str">
        <f t="shared" si="16"/>
        <v/>
      </c>
      <c r="AO35" s="28" t="str">
        <f t="shared" si="17"/>
        <v/>
      </c>
      <c r="AP35" s="37" t="str">
        <f t="shared" si="18"/>
        <v/>
      </c>
      <c r="AR35" s="41" t="str">
        <f t="shared" si="19"/>
        <v/>
      </c>
      <c r="AS35" s="42" t="str">
        <f t="shared" si="20"/>
        <v/>
      </c>
      <c r="AT35" s="42">
        <f t="shared" si="21"/>
        <v>8</v>
      </c>
      <c r="AU35" s="42" t="str">
        <f t="shared" si="22"/>
        <v/>
      </c>
      <c r="AV35" s="42" t="str">
        <f t="shared" si="23"/>
        <v/>
      </c>
      <c r="AW35" s="42" t="str">
        <f t="shared" si="34"/>
        <v/>
      </c>
      <c r="AX35" s="42" t="str">
        <f t="shared" si="24"/>
        <v/>
      </c>
      <c r="AY35" s="42" t="str">
        <f t="shared" si="25"/>
        <v/>
      </c>
      <c r="AZ35" s="43" t="str">
        <f t="shared" si="26"/>
        <v/>
      </c>
    </row>
    <row r="36" spans="1:52" s="22" customFormat="1" ht="11.45" customHeight="1">
      <c r="A36" s="72"/>
      <c r="B36" s="129"/>
      <c r="C36" s="130">
        <f t="shared" si="3"/>
        <v>42</v>
      </c>
      <c r="D36" s="170">
        <f t="shared" si="27"/>
        <v>42665</v>
      </c>
      <c r="E36" s="131">
        <f t="shared" si="28"/>
        <v>42665</v>
      </c>
      <c r="F36" s="84"/>
      <c r="G36" s="85"/>
      <c r="H36" s="85"/>
      <c r="I36" s="175">
        <f t="shared" si="4"/>
        <v>0</v>
      </c>
      <c r="J36" s="200"/>
      <c r="K36" s="129"/>
      <c r="L36" s="116"/>
      <c r="M36" s="115"/>
      <c r="N36" s="115"/>
      <c r="O36" s="175">
        <f t="shared" si="5"/>
        <v>0</v>
      </c>
      <c r="P36" s="134"/>
      <c r="Q36" s="181">
        <f t="shared" ca="1" si="29"/>
        <v>0</v>
      </c>
      <c r="R36" s="136" t="str">
        <f t="shared" ca="1" si="30"/>
        <v/>
      </c>
      <c r="S36" s="137" t="str">
        <f t="shared" ca="1" si="31"/>
        <v/>
      </c>
      <c r="T36" s="185">
        <f t="shared" si="32"/>
        <v>0</v>
      </c>
      <c r="U36" s="186" t="str">
        <f t="shared" si="6"/>
        <v/>
      </c>
      <c r="V36" s="186" t="str">
        <f t="shared" si="7"/>
        <v/>
      </c>
      <c r="W36" s="187">
        <f t="shared" ca="1" si="33"/>
        <v>0</v>
      </c>
      <c r="X36" s="82">
        <f t="shared" ca="1" si="8"/>
        <v>0</v>
      </c>
      <c r="Y36" s="83">
        <f t="shared" ca="1" si="9"/>
        <v>0</v>
      </c>
      <c r="Z36" s="72"/>
      <c r="AA36" s="28" t="s">
        <v>54</v>
      </c>
      <c r="AB36" s="24"/>
      <c r="AC36" s="24"/>
      <c r="AD36" s="24"/>
      <c r="AE36" s="81"/>
      <c r="AF36" s="81"/>
      <c r="AG36" s="81"/>
      <c r="AH36" s="46" t="str">
        <f t="shared" si="10"/>
        <v/>
      </c>
      <c r="AI36" s="45" t="str">
        <f t="shared" si="11"/>
        <v/>
      </c>
      <c r="AJ36" s="28" t="str">
        <f t="shared" si="12"/>
        <v/>
      </c>
      <c r="AK36" s="28" t="str">
        <f t="shared" si="13"/>
        <v/>
      </c>
      <c r="AL36" s="28" t="str">
        <f t="shared" si="14"/>
        <v/>
      </c>
      <c r="AM36" s="28" t="str">
        <f t="shared" si="15"/>
        <v/>
      </c>
      <c r="AN36" s="28" t="str">
        <f t="shared" si="16"/>
        <v/>
      </c>
      <c r="AO36" s="28" t="str">
        <f t="shared" si="17"/>
        <v/>
      </c>
      <c r="AP36" s="37" t="str">
        <f t="shared" si="18"/>
        <v/>
      </c>
      <c r="AR36" s="41" t="str">
        <f t="shared" si="19"/>
        <v/>
      </c>
      <c r="AS36" s="42" t="str">
        <f t="shared" si="20"/>
        <v/>
      </c>
      <c r="AT36" s="42" t="str">
        <f t="shared" si="21"/>
        <v/>
      </c>
      <c r="AU36" s="42" t="str">
        <f t="shared" si="22"/>
        <v/>
      </c>
      <c r="AV36" s="42" t="str">
        <f t="shared" si="23"/>
        <v/>
      </c>
      <c r="AW36" s="42" t="str">
        <f t="shared" si="34"/>
        <v/>
      </c>
      <c r="AX36" s="42" t="str">
        <f t="shared" si="24"/>
        <v/>
      </c>
      <c r="AY36" s="42" t="str">
        <f t="shared" si="25"/>
        <v/>
      </c>
      <c r="AZ36" s="43" t="str">
        <f t="shared" si="26"/>
        <v/>
      </c>
    </row>
    <row r="37" spans="1:52" s="22" customFormat="1" ht="11.45" customHeight="1" thickBot="1">
      <c r="A37" s="72"/>
      <c r="B37" s="139"/>
      <c r="C37" s="140">
        <f t="shared" si="3"/>
        <v>42</v>
      </c>
      <c r="D37" s="171">
        <f t="shared" si="27"/>
        <v>42666</v>
      </c>
      <c r="E37" s="141">
        <f t="shared" si="28"/>
        <v>42666</v>
      </c>
      <c r="F37" s="87"/>
      <c r="G37" s="88"/>
      <c r="H37" s="88"/>
      <c r="I37" s="176">
        <f t="shared" si="4"/>
        <v>0</v>
      </c>
      <c r="J37" s="201"/>
      <c r="K37" s="139"/>
      <c r="L37" s="117"/>
      <c r="M37" s="118"/>
      <c r="N37" s="118"/>
      <c r="O37" s="176">
        <f t="shared" si="5"/>
        <v>0</v>
      </c>
      <c r="P37" s="144"/>
      <c r="Q37" s="197">
        <f t="shared" ca="1" si="29"/>
        <v>43</v>
      </c>
      <c r="R37" s="146">
        <f t="shared" ca="1" si="30"/>
        <v>43</v>
      </c>
      <c r="S37" s="147">
        <f t="shared" ca="1" si="31"/>
        <v>0</v>
      </c>
      <c r="T37" s="188">
        <f t="shared" si="32"/>
        <v>0</v>
      </c>
      <c r="U37" s="189" t="str">
        <f t="shared" si="6"/>
        <v/>
      </c>
      <c r="V37" s="189" t="str">
        <f t="shared" si="7"/>
        <v/>
      </c>
      <c r="W37" s="190">
        <f t="shared" ca="1" si="33"/>
        <v>0</v>
      </c>
      <c r="X37" s="82">
        <f t="shared" ca="1" si="8"/>
        <v>0</v>
      </c>
      <c r="Y37" s="83">
        <f t="shared" ca="1" si="9"/>
        <v>0</v>
      </c>
      <c r="Z37" s="72"/>
      <c r="AA37" s="28" t="s">
        <v>55</v>
      </c>
      <c r="AB37" s="24"/>
      <c r="AC37" s="24"/>
      <c r="AD37" s="24"/>
      <c r="AE37" s="81"/>
      <c r="AF37" s="81"/>
      <c r="AG37" s="81"/>
      <c r="AH37" s="46" t="str">
        <f t="shared" si="10"/>
        <v/>
      </c>
      <c r="AI37" s="45" t="str">
        <f t="shared" si="11"/>
        <v/>
      </c>
      <c r="AJ37" s="28" t="str">
        <f t="shared" si="12"/>
        <v/>
      </c>
      <c r="AK37" s="28" t="str">
        <f t="shared" si="13"/>
        <v/>
      </c>
      <c r="AL37" s="28" t="str">
        <f t="shared" si="14"/>
        <v/>
      </c>
      <c r="AM37" s="28" t="str">
        <f t="shared" si="15"/>
        <v/>
      </c>
      <c r="AN37" s="28" t="str">
        <f t="shared" si="16"/>
        <v/>
      </c>
      <c r="AO37" s="28" t="str">
        <f t="shared" si="17"/>
        <v/>
      </c>
      <c r="AP37" s="37" t="str">
        <f t="shared" si="18"/>
        <v/>
      </c>
      <c r="AR37" s="41" t="str">
        <f t="shared" si="19"/>
        <v/>
      </c>
      <c r="AS37" s="42" t="str">
        <f t="shared" si="20"/>
        <v/>
      </c>
      <c r="AT37" s="42" t="str">
        <f t="shared" si="21"/>
        <v/>
      </c>
      <c r="AU37" s="42" t="str">
        <f t="shared" si="22"/>
        <v/>
      </c>
      <c r="AV37" s="42" t="str">
        <f t="shared" si="23"/>
        <v/>
      </c>
      <c r="AW37" s="42" t="str">
        <f t="shared" si="34"/>
        <v/>
      </c>
      <c r="AX37" s="42" t="str">
        <f t="shared" si="24"/>
        <v/>
      </c>
      <c r="AY37" s="42" t="str">
        <f t="shared" si="25"/>
        <v/>
      </c>
      <c r="AZ37" s="43" t="str">
        <f t="shared" si="26"/>
        <v/>
      </c>
    </row>
    <row r="38" spans="1:52" s="22" customFormat="1" ht="11.45" customHeight="1" thickTop="1">
      <c r="A38" s="72"/>
      <c r="B38" s="121" t="s">
        <v>87</v>
      </c>
      <c r="C38" s="122">
        <f t="shared" si="3"/>
        <v>43</v>
      </c>
      <c r="D38" s="169">
        <f t="shared" si="27"/>
        <v>42667</v>
      </c>
      <c r="E38" s="123">
        <f t="shared" si="28"/>
        <v>42667</v>
      </c>
      <c r="F38" s="84">
        <v>6</v>
      </c>
      <c r="G38" s="85">
        <v>15.5</v>
      </c>
      <c r="H38" s="85">
        <v>0.5</v>
      </c>
      <c r="I38" s="174">
        <f t="shared" si="4"/>
        <v>9</v>
      </c>
      <c r="J38" s="200">
        <v>13.3385</v>
      </c>
      <c r="K38" s="121"/>
      <c r="L38" s="111"/>
      <c r="M38" s="112"/>
      <c r="N38" s="112"/>
      <c r="O38" s="174">
        <f t="shared" si="5"/>
        <v>0</v>
      </c>
      <c r="P38" s="126"/>
      <c r="Q38" s="180">
        <f t="shared" ca="1" si="29"/>
        <v>0</v>
      </c>
      <c r="R38" s="127" t="str">
        <f t="shared" ca="1" si="30"/>
        <v/>
      </c>
      <c r="S38" s="128" t="str">
        <f t="shared" ca="1" si="31"/>
        <v/>
      </c>
      <c r="T38" s="180">
        <f t="shared" si="32"/>
        <v>0</v>
      </c>
      <c r="U38" s="183" t="str">
        <f t="shared" si="6"/>
        <v/>
      </c>
      <c r="V38" s="183" t="str">
        <f t="shared" si="7"/>
        <v/>
      </c>
      <c r="W38" s="184">
        <f t="shared" ca="1" si="33"/>
        <v>0</v>
      </c>
      <c r="X38" s="82">
        <f t="shared" ca="1" si="8"/>
        <v>0</v>
      </c>
      <c r="Y38" s="83">
        <f t="shared" ca="1" si="9"/>
        <v>0</v>
      </c>
      <c r="Z38" s="72"/>
      <c r="AA38" s="28" t="s">
        <v>56</v>
      </c>
      <c r="AB38" s="24"/>
      <c r="AC38" s="24"/>
      <c r="AD38" s="26">
        <v>19</v>
      </c>
      <c r="AE38" s="81"/>
      <c r="AF38" s="81"/>
      <c r="AG38" s="81"/>
      <c r="AH38" s="46" t="str">
        <f t="shared" si="10"/>
        <v/>
      </c>
      <c r="AI38" s="45" t="str">
        <f t="shared" si="11"/>
        <v/>
      </c>
      <c r="AJ38" s="28">
        <f t="shared" si="12"/>
        <v>1</v>
      </c>
      <c r="AK38" s="28" t="str">
        <f t="shared" si="13"/>
        <v/>
      </c>
      <c r="AL38" s="28" t="str">
        <f t="shared" si="14"/>
        <v/>
      </c>
      <c r="AM38" s="28" t="str">
        <f t="shared" si="15"/>
        <v/>
      </c>
      <c r="AN38" s="28" t="str">
        <f t="shared" si="16"/>
        <v/>
      </c>
      <c r="AO38" s="28" t="str">
        <f t="shared" si="17"/>
        <v/>
      </c>
      <c r="AP38" s="37" t="str">
        <f t="shared" si="18"/>
        <v/>
      </c>
      <c r="AR38" s="41" t="str">
        <f t="shared" si="19"/>
        <v/>
      </c>
      <c r="AS38" s="42" t="str">
        <f t="shared" si="20"/>
        <v/>
      </c>
      <c r="AT38" s="42">
        <f t="shared" si="21"/>
        <v>9</v>
      </c>
      <c r="AU38" s="42" t="str">
        <f t="shared" si="22"/>
        <v/>
      </c>
      <c r="AV38" s="42" t="str">
        <f t="shared" si="23"/>
        <v/>
      </c>
      <c r="AW38" s="42" t="str">
        <f t="shared" si="34"/>
        <v/>
      </c>
      <c r="AX38" s="42" t="str">
        <f t="shared" si="24"/>
        <v/>
      </c>
      <c r="AY38" s="42" t="str">
        <f t="shared" si="25"/>
        <v/>
      </c>
      <c r="AZ38" s="43" t="str">
        <f t="shared" si="26"/>
        <v/>
      </c>
    </row>
    <row r="39" spans="1:52" s="22" customFormat="1" ht="11.45" customHeight="1">
      <c r="A39" s="72"/>
      <c r="B39" s="129" t="s">
        <v>87</v>
      </c>
      <c r="C39" s="130">
        <f t="shared" si="3"/>
        <v>43</v>
      </c>
      <c r="D39" s="170">
        <f t="shared" si="27"/>
        <v>42668</v>
      </c>
      <c r="E39" s="131">
        <f t="shared" si="28"/>
        <v>42668</v>
      </c>
      <c r="F39" s="116">
        <v>6</v>
      </c>
      <c r="G39" s="115">
        <v>17</v>
      </c>
      <c r="H39" s="115">
        <v>0.5</v>
      </c>
      <c r="I39" s="175">
        <f t="shared" si="4"/>
        <v>10.5</v>
      </c>
      <c r="J39" s="200">
        <v>13.3385</v>
      </c>
      <c r="K39" s="129"/>
      <c r="L39" s="116"/>
      <c r="M39" s="115"/>
      <c r="N39" s="115"/>
      <c r="O39" s="175">
        <f t="shared" si="5"/>
        <v>0</v>
      </c>
      <c r="P39" s="134"/>
      <c r="Q39" s="181">
        <f t="shared" ca="1" si="29"/>
        <v>0</v>
      </c>
      <c r="R39" s="136" t="str">
        <f t="shared" ca="1" si="30"/>
        <v/>
      </c>
      <c r="S39" s="137" t="str">
        <f t="shared" ca="1" si="31"/>
        <v/>
      </c>
      <c r="T39" s="185">
        <f t="shared" si="32"/>
        <v>0.5</v>
      </c>
      <c r="U39" s="186">
        <f t="shared" si="6"/>
        <v>0.5</v>
      </c>
      <c r="V39" s="186" t="str">
        <f t="shared" si="7"/>
        <v/>
      </c>
      <c r="W39" s="187">
        <f t="shared" ca="1" si="33"/>
        <v>0</v>
      </c>
      <c r="X39" s="82">
        <f t="shared" ca="1" si="8"/>
        <v>0</v>
      </c>
      <c r="Y39" s="83">
        <f t="shared" ca="1" si="9"/>
        <v>0</v>
      </c>
      <c r="Z39" s="72"/>
      <c r="AA39" s="90" t="s">
        <v>57</v>
      </c>
      <c r="AB39" s="24"/>
      <c r="AC39" s="24"/>
      <c r="AD39" s="24"/>
      <c r="AE39" s="81"/>
      <c r="AF39" s="81"/>
      <c r="AG39" s="81"/>
      <c r="AH39" s="46" t="str">
        <f t="shared" si="10"/>
        <v/>
      </c>
      <c r="AI39" s="45" t="str">
        <f t="shared" si="11"/>
        <v/>
      </c>
      <c r="AJ39" s="28">
        <f t="shared" si="12"/>
        <v>1</v>
      </c>
      <c r="AK39" s="28" t="str">
        <f t="shared" si="13"/>
        <v/>
      </c>
      <c r="AL39" s="28" t="str">
        <f t="shared" si="14"/>
        <v/>
      </c>
      <c r="AM39" s="28" t="str">
        <f t="shared" si="15"/>
        <v/>
      </c>
      <c r="AN39" s="28" t="str">
        <f t="shared" si="16"/>
        <v/>
      </c>
      <c r="AO39" s="28" t="str">
        <f t="shared" si="17"/>
        <v/>
      </c>
      <c r="AP39" s="37" t="str">
        <f t="shared" si="18"/>
        <v/>
      </c>
      <c r="AR39" s="41" t="str">
        <f t="shared" si="19"/>
        <v/>
      </c>
      <c r="AS39" s="42" t="str">
        <f t="shared" si="20"/>
        <v/>
      </c>
      <c r="AT39" s="42">
        <f t="shared" si="21"/>
        <v>10.5</v>
      </c>
      <c r="AU39" s="42" t="str">
        <f t="shared" si="22"/>
        <v/>
      </c>
      <c r="AV39" s="42" t="str">
        <f t="shared" si="23"/>
        <v/>
      </c>
      <c r="AW39" s="42" t="str">
        <f t="shared" si="34"/>
        <v/>
      </c>
      <c r="AX39" s="42" t="str">
        <f t="shared" si="24"/>
        <v/>
      </c>
      <c r="AY39" s="42" t="str">
        <f t="shared" si="25"/>
        <v/>
      </c>
      <c r="AZ39" s="43" t="str">
        <f t="shared" si="26"/>
        <v/>
      </c>
    </row>
    <row r="40" spans="1:52" s="22" customFormat="1" ht="11.45" customHeight="1">
      <c r="A40" s="72"/>
      <c r="B40" s="129" t="s">
        <v>87</v>
      </c>
      <c r="C40" s="130">
        <f t="shared" si="3"/>
        <v>43</v>
      </c>
      <c r="D40" s="170">
        <f t="shared" si="27"/>
        <v>42669</v>
      </c>
      <c r="E40" s="131">
        <f t="shared" si="28"/>
        <v>42669</v>
      </c>
      <c r="F40" s="116">
        <v>6</v>
      </c>
      <c r="G40" s="115">
        <v>16.5</v>
      </c>
      <c r="H40" s="115">
        <v>0.5</v>
      </c>
      <c r="I40" s="175">
        <f t="shared" si="4"/>
        <v>10</v>
      </c>
      <c r="J40" s="200">
        <v>13.3385</v>
      </c>
      <c r="K40" s="129"/>
      <c r="L40" s="116"/>
      <c r="M40" s="115"/>
      <c r="N40" s="115"/>
      <c r="O40" s="175">
        <f t="shared" si="5"/>
        <v>0</v>
      </c>
      <c r="P40" s="134"/>
      <c r="Q40" s="181">
        <f>IF(MONTH(E43)&lt;&gt;MONTH(K4),"A REPORTER",0)</f>
        <v>0</v>
      </c>
      <c r="R40" s="136" t="str">
        <f t="shared" ref="R40:R51" ca="1" si="35">IF(OR(WEEKDAY(D40)=1,AND(E40=31,MOD(WEEKDAY(D40),1)&gt;1)),SUM(INDIRECT("i"&amp;MAX(ROW()-6,5)&amp;":i"&amp;ROW())),"")</f>
        <v/>
      </c>
      <c r="S40" s="137" t="str">
        <f t="shared" ca="1" si="31"/>
        <v/>
      </c>
      <c r="T40" s="185">
        <f t="shared" si="32"/>
        <v>0</v>
      </c>
      <c r="U40" s="186" t="str">
        <f t="shared" si="6"/>
        <v/>
      </c>
      <c r="V40" s="186" t="str">
        <f t="shared" si="7"/>
        <v/>
      </c>
      <c r="W40" s="187">
        <f t="shared" si="33"/>
        <v>0</v>
      </c>
      <c r="X40" s="92"/>
      <c r="Y40" s="93"/>
      <c r="Z40" s="72"/>
      <c r="AA40" s="90"/>
      <c r="AB40" s="24"/>
      <c r="AC40" s="24"/>
      <c r="AD40" s="24"/>
      <c r="AE40" s="81"/>
      <c r="AF40" s="81"/>
      <c r="AG40" s="81"/>
      <c r="AH40" s="46" t="str">
        <f t="shared" si="10"/>
        <v/>
      </c>
      <c r="AI40" s="45" t="str">
        <f t="shared" si="11"/>
        <v/>
      </c>
      <c r="AJ40" s="28">
        <f t="shared" si="12"/>
        <v>1</v>
      </c>
      <c r="AK40" s="28" t="str">
        <f t="shared" si="13"/>
        <v/>
      </c>
      <c r="AL40" s="28" t="str">
        <f t="shared" si="14"/>
        <v/>
      </c>
      <c r="AM40" s="28" t="str">
        <f t="shared" si="15"/>
        <v/>
      </c>
      <c r="AN40" s="28" t="str">
        <f t="shared" si="16"/>
        <v/>
      </c>
      <c r="AO40" s="28" t="str">
        <f t="shared" si="17"/>
        <v/>
      </c>
      <c r="AP40" s="37" t="str">
        <f t="shared" si="18"/>
        <v/>
      </c>
      <c r="AR40" s="41" t="str">
        <f t="shared" si="19"/>
        <v/>
      </c>
      <c r="AS40" s="42" t="str">
        <f t="shared" si="20"/>
        <v/>
      </c>
      <c r="AT40" s="42">
        <f t="shared" si="21"/>
        <v>10</v>
      </c>
      <c r="AU40" s="42" t="str">
        <f t="shared" si="22"/>
        <v/>
      </c>
      <c r="AV40" s="42" t="str">
        <f t="shared" si="23"/>
        <v/>
      </c>
      <c r="AW40" s="42" t="str">
        <f t="shared" si="34"/>
        <v/>
      </c>
      <c r="AX40" s="42" t="str">
        <f t="shared" si="24"/>
        <v/>
      </c>
      <c r="AY40" s="42" t="str">
        <f t="shared" si="25"/>
        <v/>
      </c>
      <c r="AZ40" s="43" t="str">
        <f t="shared" si="26"/>
        <v/>
      </c>
    </row>
    <row r="41" spans="1:52" s="22" customFormat="1" ht="11.45" customHeight="1">
      <c r="A41" s="72"/>
      <c r="B41" s="129"/>
      <c r="C41" s="130">
        <f t="shared" si="3"/>
        <v>43</v>
      </c>
      <c r="D41" s="170">
        <f t="shared" si="27"/>
        <v>42670</v>
      </c>
      <c r="E41" s="131">
        <f t="shared" si="28"/>
        <v>42670</v>
      </c>
      <c r="F41" s="132"/>
      <c r="G41" s="133"/>
      <c r="H41" s="133"/>
      <c r="I41" s="175">
        <f t="shared" si="4"/>
        <v>0</v>
      </c>
      <c r="J41" s="200"/>
      <c r="K41" s="129"/>
      <c r="L41" s="116"/>
      <c r="M41" s="115"/>
      <c r="N41" s="115"/>
      <c r="O41" s="175">
        <f t="shared" si="5"/>
        <v>0</v>
      </c>
      <c r="P41" s="134"/>
      <c r="Q41" s="181">
        <f>IF(Q40="A REPORTER",Q44,0)</f>
        <v>0</v>
      </c>
      <c r="R41" s="136" t="str">
        <f t="shared" ca="1" si="35"/>
        <v/>
      </c>
      <c r="S41" s="137" t="str">
        <f t="shared" ca="1" si="31"/>
        <v/>
      </c>
      <c r="T41" s="185">
        <f t="shared" si="32"/>
        <v>0</v>
      </c>
      <c r="U41" s="186" t="str">
        <f t="shared" si="6"/>
        <v/>
      </c>
      <c r="V41" s="186" t="str">
        <f t="shared" si="7"/>
        <v/>
      </c>
      <c r="W41" s="187">
        <f t="shared" si="33"/>
        <v>0</v>
      </c>
      <c r="X41" s="92"/>
      <c r="Y41" s="93"/>
      <c r="Z41" s="72"/>
      <c r="AA41" s="90"/>
      <c r="AB41" s="24"/>
      <c r="AC41" s="24"/>
      <c r="AD41" s="24"/>
      <c r="AE41" s="81"/>
      <c r="AF41" s="81"/>
      <c r="AG41" s="81"/>
      <c r="AH41" s="46" t="str">
        <f t="shared" si="10"/>
        <v/>
      </c>
      <c r="AI41" s="45" t="str">
        <f t="shared" si="11"/>
        <v/>
      </c>
      <c r="AJ41" s="28" t="str">
        <f t="shared" si="12"/>
        <v/>
      </c>
      <c r="AK41" s="28" t="str">
        <f t="shared" si="13"/>
        <v/>
      </c>
      <c r="AL41" s="28" t="str">
        <f t="shared" si="14"/>
        <v/>
      </c>
      <c r="AM41" s="28" t="str">
        <f t="shared" si="15"/>
        <v/>
      </c>
      <c r="AN41" s="28" t="str">
        <f t="shared" si="16"/>
        <v/>
      </c>
      <c r="AO41" s="28" t="str">
        <f t="shared" si="17"/>
        <v/>
      </c>
      <c r="AP41" s="37" t="str">
        <f t="shared" si="18"/>
        <v/>
      </c>
      <c r="AR41" s="41" t="str">
        <f t="shared" si="19"/>
        <v/>
      </c>
      <c r="AS41" s="42" t="str">
        <f t="shared" si="20"/>
        <v/>
      </c>
      <c r="AT41" s="42" t="str">
        <f t="shared" si="21"/>
        <v/>
      </c>
      <c r="AU41" s="42" t="str">
        <f t="shared" si="22"/>
        <v/>
      </c>
      <c r="AV41" s="42" t="str">
        <f t="shared" si="23"/>
        <v/>
      </c>
      <c r="AW41" s="42" t="str">
        <f t="shared" si="34"/>
        <v/>
      </c>
      <c r="AX41" s="42" t="str">
        <f t="shared" si="24"/>
        <v/>
      </c>
      <c r="AY41" s="42" t="str">
        <f t="shared" si="25"/>
        <v/>
      </c>
      <c r="AZ41" s="43" t="str">
        <f t="shared" si="26"/>
        <v/>
      </c>
    </row>
    <row r="42" spans="1:52" s="22" customFormat="1" ht="11.45" customHeight="1">
      <c r="A42" s="72"/>
      <c r="B42" s="129"/>
      <c r="C42" s="130">
        <f t="shared" si="3"/>
        <v>43</v>
      </c>
      <c r="D42" s="170">
        <f t="shared" si="27"/>
        <v>42671</v>
      </c>
      <c r="E42" s="131">
        <f t="shared" si="28"/>
        <v>42671</v>
      </c>
      <c r="F42" s="132"/>
      <c r="G42" s="133"/>
      <c r="H42" s="133"/>
      <c r="I42" s="175">
        <f t="shared" si="4"/>
        <v>0</v>
      </c>
      <c r="J42" s="200"/>
      <c r="K42" s="129"/>
      <c r="L42" s="116"/>
      <c r="M42" s="115"/>
      <c r="N42" s="115"/>
      <c r="O42" s="175">
        <f t="shared" si="5"/>
        <v>0</v>
      </c>
      <c r="P42" s="134"/>
      <c r="Q42" s="181">
        <f t="shared" ref="Q42:Q51" ca="1" si="36">SUM(R42:S42)</f>
        <v>0</v>
      </c>
      <c r="R42" s="136" t="str">
        <f t="shared" ca="1" si="35"/>
        <v/>
      </c>
      <c r="S42" s="137" t="str">
        <f t="shared" ca="1" si="31"/>
        <v/>
      </c>
      <c r="T42" s="185">
        <f t="shared" si="32"/>
        <v>0</v>
      </c>
      <c r="U42" s="186" t="str">
        <f t="shared" si="6"/>
        <v/>
      </c>
      <c r="V42" s="186" t="str">
        <f t="shared" si="7"/>
        <v/>
      </c>
      <c r="W42" s="187">
        <f t="shared" si="33"/>
        <v>0</v>
      </c>
      <c r="X42" s="92"/>
      <c r="Y42" s="93"/>
      <c r="Z42" s="72"/>
      <c r="AA42" s="90"/>
      <c r="AB42" s="24"/>
      <c r="AC42" s="24"/>
      <c r="AD42" s="24"/>
      <c r="AE42" s="81"/>
      <c r="AF42" s="81"/>
      <c r="AG42" s="81"/>
      <c r="AH42" s="46" t="str">
        <f t="shared" si="10"/>
        <v/>
      </c>
      <c r="AI42" s="45" t="str">
        <f t="shared" si="11"/>
        <v/>
      </c>
      <c r="AJ42" s="28" t="str">
        <f t="shared" si="12"/>
        <v/>
      </c>
      <c r="AK42" s="28" t="str">
        <f t="shared" si="13"/>
        <v/>
      </c>
      <c r="AL42" s="28" t="str">
        <f t="shared" si="14"/>
        <v/>
      </c>
      <c r="AM42" s="28" t="str">
        <f t="shared" si="15"/>
        <v/>
      </c>
      <c r="AN42" s="28" t="str">
        <f t="shared" si="16"/>
        <v/>
      </c>
      <c r="AO42" s="28" t="str">
        <f t="shared" si="17"/>
        <v/>
      </c>
      <c r="AP42" s="37" t="str">
        <f t="shared" si="18"/>
        <v/>
      </c>
      <c r="AR42" s="41" t="str">
        <f t="shared" si="19"/>
        <v/>
      </c>
      <c r="AS42" s="42" t="str">
        <f t="shared" si="20"/>
        <v/>
      </c>
      <c r="AT42" s="42" t="str">
        <f t="shared" si="21"/>
        <v/>
      </c>
      <c r="AU42" s="42" t="str">
        <f t="shared" si="22"/>
        <v/>
      </c>
      <c r="AV42" s="42" t="str">
        <f t="shared" si="23"/>
        <v/>
      </c>
      <c r="AW42" s="42" t="str">
        <f t="shared" si="34"/>
        <v/>
      </c>
      <c r="AX42" s="42" t="str">
        <f t="shared" si="24"/>
        <v/>
      </c>
      <c r="AY42" s="42" t="str">
        <f t="shared" si="25"/>
        <v/>
      </c>
      <c r="AZ42" s="43" t="str">
        <f t="shared" si="26"/>
        <v/>
      </c>
    </row>
    <row r="43" spans="1:52" s="22" customFormat="1" ht="11.45" customHeight="1">
      <c r="A43" s="72"/>
      <c r="B43" s="129"/>
      <c r="C43" s="130">
        <f t="shared" si="3"/>
        <v>43</v>
      </c>
      <c r="D43" s="170">
        <f t="shared" si="27"/>
        <v>42672</v>
      </c>
      <c r="E43" s="131">
        <f t="shared" si="28"/>
        <v>42672</v>
      </c>
      <c r="F43" s="132"/>
      <c r="G43" s="133"/>
      <c r="H43" s="133"/>
      <c r="I43" s="175">
        <f t="shared" si="4"/>
        <v>0</v>
      </c>
      <c r="J43" s="200"/>
      <c r="K43" s="129"/>
      <c r="L43" s="116"/>
      <c r="M43" s="115"/>
      <c r="N43" s="115"/>
      <c r="O43" s="175">
        <f t="shared" si="5"/>
        <v>0</v>
      </c>
      <c r="P43" s="134"/>
      <c r="Q43" s="181">
        <f t="shared" ca="1" si="36"/>
        <v>0</v>
      </c>
      <c r="R43" s="136" t="str">
        <f t="shared" ca="1" si="35"/>
        <v/>
      </c>
      <c r="S43" s="137" t="str">
        <f t="shared" ca="1" si="31"/>
        <v/>
      </c>
      <c r="T43" s="185">
        <f t="shared" si="32"/>
        <v>0</v>
      </c>
      <c r="U43" s="186" t="str">
        <f t="shared" si="6"/>
        <v/>
      </c>
      <c r="V43" s="186" t="str">
        <f t="shared" si="7"/>
        <v/>
      </c>
      <c r="W43" s="187">
        <f t="shared" si="33"/>
        <v>0</v>
      </c>
      <c r="X43" s="92"/>
      <c r="Y43" s="93"/>
      <c r="Z43" s="72"/>
      <c r="AA43" s="90"/>
      <c r="AB43" s="24"/>
      <c r="AC43" s="24"/>
      <c r="AD43" s="24"/>
      <c r="AE43" s="81"/>
      <c r="AF43" s="81"/>
      <c r="AG43" s="81"/>
      <c r="AH43" s="46" t="str">
        <f t="shared" si="10"/>
        <v/>
      </c>
      <c r="AI43" s="45" t="str">
        <f t="shared" si="11"/>
        <v/>
      </c>
      <c r="AJ43" s="28" t="str">
        <f t="shared" si="12"/>
        <v/>
      </c>
      <c r="AK43" s="28" t="str">
        <f t="shared" si="13"/>
        <v/>
      </c>
      <c r="AL43" s="28" t="str">
        <f t="shared" si="14"/>
        <v/>
      </c>
      <c r="AM43" s="28" t="str">
        <f t="shared" si="15"/>
        <v/>
      </c>
      <c r="AN43" s="28" t="str">
        <f t="shared" si="16"/>
        <v/>
      </c>
      <c r="AO43" s="28" t="str">
        <f t="shared" si="17"/>
        <v/>
      </c>
      <c r="AP43" s="37" t="str">
        <f t="shared" si="18"/>
        <v/>
      </c>
      <c r="AR43" s="41" t="str">
        <f t="shared" si="19"/>
        <v/>
      </c>
      <c r="AS43" s="42" t="str">
        <f t="shared" si="20"/>
        <v/>
      </c>
      <c r="AT43" s="42" t="str">
        <f t="shared" si="21"/>
        <v/>
      </c>
      <c r="AU43" s="42" t="str">
        <f t="shared" si="22"/>
        <v/>
      </c>
      <c r="AV43" s="42" t="str">
        <f t="shared" si="23"/>
        <v/>
      </c>
      <c r="AW43" s="42" t="str">
        <f t="shared" si="34"/>
        <v/>
      </c>
      <c r="AX43" s="42" t="str">
        <f t="shared" si="24"/>
        <v/>
      </c>
      <c r="AY43" s="42" t="str">
        <f t="shared" si="25"/>
        <v/>
      </c>
      <c r="AZ43" s="43" t="str">
        <f t="shared" si="26"/>
        <v/>
      </c>
    </row>
    <row r="44" spans="1:52" s="22" customFormat="1" ht="11.45" customHeight="1" thickBot="1">
      <c r="A44" s="72"/>
      <c r="B44" s="139"/>
      <c r="C44" s="140">
        <f t="shared" si="3"/>
        <v>43</v>
      </c>
      <c r="D44" s="171">
        <f t="shared" si="27"/>
        <v>42673</v>
      </c>
      <c r="E44" s="141">
        <f t="shared" si="28"/>
        <v>42673</v>
      </c>
      <c r="F44" s="142"/>
      <c r="G44" s="143"/>
      <c r="H44" s="143"/>
      <c r="I44" s="176">
        <f t="shared" si="4"/>
        <v>0</v>
      </c>
      <c r="J44" s="201"/>
      <c r="K44" s="139"/>
      <c r="L44" s="117"/>
      <c r="M44" s="118"/>
      <c r="N44" s="118"/>
      <c r="O44" s="176">
        <f t="shared" si="5"/>
        <v>0</v>
      </c>
      <c r="P44" s="144"/>
      <c r="Q44" s="197">
        <f ca="1">SUM(R44:S44)</f>
        <v>29.5</v>
      </c>
      <c r="R44" s="146">
        <f t="shared" ca="1" si="35"/>
        <v>29.5</v>
      </c>
      <c r="S44" s="147">
        <f t="shared" ca="1" si="31"/>
        <v>0</v>
      </c>
      <c r="T44" s="188">
        <f t="shared" si="32"/>
        <v>0</v>
      </c>
      <c r="U44" s="189" t="str">
        <f t="shared" si="6"/>
        <v/>
      </c>
      <c r="V44" s="189" t="str">
        <f t="shared" si="7"/>
        <v/>
      </c>
      <c r="W44" s="190">
        <f t="shared" si="33"/>
        <v>0</v>
      </c>
      <c r="X44" s="92"/>
      <c r="Y44" s="93"/>
      <c r="Z44" s="72"/>
      <c r="AA44" s="90"/>
      <c r="AB44" s="24"/>
      <c r="AC44" s="24"/>
      <c r="AD44" s="24"/>
      <c r="AE44" s="81"/>
      <c r="AF44" s="81"/>
      <c r="AG44" s="81"/>
      <c r="AH44" s="46" t="str">
        <f t="shared" si="10"/>
        <v/>
      </c>
      <c r="AI44" s="45" t="str">
        <f t="shared" si="11"/>
        <v/>
      </c>
      <c r="AJ44" s="28" t="str">
        <f t="shared" si="12"/>
        <v/>
      </c>
      <c r="AK44" s="28" t="str">
        <f t="shared" si="13"/>
        <v/>
      </c>
      <c r="AL44" s="28" t="str">
        <f t="shared" si="14"/>
        <v/>
      </c>
      <c r="AM44" s="28" t="str">
        <f t="shared" si="15"/>
        <v/>
      </c>
      <c r="AN44" s="28" t="str">
        <f t="shared" si="16"/>
        <v/>
      </c>
      <c r="AO44" s="28" t="str">
        <f t="shared" si="17"/>
        <v/>
      </c>
      <c r="AP44" s="37" t="str">
        <f t="shared" si="18"/>
        <v/>
      </c>
      <c r="AR44" s="41" t="str">
        <f t="shared" si="19"/>
        <v/>
      </c>
      <c r="AS44" s="42" t="str">
        <f t="shared" si="20"/>
        <v/>
      </c>
      <c r="AT44" s="42" t="str">
        <f t="shared" si="21"/>
        <v/>
      </c>
      <c r="AU44" s="42" t="str">
        <f t="shared" si="22"/>
        <v/>
      </c>
      <c r="AV44" s="42" t="str">
        <f t="shared" si="23"/>
        <v/>
      </c>
      <c r="AW44" s="42" t="str">
        <f t="shared" si="34"/>
        <v/>
      </c>
      <c r="AX44" s="42" t="str">
        <f t="shared" si="24"/>
        <v/>
      </c>
      <c r="AY44" s="42" t="str">
        <f t="shared" si="25"/>
        <v/>
      </c>
      <c r="AZ44" s="43" t="str">
        <f t="shared" si="26"/>
        <v/>
      </c>
    </row>
    <row r="45" spans="1:52" s="22" customFormat="1" ht="11.45" customHeight="1" thickTop="1">
      <c r="A45" s="72"/>
      <c r="B45" s="129" t="s">
        <v>87</v>
      </c>
      <c r="C45" s="130">
        <f t="shared" si="3"/>
        <v>44</v>
      </c>
      <c r="D45" s="172">
        <f t="shared" si="27"/>
        <v>42674</v>
      </c>
      <c r="E45" s="131">
        <f t="shared" si="28"/>
        <v>42674</v>
      </c>
      <c r="F45" s="148">
        <v>6</v>
      </c>
      <c r="G45" s="149">
        <v>14</v>
      </c>
      <c r="H45" s="149">
        <v>0.5</v>
      </c>
      <c r="I45" s="177">
        <f t="shared" si="4"/>
        <v>7.5</v>
      </c>
      <c r="J45" s="202">
        <v>13.3385</v>
      </c>
      <c r="K45" s="129"/>
      <c r="L45" s="113"/>
      <c r="M45" s="114"/>
      <c r="N45" s="114"/>
      <c r="O45" s="177">
        <f t="shared" si="5"/>
        <v>0</v>
      </c>
      <c r="P45" s="135"/>
      <c r="Q45" s="181">
        <f t="shared" ca="1" si="36"/>
        <v>0</v>
      </c>
      <c r="R45" s="138" t="str">
        <f t="shared" ca="1" si="35"/>
        <v/>
      </c>
      <c r="S45" s="150" t="str">
        <f t="shared" ca="1" si="31"/>
        <v/>
      </c>
      <c r="T45" s="181">
        <f t="shared" si="32"/>
        <v>0</v>
      </c>
      <c r="U45" s="186" t="str">
        <f t="shared" si="6"/>
        <v/>
      </c>
      <c r="V45" s="186" t="str">
        <f t="shared" si="7"/>
        <v/>
      </c>
      <c r="W45" s="181">
        <f t="shared" si="33"/>
        <v>0</v>
      </c>
      <c r="X45" s="93"/>
      <c r="Y45" s="93"/>
      <c r="Z45" s="72"/>
      <c r="AA45" s="90"/>
      <c r="AB45" s="24"/>
      <c r="AC45" s="24"/>
      <c r="AD45" s="24"/>
      <c r="AE45" s="81"/>
      <c r="AF45" s="81"/>
      <c r="AG45" s="81"/>
      <c r="AH45" s="46" t="str">
        <f t="shared" si="10"/>
        <v/>
      </c>
      <c r="AI45" s="45" t="str">
        <f t="shared" si="11"/>
        <v/>
      </c>
      <c r="AJ45" s="28">
        <f t="shared" si="12"/>
        <v>1</v>
      </c>
      <c r="AK45" s="28" t="str">
        <f t="shared" si="13"/>
        <v/>
      </c>
      <c r="AL45" s="28" t="str">
        <f t="shared" si="14"/>
        <v/>
      </c>
      <c r="AM45" s="28" t="str">
        <f t="shared" si="15"/>
        <v/>
      </c>
      <c r="AN45" s="28" t="str">
        <f t="shared" si="16"/>
        <v/>
      </c>
      <c r="AO45" s="28" t="str">
        <f t="shared" si="17"/>
        <v/>
      </c>
      <c r="AP45" s="37" t="str">
        <f t="shared" si="18"/>
        <v/>
      </c>
      <c r="AR45" s="41" t="str">
        <f t="shared" si="19"/>
        <v/>
      </c>
      <c r="AS45" s="42" t="str">
        <f t="shared" si="20"/>
        <v/>
      </c>
      <c r="AT45" s="42">
        <f t="shared" si="21"/>
        <v>7.5</v>
      </c>
      <c r="AU45" s="42" t="str">
        <f t="shared" si="22"/>
        <v/>
      </c>
      <c r="AV45" s="42" t="str">
        <f t="shared" si="23"/>
        <v/>
      </c>
      <c r="AW45" s="42" t="str">
        <f t="shared" si="34"/>
        <v/>
      </c>
      <c r="AX45" s="42" t="str">
        <f t="shared" si="24"/>
        <v/>
      </c>
      <c r="AY45" s="42" t="str">
        <f t="shared" si="25"/>
        <v/>
      </c>
      <c r="AZ45" s="43" t="str">
        <f t="shared" si="26"/>
        <v/>
      </c>
    </row>
    <row r="46" spans="1:52" s="22" customFormat="1" ht="11.45" customHeight="1">
      <c r="A46" s="72"/>
      <c r="B46" s="129"/>
      <c r="C46" s="130">
        <f t="shared" si="3"/>
        <v>44</v>
      </c>
      <c r="D46" s="170">
        <f t="shared" si="27"/>
        <v>42675</v>
      </c>
      <c r="E46" s="131">
        <f t="shared" si="28"/>
        <v>42675</v>
      </c>
      <c r="F46" s="132"/>
      <c r="G46" s="133"/>
      <c r="H46" s="133"/>
      <c r="I46" s="175">
        <f t="shared" si="4"/>
        <v>0</v>
      </c>
      <c r="J46" s="200"/>
      <c r="K46" s="129"/>
      <c r="L46" s="116"/>
      <c r="M46" s="115"/>
      <c r="N46" s="115"/>
      <c r="O46" s="175">
        <f t="shared" si="5"/>
        <v>0</v>
      </c>
      <c r="P46" s="134"/>
      <c r="Q46" s="181">
        <f t="shared" ca="1" si="36"/>
        <v>0</v>
      </c>
      <c r="R46" s="136" t="str">
        <f t="shared" ca="1" si="35"/>
        <v/>
      </c>
      <c r="S46" s="137" t="str">
        <f t="shared" ca="1" si="31"/>
        <v/>
      </c>
      <c r="T46" s="185">
        <f t="shared" si="32"/>
        <v>0</v>
      </c>
      <c r="U46" s="186" t="str">
        <f t="shared" si="6"/>
        <v/>
      </c>
      <c r="V46" s="186" t="str">
        <f t="shared" si="7"/>
        <v/>
      </c>
      <c r="W46" s="185">
        <f t="shared" si="33"/>
        <v>0</v>
      </c>
      <c r="X46" s="93"/>
      <c r="Y46" s="93"/>
      <c r="Z46" s="72"/>
      <c r="AA46" s="90"/>
      <c r="AB46" s="24"/>
      <c r="AC46" s="24"/>
      <c r="AD46" s="24"/>
      <c r="AE46" s="81"/>
      <c r="AF46" s="81"/>
      <c r="AG46" s="81"/>
      <c r="AH46" s="46" t="str">
        <f t="shared" si="10"/>
        <v/>
      </c>
      <c r="AI46" s="45" t="str">
        <f t="shared" si="11"/>
        <v/>
      </c>
      <c r="AJ46" s="28" t="str">
        <f t="shared" si="12"/>
        <v/>
      </c>
      <c r="AK46" s="28" t="str">
        <f t="shared" si="13"/>
        <v/>
      </c>
      <c r="AL46" s="28" t="str">
        <f t="shared" si="14"/>
        <v/>
      </c>
      <c r="AM46" s="28" t="str">
        <f t="shared" si="15"/>
        <v/>
      </c>
      <c r="AN46" s="28" t="str">
        <f t="shared" si="16"/>
        <v/>
      </c>
      <c r="AO46" s="28" t="str">
        <f t="shared" si="17"/>
        <v/>
      </c>
      <c r="AP46" s="37" t="str">
        <f t="shared" si="18"/>
        <v/>
      </c>
      <c r="AR46" s="41" t="str">
        <f t="shared" si="19"/>
        <v/>
      </c>
      <c r="AS46" s="42" t="str">
        <f t="shared" si="20"/>
        <v/>
      </c>
      <c r="AT46" s="42" t="str">
        <f t="shared" si="21"/>
        <v/>
      </c>
      <c r="AU46" s="42" t="str">
        <f t="shared" si="22"/>
        <v/>
      </c>
      <c r="AV46" s="42" t="str">
        <f t="shared" si="23"/>
        <v/>
      </c>
      <c r="AW46" s="42" t="str">
        <f t="shared" si="34"/>
        <v/>
      </c>
      <c r="AX46" s="42" t="str">
        <f t="shared" si="24"/>
        <v/>
      </c>
      <c r="AY46" s="42" t="str">
        <f t="shared" si="25"/>
        <v/>
      </c>
      <c r="AZ46" s="43" t="str">
        <f t="shared" si="26"/>
        <v/>
      </c>
    </row>
    <row r="47" spans="1:52" s="22" customFormat="1" ht="11.45" customHeight="1">
      <c r="A47" s="72"/>
      <c r="B47" s="129"/>
      <c r="C47" s="130">
        <f t="shared" si="3"/>
        <v>44</v>
      </c>
      <c r="D47" s="170">
        <f t="shared" si="27"/>
        <v>42676</v>
      </c>
      <c r="E47" s="131">
        <f t="shared" si="28"/>
        <v>42676</v>
      </c>
      <c r="F47" s="132"/>
      <c r="G47" s="133"/>
      <c r="H47" s="133"/>
      <c r="I47" s="175">
        <f t="shared" si="4"/>
        <v>0</v>
      </c>
      <c r="J47" s="200"/>
      <c r="K47" s="129"/>
      <c r="L47" s="116"/>
      <c r="M47" s="115"/>
      <c r="N47" s="115"/>
      <c r="O47" s="175">
        <f t="shared" si="5"/>
        <v>0</v>
      </c>
      <c r="P47" s="134"/>
      <c r="Q47" s="181" t="str">
        <f>IF(MONTH(E45)=MONTH(K4),"A REPORTER",0)</f>
        <v>A REPORTER</v>
      </c>
      <c r="R47" s="136" t="str">
        <f t="shared" ca="1" si="35"/>
        <v/>
      </c>
      <c r="S47" s="137" t="str">
        <f t="shared" ca="1" si="31"/>
        <v/>
      </c>
      <c r="T47" s="185">
        <f t="shared" si="32"/>
        <v>0</v>
      </c>
      <c r="U47" s="186" t="str">
        <f t="shared" si="6"/>
        <v/>
      </c>
      <c r="V47" s="186" t="str">
        <f t="shared" si="7"/>
        <v/>
      </c>
      <c r="W47" s="185">
        <f t="shared" si="33"/>
        <v>0</v>
      </c>
      <c r="X47" s="93"/>
      <c r="Y47" s="93"/>
      <c r="Z47" s="72"/>
      <c r="AA47" s="90"/>
      <c r="AB47" s="24"/>
      <c r="AC47" s="24"/>
      <c r="AD47" s="24"/>
      <c r="AE47" s="81"/>
      <c r="AF47" s="81"/>
      <c r="AG47" s="81"/>
      <c r="AH47" s="46" t="str">
        <f t="shared" si="10"/>
        <v/>
      </c>
      <c r="AI47" s="45" t="str">
        <f t="shared" si="11"/>
        <v/>
      </c>
      <c r="AJ47" s="28" t="str">
        <f t="shared" si="12"/>
        <v/>
      </c>
      <c r="AK47" s="28" t="str">
        <f t="shared" si="13"/>
        <v/>
      </c>
      <c r="AL47" s="28" t="str">
        <f t="shared" si="14"/>
        <v/>
      </c>
      <c r="AM47" s="28" t="str">
        <f t="shared" si="15"/>
        <v/>
      </c>
      <c r="AN47" s="28" t="str">
        <f t="shared" si="16"/>
        <v/>
      </c>
      <c r="AO47" s="28" t="str">
        <f t="shared" si="17"/>
        <v/>
      </c>
      <c r="AP47" s="37" t="str">
        <f t="shared" si="18"/>
        <v/>
      </c>
      <c r="AR47" s="41" t="str">
        <f t="shared" si="19"/>
        <v/>
      </c>
      <c r="AS47" s="42" t="str">
        <f t="shared" si="20"/>
        <v/>
      </c>
      <c r="AT47" s="42" t="str">
        <f t="shared" si="21"/>
        <v/>
      </c>
      <c r="AU47" s="42" t="str">
        <f t="shared" si="22"/>
        <v/>
      </c>
      <c r="AV47" s="42" t="str">
        <f t="shared" si="23"/>
        <v/>
      </c>
      <c r="AW47" s="42" t="str">
        <f t="shared" si="34"/>
        <v/>
      </c>
      <c r="AX47" s="42" t="str">
        <f t="shared" si="24"/>
        <v/>
      </c>
      <c r="AY47" s="42" t="str">
        <f t="shared" si="25"/>
        <v/>
      </c>
      <c r="AZ47" s="43" t="str">
        <f t="shared" si="26"/>
        <v/>
      </c>
    </row>
    <row r="48" spans="1:52" s="22" customFormat="1" ht="11.45" customHeight="1">
      <c r="A48" s="72"/>
      <c r="B48" s="129"/>
      <c r="C48" s="130">
        <f t="shared" si="3"/>
        <v>44</v>
      </c>
      <c r="D48" s="170">
        <f t="shared" si="27"/>
        <v>42677</v>
      </c>
      <c r="E48" s="131">
        <f t="shared" si="28"/>
        <v>42677</v>
      </c>
      <c r="F48" s="132"/>
      <c r="G48" s="133"/>
      <c r="H48" s="133"/>
      <c r="I48" s="175">
        <f t="shared" si="4"/>
        <v>0</v>
      </c>
      <c r="J48" s="200"/>
      <c r="K48" s="129"/>
      <c r="L48" s="116"/>
      <c r="M48" s="115"/>
      <c r="N48" s="115"/>
      <c r="O48" s="175">
        <f t="shared" si="5"/>
        <v>0</v>
      </c>
      <c r="P48" s="134"/>
      <c r="Q48" s="181">
        <f ca="1">IF(Q47="A REPORTER",Q51,0)</f>
        <v>7.5</v>
      </c>
      <c r="R48" s="136" t="str">
        <f t="shared" ca="1" si="35"/>
        <v/>
      </c>
      <c r="S48" s="137" t="str">
        <f t="shared" ca="1" si="31"/>
        <v/>
      </c>
      <c r="T48" s="185">
        <f t="shared" si="32"/>
        <v>0</v>
      </c>
      <c r="U48" s="186" t="str">
        <f t="shared" si="6"/>
        <v/>
      </c>
      <c r="V48" s="186" t="str">
        <f t="shared" si="7"/>
        <v/>
      </c>
      <c r="W48" s="185">
        <f t="shared" si="33"/>
        <v>0</v>
      </c>
      <c r="X48" s="93"/>
      <c r="Y48" s="93"/>
      <c r="Z48" s="72"/>
      <c r="AA48" s="90"/>
      <c r="AB48" s="24"/>
      <c r="AC48" s="24"/>
      <c r="AD48" s="24"/>
      <c r="AE48" s="81"/>
      <c r="AF48" s="81"/>
      <c r="AG48" s="81"/>
      <c r="AH48" s="46" t="str">
        <f t="shared" si="10"/>
        <v/>
      </c>
      <c r="AI48" s="45" t="str">
        <f t="shared" si="11"/>
        <v/>
      </c>
      <c r="AJ48" s="28" t="str">
        <f t="shared" si="12"/>
        <v/>
      </c>
      <c r="AK48" s="28" t="str">
        <f t="shared" si="13"/>
        <v/>
      </c>
      <c r="AL48" s="28" t="str">
        <f t="shared" si="14"/>
        <v/>
      </c>
      <c r="AM48" s="28" t="str">
        <f t="shared" si="15"/>
        <v/>
      </c>
      <c r="AN48" s="28" t="str">
        <f t="shared" si="16"/>
        <v/>
      </c>
      <c r="AO48" s="28" t="str">
        <f t="shared" si="17"/>
        <v/>
      </c>
      <c r="AP48" s="37" t="str">
        <f t="shared" si="18"/>
        <v/>
      </c>
      <c r="AR48" s="41" t="str">
        <f t="shared" si="19"/>
        <v/>
      </c>
      <c r="AS48" s="42" t="str">
        <f t="shared" si="20"/>
        <v/>
      </c>
      <c r="AT48" s="42" t="str">
        <f t="shared" si="21"/>
        <v/>
      </c>
      <c r="AU48" s="42" t="str">
        <f t="shared" si="22"/>
        <v/>
      </c>
      <c r="AV48" s="42" t="str">
        <f t="shared" si="23"/>
        <v/>
      </c>
      <c r="AW48" s="42" t="str">
        <f t="shared" si="34"/>
        <v/>
      </c>
      <c r="AX48" s="42" t="str">
        <f t="shared" si="24"/>
        <v/>
      </c>
      <c r="AY48" s="42" t="str">
        <f t="shared" si="25"/>
        <v/>
      </c>
      <c r="AZ48" s="43" t="str">
        <f t="shared" si="26"/>
        <v/>
      </c>
    </row>
    <row r="49" spans="1:52" s="22" customFormat="1" ht="11.45" customHeight="1">
      <c r="A49" s="72"/>
      <c r="B49" s="129"/>
      <c r="C49" s="130">
        <f t="shared" si="3"/>
        <v>44</v>
      </c>
      <c r="D49" s="170">
        <f t="shared" si="27"/>
        <v>42678</v>
      </c>
      <c r="E49" s="131">
        <f t="shared" si="28"/>
        <v>42678</v>
      </c>
      <c r="F49" s="132"/>
      <c r="G49" s="133"/>
      <c r="H49" s="133"/>
      <c r="I49" s="175">
        <f t="shared" si="4"/>
        <v>0</v>
      </c>
      <c r="J49" s="200"/>
      <c r="K49" s="129"/>
      <c r="L49" s="116"/>
      <c r="M49" s="115"/>
      <c r="N49" s="115"/>
      <c r="O49" s="175">
        <f t="shared" si="5"/>
        <v>0</v>
      </c>
      <c r="P49" s="134"/>
      <c r="Q49" s="181">
        <f t="shared" ca="1" si="36"/>
        <v>0</v>
      </c>
      <c r="R49" s="136" t="str">
        <f t="shared" ca="1" si="35"/>
        <v/>
      </c>
      <c r="S49" s="137" t="str">
        <f t="shared" ca="1" si="31"/>
        <v/>
      </c>
      <c r="T49" s="185">
        <f t="shared" si="32"/>
        <v>0</v>
      </c>
      <c r="U49" s="186" t="str">
        <f t="shared" si="6"/>
        <v/>
      </c>
      <c r="V49" s="186" t="str">
        <f t="shared" si="7"/>
        <v/>
      </c>
      <c r="W49" s="185">
        <f t="shared" si="33"/>
        <v>0</v>
      </c>
      <c r="X49" s="93"/>
      <c r="Y49" s="93"/>
      <c r="Z49" s="72"/>
      <c r="AA49" s="90"/>
      <c r="AB49" s="24"/>
      <c r="AC49" s="24"/>
      <c r="AD49" s="24"/>
      <c r="AE49" s="81"/>
      <c r="AF49" s="81"/>
      <c r="AG49" s="81"/>
      <c r="AH49" s="46" t="str">
        <f t="shared" si="10"/>
        <v/>
      </c>
      <c r="AI49" s="45" t="str">
        <f t="shared" si="11"/>
        <v/>
      </c>
      <c r="AJ49" s="28" t="str">
        <f t="shared" si="12"/>
        <v/>
      </c>
      <c r="AK49" s="28" t="str">
        <f t="shared" si="13"/>
        <v/>
      </c>
      <c r="AL49" s="28" t="str">
        <f t="shared" si="14"/>
        <v/>
      </c>
      <c r="AM49" s="28" t="str">
        <f t="shared" si="15"/>
        <v/>
      </c>
      <c r="AN49" s="28" t="str">
        <f t="shared" si="16"/>
        <v/>
      </c>
      <c r="AO49" s="28" t="str">
        <f t="shared" si="17"/>
        <v/>
      </c>
      <c r="AP49" s="37" t="str">
        <f t="shared" si="18"/>
        <v/>
      </c>
      <c r="AR49" s="41" t="str">
        <f t="shared" si="19"/>
        <v/>
      </c>
      <c r="AS49" s="42" t="str">
        <f t="shared" si="20"/>
        <v/>
      </c>
      <c r="AT49" s="42" t="str">
        <f t="shared" si="21"/>
        <v/>
      </c>
      <c r="AU49" s="42" t="str">
        <f t="shared" si="22"/>
        <v/>
      </c>
      <c r="AV49" s="42" t="str">
        <f t="shared" si="23"/>
        <v/>
      </c>
      <c r="AW49" s="42" t="str">
        <f t="shared" si="34"/>
        <v/>
      </c>
      <c r="AX49" s="42" t="str">
        <f t="shared" si="24"/>
        <v/>
      </c>
      <c r="AY49" s="42" t="str">
        <f t="shared" si="25"/>
        <v/>
      </c>
      <c r="AZ49" s="43" t="str">
        <f t="shared" si="26"/>
        <v/>
      </c>
    </row>
    <row r="50" spans="1:52" s="22" customFormat="1" ht="11.45" customHeight="1">
      <c r="A50" s="72"/>
      <c r="B50" s="129"/>
      <c r="C50" s="130">
        <f t="shared" si="3"/>
        <v>44</v>
      </c>
      <c r="D50" s="170">
        <f t="shared" si="27"/>
        <v>42679</v>
      </c>
      <c r="E50" s="131">
        <f t="shared" si="28"/>
        <v>42679</v>
      </c>
      <c r="F50" s="132"/>
      <c r="G50" s="133"/>
      <c r="H50" s="133"/>
      <c r="I50" s="175">
        <f t="shared" si="4"/>
        <v>0</v>
      </c>
      <c r="J50" s="200"/>
      <c r="K50" s="129"/>
      <c r="L50" s="116"/>
      <c r="M50" s="115"/>
      <c r="N50" s="115"/>
      <c r="O50" s="175">
        <f t="shared" si="5"/>
        <v>0</v>
      </c>
      <c r="P50" s="134"/>
      <c r="Q50" s="181">
        <f t="shared" ca="1" si="36"/>
        <v>0</v>
      </c>
      <c r="R50" s="136" t="str">
        <f t="shared" ca="1" si="35"/>
        <v/>
      </c>
      <c r="S50" s="137" t="str">
        <f t="shared" ca="1" si="31"/>
        <v/>
      </c>
      <c r="T50" s="185">
        <f t="shared" si="32"/>
        <v>0</v>
      </c>
      <c r="U50" s="186" t="str">
        <f t="shared" si="6"/>
        <v/>
      </c>
      <c r="V50" s="186" t="str">
        <f t="shared" si="7"/>
        <v/>
      </c>
      <c r="W50" s="185">
        <f t="shared" si="33"/>
        <v>0</v>
      </c>
      <c r="X50" s="93"/>
      <c r="Y50" s="93"/>
      <c r="Z50" s="72"/>
      <c r="AA50" s="90"/>
      <c r="AB50" s="24"/>
      <c r="AC50" s="24"/>
      <c r="AD50" s="24"/>
      <c r="AE50" s="81"/>
      <c r="AF50" s="81"/>
      <c r="AG50" s="81"/>
      <c r="AH50" s="46" t="str">
        <f t="shared" si="10"/>
        <v/>
      </c>
      <c r="AI50" s="45" t="str">
        <f t="shared" si="11"/>
        <v/>
      </c>
      <c r="AJ50" s="28" t="str">
        <f t="shared" si="12"/>
        <v/>
      </c>
      <c r="AK50" s="28" t="str">
        <f t="shared" si="13"/>
        <v/>
      </c>
      <c r="AL50" s="28" t="str">
        <f t="shared" si="14"/>
        <v/>
      </c>
      <c r="AM50" s="28" t="str">
        <f t="shared" si="15"/>
        <v/>
      </c>
      <c r="AN50" s="28" t="str">
        <f t="shared" si="16"/>
        <v/>
      </c>
      <c r="AO50" s="28" t="str">
        <f t="shared" si="17"/>
        <v/>
      </c>
      <c r="AP50" s="37" t="str">
        <f t="shared" si="18"/>
        <v/>
      </c>
      <c r="AR50" s="41" t="str">
        <f t="shared" si="19"/>
        <v/>
      </c>
      <c r="AS50" s="42" t="str">
        <f t="shared" si="20"/>
        <v/>
      </c>
      <c r="AT50" s="42" t="str">
        <f t="shared" si="21"/>
        <v/>
      </c>
      <c r="AU50" s="42" t="str">
        <f t="shared" si="22"/>
        <v/>
      </c>
      <c r="AV50" s="42" t="str">
        <f t="shared" si="23"/>
        <v/>
      </c>
      <c r="AW50" s="42" t="str">
        <f t="shared" si="34"/>
        <v/>
      </c>
      <c r="AX50" s="42" t="str">
        <f t="shared" si="24"/>
        <v/>
      </c>
      <c r="AY50" s="42" t="str">
        <f t="shared" si="25"/>
        <v/>
      </c>
      <c r="AZ50" s="43" t="str">
        <f t="shared" si="26"/>
        <v/>
      </c>
    </row>
    <row r="51" spans="1:52" s="22" customFormat="1" ht="11.45" customHeight="1" thickBot="1">
      <c r="A51" s="72"/>
      <c r="B51" s="151"/>
      <c r="C51" s="152">
        <f t="shared" si="3"/>
        <v>44</v>
      </c>
      <c r="D51" s="173">
        <f t="shared" si="27"/>
        <v>42680</v>
      </c>
      <c r="E51" s="198">
        <f t="shared" si="28"/>
        <v>42680</v>
      </c>
      <c r="F51" s="153"/>
      <c r="G51" s="154"/>
      <c r="H51" s="154"/>
      <c r="I51" s="178">
        <f t="shared" si="4"/>
        <v>0</v>
      </c>
      <c r="J51" s="203"/>
      <c r="K51" s="151"/>
      <c r="L51" s="119"/>
      <c r="M51" s="120"/>
      <c r="N51" s="120"/>
      <c r="O51" s="178">
        <f t="shared" si="5"/>
        <v>0</v>
      </c>
      <c r="P51" s="155"/>
      <c r="Q51" s="182">
        <f t="shared" ca="1" si="36"/>
        <v>7.5</v>
      </c>
      <c r="R51" s="156">
        <f t="shared" ca="1" si="35"/>
        <v>7.5</v>
      </c>
      <c r="S51" s="157">
        <f t="shared" ca="1" si="31"/>
        <v>0</v>
      </c>
      <c r="T51" s="182">
        <f t="shared" si="32"/>
        <v>0</v>
      </c>
      <c r="U51" s="191" t="str">
        <f t="shared" si="6"/>
        <v/>
      </c>
      <c r="V51" s="191" t="str">
        <f t="shared" si="7"/>
        <v/>
      </c>
      <c r="W51" s="182">
        <f t="shared" ca="1" si="33"/>
        <v>0</v>
      </c>
      <c r="X51" s="93">
        <f t="shared" ref="X51" ca="1" si="37">MAX(IF(AND(ROW()=SUMPRODUCT(MAX(($C$10:$C$51=$C51)*($B$10:$B$51=B51)*(ROW($B$10:$B$51)))),SUMPRODUCT((WEEKDAY($E$10:$E$51,1)=1)*($C$10:$C$51=$C51)*($R$10:$R$51&gt;48),$R$10:$R$51)),SUMPRODUCT(($B$10:$B$51=B51)*($C$10:$C$51=$C51)*($I$10:$I$51))-48,0),0)</f>
        <v>0</v>
      </c>
      <c r="Y51" s="93">
        <f t="shared" ref="Y51" ca="1" si="38">MAX(IF(AND(ROW()=SUMPRODUCT(MAX(($C$10:$C$51=$C51)*($K$10:$K$51=K51)*(ROW($K$10:$K$51)))),SUMPRODUCT((WEEKDAY($E$10:$E$51,1)=1)*($C$10:$C$51=$C51)*($R$10:$R$51&gt;48),$R$10:$R$51)),SUMPRODUCT(($K$10:$K$51=K51)*($C$10:$C$51=$C51)*($O$10:$O$51))-48,0),0)</f>
        <v>0</v>
      </c>
      <c r="Z51" s="72"/>
      <c r="AA51" s="28" t="s">
        <v>58</v>
      </c>
      <c r="AB51" s="24">
        <f>AJ9</f>
        <v>19</v>
      </c>
      <c r="AC51" s="25">
        <v>2.5</v>
      </c>
      <c r="AD51" s="25">
        <f>-AB51*AC51</f>
        <v>-47.5</v>
      </c>
      <c r="AE51" s="81"/>
      <c r="AF51" s="81"/>
      <c r="AG51" s="81"/>
      <c r="AH51" s="46" t="str">
        <f t="shared" si="10"/>
        <v/>
      </c>
      <c r="AI51" s="45" t="str">
        <f t="shared" si="11"/>
        <v/>
      </c>
      <c r="AJ51" s="28" t="str">
        <f t="shared" si="12"/>
        <v/>
      </c>
      <c r="AK51" s="28" t="str">
        <f t="shared" si="13"/>
        <v/>
      </c>
      <c r="AL51" s="28" t="str">
        <f t="shared" si="14"/>
        <v/>
      </c>
      <c r="AM51" s="28" t="str">
        <f t="shared" si="15"/>
        <v/>
      </c>
      <c r="AN51" s="28" t="str">
        <f t="shared" si="16"/>
        <v/>
      </c>
      <c r="AO51" s="28" t="str">
        <f t="shared" si="17"/>
        <v/>
      </c>
      <c r="AP51" s="37" t="str">
        <f t="shared" si="18"/>
        <v/>
      </c>
      <c r="AR51" s="41" t="str">
        <f t="shared" si="19"/>
        <v/>
      </c>
      <c r="AS51" s="42" t="str">
        <f t="shared" si="20"/>
        <v/>
      </c>
      <c r="AT51" s="42" t="str">
        <f t="shared" si="21"/>
        <v/>
      </c>
      <c r="AU51" s="42" t="str">
        <f t="shared" si="22"/>
        <v/>
      </c>
      <c r="AV51" s="42" t="str">
        <f t="shared" si="23"/>
        <v/>
      </c>
      <c r="AW51" s="42" t="str">
        <f t="shared" si="34"/>
        <v/>
      </c>
      <c r="AX51" s="42" t="str">
        <f t="shared" si="24"/>
        <v/>
      </c>
      <c r="AY51" s="42" t="str">
        <f t="shared" si="25"/>
        <v/>
      </c>
      <c r="AZ51" s="43" t="str">
        <f t="shared" si="26"/>
        <v/>
      </c>
    </row>
    <row r="52" spans="1:52" s="22" customFormat="1" ht="11.45" customHeight="1" thickBot="1">
      <c r="A52" s="72"/>
      <c r="B52" s="158"/>
      <c r="C52" s="158"/>
      <c r="D52" s="159"/>
      <c r="E52" s="159"/>
      <c r="F52" s="158"/>
      <c r="G52" s="195"/>
      <c r="H52" s="196" t="s">
        <v>67</v>
      </c>
      <c r="I52" s="179">
        <f>SUM(I9:I51)</f>
        <v>167.5</v>
      </c>
      <c r="J52" s="161"/>
      <c r="K52" s="158"/>
      <c r="L52" s="158"/>
      <c r="M52" s="195"/>
      <c r="N52" s="196" t="s">
        <v>68</v>
      </c>
      <c r="O52" s="179">
        <f>SUM(O9:O51)</f>
        <v>0</v>
      </c>
      <c r="P52" s="162"/>
      <c r="Q52" s="168">
        <f>I52+O52</f>
        <v>167.5</v>
      </c>
      <c r="R52" s="160">
        <f ca="1">SUM(R10:R51)</f>
        <v>167.5</v>
      </c>
      <c r="S52" s="160">
        <f ca="1">SUM(S10:S51)</f>
        <v>0</v>
      </c>
      <c r="T52" s="192">
        <f t="shared" ref="T52:V52" si="39">SUM(T9:T51)</f>
        <v>3</v>
      </c>
      <c r="U52" s="193">
        <f t="shared" si="39"/>
        <v>3</v>
      </c>
      <c r="V52" s="193">
        <f t="shared" si="39"/>
        <v>0</v>
      </c>
      <c r="W52" s="194">
        <f ca="1">SUM(W9:W51)</f>
        <v>0</v>
      </c>
      <c r="X52" s="71">
        <f ca="1">SUM(X9:X51)</f>
        <v>0</v>
      </c>
      <c r="Y52" s="71">
        <f ca="1">SUM(Y9:Y51)</f>
        <v>0</v>
      </c>
      <c r="Z52" s="96"/>
      <c r="AA52" s="97" t="s">
        <v>59</v>
      </c>
      <c r="AB52" s="28"/>
      <c r="AC52" s="28"/>
      <c r="AD52" s="29">
        <f ca="1">AD23+AD29+AD38+AD51+AD35</f>
        <v>2130.2152465399399</v>
      </c>
      <c r="AE52" s="81"/>
      <c r="AF52" s="81"/>
      <c r="AG52" s="81"/>
      <c r="AH52" s="22" t="str">
        <f>IF(U53=13.4909,1,"")</f>
        <v/>
      </c>
      <c r="AI52" s="22" t="str">
        <f>IF(V53=13.4909,1,"")</f>
        <v/>
      </c>
      <c r="AJ52" s="22" t="str">
        <f>IF(U53=13.3385,1,"")</f>
        <v/>
      </c>
      <c r="AL52" s="22" t="str">
        <f>IF(U53=13.4889,1,"")</f>
        <v/>
      </c>
      <c r="AM52" s="22" t="str">
        <f>IF(V53=13.4889,1,"")</f>
        <v/>
      </c>
      <c r="AN52" s="22" t="str">
        <f>IF(U53=13.5,1,"")</f>
        <v/>
      </c>
      <c r="AO52" s="22" t="str">
        <f>IF(V53=13.5,1,"")</f>
        <v/>
      </c>
      <c r="AR52" s="30" t="str">
        <f>IF(AH52=1,P53,"")</f>
        <v/>
      </c>
      <c r="AS52" s="30"/>
      <c r="AT52" s="23" t="str">
        <f>IF(AJ52=1,P52,"")</f>
        <v/>
      </c>
      <c r="AU52" s="23"/>
      <c r="AV52" s="30" t="str">
        <f>IF(AL52=1,P53,"")</f>
        <v/>
      </c>
      <c r="AW52" s="30" t="str">
        <f>IF(AM52=1,T53,"")</f>
        <v/>
      </c>
      <c r="AX52" s="30" t="str">
        <f>IF(AN52=1,P53,"")</f>
        <v/>
      </c>
      <c r="AY52" s="30" t="str">
        <f>IF(AO52=1,T53,"")</f>
        <v/>
      </c>
      <c r="AZ52" s="30" t="str">
        <f>IF(AP52=1,T53,"")</f>
        <v/>
      </c>
    </row>
    <row r="53" spans="1:52" s="22" customFormat="1" ht="11.45" customHeight="1">
      <c r="A53" s="72"/>
      <c r="B53" s="158"/>
      <c r="C53" s="204"/>
      <c r="D53" s="212" t="s">
        <v>85</v>
      </c>
      <c r="E53" s="205"/>
      <c r="F53" s="163"/>
      <c r="G53" s="163"/>
      <c r="H53" s="158"/>
      <c r="I53" s="158"/>
      <c r="J53" s="158"/>
      <c r="K53" s="158"/>
      <c r="L53" s="163"/>
      <c r="M53" s="163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99"/>
      <c r="Y53" s="99"/>
      <c r="Z53" s="100"/>
    </row>
    <row r="54" spans="1:52" s="22" customFormat="1" ht="11.45" customHeight="1" thickBot="1">
      <c r="A54" s="72"/>
      <c r="B54" s="158"/>
      <c r="C54" s="206"/>
      <c r="D54" s="213" t="s">
        <v>86</v>
      </c>
      <c r="E54" s="207"/>
      <c r="F54" s="163"/>
      <c r="G54" s="163"/>
      <c r="H54" s="164"/>
      <c r="I54" s="165"/>
      <c r="J54" s="166"/>
      <c r="K54" s="158"/>
      <c r="L54" s="163"/>
      <c r="M54" s="163"/>
      <c r="N54" s="167"/>
      <c r="O54" s="163"/>
      <c r="P54" s="167"/>
      <c r="Q54" s="165"/>
      <c r="R54" s="167"/>
      <c r="S54" s="165"/>
      <c r="T54" s="164"/>
      <c r="U54" s="166"/>
      <c r="V54" s="166"/>
      <c r="W54" s="158"/>
      <c r="X54" s="99"/>
      <c r="Y54" s="99"/>
      <c r="Z54" s="100"/>
    </row>
    <row r="55" spans="1:52" s="22" customFormat="1" ht="11.45" customHeight="1">
      <c r="A55" s="100"/>
      <c r="B55" s="99"/>
      <c r="C55" s="99"/>
      <c r="D55" s="99"/>
      <c r="E55" s="99"/>
      <c r="F55" s="99"/>
      <c r="G55" s="48"/>
      <c r="H55" s="48"/>
      <c r="I55" s="48"/>
      <c r="J55" s="48"/>
      <c r="K55" s="48"/>
      <c r="L55" s="48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100"/>
    </row>
    <row r="56" spans="1:52" ht="14.1" customHeight="1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9"/>
      <c r="Z56" s="48"/>
    </row>
    <row r="57" spans="1:52" ht="14.1" customHeight="1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9"/>
      <c r="Z57" s="48"/>
    </row>
    <row r="58" spans="1:52" ht="14.1" customHeight="1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9"/>
      <c r="Z58" s="48"/>
    </row>
    <row r="59" spans="1:52" ht="14.1" customHeight="1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9"/>
      <c r="Z59" s="48"/>
    </row>
    <row r="60" spans="1:52" ht="14.1" customHeight="1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9"/>
      <c r="Z60" s="48"/>
    </row>
    <row r="61" spans="1:52" ht="14.1" customHeight="1">
      <c r="A61" s="48"/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9"/>
      <c r="Z61" s="48"/>
    </row>
  </sheetData>
  <mergeCells count="13">
    <mergeCell ref="L7:N7"/>
    <mergeCell ref="P7:P8"/>
    <mergeCell ref="Q7:Q8"/>
    <mergeCell ref="T7:T8"/>
    <mergeCell ref="W7:W8"/>
    <mergeCell ref="B9:I9"/>
    <mergeCell ref="B2:C4"/>
    <mergeCell ref="B6:B8"/>
    <mergeCell ref="C6:C8"/>
    <mergeCell ref="D6:E8"/>
    <mergeCell ref="K6:K8"/>
    <mergeCell ref="F7:H7"/>
    <mergeCell ref="J7:J8"/>
  </mergeCells>
  <conditionalFormatting sqref="D10:D51">
    <cfRule type="expression" dxfId="10" priority="11">
      <formula>IF($D10="","",OR(WEEKDAY($D10,2)&gt;5))</formula>
    </cfRule>
  </conditionalFormatting>
  <conditionalFormatting sqref="Q10:S51">
    <cfRule type="expression" dxfId="9" priority="10">
      <formula>IF($D10="","",OR(WEEKDAY($D10,2)&gt;6))</formula>
    </cfRule>
  </conditionalFormatting>
  <conditionalFormatting sqref="D51">
    <cfRule type="expression" dxfId="8" priority="9">
      <formula>IF($D51="","",OR(WEEKDAY($D51,2)&gt;5))</formula>
    </cfRule>
  </conditionalFormatting>
  <conditionalFormatting sqref="D10:E51">
    <cfRule type="expression" dxfId="7" priority="8">
      <formula>AND(D10&lt;&gt;"",COUNTIF(Fériés2016,D10)&gt;0)</formula>
    </cfRule>
  </conditionalFormatting>
  <conditionalFormatting sqref="Q41">
    <cfRule type="expression" dxfId="6" priority="7">
      <formula>Q40="A REPORTER"</formula>
    </cfRule>
  </conditionalFormatting>
  <conditionalFormatting sqref="B10:E51 F41:H51 F10:H10 I10:W51">
    <cfRule type="expression" dxfId="5" priority="6">
      <formula>MONTH($E10)&lt;&gt;MONTH($K$4)</formula>
    </cfRule>
  </conditionalFormatting>
  <conditionalFormatting sqref="Q47">
    <cfRule type="expression" dxfId="4" priority="5">
      <formula>Q47="A REPORTER"</formula>
    </cfRule>
  </conditionalFormatting>
  <conditionalFormatting sqref="Q40">
    <cfRule type="expression" dxfId="3" priority="4">
      <formula>$Q40="A REPORTER"</formula>
    </cfRule>
  </conditionalFormatting>
  <conditionalFormatting sqref="Q48">
    <cfRule type="expression" dxfId="2" priority="3">
      <formula>Q47="A REPORTER"</formula>
    </cfRule>
  </conditionalFormatting>
  <conditionalFormatting sqref="F39:H40">
    <cfRule type="expression" dxfId="1" priority="2">
      <formula>MONTH($E39)&lt;&gt;MONTH($K$4)</formula>
    </cfRule>
  </conditionalFormatting>
  <conditionalFormatting sqref="F11:H15">
    <cfRule type="expression" dxfId="0" priority="1">
      <formula>MONTH($E11)&lt;&gt;MONTH($K$4)</formula>
    </cfRule>
  </conditionalFormatting>
  <dataValidations count="1">
    <dataValidation type="list" allowBlank="1" showInputMessage="1" showErrorMessage="1" sqref="B10:B51 K10:K51">
      <formula1>Lieu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Z61"/>
  <sheetViews>
    <sheetView zoomScale="80" zoomScaleNormal="80" workbookViewId="0">
      <selection activeCell="R16" sqref="R16"/>
    </sheetView>
  </sheetViews>
  <sheetFormatPr baseColWidth="10" defaultRowHeight="14.1" customHeight="1"/>
  <cols>
    <col min="1" max="1" width="9" customWidth="1"/>
    <col min="2" max="2" width="25.7109375" customWidth="1"/>
    <col min="3" max="3" width="10" customWidth="1"/>
    <col min="4" max="4" width="16.5703125" customWidth="1"/>
    <col min="5" max="5" width="24.140625" customWidth="1"/>
    <col min="6" max="9" width="8.7109375" customWidth="1"/>
    <col min="10" max="10" width="12.7109375" customWidth="1"/>
    <col min="11" max="11" width="25.7109375" customWidth="1"/>
    <col min="12" max="15" width="8.7109375" customWidth="1"/>
    <col min="16" max="16" width="12.85546875" customWidth="1"/>
    <col min="17" max="17" width="11.5703125" bestFit="1" customWidth="1"/>
    <col min="18" max="19" width="7.28515625" customWidth="1"/>
    <col min="21" max="22" width="7.28515625" customWidth="1"/>
    <col min="24" max="24" width="0" hidden="1" customWidth="1"/>
    <col min="25" max="25" width="11.28515625" style="6" hidden="1" customWidth="1"/>
    <col min="26" max="26" width="47.85546875" customWidth="1"/>
    <col min="27" max="27" width="37.140625" customWidth="1"/>
    <col min="32" max="32" width="7" customWidth="1"/>
    <col min="33" max="33" width="6.28515625" customWidth="1"/>
  </cols>
  <sheetData>
    <row r="1" spans="1:52" ht="6.75" customHeight="1">
      <c r="A1" s="48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9"/>
      <c r="Z1" s="48"/>
    </row>
    <row r="2" spans="1:52" ht="12" customHeight="1">
      <c r="A2" s="54"/>
      <c r="B2" s="235">
        <f ca="1">AD52</f>
        <v>2136.6385426030397</v>
      </c>
      <c r="C2" s="236"/>
      <c r="D2" s="50"/>
      <c r="E2" s="209" t="s">
        <v>12</v>
      </c>
      <c r="F2" s="15">
        <v>2016</v>
      </c>
      <c r="G2" s="54"/>
      <c r="H2" s="56"/>
      <c r="I2" s="55"/>
      <c r="J2" s="61"/>
      <c r="K2" s="59"/>
      <c r="L2" s="55"/>
      <c r="M2" s="55"/>
      <c r="N2" s="55"/>
      <c r="O2" s="58"/>
      <c r="P2" s="62"/>
      <c r="Q2" s="59"/>
      <c r="R2" s="59"/>
      <c r="S2" s="59"/>
      <c r="T2" s="59"/>
      <c r="U2" s="59"/>
      <c r="V2" s="59"/>
      <c r="W2" s="59"/>
      <c r="X2" s="48"/>
      <c r="Y2" s="49"/>
      <c r="Z2" s="48"/>
    </row>
    <row r="3" spans="1:52" ht="6" customHeight="1" thickBot="1">
      <c r="A3" s="54"/>
      <c r="B3" s="236"/>
      <c r="C3" s="236"/>
      <c r="D3" s="51"/>
      <c r="E3" s="51"/>
      <c r="F3" s="55"/>
      <c r="G3" s="54"/>
      <c r="H3" s="68"/>
      <c r="I3" s="54"/>
      <c r="J3" s="54"/>
      <c r="K3" s="56"/>
      <c r="L3" s="53"/>
      <c r="M3" s="57"/>
      <c r="N3" s="60"/>
      <c r="O3" s="55"/>
      <c r="P3" s="54"/>
      <c r="Q3" s="55"/>
      <c r="R3" s="58"/>
      <c r="S3" s="58"/>
      <c r="T3" s="55"/>
      <c r="U3" s="55"/>
      <c r="V3" s="55"/>
      <c r="W3" s="55"/>
      <c r="X3" s="48"/>
      <c r="Y3" s="49"/>
      <c r="Z3" s="48"/>
    </row>
    <row r="4" spans="1:52" ht="12" customHeight="1" thickBot="1">
      <c r="A4" s="54"/>
      <c r="B4" s="236"/>
      <c r="C4" s="236"/>
      <c r="D4" s="52"/>
      <c r="E4" s="210"/>
      <c r="F4" s="211" t="s">
        <v>11</v>
      </c>
      <c r="G4" s="208">
        <v>11</v>
      </c>
      <c r="H4" s="68"/>
      <c r="I4" s="54"/>
      <c r="J4" s="54"/>
      <c r="K4" s="70">
        <f>DATE(2016,G4,1)</f>
        <v>42675</v>
      </c>
      <c r="L4" s="53"/>
      <c r="M4" s="57"/>
      <c r="N4" s="54"/>
      <c r="O4" s="54"/>
      <c r="P4" s="54"/>
      <c r="Q4" s="54"/>
      <c r="R4" s="54"/>
      <c r="S4" s="54"/>
      <c r="T4" s="54"/>
      <c r="U4" s="54"/>
      <c r="V4" s="54"/>
      <c r="W4" s="54"/>
      <c r="X4" s="48"/>
      <c r="Y4" s="49"/>
      <c r="Z4" s="48"/>
    </row>
    <row r="5" spans="1:52" ht="6" customHeight="1" thickBot="1">
      <c r="A5" s="54"/>
      <c r="B5" s="56"/>
      <c r="C5" s="56"/>
      <c r="D5" s="51"/>
      <c r="E5" s="51"/>
      <c r="F5" s="54"/>
      <c r="G5" s="54"/>
      <c r="H5" s="69"/>
      <c r="I5" s="54"/>
      <c r="J5" s="54"/>
      <c r="K5" s="56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48"/>
      <c r="Y5" s="49"/>
      <c r="Z5" s="48"/>
    </row>
    <row r="6" spans="1:52" ht="12" customHeight="1" thickBot="1">
      <c r="A6" s="54"/>
      <c r="B6" s="224" t="s">
        <v>13</v>
      </c>
      <c r="C6" s="237" t="s">
        <v>66</v>
      </c>
      <c r="D6" s="240" t="s">
        <v>10</v>
      </c>
      <c r="E6" s="241"/>
      <c r="F6" s="101" t="s">
        <v>9</v>
      </c>
      <c r="G6" s="102"/>
      <c r="H6" s="103"/>
      <c r="I6" s="104"/>
      <c r="J6" s="98"/>
      <c r="K6" s="224" t="s">
        <v>13</v>
      </c>
      <c r="L6" s="101" t="s">
        <v>9</v>
      </c>
      <c r="M6" s="102"/>
      <c r="N6" s="103"/>
      <c r="O6" s="104"/>
      <c r="P6" s="98"/>
      <c r="Q6" s="98"/>
      <c r="R6" s="98"/>
      <c r="S6" s="98"/>
      <c r="T6" s="98"/>
      <c r="U6" s="98"/>
      <c r="V6" s="98"/>
      <c r="W6" s="98"/>
      <c r="X6" s="48"/>
      <c r="Y6" s="49"/>
      <c r="Z6" s="48"/>
    </row>
    <row r="7" spans="1:52" ht="12" customHeight="1" thickBot="1">
      <c r="A7" s="54"/>
      <c r="B7" s="225"/>
      <c r="C7" s="238"/>
      <c r="D7" s="242"/>
      <c r="E7" s="243"/>
      <c r="F7" s="227" t="s">
        <v>8</v>
      </c>
      <c r="G7" s="228"/>
      <c r="H7" s="229"/>
      <c r="I7" s="105" t="s">
        <v>7</v>
      </c>
      <c r="J7" s="230" t="s">
        <v>6</v>
      </c>
      <c r="K7" s="225"/>
      <c r="L7" s="227" t="s">
        <v>8</v>
      </c>
      <c r="M7" s="228"/>
      <c r="N7" s="229"/>
      <c r="O7" s="105" t="s">
        <v>7</v>
      </c>
      <c r="P7" s="230" t="s">
        <v>6</v>
      </c>
      <c r="Q7" s="246" t="s">
        <v>1</v>
      </c>
      <c r="R7" s="106" t="s">
        <v>1</v>
      </c>
      <c r="S7" s="107" t="s">
        <v>1</v>
      </c>
      <c r="T7" s="248" t="s">
        <v>15</v>
      </c>
      <c r="U7" s="108" t="s">
        <v>15</v>
      </c>
      <c r="V7" s="108" t="s">
        <v>15</v>
      </c>
      <c r="W7" s="250" t="s">
        <v>0</v>
      </c>
      <c r="X7" s="2" t="s">
        <v>0</v>
      </c>
      <c r="Y7" s="2" t="s">
        <v>0</v>
      </c>
      <c r="Z7" s="56"/>
      <c r="AA7" s="16" t="s">
        <v>29</v>
      </c>
      <c r="AB7" s="17" t="s">
        <v>30</v>
      </c>
      <c r="AC7" s="17" t="s">
        <v>31</v>
      </c>
      <c r="AD7" s="17" t="s">
        <v>32</v>
      </c>
      <c r="AE7" s="1"/>
      <c r="AF7" s="1"/>
      <c r="AG7" s="1"/>
      <c r="AH7" s="47">
        <v>13.4909</v>
      </c>
      <c r="AI7" s="47">
        <v>13.4909</v>
      </c>
      <c r="AJ7" s="47">
        <v>13.3385</v>
      </c>
      <c r="AK7" s="47">
        <v>13.3385</v>
      </c>
      <c r="AL7" s="47">
        <v>13.5</v>
      </c>
      <c r="AM7" s="47">
        <v>13.5</v>
      </c>
      <c r="AN7" s="47">
        <v>11.115399999999999</v>
      </c>
      <c r="AO7" s="47">
        <v>11.115399999999999</v>
      </c>
      <c r="AP7" s="47">
        <v>13</v>
      </c>
      <c r="AQ7" s="1"/>
      <c r="AR7" s="1"/>
      <c r="AS7" s="1"/>
      <c r="AT7" s="1"/>
      <c r="AU7" s="1"/>
      <c r="AV7" s="1"/>
      <c r="AW7" s="1"/>
      <c r="AX7" s="1"/>
      <c r="AY7" s="1"/>
      <c r="AZ7" s="1"/>
    </row>
    <row r="8" spans="1:52" ht="12" customHeight="1" thickTop="1" thickBot="1">
      <c r="A8" s="54"/>
      <c r="B8" s="226"/>
      <c r="C8" s="239"/>
      <c r="D8" s="244"/>
      <c r="E8" s="245"/>
      <c r="F8" s="109" t="s">
        <v>5</v>
      </c>
      <c r="G8" s="109" t="s">
        <v>4</v>
      </c>
      <c r="H8" s="109" t="s">
        <v>3</v>
      </c>
      <c r="I8" s="110" t="s">
        <v>2</v>
      </c>
      <c r="J8" s="231"/>
      <c r="K8" s="226"/>
      <c r="L8" s="109" t="s">
        <v>5</v>
      </c>
      <c r="M8" s="109" t="s">
        <v>4</v>
      </c>
      <c r="N8" s="109" t="s">
        <v>3</v>
      </c>
      <c r="O8" s="110" t="s">
        <v>2</v>
      </c>
      <c r="P8" s="231"/>
      <c r="Q8" s="247"/>
      <c r="R8" s="7" t="s">
        <v>16</v>
      </c>
      <c r="S8" s="7" t="s">
        <v>17</v>
      </c>
      <c r="T8" s="249"/>
      <c r="U8" s="7" t="s">
        <v>16</v>
      </c>
      <c r="V8" s="7" t="s">
        <v>17</v>
      </c>
      <c r="W8" s="251"/>
      <c r="X8" s="13" t="s">
        <v>16</v>
      </c>
      <c r="Y8" s="14" t="s">
        <v>17</v>
      </c>
      <c r="Z8" s="56"/>
      <c r="AA8" s="18" t="s">
        <v>61</v>
      </c>
      <c r="AB8" s="19">
        <f>AR9+AS9</f>
        <v>0</v>
      </c>
      <c r="AC8" s="20">
        <v>13.4909</v>
      </c>
      <c r="AD8" s="21">
        <f t="shared" ref="AD8:AD12" si="0">AB8*AC8</f>
        <v>0</v>
      </c>
      <c r="AE8" s="1"/>
      <c r="AF8" s="1"/>
      <c r="AG8" s="1"/>
      <c r="AH8" s="31" t="s">
        <v>33</v>
      </c>
      <c r="AI8" s="31" t="s">
        <v>70</v>
      </c>
      <c r="AJ8" s="32" t="s">
        <v>34</v>
      </c>
      <c r="AK8" s="44" t="s">
        <v>69</v>
      </c>
      <c r="AL8" s="32" t="s">
        <v>35</v>
      </c>
      <c r="AM8" s="32" t="s">
        <v>71</v>
      </c>
      <c r="AN8" s="33" t="s">
        <v>36</v>
      </c>
      <c r="AO8" s="33" t="s">
        <v>72</v>
      </c>
      <c r="AP8" s="33" t="s">
        <v>65</v>
      </c>
      <c r="AQ8" s="22"/>
      <c r="AR8" s="31" t="s">
        <v>33</v>
      </c>
      <c r="AS8" s="31" t="s">
        <v>70</v>
      </c>
      <c r="AT8" s="32" t="s">
        <v>34</v>
      </c>
      <c r="AU8" s="44" t="s">
        <v>69</v>
      </c>
      <c r="AV8" s="32" t="s">
        <v>35</v>
      </c>
      <c r="AW8" s="32" t="s">
        <v>71</v>
      </c>
      <c r="AX8" s="33" t="s">
        <v>36</v>
      </c>
      <c r="AY8" s="33" t="s">
        <v>36</v>
      </c>
      <c r="AZ8" s="33" t="s">
        <v>65</v>
      </c>
    </row>
    <row r="9" spans="1:52" s="22" customFormat="1" ht="11.1" customHeight="1" thickTop="1" thickBot="1">
      <c r="A9" s="72"/>
      <c r="B9" s="232"/>
      <c r="C9" s="233"/>
      <c r="D9" s="234"/>
      <c r="E9" s="234"/>
      <c r="F9" s="234"/>
      <c r="G9" s="234"/>
      <c r="H9" s="234"/>
      <c r="I9" s="234"/>
      <c r="J9" s="73"/>
      <c r="K9" s="73"/>
      <c r="L9" s="73"/>
      <c r="M9" s="73"/>
      <c r="N9" s="73"/>
      <c r="O9" s="73"/>
      <c r="P9" s="74"/>
      <c r="Q9" s="73"/>
      <c r="R9" s="75"/>
      <c r="S9" s="76"/>
      <c r="T9" s="73" t="str">
        <f>IF($H9="","",IF(AND($H9&gt;0,$H9&gt;10),$H9-10,""))</f>
        <v/>
      </c>
      <c r="U9" s="77"/>
      <c r="V9" s="77"/>
      <c r="W9" s="78" t="str">
        <f>IF($P9="","",IF(AND($P9&gt;0,$P9&gt;48),$P9-48,""))</f>
        <v/>
      </c>
      <c r="X9" s="79"/>
      <c r="Y9" s="80"/>
      <c r="Z9" s="72"/>
      <c r="AA9" s="28" t="s">
        <v>62</v>
      </c>
      <c r="AB9" s="19">
        <f>AT9+AU9</f>
        <v>168</v>
      </c>
      <c r="AC9" s="20">
        <v>13.3385</v>
      </c>
      <c r="AD9" s="21">
        <f t="shared" si="0"/>
        <v>2240.8679999999999</v>
      </c>
      <c r="AE9" s="81"/>
      <c r="AF9" s="81"/>
      <c r="AG9" s="81"/>
      <c r="AH9" s="34">
        <f t="shared" ref="AH9:AP9" si="1">SUM(AH10:AH51)</f>
        <v>0</v>
      </c>
      <c r="AI9" s="34">
        <f t="shared" si="1"/>
        <v>0</v>
      </c>
      <c r="AJ9" s="35">
        <f t="shared" si="1"/>
        <v>19</v>
      </c>
      <c r="AK9" s="35">
        <f t="shared" si="1"/>
        <v>0</v>
      </c>
      <c r="AL9" s="35">
        <f t="shared" si="1"/>
        <v>0</v>
      </c>
      <c r="AM9" s="35">
        <f t="shared" si="1"/>
        <v>0</v>
      </c>
      <c r="AN9" s="36">
        <f t="shared" si="1"/>
        <v>0</v>
      </c>
      <c r="AO9" s="36">
        <f t="shared" si="1"/>
        <v>0</v>
      </c>
      <c r="AP9" s="36">
        <f t="shared" si="1"/>
        <v>0</v>
      </c>
      <c r="AR9" s="38">
        <f t="shared" ref="AR9:AZ9" si="2">SUM(AR10:AR51)</f>
        <v>0</v>
      </c>
      <c r="AS9" s="38">
        <f t="shared" si="2"/>
        <v>0</v>
      </c>
      <c r="AT9" s="39">
        <f t="shared" si="2"/>
        <v>168</v>
      </c>
      <c r="AU9" s="39">
        <f t="shared" si="2"/>
        <v>0</v>
      </c>
      <c r="AV9" s="39">
        <f t="shared" si="2"/>
        <v>0</v>
      </c>
      <c r="AW9" s="39">
        <f t="shared" si="2"/>
        <v>0</v>
      </c>
      <c r="AX9" s="39">
        <f t="shared" si="2"/>
        <v>0</v>
      </c>
      <c r="AY9" s="39">
        <f t="shared" si="2"/>
        <v>0</v>
      </c>
      <c r="AZ9" s="40">
        <f t="shared" si="2"/>
        <v>0</v>
      </c>
    </row>
    <row r="10" spans="1:52" s="22" customFormat="1" ht="11.45" customHeight="1" thickTop="1">
      <c r="A10" s="72"/>
      <c r="B10" s="121"/>
      <c r="C10" s="122">
        <f t="shared" ref="C10:C51" si="3">INT((E10-(DATE(YEAR(E10-WEEKDAY(E10-1)+4),1,3)-WEEKDAY(DATE(YEAR(E10-WEEKDAY(E10-1)+4),1,3)))+5)/7)</f>
        <v>44</v>
      </c>
      <c r="D10" s="169">
        <f>E10</f>
        <v>42674</v>
      </c>
      <c r="E10" s="123">
        <f>IF(ROW()-9=WEEKDAY($K$4,2),$K$4,IF(ROW()-9&lt;WEEKDAY($K$4,2),$K$4-(WEEKDAY($K$4,2)-ROW())-9,E9+1))</f>
        <v>42674</v>
      </c>
      <c r="F10" s="124"/>
      <c r="G10" s="125"/>
      <c r="H10" s="125"/>
      <c r="I10" s="174">
        <f t="shared" ref="I10:I51" si="4">(G10-F10-H10)</f>
        <v>0</v>
      </c>
      <c r="J10" s="199"/>
      <c r="K10" s="121"/>
      <c r="L10" s="111"/>
      <c r="M10" s="112"/>
      <c r="N10" s="112"/>
      <c r="O10" s="174">
        <f t="shared" ref="O10:O51" si="5">(M10-L10-N10)</f>
        <v>0</v>
      </c>
      <c r="P10" s="126"/>
      <c r="Q10" s="180">
        <f ca="1">SUM(R10:S10)</f>
        <v>0</v>
      </c>
      <c r="R10" s="127" t="str">
        <f ca="1">IF(OR(WEEKDAY(D10)=1,AND(E10=31,MOD(WEEKDAY(D10),1)&gt;1)),SUM(INDIRECT("i"&amp;MAX(ROW()-6,5)&amp;":i"&amp;ROW())),"")</f>
        <v/>
      </c>
      <c r="S10" s="128" t="str">
        <f ca="1">IF(OR(WEEKDAY(E10)=1,AND(F10=31,MOD(WEEKDAY(E10),1)&gt;1)),SUM(INDIRECT("o"&amp;MAX(ROW()-6,5)&amp;":o"&amp;ROW())),"")</f>
        <v/>
      </c>
      <c r="T10" s="180">
        <f>SUM(U10:V10)</f>
        <v>0</v>
      </c>
      <c r="U10" s="183" t="str">
        <f t="shared" ref="U10:U42" si="6">IF($I10="","",IF(AND($I10&gt;0,$I10&gt;10),$I10-10,""))</f>
        <v/>
      </c>
      <c r="V10" s="183" t="str">
        <f t="shared" ref="V10:V42" si="7">IF($O10="","",IF(AND($O10&gt;0,$O10&gt;10),$O10-10,""))</f>
        <v/>
      </c>
      <c r="W10" s="184">
        <f ca="1">SUM(X10+Y10)</f>
        <v>0</v>
      </c>
      <c r="X10" s="82">
        <f t="shared" ref="X10:X39" ca="1" si="8">MAX(IF(AND(ROW()=SUMPRODUCT(MAX(($C$10:$C$51=$C10)*($B$10:$B$51=B10)*(ROW($B$10:$B$51)))),SUMPRODUCT((WEEKDAY($E$10:$E$51,1)=1)*($C$10:$C$51=$C10)*($R$10:$R$51&gt;48),$R$10:$R$51)),SUMPRODUCT(($B$10:$B$51=B10)*($C$10:$C$51=$C10)*($I$10:$I$51))-48,0),0)</f>
        <v>0</v>
      </c>
      <c r="Y10" s="83">
        <f t="shared" ref="Y10:Y39" ca="1" si="9">MAX(IF(AND(ROW()=SUMPRODUCT(MAX(($C$10:$C$51=$C10)*($K$10:$K$51=K10)*(ROW($K$10:$K$51)))),SUMPRODUCT((WEEKDAY($E$10:$E$51,1)=1)*($C$10:$C$51=$C10)*($R$10:$R$51&gt;48),$R$10:$R$51)),SUMPRODUCT(($K$10:$K$51=K10)*($C$10:$C$51=$C10)*($O$10:$O$51))-48,0),0)</f>
        <v>0</v>
      </c>
      <c r="Z10" s="72"/>
      <c r="AA10" s="28" t="s">
        <v>60</v>
      </c>
      <c r="AB10" s="19">
        <f>AV9+AW9</f>
        <v>0</v>
      </c>
      <c r="AC10" s="20">
        <v>13.5</v>
      </c>
      <c r="AD10" s="21">
        <f t="shared" si="0"/>
        <v>0</v>
      </c>
      <c r="AE10" s="81"/>
      <c r="AF10" s="81"/>
      <c r="AG10" s="81"/>
      <c r="AH10" s="46" t="str">
        <f t="shared" ref="AH10:AH39" si="10">IF(J10=13.4909,1,"")</f>
        <v/>
      </c>
      <c r="AI10" s="45" t="str">
        <f t="shared" ref="AI10:AI39" si="11">IF(P10=13.4909,1,"")</f>
        <v/>
      </c>
      <c r="AJ10" s="28" t="str">
        <f t="shared" ref="AJ10:AJ39" si="12">IF(J10=13.3385,1,"")</f>
        <v/>
      </c>
      <c r="AK10" s="28" t="str">
        <f t="shared" ref="AK10:AK39" si="13">IF(P10=13.3385,1,"")</f>
        <v/>
      </c>
      <c r="AL10" s="28" t="str">
        <f t="shared" ref="AL10:AL39" si="14">IF(J10=13.5,1,"")</f>
        <v/>
      </c>
      <c r="AM10" s="28" t="str">
        <f t="shared" ref="AM10:AM39" si="15">IF(P10=13.5,1,"")</f>
        <v/>
      </c>
      <c r="AN10" s="28" t="str">
        <f t="shared" ref="AN10:AN39" si="16">IF(J10=11.1154,1,"")</f>
        <v/>
      </c>
      <c r="AO10" s="28" t="str">
        <f t="shared" ref="AO10:AO39" si="17">IF(P10=11.1154,1,"")</f>
        <v/>
      </c>
      <c r="AP10" s="37" t="str">
        <f t="shared" ref="AP10:AP39" si="18">IF(J10=13,1,"")</f>
        <v/>
      </c>
      <c r="AR10" s="41" t="str">
        <f t="shared" ref="AR10:AR51" si="19">IF(AH10=1,I10,"")</f>
        <v/>
      </c>
      <c r="AS10" s="42" t="str">
        <f t="shared" ref="AS10:AS51" si="20">IF(AI10=1,O10,"")</f>
        <v/>
      </c>
      <c r="AT10" s="42" t="str">
        <f t="shared" ref="AT10:AT51" si="21">IF(AJ10=1,I10,"")</f>
        <v/>
      </c>
      <c r="AU10" s="42" t="str">
        <f t="shared" ref="AU10:AU51" si="22">IF(AK10=1,O10,"")</f>
        <v/>
      </c>
      <c r="AV10" s="42" t="str">
        <f t="shared" ref="AV10:AV51" si="23">IF(AL10=1,I10,"")</f>
        <v/>
      </c>
      <c r="AW10" s="42" t="str">
        <f>IF(AM10=1,10,"")</f>
        <v/>
      </c>
      <c r="AX10" s="42" t="str">
        <f t="shared" ref="AX10:AX51" si="24">IF(AN10=1,I10,"")</f>
        <v/>
      </c>
      <c r="AY10" s="42" t="str">
        <f t="shared" ref="AY10:AY51" si="25">IF(AO10=1,O10,"")</f>
        <v/>
      </c>
      <c r="AZ10" s="43" t="str">
        <f t="shared" ref="AZ10:AZ51" si="26">IF(AP10=1,T10,"")</f>
        <v/>
      </c>
    </row>
    <row r="11" spans="1:52" s="22" customFormat="1" ht="11.45" customHeight="1">
      <c r="A11" s="72"/>
      <c r="B11" s="129"/>
      <c r="C11" s="130">
        <f t="shared" si="3"/>
        <v>44</v>
      </c>
      <c r="D11" s="170">
        <f t="shared" ref="D11:D51" si="27">D10+1</f>
        <v>42675</v>
      </c>
      <c r="E11" s="131">
        <f t="shared" ref="E11:E51" si="28">IF(ROW()-9=WEEKDAY($K$4,2),$K$4,IF(ROW()-9&lt;WEEKDAY($K$4,2),$K$4-(WEEKDAY($K$4,2)-ROW())-9,E10+1))</f>
        <v>42675</v>
      </c>
      <c r="F11" s="113"/>
      <c r="G11" s="114"/>
      <c r="H11" s="115"/>
      <c r="I11" s="175">
        <f t="shared" si="4"/>
        <v>0</v>
      </c>
      <c r="J11" s="200"/>
      <c r="K11" s="129"/>
      <c r="L11" s="113"/>
      <c r="M11" s="114"/>
      <c r="N11" s="115"/>
      <c r="O11" s="175">
        <f t="shared" si="5"/>
        <v>0</v>
      </c>
      <c r="P11" s="135"/>
      <c r="Q11" s="181">
        <f t="shared" ref="Q11:Q39" ca="1" si="29">SUM(R11:S11)</f>
        <v>0</v>
      </c>
      <c r="R11" s="136" t="str">
        <f t="shared" ref="R11:R39" ca="1" si="30">IF(OR(WEEKDAY(D11)=1,AND(E11=31,MOD(WEEKDAY(D11),1)&gt;1)),SUM(INDIRECT("i"&amp;MAX(ROW()-6,5)&amp;":i"&amp;ROW())),"")</f>
        <v/>
      </c>
      <c r="S11" s="137" t="str">
        <f t="shared" ref="S11:S51" ca="1" si="31">IF(OR(WEEKDAY(E11)=1,AND(F11=31,MOD(WEEKDAY(E11),1)&gt;1)),SUM(INDIRECT("o"&amp;MAX(ROW()-6,5)&amp;":o"&amp;ROW())),"")</f>
        <v/>
      </c>
      <c r="T11" s="185">
        <f t="shared" ref="T11:T51" si="32">SUM(U11:V11)</f>
        <v>0</v>
      </c>
      <c r="U11" s="186" t="str">
        <f t="shared" si="6"/>
        <v/>
      </c>
      <c r="V11" s="186" t="str">
        <f t="shared" si="7"/>
        <v/>
      </c>
      <c r="W11" s="187">
        <f t="shared" ref="W11:W51" ca="1" si="33">SUM(X11+Y11)</f>
        <v>0</v>
      </c>
      <c r="X11" s="82">
        <f t="shared" ca="1" si="8"/>
        <v>0</v>
      </c>
      <c r="Y11" s="83">
        <f t="shared" ca="1" si="9"/>
        <v>0</v>
      </c>
      <c r="Z11" s="72"/>
      <c r="AA11" s="28" t="s">
        <v>63</v>
      </c>
      <c r="AB11" s="19">
        <f>AX9+AY9</f>
        <v>0</v>
      </c>
      <c r="AC11" s="20">
        <v>11.115399999999999</v>
      </c>
      <c r="AD11" s="21">
        <f t="shared" si="0"/>
        <v>0</v>
      </c>
      <c r="AE11" s="81"/>
      <c r="AF11" s="81"/>
      <c r="AG11" s="81"/>
      <c r="AH11" s="46" t="str">
        <f t="shared" si="10"/>
        <v/>
      </c>
      <c r="AI11" s="45" t="str">
        <f t="shared" si="11"/>
        <v/>
      </c>
      <c r="AJ11" s="28" t="str">
        <f t="shared" si="12"/>
        <v/>
      </c>
      <c r="AK11" s="28" t="str">
        <f t="shared" si="13"/>
        <v/>
      </c>
      <c r="AL11" s="28" t="str">
        <f t="shared" si="14"/>
        <v/>
      </c>
      <c r="AM11" s="28" t="str">
        <f t="shared" si="15"/>
        <v/>
      </c>
      <c r="AN11" s="28" t="str">
        <f t="shared" si="16"/>
        <v/>
      </c>
      <c r="AO11" s="28" t="str">
        <f t="shared" si="17"/>
        <v/>
      </c>
      <c r="AP11" s="37" t="str">
        <f t="shared" si="18"/>
        <v/>
      </c>
      <c r="AR11" s="41" t="str">
        <f t="shared" si="19"/>
        <v/>
      </c>
      <c r="AS11" s="42" t="str">
        <f t="shared" si="20"/>
        <v/>
      </c>
      <c r="AT11" s="42" t="str">
        <f t="shared" si="21"/>
        <v/>
      </c>
      <c r="AU11" s="42" t="str">
        <f t="shared" si="22"/>
        <v/>
      </c>
      <c r="AV11" s="42" t="str">
        <f t="shared" si="23"/>
        <v/>
      </c>
      <c r="AW11" s="42" t="str">
        <f t="shared" ref="AW11:AW51" si="34">IF(AM11=1,10,"")</f>
        <v/>
      </c>
      <c r="AX11" s="42" t="str">
        <f t="shared" si="24"/>
        <v/>
      </c>
      <c r="AY11" s="42" t="str">
        <f t="shared" si="25"/>
        <v/>
      </c>
      <c r="AZ11" s="43" t="str">
        <f t="shared" si="26"/>
        <v/>
      </c>
    </row>
    <row r="12" spans="1:52" s="22" customFormat="1" ht="11.45" customHeight="1">
      <c r="A12" s="72"/>
      <c r="B12" s="129"/>
      <c r="C12" s="130">
        <f t="shared" si="3"/>
        <v>44</v>
      </c>
      <c r="D12" s="170">
        <f t="shared" si="27"/>
        <v>42676</v>
      </c>
      <c r="E12" s="131">
        <f t="shared" si="28"/>
        <v>42676</v>
      </c>
      <c r="F12" s="113"/>
      <c r="G12" s="114"/>
      <c r="H12" s="115"/>
      <c r="I12" s="175">
        <f t="shared" si="4"/>
        <v>0</v>
      </c>
      <c r="J12" s="200"/>
      <c r="K12" s="129"/>
      <c r="L12" s="113"/>
      <c r="M12" s="114"/>
      <c r="N12" s="115"/>
      <c r="O12" s="175">
        <f t="shared" si="5"/>
        <v>0</v>
      </c>
      <c r="P12" s="134"/>
      <c r="Q12" s="181">
        <f t="shared" ca="1" si="29"/>
        <v>0</v>
      </c>
      <c r="R12" s="136" t="str">
        <f t="shared" ca="1" si="30"/>
        <v/>
      </c>
      <c r="S12" s="137" t="str">
        <f t="shared" ca="1" si="31"/>
        <v/>
      </c>
      <c r="T12" s="185">
        <f t="shared" si="32"/>
        <v>0</v>
      </c>
      <c r="U12" s="186" t="str">
        <f t="shared" si="6"/>
        <v/>
      </c>
      <c r="V12" s="186" t="str">
        <f t="shared" si="7"/>
        <v/>
      </c>
      <c r="W12" s="187">
        <f t="shared" ca="1" si="33"/>
        <v>0</v>
      </c>
      <c r="X12" s="82">
        <f t="shared" ca="1" si="8"/>
        <v>0</v>
      </c>
      <c r="Y12" s="83">
        <f t="shared" ca="1" si="9"/>
        <v>0</v>
      </c>
      <c r="Z12" s="72"/>
      <c r="AA12" s="28" t="s">
        <v>64</v>
      </c>
      <c r="AB12" s="19">
        <f>AZ9</f>
        <v>0</v>
      </c>
      <c r="AC12" s="20"/>
      <c r="AD12" s="21">
        <f t="shared" si="0"/>
        <v>0</v>
      </c>
      <c r="AE12" s="81"/>
      <c r="AF12" s="81"/>
      <c r="AG12" s="81"/>
      <c r="AH12" s="46" t="str">
        <f t="shared" si="10"/>
        <v/>
      </c>
      <c r="AI12" s="45" t="str">
        <f t="shared" si="11"/>
        <v/>
      </c>
      <c r="AJ12" s="28" t="str">
        <f t="shared" si="12"/>
        <v/>
      </c>
      <c r="AK12" s="28" t="str">
        <f t="shared" si="13"/>
        <v/>
      </c>
      <c r="AL12" s="28" t="str">
        <f t="shared" si="14"/>
        <v/>
      </c>
      <c r="AM12" s="28" t="str">
        <f t="shared" si="15"/>
        <v/>
      </c>
      <c r="AN12" s="28" t="str">
        <f t="shared" si="16"/>
        <v/>
      </c>
      <c r="AO12" s="28" t="str">
        <f t="shared" si="17"/>
        <v/>
      </c>
      <c r="AP12" s="37" t="str">
        <f t="shared" si="18"/>
        <v/>
      </c>
      <c r="AR12" s="41" t="str">
        <f t="shared" si="19"/>
        <v/>
      </c>
      <c r="AS12" s="42" t="str">
        <f t="shared" si="20"/>
        <v/>
      </c>
      <c r="AT12" s="42" t="str">
        <f t="shared" si="21"/>
        <v/>
      </c>
      <c r="AU12" s="42" t="str">
        <f t="shared" si="22"/>
        <v/>
      </c>
      <c r="AV12" s="42" t="str">
        <f t="shared" si="23"/>
        <v/>
      </c>
      <c r="AW12" s="42" t="str">
        <f t="shared" si="34"/>
        <v/>
      </c>
      <c r="AX12" s="42" t="str">
        <f t="shared" si="24"/>
        <v/>
      </c>
      <c r="AY12" s="42" t="str">
        <f t="shared" si="25"/>
        <v/>
      </c>
      <c r="AZ12" s="43" t="str">
        <f t="shared" si="26"/>
        <v/>
      </c>
    </row>
    <row r="13" spans="1:52" s="22" customFormat="1" ht="11.45" customHeight="1">
      <c r="A13" s="72"/>
      <c r="B13" s="129"/>
      <c r="C13" s="130">
        <f t="shared" si="3"/>
        <v>44</v>
      </c>
      <c r="D13" s="170">
        <f t="shared" si="27"/>
        <v>42677</v>
      </c>
      <c r="E13" s="131">
        <f t="shared" si="28"/>
        <v>42677</v>
      </c>
      <c r="F13" s="113">
        <v>8.5</v>
      </c>
      <c r="G13" s="114">
        <v>17</v>
      </c>
      <c r="H13" s="115">
        <v>0.5</v>
      </c>
      <c r="I13" s="175">
        <f t="shared" si="4"/>
        <v>8</v>
      </c>
      <c r="J13" s="200">
        <v>13.3385</v>
      </c>
      <c r="K13" s="129"/>
      <c r="L13" s="113"/>
      <c r="M13" s="114"/>
      <c r="N13" s="115"/>
      <c r="O13" s="175">
        <f t="shared" si="5"/>
        <v>0</v>
      </c>
      <c r="P13" s="135"/>
      <c r="Q13" s="181">
        <f t="shared" ca="1" si="29"/>
        <v>0</v>
      </c>
      <c r="R13" s="136" t="str">
        <f t="shared" ca="1" si="30"/>
        <v/>
      </c>
      <c r="S13" s="137" t="str">
        <f t="shared" ca="1" si="31"/>
        <v/>
      </c>
      <c r="T13" s="185">
        <f t="shared" si="32"/>
        <v>0</v>
      </c>
      <c r="U13" s="186" t="str">
        <f t="shared" si="6"/>
        <v/>
      </c>
      <c r="V13" s="186" t="str">
        <f t="shared" si="7"/>
        <v/>
      </c>
      <c r="W13" s="187">
        <f t="shared" ca="1" si="33"/>
        <v>0</v>
      </c>
      <c r="X13" s="82">
        <f t="shared" ca="1" si="8"/>
        <v>0</v>
      </c>
      <c r="Y13" s="83">
        <f t="shared" ca="1" si="9"/>
        <v>0</v>
      </c>
      <c r="Z13" s="72"/>
      <c r="AA13" s="86" t="s">
        <v>37</v>
      </c>
      <c r="AB13" s="19">
        <f ca="1">T52+W52+AB16+AB17</f>
        <v>3</v>
      </c>
      <c r="AC13" s="24">
        <v>13.3385</v>
      </c>
      <c r="AD13" s="26"/>
      <c r="AE13" s="26">
        <f ca="1">AB13*AC13</f>
        <v>40.015500000000003</v>
      </c>
      <c r="AF13" s="81"/>
      <c r="AG13" s="81"/>
      <c r="AH13" s="46" t="str">
        <f t="shared" si="10"/>
        <v/>
      </c>
      <c r="AI13" s="45" t="str">
        <f t="shared" si="11"/>
        <v/>
      </c>
      <c r="AJ13" s="28">
        <f t="shared" si="12"/>
        <v>1</v>
      </c>
      <c r="AK13" s="28" t="str">
        <f t="shared" si="13"/>
        <v/>
      </c>
      <c r="AL13" s="28" t="str">
        <f t="shared" si="14"/>
        <v/>
      </c>
      <c r="AM13" s="28" t="str">
        <f t="shared" si="15"/>
        <v/>
      </c>
      <c r="AN13" s="28" t="str">
        <f t="shared" si="16"/>
        <v/>
      </c>
      <c r="AO13" s="28" t="str">
        <f t="shared" si="17"/>
        <v/>
      </c>
      <c r="AP13" s="37" t="str">
        <f t="shared" si="18"/>
        <v/>
      </c>
      <c r="AR13" s="41" t="str">
        <f t="shared" si="19"/>
        <v/>
      </c>
      <c r="AS13" s="42" t="str">
        <f t="shared" si="20"/>
        <v/>
      </c>
      <c r="AT13" s="42">
        <f t="shared" si="21"/>
        <v>8</v>
      </c>
      <c r="AU13" s="42" t="str">
        <f t="shared" si="22"/>
        <v/>
      </c>
      <c r="AV13" s="42" t="str">
        <f t="shared" si="23"/>
        <v/>
      </c>
      <c r="AW13" s="42" t="str">
        <f t="shared" si="34"/>
        <v/>
      </c>
      <c r="AX13" s="42" t="str">
        <f t="shared" si="24"/>
        <v/>
      </c>
      <c r="AY13" s="42" t="str">
        <f t="shared" si="25"/>
        <v/>
      </c>
      <c r="AZ13" s="43" t="str">
        <f t="shared" si="26"/>
        <v/>
      </c>
    </row>
    <row r="14" spans="1:52" s="22" customFormat="1" ht="11.45" customHeight="1">
      <c r="A14" s="72"/>
      <c r="B14" s="129"/>
      <c r="C14" s="130">
        <f t="shared" si="3"/>
        <v>44</v>
      </c>
      <c r="D14" s="170">
        <f t="shared" si="27"/>
        <v>42678</v>
      </c>
      <c r="E14" s="131">
        <f t="shared" si="28"/>
        <v>42678</v>
      </c>
      <c r="F14" s="113"/>
      <c r="G14" s="114"/>
      <c r="H14" s="115"/>
      <c r="I14" s="175">
        <f t="shared" si="4"/>
        <v>0</v>
      </c>
      <c r="J14" s="200"/>
      <c r="K14" s="129"/>
      <c r="L14" s="113"/>
      <c r="M14" s="114"/>
      <c r="N14" s="115"/>
      <c r="O14" s="175">
        <f t="shared" si="5"/>
        <v>0</v>
      </c>
      <c r="P14" s="135"/>
      <c r="Q14" s="181">
        <f t="shared" ca="1" si="29"/>
        <v>0</v>
      </c>
      <c r="R14" s="136" t="str">
        <f t="shared" ca="1" si="30"/>
        <v/>
      </c>
      <c r="S14" s="137" t="str">
        <f t="shared" ca="1" si="31"/>
        <v/>
      </c>
      <c r="T14" s="185">
        <f t="shared" si="32"/>
        <v>0</v>
      </c>
      <c r="U14" s="186" t="str">
        <f t="shared" si="6"/>
        <v/>
      </c>
      <c r="V14" s="186" t="str">
        <f t="shared" si="7"/>
        <v/>
      </c>
      <c r="W14" s="187">
        <f t="shared" ca="1" si="33"/>
        <v>0</v>
      </c>
      <c r="X14" s="82">
        <f t="shared" ca="1" si="8"/>
        <v>0</v>
      </c>
      <c r="Y14" s="83">
        <f t="shared" ca="1" si="9"/>
        <v>0</v>
      </c>
      <c r="Z14" s="72"/>
      <c r="AA14" s="86" t="s">
        <v>38</v>
      </c>
      <c r="AB14" s="19">
        <f ca="1">W52+T52</f>
        <v>3</v>
      </c>
      <c r="AC14" s="24">
        <v>13.3385</v>
      </c>
      <c r="AD14" s="26">
        <f ca="1">AB14*AC13*0.4</f>
        <v>16.006200000000003</v>
      </c>
      <c r="AE14" s="81"/>
      <c r="AF14" s="81"/>
      <c r="AG14" s="81"/>
      <c r="AH14" s="46" t="str">
        <f t="shared" si="10"/>
        <v/>
      </c>
      <c r="AI14" s="45" t="str">
        <f t="shared" si="11"/>
        <v/>
      </c>
      <c r="AJ14" s="28" t="str">
        <f t="shared" si="12"/>
        <v/>
      </c>
      <c r="AK14" s="28" t="str">
        <f t="shared" si="13"/>
        <v/>
      </c>
      <c r="AL14" s="28" t="str">
        <f t="shared" si="14"/>
        <v/>
      </c>
      <c r="AM14" s="28" t="str">
        <f t="shared" si="15"/>
        <v/>
      </c>
      <c r="AN14" s="28" t="str">
        <f t="shared" si="16"/>
        <v/>
      </c>
      <c r="AO14" s="28" t="str">
        <f t="shared" si="17"/>
        <v/>
      </c>
      <c r="AP14" s="37" t="str">
        <f t="shared" si="18"/>
        <v/>
      </c>
      <c r="AR14" s="41" t="str">
        <f t="shared" si="19"/>
        <v/>
      </c>
      <c r="AS14" s="42" t="str">
        <f t="shared" si="20"/>
        <v/>
      </c>
      <c r="AT14" s="42" t="str">
        <f t="shared" si="21"/>
        <v/>
      </c>
      <c r="AU14" s="42" t="str">
        <f t="shared" si="22"/>
        <v/>
      </c>
      <c r="AV14" s="42" t="str">
        <f t="shared" si="23"/>
        <v/>
      </c>
      <c r="AW14" s="42" t="str">
        <f t="shared" si="34"/>
        <v/>
      </c>
      <c r="AX14" s="42" t="str">
        <f t="shared" si="24"/>
        <v/>
      </c>
      <c r="AY14" s="42" t="str">
        <f t="shared" si="25"/>
        <v/>
      </c>
      <c r="AZ14" s="43" t="str">
        <f t="shared" si="26"/>
        <v/>
      </c>
    </row>
    <row r="15" spans="1:52" s="22" customFormat="1" ht="11.45" customHeight="1">
      <c r="A15" s="72"/>
      <c r="B15" s="129"/>
      <c r="C15" s="130">
        <f t="shared" si="3"/>
        <v>44</v>
      </c>
      <c r="D15" s="170">
        <f t="shared" si="27"/>
        <v>42679</v>
      </c>
      <c r="E15" s="131">
        <f t="shared" si="28"/>
        <v>42679</v>
      </c>
      <c r="F15" s="116"/>
      <c r="G15" s="115"/>
      <c r="H15" s="115"/>
      <c r="I15" s="175">
        <f t="shared" si="4"/>
        <v>0</v>
      </c>
      <c r="J15" s="200"/>
      <c r="K15" s="129"/>
      <c r="L15" s="116"/>
      <c r="M15" s="115"/>
      <c r="N15" s="115"/>
      <c r="O15" s="175">
        <f t="shared" si="5"/>
        <v>0</v>
      </c>
      <c r="P15" s="135"/>
      <c r="Q15" s="181">
        <f t="shared" ca="1" si="29"/>
        <v>0</v>
      </c>
      <c r="R15" s="136" t="str">
        <f t="shared" ca="1" si="30"/>
        <v/>
      </c>
      <c r="S15" s="137" t="str">
        <f t="shared" ca="1" si="31"/>
        <v/>
      </c>
      <c r="T15" s="185">
        <f t="shared" si="32"/>
        <v>0</v>
      </c>
      <c r="U15" s="186" t="str">
        <f t="shared" si="6"/>
        <v/>
      </c>
      <c r="V15" s="186" t="str">
        <f t="shared" si="7"/>
        <v/>
      </c>
      <c r="W15" s="187">
        <f t="shared" ca="1" si="33"/>
        <v>0</v>
      </c>
      <c r="X15" s="82">
        <f t="shared" ca="1" si="8"/>
        <v>0</v>
      </c>
      <c r="Y15" s="83">
        <f t="shared" ca="1" si="9"/>
        <v>0</v>
      </c>
      <c r="Z15" s="72"/>
      <c r="AA15" s="86" t="s">
        <v>39</v>
      </c>
      <c r="AB15" s="19"/>
      <c r="AC15" s="24">
        <v>13.3385</v>
      </c>
      <c r="AD15" s="26">
        <f>AB15*AC14*0.7</f>
        <v>0</v>
      </c>
      <c r="AE15" s="81"/>
      <c r="AF15" s="81"/>
      <c r="AG15" s="81"/>
      <c r="AH15" s="46" t="str">
        <f t="shared" si="10"/>
        <v/>
      </c>
      <c r="AI15" s="45" t="str">
        <f t="shared" si="11"/>
        <v/>
      </c>
      <c r="AJ15" s="28" t="str">
        <f t="shared" si="12"/>
        <v/>
      </c>
      <c r="AK15" s="28" t="str">
        <f t="shared" si="13"/>
        <v/>
      </c>
      <c r="AL15" s="28" t="str">
        <f t="shared" si="14"/>
        <v/>
      </c>
      <c r="AM15" s="28" t="str">
        <f t="shared" si="15"/>
        <v/>
      </c>
      <c r="AN15" s="28" t="str">
        <f t="shared" si="16"/>
        <v/>
      </c>
      <c r="AO15" s="28" t="str">
        <f t="shared" si="17"/>
        <v/>
      </c>
      <c r="AP15" s="37" t="str">
        <f t="shared" si="18"/>
        <v/>
      </c>
      <c r="AR15" s="41" t="str">
        <f t="shared" si="19"/>
        <v/>
      </c>
      <c r="AS15" s="42" t="str">
        <f t="shared" si="20"/>
        <v/>
      </c>
      <c r="AT15" s="42" t="str">
        <f t="shared" si="21"/>
        <v/>
      </c>
      <c r="AU15" s="42" t="str">
        <f t="shared" si="22"/>
        <v/>
      </c>
      <c r="AV15" s="42" t="str">
        <f t="shared" si="23"/>
        <v/>
      </c>
      <c r="AW15" s="42" t="str">
        <f t="shared" si="34"/>
        <v/>
      </c>
      <c r="AX15" s="42" t="str">
        <f t="shared" si="24"/>
        <v/>
      </c>
      <c r="AY15" s="42" t="str">
        <f t="shared" si="25"/>
        <v/>
      </c>
      <c r="AZ15" s="43" t="str">
        <f t="shared" si="26"/>
        <v/>
      </c>
    </row>
    <row r="16" spans="1:52" s="22" customFormat="1" ht="11.45" customHeight="1" thickBot="1">
      <c r="A16" s="72"/>
      <c r="B16" s="139"/>
      <c r="C16" s="140">
        <f t="shared" si="3"/>
        <v>44</v>
      </c>
      <c r="D16" s="171">
        <f t="shared" si="27"/>
        <v>42680</v>
      </c>
      <c r="E16" s="141">
        <f t="shared" si="28"/>
        <v>42680</v>
      </c>
      <c r="F16" s="87"/>
      <c r="G16" s="88"/>
      <c r="H16" s="88"/>
      <c r="I16" s="176">
        <f t="shared" si="4"/>
        <v>0</v>
      </c>
      <c r="J16" s="201"/>
      <c r="K16" s="139"/>
      <c r="L16" s="117"/>
      <c r="M16" s="118"/>
      <c r="N16" s="118"/>
      <c r="O16" s="176">
        <f t="shared" si="5"/>
        <v>0</v>
      </c>
      <c r="P16" s="145"/>
      <c r="Q16" s="197">
        <f t="shared" ca="1" si="29"/>
        <v>8</v>
      </c>
      <c r="R16" s="146">
        <f t="shared" ca="1" si="30"/>
        <v>8</v>
      </c>
      <c r="S16" s="147">
        <f t="shared" ca="1" si="31"/>
        <v>0</v>
      </c>
      <c r="T16" s="188">
        <f t="shared" si="32"/>
        <v>0</v>
      </c>
      <c r="U16" s="189" t="str">
        <f t="shared" si="6"/>
        <v/>
      </c>
      <c r="V16" s="189" t="str">
        <f t="shared" si="7"/>
        <v/>
      </c>
      <c r="W16" s="190">
        <f t="shared" ca="1" si="33"/>
        <v>0</v>
      </c>
      <c r="X16" s="82">
        <f t="shared" ca="1" si="8"/>
        <v>0</v>
      </c>
      <c r="Y16" s="83">
        <f t="shared" ca="1" si="9"/>
        <v>0</v>
      </c>
      <c r="Z16" s="72"/>
      <c r="AA16" s="86" t="s">
        <v>40</v>
      </c>
      <c r="AB16" s="24"/>
      <c r="AC16" s="24">
        <v>13.3385</v>
      </c>
      <c r="AD16" s="26">
        <f>AB16*AC15*2</f>
        <v>0</v>
      </c>
      <c r="AE16" s="81"/>
      <c r="AF16" s="81"/>
      <c r="AG16" s="81"/>
      <c r="AH16" s="46" t="str">
        <f t="shared" si="10"/>
        <v/>
      </c>
      <c r="AI16" s="45" t="str">
        <f t="shared" si="11"/>
        <v/>
      </c>
      <c r="AJ16" s="28" t="str">
        <f t="shared" si="12"/>
        <v/>
      </c>
      <c r="AK16" s="28" t="str">
        <f t="shared" si="13"/>
        <v/>
      </c>
      <c r="AL16" s="28" t="str">
        <f t="shared" si="14"/>
        <v/>
      </c>
      <c r="AM16" s="28" t="str">
        <f t="shared" si="15"/>
        <v/>
      </c>
      <c r="AN16" s="28" t="str">
        <f t="shared" si="16"/>
        <v/>
      </c>
      <c r="AO16" s="28" t="str">
        <f t="shared" si="17"/>
        <v/>
      </c>
      <c r="AP16" s="37" t="str">
        <f t="shared" si="18"/>
        <v/>
      </c>
      <c r="AR16" s="41" t="str">
        <f t="shared" si="19"/>
        <v/>
      </c>
      <c r="AS16" s="42" t="str">
        <f t="shared" si="20"/>
        <v/>
      </c>
      <c r="AT16" s="42" t="str">
        <f t="shared" si="21"/>
        <v/>
      </c>
      <c r="AU16" s="42" t="str">
        <f t="shared" si="22"/>
        <v/>
      </c>
      <c r="AV16" s="42" t="str">
        <f t="shared" si="23"/>
        <v/>
      </c>
      <c r="AW16" s="42" t="str">
        <f t="shared" si="34"/>
        <v/>
      </c>
      <c r="AX16" s="42" t="str">
        <f t="shared" si="24"/>
        <v/>
      </c>
      <c r="AY16" s="42" t="str">
        <f t="shared" si="25"/>
        <v/>
      </c>
      <c r="AZ16" s="43" t="str">
        <f t="shared" si="26"/>
        <v/>
      </c>
    </row>
    <row r="17" spans="1:52" s="22" customFormat="1" ht="11.45" customHeight="1" thickTop="1">
      <c r="A17" s="72"/>
      <c r="B17" s="121"/>
      <c r="C17" s="122">
        <f t="shared" si="3"/>
        <v>45</v>
      </c>
      <c r="D17" s="169">
        <f t="shared" si="27"/>
        <v>42681</v>
      </c>
      <c r="E17" s="123">
        <f t="shared" si="28"/>
        <v>42681</v>
      </c>
      <c r="F17" s="94">
        <v>6</v>
      </c>
      <c r="G17" s="95">
        <v>15</v>
      </c>
      <c r="H17" s="95">
        <v>0.5</v>
      </c>
      <c r="I17" s="174">
        <f t="shared" si="4"/>
        <v>8.5</v>
      </c>
      <c r="J17" s="199">
        <v>13.3385</v>
      </c>
      <c r="K17" s="121"/>
      <c r="L17" s="111"/>
      <c r="M17" s="112"/>
      <c r="N17" s="112"/>
      <c r="O17" s="174">
        <f t="shared" si="5"/>
        <v>0</v>
      </c>
      <c r="P17" s="126"/>
      <c r="Q17" s="180">
        <f t="shared" ca="1" si="29"/>
        <v>0</v>
      </c>
      <c r="R17" s="127" t="str">
        <f t="shared" ca="1" si="30"/>
        <v/>
      </c>
      <c r="S17" s="128" t="str">
        <f t="shared" ca="1" si="31"/>
        <v/>
      </c>
      <c r="T17" s="180">
        <f t="shared" si="32"/>
        <v>0</v>
      </c>
      <c r="U17" s="183" t="str">
        <f t="shared" si="6"/>
        <v/>
      </c>
      <c r="V17" s="183" t="str">
        <f t="shared" si="7"/>
        <v/>
      </c>
      <c r="W17" s="184">
        <f t="shared" ca="1" si="33"/>
        <v>0</v>
      </c>
      <c r="X17" s="82">
        <f t="shared" ca="1" si="8"/>
        <v>0</v>
      </c>
      <c r="Y17" s="83">
        <f t="shared" ca="1" si="9"/>
        <v>0</v>
      </c>
      <c r="Z17" s="72"/>
      <c r="AA17" s="86" t="s">
        <v>41</v>
      </c>
      <c r="AB17" s="24"/>
      <c r="AC17" s="24">
        <v>13.3385</v>
      </c>
      <c r="AD17" s="26">
        <f>AB17*AC16*1</f>
        <v>0</v>
      </c>
      <c r="AE17" s="81"/>
      <c r="AF17" s="81"/>
      <c r="AG17" s="81"/>
      <c r="AH17" s="46" t="str">
        <f t="shared" si="10"/>
        <v/>
      </c>
      <c r="AI17" s="45" t="str">
        <f t="shared" si="11"/>
        <v/>
      </c>
      <c r="AJ17" s="28">
        <f t="shared" si="12"/>
        <v>1</v>
      </c>
      <c r="AK17" s="28" t="str">
        <f t="shared" si="13"/>
        <v/>
      </c>
      <c r="AL17" s="28" t="str">
        <f t="shared" si="14"/>
        <v/>
      </c>
      <c r="AM17" s="28" t="str">
        <f t="shared" si="15"/>
        <v/>
      </c>
      <c r="AN17" s="28" t="str">
        <f t="shared" si="16"/>
        <v/>
      </c>
      <c r="AO17" s="28" t="str">
        <f t="shared" si="17"/>
        <v/>
      </c>
      <c r="AP17" s="37" t="str">
        <f t="shared" si="18"/>
        <v/>
      </c>
      <c r="AR17" s="41" t="str">
        <f t="shared" si="19"/>
        <v/>
      </c>
      <c r="AS17" s="42" t="str">
        <f t="shared" si="20"/>
        <v/>
      </c>
      <c r="AT17" s="42">
        <f t="shared" si="21"/>
        <v>8.5</v>
      </c>
      <c r="AU17" s="42" t="str">
        <f t="shared" si="22"/>
        <v/>
      </c>
      <c r="AV17" s="42" t="str">
        <f t="shared" si="23"/>
        <v/>
      </c>
      <c r="AW17" s="42" t="str">
        <f t="shared" si="34"/>
        <v/>
      </c>
      <c r="AX17" s="42" t="str">
        <f t="shared" si="24"/>
        <v/>
      </c>
      <c r="AY17" s="42" t="str">
        <f t="shared" si="25"/>
        <v/>
      </c>
      <c r="AZ17" s="43" t="str">
        <f t="shared" si="26"/>
        <v/>
      </c>
    </row>
    <row r="18" spans="1:52" s="22" customFormat="1" ht="11.45" customHeight="1">
      <c r="A18" s="72"/>
      <c r="B18" s="129"/>
      <c r="C18" s="130">
        <f t="shared" si="3"/>
        <v>45</v>
      </c>
      <c r="D18" s="170">
        <f t="shared" si="27"/>
        <v>42682</v>
      </c>
      <c r="E18" s="131">
        <f t="shared" si="28"/>
        <v>42682</v>
      </c>
      <c r="F18" s="84">
        <v>6</v>
      </c>
      <c r="G18" s="85">
        <v>15.5</v>
      </c>
      <c r="H18" s="85">
        <v>0.5</v>
      </c>
      <c r="I18" s="175">
        <f t="shared" si="4"/>
        <v>9</v>
      </c>
      <c r="J18" s="200">
        <v>13.3385</v>
      </c>
      <c r="K18" s="129"/>
      <c r="L18" s="113"/>
      <c r="M18" s="114"/>
      <c r="N18" s="115"/>
      <c r="O18" s="175">
        <f t="shared" si="5"/>
        <v>0</v>
      </c>
      <c r="P18" s="134"/>
      <c r="Q18" s="181">
        <f t="shared" ca="1" si="29"/>
        <v>0</v>
      </c>
      <c r="R18" s="136" t="str">
        <f t="shared" ca="1" si="30"/>
        <v/>
      </c>
      <c r="S18" s="137" t="str">
        <f t="shared" ca="1" si="31"/>
        <v/>
      </c>
      <c r="T18" s="185">
        <f t="shared" si="32"/>
        <v>0</v>
      </c>
      <c r="U18" s="186" t="str">
        <f t="shared" si="6"/>
        <v/>
      </c>
      <c r="V18" s="186" t="str">
        <f t="shared" si="7"/>
        <v/>
      </c>
      <c r="W18" s="187">
        <f t="shared" ca="1" si="33"/>
        <v>0</v>
      </c>
      <c r="X18" s="82">
        <f t="shared" ca="1" si="8"/>
        <v>0</v>
      </c>
      <c r="Y18" s="83">
        <f t="shared" ca="1" si="9"/>
        <v>0</v>
      </c>
      <c r="Z18" s="89"/>
      <c r="AA18" s="28" t="s">
        <v>42</v>
      </c>
      <c r="AB18" s="24"/>
      <c r="AC18" s="24"/>
      <c r="AD18" s="26"/>
      <c r="AE18" s="81"/>
      <c r="AF18" s="81"/>
      <c r="AG18" s="81"/>
      <c r="AH18" s="46" t="str">
        <f t="shared" si="10"/>
        <v/>
      </c>
      <c r="AI18" s="45" t="str">
        <f t="shared" si="11"/>
        <v/>
      </c>
      <c r="AJ18" s="28">
        <f t="shared" si="12"/>
        <v>1</v>
      </c>
      <c r="AK18" s="28" t="str">
        <f t="shared" si="13"/>
        <v/>
      </c>
      <c r="AL18" s="28" t="str">
        <f t="shared" si="14"/>
        <v/>
      </c>
      <c r="AM18" s="28" t="str">
        <f t="shared" si="15"/>
        <v/>
      </c>
      <c r="AN18" s="28" t="str">
        <f t="shared" si="16"/>
        <v/>
      </c>
      <c r="AO18" s="28" t="str">
        <f t="shared" si="17"/>
        <v/>
      </c>
      <c r="AP18" s="37" t="str">
        <f t="shared" si="18"/>
        <v/>
      </c>
      <c r="AR18" s="41" t="str">
        <f t="shared" si="19"/>
        <v/>
      </c>
      <c r="AS18" s="42" t="str">
        <f t="shared" si="20"/>
        <v/>
      </c>
      <c r="AT18" s="42">
        <f t="shared" si="21"/>
        <v>9</v>
      </c>
      <c r="AU18" s="42" t="str">
        <f t="shared" si="22"/>
        <v/>
      </c>
      <c r="AV18" s="42" t="str">
        <f t="shared" si="23"/>
        <v/>
      </c>
      <c r="AW18" s="42" t="str">
        <f t="shared" si="34"/>
        <v/>
      </c>
      <c r="AX18" s="42" t="str">
        <f t="shared" si="24"/>
        <v/>
      </c>
      <c r="AY18" s="42" t="str">
        <f t="shared" si="25"/>
        <v/>
      </c>
      <c r="AZ18" s="43" t="str">
        <f t="shared" si="26"/>
        <v/>
      </c>
    </row>
    <row r="19" spans="1:52" s="22" customFormat="1" ht="11.45" customHeight="1">
      <c r="A19" s="72"/>
      <c r="B19" s="129"/>
      <c r="C19" s="130">
        <f t="shared" si="3"/>
        <v>45</v>
      </c>
      <c r="D19" s="170">
        <f t="shared" si="27"/>
        <v>42683</v>
      </c>
      <c r="E19" s="131">
        <f t="shared" si="28"/>
        <v>42683</v>
      </c>
      <c r="F19" s="84">
        <v>6</v>
      </c>
      <c r="G19" s="85">
        <v>14</v>
      </c>
      <c r="H19" s="85">
        <v>0.5</v>
      </c>
      <c r="I19" s="175">
        <f t="shared" si="4"/>
        <v>7.5</v>
      </c>
      <c r="J19" s="200">
        <v>13.3385</v>
      </c>
      <c r="K19" s="129"/>
      <c r="L19" s="113"/>
      <c r="M19" s="114"/>
      <c r="N19" s="115"/>
      <c r="O19" s="175">
        <f t="shared" si="5"/>
        <v>0</v>
      </c>
      <c r="P19" s="134"/>
      <c r="Q19" s="181">
        <f t="shared" ca="1" si="29"/>
        <v>0</v>
      </c>
      <c r="R19" s="136" t="str">
        <f t="shared" ca="1" si="30"/>
        <v/>
      </c>
      <c r="S19" s="137" t="str">
        <f t="shared" ca="1" si="31"/>
        <v/>
      </c>
      <c r="T19" s="185">
        <f t="shared" si="32"/>
        <v>0</v>
      </c>
      <c r="U19" s="186" t="str">
        <f t="shared" si="6"/>
        <v/>
      </c>
      <c r="V19" s="186" t="str">
        <f t="shared" si="7"/>
        <v/>
      </c>
      <c r="W19" s="187">
        <f t="shared" ca="1" si="33"/>
        <v>0</v>
      </c>
      <c r="X19" s="82">
        <f t="shared" ca="1" si="8"/>
        <v>0</v>
      </c>
      <c r="Y19" s="83">
        <f t="shared" ca="1" si="9"/>
        <v>0</v>
      </c>
      <c r="Z19" s="72"/>
      <c r="AA19" s="28" t="s">
        <v>42</v>
      </c>
      <c r="AB19" s="24"/>
      <c r="AC19" s="24"/>
      <c r="AD19" s="26"/>
      <c r="AE19" s="81"/>
      <c r="AF19" s="81"/>
      <c r="AG19" s="81"/>
      <c r="AH19" s="46" t="str">
        <f t="shared" si="10"/>
        <v/>
      </c>
      <c r="AI19" s="45" t="str">
        <f t="shared" si="11"/>
        <v/>
      </c>
      <c r="AJ19" s="28">
        <f t="shared" si="12"/>
        <v>1</v>
      </c>
      <c r="AK19" s="28" t="str">
        <f t="shared" si="13"/>
        <v/>
      </c>
      <c r="AL19" s="28" t="str">
        <f t="shared" si="14"/>
        <v/>
      </c>
      <c r="AM19" s="28" t="str">
        <f t="shared" si="15"/>
        <v/>
      </c>
      <c r="AN19" s="28" t="str">
        <f t="shared" si="16"/>
        <v/>
      </c>
      <c r="AO19" s="28" t="str">
        <f t="shared" si="17"/>
        <v/>
      </c>
      <c r="AP19" s="37" t="str">
        <f t="shared" si="18"/>
        <v/>
      </c>
      <c r="AR19" s="41" t="str">
        <f t="shared" si="19"/>
        <v/>
      </c>
      <c r="AS19" s="42" t="str">
        <f t="shared" si="20"/>
        <v/>
      </c>
      <c r="AT19" s="42">
        <f t="shared" si="21"/>
        <v>7.5</v>
      </c>
      <c r="AU19" s="42" t="str">
        <f t="shared" si="22"/>
        <v/>
      </c>
      <c r="AV19" s="42" t="str">
        <f t="shared" si="23"/>
        <v/>
      </c>
      <c r="AW19" s="42" t="str">
        <f t="shared" si="34"/>
        <v/>
      </c>
      <c r="AX19" s="42" t="str">
        <f t="shared" si="24"/>
        <v/>
      </c>
      <c r="AY19" s="42" t="str">
        <f t="shared" si="25"/>
        <v/>
      </c>
      <c r="AZ19" s="43" t="str">
        <f t="shared" si="26"/>
        <v/>
      </c>
    </row>
    <row r="20" spans="1:52" s="22" customFormat="1" ht="11.45" customHeight="1">
      <c r="A20" s="72"/>
      <c r="B20" s="129"/>
      <c r="C20" s="130">
        <f t="shared" si="3"/>
        <v>45</v>
      </c>
      <c r="D20" s="170">
        <f t="shared" si="27"/>
        <v>42684</v>
      </c>
      <c r="E20" s="131">
        <f t="shared" si="28"/>
        <v>42684</v>
      </c>
      <c r="F20" s="84">
        <v>6</v>
      </c>
      <c r="G20" s="85">
        <v>14.5</v>
      </c>
      <c r="H20" s="85">
        <v>0.5</v>
      </c>
      <c r="I20" s="175">
        <f t="shared" si="4"/>
        <v>8</v>
      </c>
      <c r="J20" s="200">
        <v>13.3385</v>
      </c>
      <c r="K20" s="129"/>
      <c r="L20" s="113"/>
      <c r="M20" s="114"/>
      <c r="N20" s="115"/>
      <c r="O20" s="175">
        <f t="shared" si="5"/>
        <v>0</v>
      </c>
      <c r="P20" s="134"/>
      <c r="Q20" s="181">
        <f t="shared" ca="1" si="29"/>
        <v>0</v>
      </c>
      <c r="R20" s="136" t="str">
        <f t="shared" ca="1" si="30"/>
        <v/>
      </c>
      <c r="S20" s="137" t="str">
        <f t="shared" ca="1" si="31"/>
        <v/>
      </c>
      <c r="T20" s="185">
        <f t="shared" si="32"/>
        <v>0</v>
      </c>
      <c r="U20" s="186" t="str">
        <f t="shared" si="6"/>
        <v/>
      </c>
      <c r="V20" s="186" t="str">
        <f t="shared" si="7"/>
        <v/>
      </c>
      <c r="W20" s="187">
        <f t="shared" ca="1" si="33"/>
        <v>0</v>
      </c>
      <c r="X20" s="82">
        <f t="shared" ca="1" si="8"/>
        <v>0</v>
      </c>
      <c r="Y20" s="83">
        <f t="shared" ca="1" si="9"/>
        <v>0</v>
      </c>
      <c r="Z20" s="72"/>
      <c r="AA20" s="28" t="s">
        <v>42</v>
      </c>
      <c r="AB20" s="24"/>
      <c r="AC20" s="24"/>
      <c r="AD20" s="26"/>
      <c r="AE20" s="81"/>
      <c r="AF20" s="81"/>
      <c r="AG20" s="81"/>
      <c r="AH20" s="46" t="str">
        <f t="shared" si="10"/>
        <v/>
      </c>
      <c r="AI20" s="45" t="str">
        <f t="shared" si="11"/>
        <v/>
      </c>
      <c r="AJ20" s="28">
        <f t="shared" si="12"/>
        <v>1</v>
      </c>
      <c r="AK20" s="28" t="str">
        <f t="shared" si="13"/>
        <v/>
      </c>
      <c r="AL20" s="28" t="str">
        <f t="shared" si="14"/>
        <v/>
      </c>
      <c r="AM20" s="28" t="str">
        <f t="shared" si="15"/>
        <v/>
      </c>
      <c r="AN20" s="28" t="str">
        <f t="shared" si="16"/>
        <v/>
      </c>
      <c r="AO20" s="28" t="str">
        <f t="shared" si="17"/>
        <v/>
      </c>
      <c r="AP20" s="37" t="str">
        <f t="shared" si="18"/>
        <v/>
      </c>
      <c r="AR20" s="41" t="str">
        <f t="shared" si="19"/>
        <v/>
      </c>
      <c r="AS20" s="42" t="str">
        <f t="shared" si="20"/>
        <v/>
      </c>
      <c r="AT20" s="42">
        <f t="shared" si="21"/>
        <v>8</v>
      </c>
      <c r="AU20" s="42" t="str">
        <f t="shared" si="22"/>
        <v/>
      </c>
      <c r="AV20" s="42" t="str">
        <f t="shared" si="23"/>
        <v/>
      </c>
      <c r="AW20" s="42" t="str">
        <f t="shared" si="34"/>
        <v/>
      </c>
      <c r="AX20" s="42" t="str">
        <f t="shared" si="24"/>
        <v/>
      </c>
      <c r="AY20" s="42" t="str">
        <f t="shared" si="25"/>
        <v/>
      </c>
      <c r="AZ20" s="43" t="str">
        <f t="shared" si="26"/>
        <v/>
      </c>
    </row>
    <row r="21" spans="1:52" s="22" customFormat="1" ht="11.45" customHeight="1">
      <c r="A21" s="72"/>
      <c r="B21" s="129"/>
      <c r="C21" s="130">
        <f t="shared" si="3"/>
        <v>45</v>
      </c>
      <c r="D21" s="170">
        <f t="shared" si="27"/>
        <v>42685</v>
      </c>
      <c r="E21" s="131">
        <f t="shared" si="28"/>
        <v>42685</v>
      </c>
      <c r="F21" s="84">
        <v>6</v>
      </c>
      <c r="G21" s="85">
        <v>15</v>
      </c>
      <c r="H21" s="85">
        <v>0.5</v>
      </c>
      <c r="I21" s="175">
        <f t="shared" si="4"/>
        <v>8.5</v>
      </c>
      <c r="J21" s="200">
        <v>13.3385</v>
      </c>
      <c r="K21" s="129"/>
      <c r="L21" s="113"/>
      <c r="M21" s="114"/>
      <c r="N21" s="115"/>
      <c r="O21" s="175">
        <f t="shared" si="5"/>
        <v>0</v>
      </c>
      <c r="P21" s="134"/>
      <c r="Q21" s="181">
        <f t="shared" ca="1" si="29"/>
        <v>0</v>
      </c>
      <c r="R21" s="136" t="str">
        <f t="shared" ca="1" si="30"/>
        <v/>
      </c>
      <c r="S21" s="137" t="str">
        <f t="shared" ca="1" si="31"/>
        <v/>
      </c>
      <c r="T21" s="185">
        <f t="shared" si="32"/>
        <v>0</v>
      </c>
      <c r="U21" s="186" t="str">
        <f t="shared" si="6"/>
        <v/>
      </c>
      <c r="V21" s="186" t="str">
        <f t="shared" si="7"/>
        <v/>
      </c>
      <c r="W21" s="187">
        <f t="shared" ca="1" si="33"/>
        <v>0</v>
      </c>
      <c r="X21" s="82">
        <f t="shared" ca="1" si="8"/>
        <v>0</v>
      </c>
      <c r="Y21" s="83">
        <f t="shared" ca="1" si="9"/>
        <v>0</v>
      </c>
      <c r="Z21" s="72"/>
      <c r="AA21" s="28" t="s">
        <v>42</v>
      </c>
      <c r="AB21" s="24"/>
      <c r="AC21" s="24"/>
      <c r="AD21" s="26"/>
      <c r="AE21" s="81"/>
      <c r="AF21" s="81"/>
      <c r="AG21" s="81"/>
      <c r="AH21" s="46" t="str">
        <f t="shared" si="10"/>
        <v/>
      </c>
      <c r="AI21" s="45" t="str">
        <f t="shared" si="11"/>
        <v/>
      </c>
      <c r="AJ21" s="28">
        <f t="shared" si="12"/>
        <v>1</v>
      </c>
      <c r="AK21" s="28" t="str">
        <f t="shared" si="13"/>
        <v/>
      </c>
      <c r="AL21" s="28" t="str">
        <f t="shared" si="14"/>
        <v/>
      </c>
      <c r="AM21" s="28" t="str">
        <f t="shared" si="15"/>
        <v/>
      </c>
      <c r="AN21" s="28" t="str">
        <f t="shared" si="16"/>
        <v/>
      </c>
      <c r="AO21" s="28" t="str">
        <f t="shared" si="17"/>
        <v/>
      </c>
      <c r="AP21" s="37" t="str">
        <f t="shared" si="18"/>
        <v/>
      </c>
      <c r="AR21" s="41" t="str">
        <f t="shared" si="19"/>
        <v/>
      </c>
      <c r="AS21" s="42" t="str">
        <f t="shared" si="20"/>
        <v/>
      </c>
      <c r="AT21" s="42">
        <f t="shared" si="21"/>
        <v>8.5</v>
      </c>
      <c r="AU21" s="42" t="str">
        <f t="shared" si="22"/>
        <v/>
      </c>
      <c r="AV21" s="42" t="str">
        <f t="shared" si="23"/>
        <v/>
      </c>
      <c r="AW21" s="42" t="str">
        <f t="shared" si="34"/>
        <v/>
      </c>
      <c r="AX21" s="42" t="str">
        <f t="shared" si="24"/>
        <v/>
      </c>
      <c r="AY21" s="42" t="str">
        <f t="shared" si="25"/>
        <v/>
      </c>
      <c r="AZ21" s="43" t="str">
        <f t="shared" si="26"/>
        <v/>
      </c>
    </row>
    <row r="22" spans="1:52" s="22" customFormat="1" ht="11.45" customHeight="1">
      <c r="A22" s="72"/>
      <c r="B22" s="129"/>
      <c r="C22" s="130">
        <f t="shared" si="3"/>
        <v>45</v>
      </c>
      <c r="D22" s="170">
        <f t="shared" si="27"/>
        <v>42686</v>
      </c>
      <c r="E22" s="131">
        <f t="shared" si="28"/>
        <v>42686</v>
      </c>
      <c r="F22" s="84"/>
      <c r="G22" s="85"/>
      <c r="H22" s="85"/>
      <c r="I22" s="175">
        <f t="shared" si="4"/>
        <v>0</v>
      </c>
      <c r="J22" s="200"/>
      <c r="K22" s="129"/>
      <c r="L22" s="113"/>
      <c r="M22" s="114"/>
      <c r="N22" s="115"/>
      <c r="O22" s="175">
        <f t="shared" si="5"/>
        <v>0</v>
      </c>
      <c r="P22" s="134"/>
      <c r="Q22" s="181">
        <f t="shared" ca="1" si="29"/>
        <v>0</v>
      </c>
      <c r="R22" s="136" t="str">
        <f t="shared" ca="1" si="30"/>
        <v/>
      </c>
      <c r="S22" s="137" t="str">
        <f t="shared" ca="1" si="31"/>
        <v/>
      </c>
      <c r="T22" s="185">
        <f t="shared" si="32"/>
        <v>0</v>
      </c>
      <c r="U22" s="186" t="str">
        <f t="shared" si="6"/>
        <v/>
      </c>
      <c r="V22" s="186" t="str">
        <f t="shared" si="7"/>
        <v/>
      </c>
      <c r="W22" s="187">
        <f t="shared" ca="1" si="33"/>
        <v>0</v>
      </c>
      <c r="X22" s="82">
        <f t="shared" ca="1" si="8"/>
        <v>0</v>
      </c>
      <c r="Y22" s="83">
        <f t="shared" ca="1" si="9"/>
        <v>0</v>
      </c>
      <c r="Z22" s="72"/>
      <c r="AA22" s="28" t="s">
        <v>42</v>
      </c>
      <c r="AB22" s="24"/>
      <c r="AC22" s="25">
        <f ca="1">AD22*0.1064</f>
        <v>240.13141487999997</v>
      </c>
      <c r="AD22" s="25">
        <f ca="1">SUM(AD8:AD21)</f>
        <v>2256.8741999999997</v>
      </c>
      <c r="AE22" s="81"/>
      <c r="AF22" s="81"/>
      <c r="AG22" s="81"/>
      <c r="AH22" s="46" t="str">
        <f t="shared" si="10"/>
        <v/>
      </c>
      <c r="AI22" s="45" t="str">
        <f t="shared" si="11"/>
        <v/>
      </c>
      <c r="AJ22" s="28" t="str">
        <f t="shared" si="12"/>
        <v/>
      </c>
      <c r="AK22" s="28" t="str">
        <f t="shared" si="13"/>
        <v/>
      </c>
      <c r="AL22" s="28" t="str">
        <f t="shared" si="14"/>
        <v/>
      </c>
      <c r="AM22" s="28" t="str">
        <f t="shared" si="15"/>
        <v/>
      </c>
      <c r="AN22" s="28" t="str">
        <f t="shared" si="16"/>
        <v/>
      </c>
      <c r="AO22" s="28" t="str">
        <f t="shared" si="17"/>
        <v/>
      </c>
      <c r="AP22" s="37" t="str">
        <f t="shared" si="18"/>
        <v/>
      </c>
      <c r="AR22" s="41" t="str">
        <f t="shared" si="19"/>
        <v/>
      </c>
      <c r="AS22" s="42" t="str">
        <f t="shared" si="20"/>
        <v/>
      </c>
      <c r="AT22" s="42" t="str">
        <f t="shared" si="21"/>
        <v/>
      </c>
      <c r="AU22" s="42" t="str">
        <f t="shared" si="22"/>
        <v/>
      </c>
      <c r="AV22" s="42" t="str">
        <f t="shared" si="23"/>
        <v/>
      </c>
      <c r="AW22" s="42" t="str">
        <f t="shared" si="34"/>
        <v/>
      </c>
      <c r="AX22" s="42" t="str">
        <f t="shared" si="24"/>
        <v/>
      </c>
      <c r="AY22" s="42" t="str">
        <f t="shared" si="25"/>
        <v/>
      </c>
      <c r="AZ22" s="43" t="str">
        <f t="shared" si="26"/>
        <v/>
      </c>
    </row>
    <row r="23" spans="1:52" s="22" customFormat="1" ht="11.45" customHeight="1" thickBot="1">
      <c r="A23" s="72"/>
      <c r="B23" s="139"/>
      <c r="C23" s="140">
        <f t="shared" si="3"/>
        <v>45</v>
      </c>
      <c r="D23" s="171">
        <f t="shared" si="27"/>
        <v>42687</v>
      </c>
      <c r="E23" s="141">
        <f t="shared" si="28"/>
        <v>42687</v>
      </c>
      <c r="F23" s="87"/>
      <c r="G23" s="88"/>
      <c r="H23" s="88"/>
      <c r="I23" s="176">
        <f t="shared" si="4"/>
        <v>0</v>
      </c>
      <c r="J23" s="201"/>
      <c r="K23" s="139"/>
      <c r="L23" s="117"/>
      <c r="M23" s="118"/>
      <c r="N23" s="118"/>
      <c r="O23" s="176">
        <f t="shared" si="5"/>
        <v>0</v>
      </c>
      <c r="P23" s="144"/>
      <c r="Q23" s="197">
        <f t="shared" ca="1" si="29"/>
        <v>41.5</v>
      </c>
      <c r="R23" s="146">
        <f t="shared" ca="1" si="30"/>
        <v>41.5</v>
      </c>
      <c r="S23" s="147">
        <f t="shared" ca="1" si="31"/>
        <v>0</v>
      </c>
      <c r="T23" s="188">
        <f t="shared" si="32"/>
        <v>0</v>
      </c>
      <c r="U23" s="189" t="str">
        <f t="shared" si="6"/>
        <v/>
      </c>
      <c r="V23" s="189" t="str">
        <f t="shared" si="7"/>
        <v/>
      </c>
      <c r="W23" s="190">
        <f t="shared" ca="1" si="33"/>
        <v>0</v>
      </c>
      <c r="X23" s="82">
        <f t="shared" ca="1" si="8"/>
        <v>0</v>
      </c>
      <c r="Y23" s="83">
        <f t="shared" ca="1" si="9"/>
        <v>0</v>
      </c>
      <c r="Z23" s="72"/>
      <c r="AA23" s="90" t="s">
        <v>43</v>
      </c>
      <c r="AB23" s="24"/>
      <c r="AC23" s="24"/>
      <c r="AD23" s="25">
        <f ca="1">SUM(AD22+AC22)</f>
        <v>2497.0056148799995</v>
      </c>
      <c r="AE23" s="81"/>
      <c r="AF23" s="81"/>
      <c r="AG23" s="81"/>
      <c r="AH23" s="46" t="str">
        <f t="shared" si="10"/>
        <v/>
      </c>
      <c r="AI23" s="45" t="str">
        <f t="shared" si="11"/>
        <v/>
      </c>
      <c r="AJ23" s="28" t="str">
        <f t="shared" si="12"/>
        <v/>
      </c>
      <c r="AK23" s="28" t="str">
        <f t="shared" si="13"/>
        <v/>
      </c>
      <c r="AL23" s="28" t="str">
        <f t="shared" si="14"/>
        <v/>
      </c>
      <c r="AM23" s="28" t="str">
        <f t="shared" si="15"/>
        <v/>
      </c>
      <c r="AN23" s="28" t="str">
        <f t="shared" si="16"/>
        <v/>
      </c>
      <c r="AO23" s="28" t="str">
        <f t="shared" si="17"/>
        <v/>
      </c>
      <c r="AP23" s="37" t="str">
        <f t="shared" si="18"/>
        <v/>
      </c>
      <c r="AR23" s="41" t="str">
        <f t="shared" si="19"/>
        <v/>
      </c>
      <c r="AS23" s="42" t="str">
        <f t="shared" si="20"/>
        <v/>
      </c>
      <c r="AT23" s="42" t="str">
        <f t="shared" si="21"/>
        <v/>
      </c>
      <c r="AU23" s="42" t="str">
        <f t="shared" si="22"/>
        <v/>
      </c>
      <c r="AV23" s="42" t="str">
        <f t="shared" si="23"/>
        <v/>
      </c>
      <c r="AW23" s="42" t="str">
        <f t="shared" si="34"/>
        <v/>
      </c>
      <c r="AX23" s="42" t="str">
        <f t="shared" si="24"/>
        <v/>
      </c>
      <c r="AY23" s="42" t="str">
        <f t="shared" si="25"/>
        <v/>
      </c>
      <c r="AZ23" s="43" t="str">
        <f t="shared" si="26"/>
        <v/>
      </c>
    </row>
    <row r="24" spans="1:52" s="22" customFormat="1" ht="11.45" customHeight="1" thickTop="1">
      <c r="A24" s="72"/>
      <c r="B24" s="121"/>
      <c r="C24" s="122">
        <f t="shared" si="3"/>
        <v>46</v>
      </c>
      <c r="D24" s="169">
        <f t="shared" si="27"/>
        <v>42688</v>
      </c>
      <c r="E24" s="123">
        <f t="shared" si="28"/>
        <v>42688</v>
      </c>
      <c r="F24" s="84">
        <v>6.5</v>
      </c>
      <c r="G24" s="85">
        <v>15</v>
      </c>
      <c r="H24" s="85">
        <v>0.5</v>
      </c>
      <c r="I24" s="174">
        <f t="shared" si="4"/>
        <v>8</v>
      </c>
      <c r="J24" s="200">
        <v>13.3385</v>
      </c>
      <c r="K24" s="121"/>
      <c r="L24" s="111"/>
      <c r="M24" s="112"/>
      <c r="N24" s="112"/>
      <c r="O24" s="174">
        <f t="shared" si="5"/>
        <v>0</v>
      </c>
      <c r="P24" s="126"/>
      <c r="Q24" s="180">
        <f t="shared" ca="1" si="29"/>
        <v>0</v>
      </c>
      <c r="R24" s="127" t="str">
        <f t="shared" ca="1" si="30"/>
        <v/>
      </c>
      <c r="S24" s="128" t="str">
        <f t="shared" ca="1" si="31"/>
        <v/>
      </c>
      <c r="T24" s="180">
        <f t="shared" si="32"/>
        <v>0</v>
      </c>
      <c r="U24" s="183" t="str">
        <f t="shared" si="6"/>
        <v/>
      </c>
      <c r="V24" s="183" t="str">
        <f t="shared" si="7"/>
        <v/>
      </c>
      <c r="W24" s="184">
        <f t="shared" ca="1" si="33"/>
        <v>0</v>
      </c>
      <c r="X24" s="82">
        <f t="shared" ca="1" si="8"/>
        <v>0</v>
      </c>
      <c r="Y24" s="83">
        <f t="shared" ca="1" si="9"/>
        <v>0</v>
      </c>
      <c r="Z24" s="72"/>
      <c r="AA24" s="28" t="s">
        <v>44</v>
      </c>
      <c r="AB24" s="27"/>
      <c r="AC24" s="25">
        <f ca="1">AD23-480.74</f>
        <v>2016.2656148799995</v>
      </c>
      <c r="AD24" s="25">
        <f ca="1">-AC24*0.014</f>
        <v>-28.227718608319993</v>
      </c>
      <c r="AE24" s="81"/>
      <c r="AF24" s="81"/>
      <c r="AG24" s="81"/>
      <c r="AH24" s="46" t="str">
        <f t="shared" si="10"/>
        <v/>
      </c>
      <c r="AI24" s="45" t="str">
        <f t="shared" si="11"/>
        <v/>
      </c>
      <c r="AJ24" s="28">
        <f t="shared" si="12"/>
        <v>1</v>
      </c>
      <c r="AK24" s="28" t="str">
        <f t="shared" si="13"/>
        <v/>
      </c>
      <c r="AL24" s="28" t="str">
        <f t="shared" si="14"/>
        <v/>
      </c>
      <c r="AM24" s="28" t="str">
        <f t="shared" si="15"/>
        <v/>
      </c>
      <c r="AN24" s="28" t="str">
        <f t="shared" si="16"/>
        <v/>
      </c>
      <c r="AO24" s="28" t="str">
        <f t="shared" si="17"/>
        <v/>
      </c>
      <c r="AP24" s="37" t="str">
        <f t="shared" si="18"/>
        <v/>
      </c>
      <c r="AR24" s="41" t="str">
        <f t="shared" si="19"/>
        <v/>
      </c>
      <c r="AS24" s="42" t="str">
        <f t="shared" si="20"/>
        <v/>
      </c>
      <c r="AT24" s="42">
        <f t="shared" si="21"/>
        <v>8</v>
      </c>
      <c r="AU24" s="42" t="str">
        <f t="shared" si="22"/>
        <v/>
      </c>
      <c r="AV24" s="42" t="str">
        <f t="shared" si="23"/>
        <v/>
      </c>
      <c r="AW24" s="42" t="str">
        <f t="shared" si="34"/>
        <v/>
      </c>
      <c r="AX24" s="42" t="str">
        <f t="shared" si="24"/>
        <v/>
      </c>
      <c r="AY24" s="42" t="str">
        <f t="shared" si="25"/>
        <v/>
      </c>
      <c r="AZ24" s="43" t="str">
        <f t="shared" si="26"/>
        <v/>
      </c>
    </row>
    <row r="25" spans="1:52" s="22" customFormat="1" ht="11.45" customHeight="1">
      <c r="A25" s="72"/>
      <c r="B25" s="129"/>
      <c r="C25" s="130">
        <f t="shared" si="3"/>
        <v>46</v>
      </c>
      <c r="D25" s="170">
        <f t="shared" si="27"/>
        <v>42689</v>
      </c>
      <c r="E25" s="131">
        <f t="shared" si="28"/>
        <v>42689</v>
      </c>
      <c r="F25" s="84">
        <v>6.5</v>
      </c>
      <c r="G25" s="85">
        <v>18</v>
      </c>
      <c r="H25" s="85">
        <v>0.5</v>
      </c>
      <c r="I25" s="175">
        <f t="shared" si="4"/>
        <v>11</v>
      </c>
      <c r="J25" s="200">
        <v>13.3385</v>
      </c>
      <c r="K25" s="129"/>
      <c r="L25" s="116"/>
      <c r="M25" s="115"/>
      <c r="N25" s="115"/>
      <c r="O25" s="175">
        <f t="shared" si="5"/>
        <v>0</v>
      </c>
      <c r="P25" s="134"/>
      <c r="Q25" s="181">
        <f t="shared" ca="1" si="29"/>
        <v>0</v>
      </c>
      <c r="R25" s="136" t="str">
        <f t="shared" ca="1" si="30"/>
        <v/>
      </c>
      <c r="S25" s="137" t="str">
        <f t="shared" ca="1" si="31"/>
        <v/>
      </c>
      <c r="T25" s="185">
        <f t="shared" si="32"/>
        <v>1</v>
      </c>
      <c r="U25" s="186">
        <f t="shared" si="6"/>
        <v>1</v>
      </c>
      <c r="V25" s="186" t="str">
        <f t="shared" si="7"/>
        <v/>
      </c>
      <c r="W25" s="187">
        <f t="shared" ca="1" si="33"/>
        <v>0</v>
      </c>
      <c r="X25" s="82">
        <f t="shared" ca="1" si="8"/>
        <v>0</v>
      </c>
      <c r="Y25" s="83">
        <f t="shared" ca="1" si="9"/>
        <v>0</v>
      </c>
      <c r="Z25" s="72"/>
      <c r="AA25" s="28" t="s">
        <v>45</v>
      </c>
      <c r="AB25" s="24"/>
      <c r="AC25" s="25">
        <f ca="1">AD23-AD14</f>
        <v>2480.9994148799997</v>
      </c>
      <c r="AD25" s="25">
        <f ca="1">-AC25*0.028</f>
        <v>-69.467983616639998</v>
      </c>
      <c r="AE25" s="81"/>
      <c r="AF25" s="81"/>
      <c r="AG25" s="81"/>
      <c r="AH25" s="46" t="str">
        <f t="shared" si="10"/>
        <v/>
      </c>
      <c r="AI25" s="45" t="str">
        <f t="shared" si="11"/>
        <v/>
      </c>
      <c r="AJ25" s="28">
        <f t="shared" si="12"/>
        <v>1</v>
      </c>
      <c r="AK25" s="28" t="str">
        <f t="shared" si="13"/>
        <v/>
      </c>
      <c r="AL25" s="28" t="str">
        <f t="shared" si="14"/>
        <v/>
      </c>
      <c r="AM25" s="28" t="str">
        <f t="shared" si="15"/>
        <v/>
      </c>
      <c r="AN25" s="28" t="str">
        <f t="shared" si="16"/>
        <v/>
      </c>
      <c r="AO25" s="28" t="str">
        <f t="shared" si="17"/>
        <v/>
      </c>
      <c r="AP25" s="37" t="str">
        <f t="shared" si="18"/>
        <v/>
      </c>
      <c r="AR25" s="41" t="str">
        <f t="shared" si="19"/>
        <v/>
      </c>
      <c r="AS25" s="42" t="str">
        <f t="shared" si="20"/>
        <v/>
      </c>
      <c r="AT25" s="42">
        <f t="shared" si="21"/>
        <v>11</v>
      </c>
      <c r="AU25" s="42" t="str">
        <f t="shared" si="22"/>
        <v/>
      </c>
      <c r="AV25" s="42" t="str">
        <f t="shared" si="23"/>
        <v/>
      </c>
      <c r="AW25" s="42" t="str">
        <f t="shared" si="34"/>
        <v/>
      </c>
      <c r="AX25" s="42" t="str">
        <f t="shared" si="24"/>
        <v/>
      </c>
      <c r="AY25" s="42" t="str">
        <f t="shared" si="25"/>
        <v/>
      </c>
      <c r="AZ25" s="43" t="str">
        <f t="shared" si="26"/>
        <v/>
      </c>
    </row>
    <row r="26" spans="1:52" s="22" customFormat="1" ht="11.45" customHeight="1">
      <c r="A26" s="72"/>
      <c r="B26" s="129"/>
      <c r="C26" s="130">
        <f t="shared" si="3"/>
        <v>46</v>
      </c>
      <c r="D26" s="170">
        <f t="shared" si="27"/>
        <v>42690</v>
      </c>
      <c r="E26" s="131">
        <f t="shared" si="28"/>
        <v>42690</v>
      </c>
      <c r="F26" s="84">
        <v>6.5</v>
      </c>
      <c r="G26" s="85">
        <v>18.5</v>
      </c>
      <c r="H26" s="85">
        <v>0.5</v>
      </c>
      <c r="I26" s="175">
        <f t="shared" si="4"/>
        <v>11.5</v>
      </c>
      <c r="J26" s="200">
        <v>13.3385</v>
      </c>
      <c r="K26" s="129"/>
      <c r="L26" s="116"/>
      <c r="M26" s="115"/>
      <c r="N26" s="115"/>
      <c r="O26" s="175">
        <f t="shared" si="5"/>
        <v>0</v>
      </c>
      <c r="P26" s="134"/>
      <c r="Q26" s="181">
        <f t="shared" ca="1" si="29"/>
        <v>0</v>
      </c>
      <c r="R26" s="136" t="str">
        <f t="shared" ca="1" si="30"/>
        <v/>
      </c>
      <c r="S26" s="137" t="str">
        <f t="shared" ca="1" si="31"/>
        <v/>
      </c>
      <c r="T26" s="185">
        <f t="shared" si="32"/>
        <v>1.5</v>
      </c>
      <c r="U26" s="186">
        <f t="shared" si="6"/>
        <v>1.5</v>
      </c>
      <c r="V26" s="186" t="str">
        <f t="shared" si="7"/>
        <v/>
      </c>
      <c r="W26" s="187">
        <f t="shared" ca="1" si="33"/>
        <v>0</v>
      </c>
      <c r="X26" s="82">
        <f t="shared" ca="1" si="8"/>
        <v>0</v>
      </c>
      <c r="Y26" s="83">
        <f t="shared" ca="1" si="9"/>
        <v>0</v>
      </c>
      <c r="Z26" s="72"/>
      <c r="AA26" s="28" t="s">
        <v>46</v>
      </c>
      <c r="AB26" s="24"/>
      <c r="AC26" s="25">
        <f ca="1">AD23-AE13-AD14</f>
        <v>2440.9839148799997</v>
      </c>
      <c r="AD26" s="25">
        <f ca="1">-AC26*0.08</f>
        <v>-195.27871319039997</v>
      </c>
      <c r="AE26" s="81"/>
      <c r="AF26" s="81"/>
      <c r="AG26" s="81"/>
      <c r="AH26" s="46" t="str">
        <f t="shared" si="10"/>
        <v/>
      </c>
      <c r="AI26" s="45" t="str">
        <f t="shared" si="11"/>
        <v/>
      </c>
      <c r="AJ26" s="28">
        <f t="shared" si="12"/>
        <v>1</v>
      </c>
      <c r="AK26" s="28" t="str">
        <f t="shared" si="13"/>
        <v/>
      </c>
      <c r="AL26" s="28" t="str">
        <f t="shared" si="14"/>
        <v/>
      </c>
      <c r="AM26" s="28" t="str">
        <f t="shared" si="15"/>
        <v/>
      </c>
      <c r="AN26" s="28" t="str">
        <f t="shared" si="16"/>
        <v/>
      </c>
      <c r="AO26" s="28" t="str">
        <f t="shared" si="17"/>
        <v/>
      </c>
      <c r="AP26" s="37" t="str">
        <f t="shared" si="18"/>
        <v/>
      </c>
      <c r="AR26" s="41" t="str">
        <f t="shared" si="19"/>
        <v/>
      </c>
      <c r="AS26" s="42" t="str">
        <f t="shared" si="20"/>
        <v/>
      </c>
      <c r="AT26" s="42">
        <f t="shared" si="21"/>
        <v>11.5</v>
      </c>
      <c r="AU26" s="42" t="str">
        <f t="shared" si="22"/>
        <v/>
      </c>
      <c r="AV26" s="42" t="str">
        <f t="shared" si="23"/>
        <v/>
      </c>
      <c r="AW26" s="42" t="str">
        <f t="shared" si="34"/>
        <v/>
      </c>
      <c r="AX26" s="42" t="str">
        <f t="shared" si="24"/>
        <v/>
      </c>
      <c r="AY26" s="42" t="str">
        <f t="shared" si="25"/>
        <v/>
      </c>
      <c r="AZ26" s="43" t="str">
        <f t="shared" si="26"/>
        <v/>
      </c>
    </row>
    <row r="27" spans="1:52" s="22" customFormat="1" ht="11.45" customHeight="1">
      <c r="A27" s="72"/>
      <c r="B27" s="129"/>
      <c r="C27" s="130">
        <f t="shared" si="3"/>
        <v>46</v>
      </c>
      <c r="D27" s="170">
        <f t="shared" si="27"/>
        <v>42691</v>
      </c>
      <c r="E27" s="131">
        <f t="shared" si="28"/>
        <v>42691</v>
      </c>
      <c r="F27" s="84">
        <v>6.5</v>
      </c>
      <c r="G27" s="85">
        <v>14</v>
      </c>
      <c r="H27" s="85">
        <v>0.5</v>
      </c>
      <c r="I27" s="175">
        <f t="shared" si="4"/>
        <v>7</v>
      </c>
      <c r="J27" s="200">
        <v>13.3385</v>
      </c>
      <c r="K27" s="129"/>
      <c r="L27" s="116"/>
      <c r="M27" s="115"/>
      <c r="N27" s="115"/>
      <c r="O27" s="175">
        <f t="shared" si="5"/>
        <v>0</v>
      </c>
      <c r="P27" s="134"/>
      <c r="Q27" s="181">
        <f t="shared" ca="1" si="29"/>
        <v>0</v>
      </c>
      <c r="R27" s="136" t="str">
        <f t="shared" ca="1" si="30"/>
        <v/>
      </c>
      <c r="S27" s="137" t="str">
        <f t="shared" ca="1" si="31"/>
        <v/>
      </c>
      <c r="T27" s="185">
        <f t="shared" si="32"/>
        <v>0</v>
      </c>
      <c r="U27" s="186" t="str">
        <f t="shared" si="6"/>
        <v/>
      </c>
      <c r="V27" s="186" t="str">
        <f t="shared" si="7"/>
        <v/>
      </c>
      <c r="W27" s="187">
        <f t="shared" ca="1" si="33"/>
        <v>0</v>
      </c>
      <c r="X27" s="82">
        <f t="shared" ca="1" si="8"/>
        <v>0</v>
      </c>
      <c r="Y27" s="83">
        <f t="shared" ca="1" si="9"/>
        <v>0</v>
      </c>
      <c r="Z27" s="72"/>
      <c r="AA27" s="28" t="s">
        <v>47</v>
      </c>
      <c r="AB27" s="24"/>
      <c r="AC27" s="25">
        <f ca="1">AD23-AE13-AD14</f>
        <v>2440.9839148799997</v>
      </c>
      <c r="AD27" s="25">
        <f ca="1">-AC27*0.0025</f>
        <v>-6.102459787199999</v>
      </c>
      <c r="AE27" s="81"/>
      <c r="AF27" s="81"/>
      <c r="AG27" s="81"/>
      <c r="AH27" s="46" t="str">
        <f t="shared" si="10"/>
        <v/>
      </c>
      <c r="AI27" s="45" t="str">
        <f t="shared" si="11"/>
        <v/>
      </c>
      <c r="AJ27" s="28">
        <f t="shared" si="12"/>
        <v>1</v>
      </c>
      <c r="AK27" s="28" t="str">
        <f t="shared" si="13"/>
        <v/>
      </c>
      <c r="AL27" s="28" t="str">
        <f t="shared" si="14"/>
        <v/>
      </c>
      <c r="AM27" s="28" t="str">
        <f t="shared" si="15"/>
        <v/>
      </c>
      <c r="AN27" s="28" t="str">
        <f t="shared" si="16"/>
        <v/>
      </c>
      <c r="AO27" s="28" t="str">
        <f t="shared" si="17"/>
        <v/>
      </c>
      <c r="AP27" s="37" t="str">
        <f t="shared" si="18"/>
        <v/>
      </c>
      <c r="AR27" s="41" t="str">
        <f t="shared" si="19"/>
        <v/>
      </c>
      <c r="AS27" s="42" t="str">
        <f t="shared" si="20"/>
        <v/>
      </c>
      <c r="AT27" s="42">
        <f t="shared" si="21"/>
        <v>7</v>
      </c>
      <c r="AU27" s="42" t="str">
        <f t="shared" si="22"/>
        <v/>
      </c>
      <c r="AV27" s="42" t="str">
        <f t="shared" si="23"/>
        <v/>
      </c>
      <c r="AW27" s="42" t="str">
        <f t="shared" si="34"/>
        <v/>
      </c>
      <c r="AX27" s="42" t="str">
        <f t="shared" si="24"/>
        <v/>
      </c>
      <c r="AY27" s="42" t="str">
        <f t="shared" si="25"/>
        <v/>
      </c>
      <c r="AZ27" s="43" t="str">
        <f t="shared" si="26"/>
        <v/>
      </c>
    </row>
    <row r="28" spans="1:52" s="22" customFormat="1" ht="11.45" customHeight="1">
      <c r="A28" s="72"/>
      <c r="B28" s="129"/>
      <c r="C28" s="130">
        <f t="shared" si="3"/>
        <v>46</v>
      </c>
      <c r="D28" s="170">
        <f t="shared" si="27"/>
        <v>42692</v>
      </c>
      <c r="E28" s="131">
        <f t="shared" si="28"/>
        <v>42692</v>
      </c>
      <c r="F28" s="84">
        <v>6</v>
      </c>
      <c r="G28" s="85">
        <v>15</v>
      </c>
      <c r="H28" s="85">
        <v>0.5</v>
      </c>
      <c r="I28" s="175">
        <f t="shared" si="4"/>
        <v>8.5</v>
      </c>
      <c r="J28" s="200">
        <v>13.3385</v>
      </c>
      <c r="K28" s="129"/>
      <c r="L28" s="116"/>
      <c r="M28" s="115"/>
      <c r="N28" s="115"/>
      <c r="O28" s="175">
        <f t="shared" si="5"/>
        <v>0</v>
      </c>
      <c r="P28" s="134"/>
      <c r="Q28" s="181">
        <f t="shared" ca="1" si="29"/>
        <v>0</v>
      </c>
      <c r="R28" s="136" t="str">
        <f t="shared" ca="1" si="30"/>
        <v/>
      </c>
      <c r="S28" s="137" t="str">
        <f t="shared" ca="1" si="31"/>
        <v/>
      </c>
      <c r="T28" s="185">
        <f t="shared" si="32"/>
        <v>0</v>
      </c>
      <c r="U28" s="186" t="str">
        <f t="shared" si="6"/>
        <v/>
      </c>
      <c r="V28" s="186" t="str">
        <f t="shared" si="7"/>
        <v/>
      </c>
      <c r="W28" s="187">
        <f t="shared" ca="1" si="33"/>
        <v>0</v>
      </c>
      <c r="X28" s="82">
        <f t="shared" ca="1" si="8"/>
        <v>0</v>
      </c>
      <c r="Y28" s="83">
        <f t="shared" ca="1" si="9"/>
        <v>0</v>
      </c>
      <c r="Z28" s="72"/>
      <c r="AA28" s="28" t="s">
        <v>48</v>
      </c>
      <c r="AB28" s="24"/>
      <c r="AC28" s="25">
        <f ca="1">AD23-AD14-1922.96</f>
        <v>558.03941487999964</v>
      </c>
      <c r="AD28" s="25">
        <f ca="1">-AC28*0.005</f>
        <v>-2.7901970743999982</v>
      </c>
      <c r="AE28" s="81"/>
      <c r="AF28" s="81"/>
      <c r="AG28" s="81"/>
      <c r="AH28" s="46" t="str">
        <f t="shared" si="10"/>
        <v/>
      </c>
      <c r="AI28" s="45" t="str">
        <f t="shared" si="11"/>
        <v/>
      </c>
      <c r="AJ28" s="28">
        <f t="shared" si="12"/>
        <v>1</v>
      </c>
      <c r="AK28" s="28" t="str">
        <f t="shared" si="13"/>
        <v/>
      </c>
      <c r="AL28" s="28" t="str">
        <f t="shared" si="14"/>
        <v/>
      </c>
      <c r="AM28" s="28" t="str">
        <f t="shared" si="15"/>
        <v/>
      </c>
      <c r="AN28" s="28" t="str">
        <f t="shared" si="16"/>
        <v/>
      </c>
      <c r="AO28" s="28" t="str">
        <f t="shared" si="17"/>
        <v/>
      </c>
      <c r="AP28" s="37" t="str">
        <f t="shared" si="18"/>
        <v/>
      </c>
      <c r="AR28" s="41" t="str">
        <f t="shared" si="19"/>
        <v/>
      </c>
      <c r="AS28" s="42" t="str">
        <f t="shared" si="20"/>
        <v/>
      </c>
      <c r="AT28" s="42">
        <f t="shared" si="21"/>
        <v>8.5</v>
      </c>
      <c r="AU28" s="42" t="str">
        <f t="shared" si="22"/>
        <v/>
      </c>
      <c r="AV28" s="42" t="str">
        <f t="shared" si="23"/>
        <v/>
      </c>
      <c r="AW28" s="42" t="str">
        <f t="shared" si="34"/>
        <v/>
      </c>
      <c r="AX28" s="42" t="str">
        <f t="shared" si="24"/>
        <v/>
      </c>
      <c r="AY28" s="42" t="str">
        <f t="shared" si="25"/>
        <v/>
      </c>
      <c r="AZ28" s="43" t="str">
        <f t="shared" si="26"/>
        <v/>
      </c>
    </row>
    <row r="29" spans="1:52" s="22" customFormat="1" ht="11.45" customHeight="1">
      <c r="A29" s="72"/>
      <c r="B29" s="129"/>
      <c r="C29" s="130">
        <f t="shared" si="3"/>
        <v>46</v>
      </c>
      <c r="D29" s="170">
        <f t="shared" si="27"/>
        <v>42693</v>
      </c>
      <c r="E29" s="131">
        <f t="shared" si="28"/>
        <v>42693</v>
      </c>
      <c r="F29" s="84"/>
      <c r="G29" s="85"/>
      <c r="H29" s="85"/>
      <c r="I29" s="175">
        <f t="shared" si="4"/>
        <v>0</v>
      </c>
      <c r="J29" s="200"/>
      <c r="K29" s="129"/>
      <c r="L29" s="116"/>
      <c r="M29" s="115"/>
      <c r="N29" s="115"/>
      <c r="O29" s="175">
        <f t="shared" si="5"/>
        <v>0</v>
      </c>
      <c r="P29" s="134"/>
      <c r="Q29" s="181">
        <f t="shared" ca="1" si="29"/>
        <v>0</v>
      </c>
      <c r="R29" s="136" t="str">
        <f t="shared" ca="1" si="30"/>
        <v/>
      </c>
      <c r="S29" s="137" t="str">
        <f t="shared" ca="1" si="31"/>
        <v/>
      </c>
      <c r="T29" s="185">
        <f t="shared" si="32"/>
        <v>0</v>
      </c>
      <c r="U29" s="186" t="str">
        <f t="shared" si="6"/>
        <v/>
      </c>
      <c r="V29" s="186" t="str">
        <f t="shared" si="7"/>
        <v/>
      </c>
      <c r="W29" s="187">
        <f t="shared" ca="1" si="33"/>
        <v>0</v>
      </c>
      <c r="X29" s="82">
        <f t="shared" ca="1" si="8"/>
        <v>0</v>
      </c>
      <c r="Y29" s="83">
        <f t="shared" ca="1" si="9"/>
        <v>0</v>
      </c>
      <c r="Z29" s="72"/>
      <c r="AA29" s="90" t="s">
        <v>49</v>
      </c>
      <c r="AB29" s="24"/>
      <c r="AC29" s="24"/>
      <c r="AD29" s="25">
        <f ca="1">SUM(AD24:AD28)</f>
        <v>-301.86707227695996</v>
      </c>
      <c r="AE29" s="81"/>
      <c r="AF29" s="81"/>
      <c r="AG29" s="81"/>
      <c r="AH29" s="46" t="str">
        <f t="shared" si="10"/>
        <v/>
      </c>
      <c r="AI29" s="45" t="str">
        <f t="shared" si="11"/>
        <v/>
      </c>
      <c r="AJ29" s="28" t="str">
        <f t="shared" si="12"/>
        <v/>
      </c>
      <c r="AK29" s="28" t="str">
        <f t="shared" si="13"/>
        <v/>
      </c>
      <c r="AL29" s="28" t="str">
        <f t="shared" si="14"/>
        <v/>
      </c>
      <c r="AM29" s="28" t="str">
        <f t="shared" si="15"/>
        <v/>
      </c>
      <c r="AN29" s="28" t="str">
        <f t="shared" si="16"/>
        <v/>
      </c>
      <c r="AO29" s="28" t="str">
        <f t="shared" si="17"/>
        <v/>
      </c>
      <c r="AP29" s="37" t="str">
        <f t="shared" si="18"/>
        <v/>
      </c>
      <c r="AR29" s="41" t="str">
        <f t="shared" si="19"/>
        <v/>
      </c>
      <c r="AS29" s="42" t="str">
        <f t="shared" si="20"/>
        <v/>
      </c>
      <c r="AT29" s="42" t="str">
        <f t="shared" si="21"/>
        <v/>
      </c>
      <c r="AU29" s="42" t="str">
        <f t="shared" si="22"/>
        <v/>
      </c>
      <c r="AV29" s="42" t="str">
        <f t="shared" si="23"/>
        <v/>
      </c>
      <c r="AW29" s="42" t="str">
        <f t="shared" si="34"/>
        <v/>
      </c>
      <c r="AX29" s="42" t="str">
        <f t="shared" si="24"/>
        <v/>
      </c>
      <c r="AY29" s="42" t="str">
        <f t="shared" si="25"/>
        <v/>
      </c>
      <c r="AZ29" s="43" t="str">
        <f t="shared" si="26"/>
        <v/>
      </c>
    </row>
    <row r="30" spans="1:52" s="22" customFormat="1" ht="11.45" customHeight="1" thickBot="1">
      <c r="A30" s="72"/>
      <c r="B30" s="139"/>
      <c r="C30" s="140">
        <f t="shared" si="3"/>
        <v>46</v>
      </c>
      <c r="D30" s="171">
        <f t="shared" si="27"/>
        <v>42694</v>
      </c>
      <c r="E30" s="141">
        <f t="shared" si="28"/>
        <v>42694</v>
      </c>
      <c r="F30" s="87"/>
      <c r="G30" s="88"/>
      <c r="H30" s="88"/>
      <c r="I30" s="176">
        <f t="shared" si="4"/>
        <v>0</v>
      </c>
      <c r="J30" s="201"/>
      <c r="K30" s="139"/>
      <c r="L30" s="117"/>
      <c r="M30" s="118"/>
      <c r="N30" s="118"/>
      <c r="O30" s="176">
        <f t="shared" si="5"/>
        <v>0</v>
      </c>
      <c r="P30" s="144"/>
      <c r="Q30" s="197">
        <f t="shared" ca="1" si="29"/>
        <v>46</v>
      </c>
      <c r="R30" s="146">
        <f t="shared" ca="1" si="30"/>
        <v>46</v>
      </c>
      <c r="S30" s="147">
        <f t="shared" ca="1" si="31"/>
        <v>0</v>
      </c>
      <c r="T30" s="188">
        <f t="shared" si="32"/>
        <v>0</v>
      </c>
      <c r="U30" s="189" t="str">
        <f t="shared" si="6"/>
        <v/>
      </c>
      <c r="V30" s="189" t="str">
        <f t="shared" si="7"/>
        <v/>
      </c>
      <c r="W30" s="190">
        <f t="shared" ca="1" si="33"/>
        <v>0</v>
      </c>
      <c r="X30" s="82">
        <f t="shared" ca="1" si="8"/>
        <v>0</v>
      </c>
      <c r="Y30" s="83">
        <f t="shared" ca="1" si="9"/>
        <v>0</v>
      </c>
      <c r="Z30" s="72"/>
      <c r="AA30" s="28" t="s">
        <v>50</v>
      </c>
      <c r="AB30" s="24"/>
      <c r="AC30" s="24"/>
      <c r="AD30" s="24"/>
      <c r="AE30" s="81"/>
      <c r="AF30" s="81"/>
      <c r="AG30" s="81"/>
      <c r="AH30" s="46" t="str">
        <f t="shared" si="10"/>
        <v/>
      </c>
      <c r="AI30" s="45" t="str">
        <f t="shared" si="11"/>
        <v/>
      </c>
      <c r="AJ30" s="28" t="str">
        <f t="shared" si="12"/>
        <v/>
      </c>
      <c r="AK30" s="28" t="str">
        <f t="shared" si="13"/>
        <v/>
      </c>
      <c r="AL30" s="28" t="str">
        <f t="shared" si="14"/>
        <v/>
      </c>
      <c r="AM30" s="28" t="str">
        <f t="shared" si="15"/>
        <v/>
      </c>
      <c r="AN30" s="28" t="str">
        <f t="shared" si="16"/>
        <v/>
      </c>
      <c r="AO30" s="28" t="str">
        <f t="shared" si="17"/>
        <v/>
      </c>
      <c r="AP30" s="37" t="str">
        <f t="shared" si="18"/>
        <v/>
      </c>
      <c r="AR30" s="41" t="str">
        <f t="shared" si="19"/>
        <v/>
      </c>
      <c r="AS30" s="42" t="str">
        <f t="shared" si="20"/>
        <v/>
      </c>
      <c r="AT30" s="42" t="str">
        <f t="shared" si="21"/>
        <v/>
      </c>
      <c r="AU30" s="42" t="str">
        <f t="shared" si="22"/>
        <v/>
      </c>
      <c r="AV30" s="42" t="str">
        <f t="shared" si="23"/>
        <v/>
      </c>
      <c r="AW30" s="42" t="str">
        <f t="shared" si="34"/>
        <v/>
      </c>
      <c r="AX30" s="42" t="str">
        <f t="shared" si="24"/>
        <v/>
      </c>
      <c r="AY30" s="42" t="str">
        <f t="shared" si="25"/>
        <v/>
      </c>
      <c r="AZ30" s="43" t="str">
        <f t="shared" si="26"/>
        <v/>
      </c>
    </row>
    <row r="31" spans="1:52" s="22" customFormat="1" ht="11.45" customHeight="1" thickTop="1">
      <c r="A31" s="72"/>
      <c r="B31" s="121"/>
      <c r="C31" s="122">
        <f t="shared" si="3"/>
        <v>47</v>
      </c>
      <c r="D31" s="169">
        <f t="shared" si="27"/>
        <v>42695</v>
      </c>
      <c r="E31" s="123">
        <f t="shared" si="28"/>
        <v>42695</v>
      </c>
      <c r="F31" s="84">
        <v>6</v>
      </c>
      <c r="G31" s="85">
        <v>15.5</v>
      </c>
      <c r="H31" s="85">
        <v>0.5</v>
      </c>
      <c r="I31" s="174">
        <f t="shared" si="4"/>
        <v>9</v>
      </c>
      <c r="J31" s="200">
        <v>13.3385</v>
      </c>
      <c r="K31" s="121"/>
      <c r="L31" s="111"/>
      <c r="M31" s="112"/>
      <c r="N31" s="112"/>
      <c r="O31" s="174">
        <f t="shared" si="5"/>
        <v>0</v>
      </c>
      <c r="P31" s="126"/>
      <c r="Q31" s="180">
        <f t="shared" ca="1" si="29"/>
        <v>0</v>
      </c>
      <c r="R31" s="127" t="str">
        <f t="shared" ca="1" si="30"/>
        <v/>
      </c>
      <c r="S31" s="128" t="str">
        <f t="shared" ca="1" si="31"/>
        <v/>
      </c>
      <c r="T31" s="180">
        <f t="shared" si="32"/>
        <v>0</v>
      </c>
      <c r="U31" s="183" t="str">
        <f t="shared" si="6"/>
        <v/>
      </c>
      <c r="V31" s="183" t="str">
        <f t="shared" si="7"/>
        <v/>
      </c>
      <c r="W31" s="184">
        <f t="shared" ca="1" si="33"/>
        <v>0</v>
      </c>
      <c r="X31" s="82">
        <f t="shared" ca="1" si="8"/>
        <v>0</v>
      </c>
      <c r="Y31" s="83">
        <f t="shared" ca="1" si="9"/>
        <v>0</v>
      </c>
      <c r="Z31" s="72"/>
      <c r="AA31" s="91" t="s">
        <v>37</v>
      </c>
      <c r="AB31" s="24"/>
      <c r="AC31" s="24"/>
      <c r="AD31" s="24"/>
      <c r="AE31" s="81"/>
      <c r="AF31" s="81"/>
      <c r="AG31" s="81"/>
      <c r="AH31" s="46" t="str">
        <f t="shared" si="10"/>
        <v/>
      </c>
      <c r="AI31" s="45" t="str">
        <f t="shared" si="11"/>
        <v/>
      </c>
      <c r="AJ31" s="28">
        <f t="shared" si="12"/>
        <v>1</v>
      </c>
      <c r="AK31" s="28" t="str">
        <f t="shared" si="13"/>
        <v/>
      </c>
      <c r="AL31" s="28" t="str">
        <f t="shared" si="14"/>
        <v/>
      </c>
      <c r="AM31" s="28" t="str">
        <f t="shared" si="15"/>
        <v/>
      </c>
      <c r="AN31" s="28" t="str">
        <f t="shared" si="16"/>
        <v/>
      </c>
      <c r="AO31" s="28" t="str">
        <f t="shared" si="17"/>
        <v/>
      </c>
      <c r="AP31" s="37" t="str">
        <f t="shared" si="18"/>
        <v/>
      </c>
      <c r="AR31" s="41" t="str">
        <f t="shared" si="19"/>
        <v/>
      </c>
      <c r="AS31" s="42" t="str">
        <f t="shared" si="20"/>
        <v/>
      </c>
      <c r="AT31" s="42">
        <f t="shared" si="21"/>
        <v>9</v>
      </c>
      <c r="AU31" s="42" t="str">
        <f t="shared" si="22"/>
        <v/>
      </c>
      <c r="AV31" s="42" t="str">
        <f t="shared" si="23"/>
        <v/>
      </c>
      <c r="AW31" s="42" t="str">
        <f t="shared" si="34"/>
        <v/>
      </c>
      <c r="AX31" s="42" t="str">
        <f t="shared" si="24"/>
        <v/>
      </c>
      <c r="AY31" s="42" t="str">
        <f t="shared" si="25"/>
        <v/>
      </c>
      <c r="AZ31" s="43" t="str">
        <f t="shared" si="26"/>
        <v/>
      </c>
    </row>
    <row r="32" spans="1:52" s="22" customFormat="1" ht="11.45" customHeight="1">
      <c r="A32" s="72"/>
      <c r="B32" s="129"/>
      <c r="C32" s="130">
        <f t="shared" si="3"/>
        <v>47</v>
      </c>
      <c r="D32" s="170">
        <f t="shared" si="27"/>
        <v>42696</v>
      </c>
      <c r="E32" s="131">
        <f t="shared" si="28"/>
        <v>42696</v>
      </c>
      <c r="F32" s="84">
        <v>6</v>
      </c>
      <c r="G32" s="85">
        <v>15</v>
      </c>
      <c r="H32" s="85">
        <v>0.5</v>
      </c>
      <c r="I32" s="175">
        <f t="shared" si="4"/>
        <v>8.5</v>
      </c>
      <c r="J32" s="200">
        <v>13.3385</v>
      </c>
      <c r="K32" s="129"/>
      <c r="L32" s="116"/>
      <c r="M32" s="115"/>
      <c r="N32" s="115"/>
      <c r="O32" s="175">
        <f t="shared" si="5"/>
        <v>0</v>
      </c>
      <c r="P32" s="134"/>
      <c r="Q32" s="181">
        <f t="shared" ca="1" si="29"/>
        <v>0</v>
      </c>
      <c r="R32" s="136" t="str">
        <f t="shared" ca="1" si="30"/>
        <v/>
      </c>
      <c r="S32" s="137" t="str">
        <f t="shared" ca="1" si="31"/>
        <v/>
      </c>
      <c r="T32" s="185">
        <f t="shared" si="32"/>
        <v>0</v>
      </c>
      <c r="U32" s="186" t="str">
        <f t="shared" si="6"/>
        <v/>
      </c>
      <c r="V32" s="186" t="str">
        <f t="shared" si="7"/>
        <v/>
      </c>
      <c r="W32" s="187">
        <f t="shared" ca="1" si="33"/>
        <v>0</v>
      </c>
      <c r="X32" s="82">
        <f t="shared" ca="1" si="8"/>
        <v>0</v>
      </c>
      <c r="Y32" s="83">
        <f t="shared" ca="1" si="9"/>
        <v>0</v>
      </c>
      <c r="Z32" s="72"/>
      <c r="AA32" s="91" t="s">
        <v>38</v>
      </c>
      <c r="AB32" s="24"/>
      <c r="AC32" s="24"/>
      <c r="AD32" s="24"/>
      <c r="AE32" s="81"/>
      <c r="AF32" s="81"/>
      <c r="AG32" s="81"/>
      <c r="AH32" s="46" t="str">
        <f t="shared" si="10"/>
        <v/>
      </c>
      <c r="AI32" s="45" t="str">
        <f t="shared" si="11"/>
        <v/>
      </c>
      <c r="AJ32" s="28">
        <f t="shared" si="12"/>
        <v>1</v>
      </c>
      <c r="AK32" s="28" t="str">
        <f t="shared" si="13"/>
        <v/>
      </c>
      <c r="AL32" s="28" t="str">
        <f t="shared" si="14"/>
        <v/>
      </c>
      <c r="AM32" s="28" t="str">
        <f t="shared" si="15"/>
        <v/>
      </c>
      <c r="AN32" s="28" t="str">
        <f t="shared" si="16"/>
        <v/>
      </c>
      <c r="AO32" s="28" t="str">
        <f t="shared" si="17"/>
        <v/>
      </c>
      <c r="AP32" s="37" t="str">
        <f t="shared" si="18"/>
        <v/>
      </c>
      <c r="AR32" s="41" t="str">
        <f t="shared" si="19"/>
        <v/>
      </c>
      <c r="AS32" s="42" t="str">
        <f t="shared" si="20"/>
        <v/>
      </c>
      <c r="AT32" s="42">
        <f t="shared" si="21"/>
        <v>8.5</v>
      </c>
      <c r="AU32" s="42" t="str">
        <f t="shared" si="22"/>
        <v/>
      </c>
      <c r="AV32" s="42" t="str">
        <f t="shared" si="23"/>
        <v/>
      </c>
      <c r="AW32" s="42" t="str">
        <f t="shared" si="34"/>
        <v/>
      </c>
      <c r="AX32" s="42" t="str">
        <f t="shared" si="24"/>
        <v/>
      </c>
      <c r="AY32" s="42" t="str">
        <f t="shared" si="25"/>
        <v/>
      </c>
      <c r="AZ32" s="43" t="str">
        <f t="shared" si="26"/>
        <v/>
      </c>
    </row>
    <row r="33" spans="1:52" s="22" customFormat="1" ht="11.45" customHeight="1">
      <c r="A33" s="72"/>
      <c r="B33" s="129"/>
      <c r="C33" s="130">
        <f t="shared" si="3"/>
        <v>47</v>
      </c>
      <c r="D33" s="170">
        <f t="shared" si="27"/>
        <v>42697</v>
      </c>
      <c r="E33" s="131">
        <f t="shared" si="28"/>
        <v>42697</v>
      </c>
      <c r="F33" s="84">
        <v>6</v>
      </c>
      <c r="G33" s="85">
        <v>16</v>
      </c>
      <c r="H33" s="85">
        <v>0.5</v>
      </c>
      <c r="I33" s="175">
        <f t="shared" si="4"/>
        <v>9.5</v>
      </c>
      <c r="J33" s="200">
        <v>13.3385</v>
      </c>
      <c r="K33" s="129"/>
      <c r="L33" s="116"/>
      <c r="M33" s="115"/>
      <c r="N33" s="115"/>
      <c r="O33" s="175">
        <f t="shared" si="5"/>
        <v>0</v>
      </c>
      <c r="P33" s="134"/>
      <c r="Q33" s="181">
        <f t="shared" ca="1" si="29"/>
        <v>0</v>
      </c>
      <c r="R33" s="136" t="str">
        <f t="shared" ca="1" si="30"/>
        <v/>
      </c>
      <c r="S33" s="137" t="str">
        <f t="shared" ca="1" si="31"/>
        <v/>
      </c>
      <c r="T33" s="185">
        <f t="shared" si="32"/>
        <v>0</v>
      </c>
      <c r="U33" s="186" t="str">
        <f t="shared" si="6"/>
        <v/>
      </c>
      <c r="V33" s="186" t="str">
        <f t="shared" si="7"/>
        <v/>
      </c>
      <c r="W33" s="187">
        <f t="shared" ca="1" si="33"/>
        <v>0</v>
      </c>
      <c r="X33" s="82">
        <f t="shared" ca="1" si="8"/>
        <v>0</v>
      </c>
      <c r="Y33" s="83">
        <f t="shared" ca="1" si="9"/>
        <v>0</v>
      </c>
      <c r="Z33" s="72"/>
      <c r="AA33" s="90" t="s">
        <v>51</v>
      </c>
      <c r="AB33" s="24"/>
      <c r="AC33" s="24"/>
      <c r="AD33" s="24"/>
      <c r="AE33" s="81"/>
      <c r="AF33" s="81"/>
      <c r="AG33" s="81"/>
      <c r="AH33" s="46" t="str">
        <f t="shared" si="10"/>
        <v/>
      </c>
      <c r="AI33" s="45" t="str">
        <f t="shared" si="11"/>
        <v/>
      </c>
      <c r="AJ33" s="28">
        <f t="shared" si="12"/>
        <v>1</v>
      </c>
      <c r="AK33" s="28" t="str">
        <f t="shared" si="13"/>
        <v/>
      </c>
      <c r="AL33" s="28" t="str">
        <f t="shared" si="14"/>
        <v/>
      </c>
      <c r="AM33" s="28" t="str">
        <f t="shared" si="15"/>
        <v/>
      </c>
      <c r="AN33" s="28" t="str">
        <f t="shared" si="16"/>
        <v/>
      </c>
      <c r="AO33" s="28" t="str">
        <f t="shared" si="17"/>
        <v/>
      </c>
      <c r="AP33" s="37" t="str">
        <f t="shared" si="18"/>
        <v/>
      </c>
      <c r="AR33" s="41" t="str">
        <f t="shared" si="19"/>
        <v/>
      </c>
      <c r="AS33" s="42" t="str">
        <f t="shared" si="20"/>
        <v/>
      </c>
      <c r="AT33" s="42">
        <f t="shared" si="21"/>
        <v>9.5</v>
      </c>
      <c r="AU33" s="42" t="str">
        <f t="shared" si="22"/>
        <v/>
      </c>
      <c r="AV33" s="42" t="str">
        <f t="shared" si="23"/>
        <v/>
      </c>
      <c r="AW33" s="42" t="str">
        <f t="shared" si="34"/>
        <v/>
      </c>
      <c r="AX33" s="42" t="str">
        <f t="shared" si="24"/>
        <v/>
      </c>
      <c r="AY33" s="42" t="str">
        <f t="shared" si="25"/>
        <v/>
      </c>
      <c r="AZ33" s="43" t="str">
        <f t="shared" si="26"/>
        <v/>
      </c>
    </row>
    <row r="34" spans="1:52" s="22" customFormat="1" ht="11.45" customHeight="1">
      <c r="A34" s="72"/>
      <c r="B34" s="129"/>
      <c r="C34" s="130">
        <f t="shared" si="3"/>
        <v>47</v>
      </c>
      <c r="D34" s="170">
        <f t="shared" si="27"/>
        <v>42698</v>
      </c>
      <c r="E34" s="131">
        <f t="shared" si="28"/>
        <v>42698</v>
      </c>
      <c r="F34" s="84">
        <v>6</v>
      </c>
      <c r="G34" s="85">
        <v>14.5</v>
      </c>
      <c r="H34" s="85">
        <v>0.5</v>
      </c>
      <c r="I34" s="175">
        <f t="shared" si="4"/>
        <v>8</v>
      </c>
      <c r="J34" s="200">
        <v>13.3385</v>
      </c>
      <c r="K34" s="129"/>
      <c r="L34" s="116"/>
      <c r="M34" s="115"/>
      <c r="N34" s="115"/>
      <c r="O34" s="175">
        <f t="shared" si="5"/>
        <v>0</v>
      </c>
      <c r="P34" s="134"/>
      <c r="Q34" s="181">
        <f t="shared" ca="1" si="29"/>
        <v>0</v>
      </c>
      <c r="R34" s="136" t="str">
        <f t="shared" ca="1" si="30"/>
        <v/>
      </c>
      <c r="S34" s="137" t="str">
        <f t="shared" ca="1" si="31"/>
        <v/>
      </c>
      <c r="T34" s="185">
        <f t="shared" si="32"/>
        <v>0</v>
      </c>
      <c r="U34" s="186" t="str">
        <f t="shared" si="6"/>
        <v/>
      </c>
      <c r="V34" s="186" t="str">
        <f t="shared" si="7"/>
        <v/>
      </c>
      <c r="W34" s="187">
        <f t="shared" ca="1" si="33"/>
        <v>0</v>
      </c>
      <c r="X34" s="82">
        <f t="shared" ca="1" si="8"/>
        <v>0</v>
      </c>
      <c r="Y34" s="83">
        <f t="shared" ca="1" si="9"/>
        <v>0</v>
      </c>
      <c r="Z34" s="72"/>
      <c r="AA34" s="28" t="s">
        <v>52</v>
      </c>
      <c r="AB34" s="24"/>
      <c r="AC34" s="24"/>
      <c r="AD34" s="24"/>
      <c r="AE34" s="81"/>
      <c r="AF34" s="81"/>
      <c r="AG34" s="81"/>
      <c r="AH34" s="46" t="str">
        <f t="shared" si="10"/>
        <v/>
      </c>
      <c r="AI34" s="45" t="str">
        <f t="shared" si="11"/>
        <v/>
      </c>
      <c r="AJ34" s="28">
        <f t="shared" si="12"/>
        <v>1</v>
      </c>
      <c r="AK34" s="28" t="str">
        <f t="shared" si="13"/>
        <v/>
      </c>
      <c r="AL34" s="28" t="str">
        <f t="shared" si="14"/>
        <v/>
      </c>
      <c r="AM34" s="28" t="str">
        <f t="shared" si="15"/>
        <v/>
      </c>
      <c r="AN34" s="28" t="str">
        <f t="shared" si="16"/>
        <v/>
      </c>
      <c r="AO34" s="28" t="str">
        <f t="shared" si="17"/>
        <v/>
      </c>
      <c r="AP34" s="37" t="str">
        <f t="shared" si="18"/>
        <v/>
      </c>
      <c r="AR34" s="41" t="str">
        <f t="shared" si="19"/>
        <v/>
      </c>
      <c r="AS34" s="42" t="str">
        <f t="shared" si="20"/>
        <v/>
      </c>
      <c r="AT34" s="42">
        <f t="shared" si="21"/>
        <v>8</v>
      </c>
      <c r="AU34" s="42" t="str">
        <f t="shared" si="22"/>
        <v/>
      </c>
      <c r="AV34" s="42" t="str">
        <f t="shared" si="23"/>
        <v/>
      </c>
      <c r="AW34" s="42" t="str">
        <f t="shared" si="34"/>
        <v/>
      </c>
      <c r="AX34" s="42" t="str">
        <f t="shared" si="24"/>
        <v/>
      </c>
      <c r="AY34" s="42" t="str">
        <f t="shared" si="25"/>
        <v/>
      </c>
      <c r="AZ34" s="43" t="str">
        <f t="shared" si="26"/>
        <v/>
      </c>
    </row>
    <row r="35" spans="1:52" s="22" customFormat="1" ht="11.45" customHeight="1">
      <c r="A35" s="72"/>
      <c r="B35" s="129"/>
      <c r="C35" s="130">
        <f t="shared" si="3"/>
        <v>47</v>
      </c>
      <c r="D35" s="170">
        <f t="shared" si="27"/>
        <v>42699</v>
      </c>
      <c r="E35" s="131">
        <f t="shared" si="28"/>
        <v>42699</v>
      </c>
      <c r="F35" s="84">
        <v>6</v>
      </c>
      <c r="G35" s="85">
        <v>14.5</v>
      </c>
      <c r="H35" s="85">
        <v>0.5</v>
      </c>
      <c r="I35" s="175">
        <f t="shared" si="4"/>
        <v>8</v>
      </c>
      <c r="J35" s="200">
        <v>13.3385</v>
      </c>
      <c r="K35" s="129"/>
      <c r="L35" s="116"/>
      <c r="M35" s="115"/>
      <c r="N35" s="115"/>
      <c r="O35" s="175">
        <f t="shared" si="5"/>
        <v>0</v>
      </c>
      <c r="P35" s="134"/>
      <c r="Q35" s="181">
        <f t="shared" ca="1" si="29"/>
        <v>0</v>
      </c>
      <c r="R35" s="136" t="str">
        <f t="shared" ca="1" si="30"/>
        <v/>
      </c>
      <c r="S35" s="137" t="str">
        <f t="shared" ca="1" si="31"/>
        <v/>
      </c>
      <c r="T35" s="185">
        <f t="shared" si="32"/>
        <v>0</v>
      </c>
      <c r="U35" s="186" t="str">
        <f t="shared" si="6"/>
        <v/>
      </c>
      <c r="V35" s="186" t="str">
        <f t="shared" si="7"/>
        <v/>
      </c>
      <c r="W35" s="187">
        <f t="shared" ca="1" si="33"/>
        <v>0</v>
      </c>
      <c r="X35" s="82">
        <f t="shared" ca="1" si="8"/>
        <v>0</v>
      </c>
      <c r="Y35" s="83">
        <f t="shared" ca="1" si="9"/>
        <v>0</v>
      </c>
      <c r="Z35" s="72"/>
      <c r="AA35" s="28" t="s">
        <v>53</v>
      </c>
      <c r="AB35" s="24"/>
      <c r="AC35" s="24"/>
      <c r="AD35" s="25">
        <v>-30</v>
      </c>
      <c r="AE35" s="81"/>
      <c r="AF35" s="81"/>
      <c r="AG35" s="81"/>
      <c r="AH35" s="46" t="str">
        <f t="shared" si="10"/>
        <v/>
      </c>
      <c r="AI35" s="45" t="str">
        <f t="shared" si="11"/>
        <v/>
      </c>
      <c r="AJ35" s="28">
        <f t="shared" si="12"/>
        <v>1</v>
      </c>
      <c r="AK35" s="28" t="str">
        <f t="shared" si="13"/>
        <v/>
      </c>
      <c r="AL35" s="28" t="str">
        <f t="shared" si="14"/>
        <v/>
      </c>
      <c r="AM35" s="28" t="str">
        <f t="shared" si="15"/>
        <v/>
      </c>
      <c r="AN35" s="28" t="str">
        <f t="shared" si="16"/>
        <v/>
      </c>
      <c r="AO35" s="28" t="str">
        <f t="shared" si="17"/>
        <v/>
      </c>
      <c r="AP35" s="37" t="str">
        <f t="shared" si="18"/>
        <v/>
      </c>
      <c r="AR35" s="41" t="str">
        <f t="shared" si="19"/>
        <v/>
      </c>
      <c r="AS35" s="42" t="str">
        <f t="shared" si="20"/>
        <v/>
      </c>
      <c r="AT35" s="42">
        <f t="shared" si="21"/>
        <v>8</v>
      </c>
      <c r="AU35" s="42" t="str">
        <f t="shared" si="22"/>
        <v/>
      </c>
      <c r="AV35" s="42" t="str">
        <f t="shared" si="23"/>
        <v/>
      </c>
      <c r="AW35" s="42" t="str">
        <f t="shared" si="34"/>
        <v/>
      </c>
      <c r="AX35" s="42" t="str">
        <f t="shared" si="24"/>
        <v/>
      </c>
      <c r="AY35" s="42" t="str">
        <f t="shared" si="25"/>
        <v/>
      </c>
      <c r="AZ35" s="43" t="str">
        <f t="shared" si="26"/>
        <v/>
      </c>
    </row>
    <row r="36" spans="1:52" s="22" customFormat="1" ht="11.45" customHeight="1">
      <c r="A36" s="72"/>
      <c r="B36" s="129"/>
      <c r="C36" s="130">
        <f t="shared" si="3"/>
        <v>47</v>
      </c>
      <c r="D36" s="170">
        <f t="shared" si="27"/>
        <v>42700</v>
      </c>
      <c r="E36" s="131">
        <f t="shared" si="28"/>
        <v>42700</v>
      </c>
      <c r="F36" s="84"/>
      <c r="G36" s="85"/>
      <c r="H36" s="85"/>
      <c r="I36" s="175">
        <f t="shared" si="4"/>
        <v>0</v>
      </c>
      <c r="J36" s="200"/>
      <c r="K36" s="129"/>
      <c r="L36" s="116"/>
      <c r="M36" s="115"/>
      <c r="N36" s="115"/>
      <c r="O36" s="175">
        <f t="shared" si="5"/>
        <v>0</v>
      </c>
      <c r="P36" s="134"/>
      <c r="Q36" s="181">
        <f t="shared" ca="1" si="29"/>
        <v>0</v>
      </c>
      <c r="R36" s="136" t="str">
        <f t="shared" ca="1" si="30"/>
        <v/>
      </c>
      <c r="S36" s="137" t="str">
        <f t="shared" ca="1" si="31"/>
        <v/>
      </c>
      <c r="T36" s="185">
        <f t="shared" si="32"/>
        <v>0</v>
      </c>
      <c r="U36" s="186" t="str">
        <f t="shared" si="6"/>
        <v/>
      </c>
      <c r="V36" s="186" t="str">
        <f t="shared" si="7"/>
        <v/>
      </c>
      <c r="W36" s="187">
        <f t="shared" ca="1" si="33"/>
        <v>0</v>
      </c>
      <c r="X36" s="82">
        <f t="shared" ca="1" si="8"/>
        <v>0</v>
      </c>
      <c r="Y36" s="83">
        <f t="shared" ca="1" si="9"/>
        <v>0</v>
      </c>
      <c r="Z36" s="72"/>
      <c r="AA36" s="28" t="s">
        <v>54</v>
      </c>
      <c r="AB36" s="24"/>
      <c r="AC36" s="24"/>
      <c r="AD36" s="24"/>
      <c r="AE36" s="81"/>
      <c r="AF36" s="81"/>
      <c r="AG36" s="81"/>
      <c r="AH36" s="46" t="str">
        <f t="shared" si="10"/>
        <v/>
      </c>
      <c r="AI36" s="45" t="str">
        <f t="shared" si="11"/>
        <v/>
      </c>
      <c r="AJ36" s="28" t="str">
        <f t="shared" si="12"/>
        <v/>
      </c>
      <c r="AK36" s="28" t="str">
        <f t="shared" si="13"/>
        <v/>
      </c>
      <c r="AL36" s="28" t="str">
        <f t="shared" si="14"/>
        <v/>
      </c>
      <c r="AM36" s="28" t="str">
        <f t="shared" si="15"/>
        <v/>
      </c>
      <c r="AN36" s="28" t="str">
        <f t="shared" si="16"/>
        <v/>
      </c>
      <c r="AO36" s="28" t="str">
        <f t="shared" si="17"/>
        <v/>
      </c>
      <c r="AP36" s="37" t="str">
        <f t="shared" si="18"/>
        <v/>
      </c>
      <c r="AR36" s="41" t="str">
        <f t="shared" si="19"/>
        <v/>
      </c>
      <c r="AS36" s="42" t="str">
        <f t="shared" si="20"/>
        <v/>
      </c>
      <c r="AT36" s="42" t="str">
        <f t="shared" si="21"/>
        <v/>
      </c>
      <c r="AU36" s="42" t="str">
        <f t="shared" si="22"/>
        <v/>
      </c>
      <c r="AV36" s="42" t="str">
        <f t="shared" si="23"/>
        <v/>
      </c>
      <c r="AW36" s="42" t="str">
        <f t="shared" si="34"/>
        <v/>
      </c>
      <c r="AX36" s="42" t="str">
        <f t="shared" si="24"/>
        <v/>
      </c>
      <c r="AY36" s="42" t="str">
        <f t="shared" si="25"/>
        <v/>
      </c>
      <c r="AZ36" s="43" t="str">
        <f t="shared" si="26"/>
        <v/>
      </c>
    </row>
    <row r="37" spans="1:52" s="22" customFormat="1" ht="11.45" customHeight="1" thickBot="1">
      <c r="A37" s="72"/>
      <c r="B37" s="139"/>
      <c r="C37" s="140">
        <f t="shared" si="3"/>
        <v>47</v>
      </c>
      <c r="D37" s="171">
        <f t="shared" si="27"/>
        <v>42701</v>
      </c>
      <c r="E37" s="141">
        <f t="shared" si="28"/>
        <v>42701</v>
      </c>
      <c r="F37" s="87"/>
      <c r="G37" s="88"/>
      <c r="H37" s="88"/>
      <c r="I37" s="176">
        <f t="shared" si="4"/>
        <v>0</v>
      </c>
      <c r="J37" s="201"/>
      <c r="K37" s="139"/>
      <c r="L37" s="117"/>
      <c r="M37" s="118"/>
      <c r="N37" s="118"/>
      <c r="O37" s="176">
        <f t="shared" si="5"/>
        <v>0</v>
      </c>
      <c r="P37" s="144"/>
      <c r="Q37" s="197">
        <f t="shared" ca="1" si="29"/>
        <v>43</v>
      </c>
      <c r="R37" s="146">
        <f t="shared" ca="1" si="30"/>
        <v>43</v>
      </c>
      <c r="S37" s="147">
        <f t="shared" ca="1" si="31"/>
        <v>0</v>
      </c>
      <c r="T37" s="188">
        <f t="shared" si="32"/>
        <v>0</v>
      </c>
      <c r="U37" s="189" t="str">
        <f t="shared" si="6"/>
        <v/>
      </c>
      <c r="V37" s="189" t="str">
        <f t="shared" si="7"/>
        <v/>
      </c>
      <c r="W37" s="190">
        <f t="shared" ca="1" si="33"/>
        <v>0</v>
      </c>
      <c r="X37" s="82">
        <f t="shared" ca="1" si="8"/>
        <v>0</v>
      </c>
      <c r="Y37" s="83">
        <f t="shared" ca="1" si="9"/>
        <v>0</v>
      </c>
      <c r="Z37" s="72"/>
      <c r="AA37" s="28" t="s">
        <v>55</v>
      </c>
      <c r="AB37" s="24"/>
      <c r="AC37" s="24"/>
      <c r="AD37" s="24"/>
      <c r="AE37" s="81"/>
      <c r="AF37" s="81"/>
      <c r="AG37" s="81"/>
      <c r="AH37" s="46" t="str">
        <f t="shared" si="10"/>
        <v/>
      </c>
      <c r="AI37" s="45" t="str">
        <f t="shared" si="11"/>
        <v/>
      </c>
      <c r="AJ37" s="28" t="str">
        <f t="shared" si="12"/>
        <v/>
      </c>
      <c r="AK37" s="28" t="str">
        <f t="shared" si="13"/>
        <v/>
      </c>
      <c r="AL37" s="28" t="str">
        <f t="shared" si="14"/>
        <v/>
      </c>
      <c r="AM37" s="28" t="str">
        <f t="shared" si="15"/>
        <v/>
      </c>
      <c r="AN37" s="28" t="str">
        <f t="shared" si="16"/>
        <v/>
      </c>
      <c r="AO37" s="28" t="str">
        <f t="shared" si="17"/>
        <v/>
      </c>
      <c r="AP37" s="37" t="str">
        <f t="shared" si="18"/>
        <v/>
      </c>
      <c r="AR37" s="41" t="str">
        <f t="shared" si="19"/>
        <v/>
      </c>
      <c r="AS37" s="42" t="str">
        <f t="shared" si="20"/>
        <v/>
      </c>
      <c r="AT37" s="42" t="str">
        <f t="shared" si="21"/>
        <v/>
      </c>
      <c r="AU37" s="42" t="str">
        <f t="shared" si="22"/>
        <v/>
      </c>
      <c r="AV37" s="42" t="str">
        <f t="shared" si="23"/>
        <v/>
      </c>
      <c r="AW37" s="42" t="str">
        <f t="shared" si="34"/>
        <v/>
      </c>
      <c r="AX37" s="42" t="str">
        <f t="shared" si="24"/>
        <v/>
      </c>
      <c r="AY37" s="42" t="str">
        <f t="shared" si="25"/>
        <v/>
      </c>
      <c r="AZ37" s="43" t="str">
        <f t="shared" si="26"/>
        <v/>
      </c>
    </row>
    <row r="38" spans="1:52" s="22" customFormat="1" ht="11.45" customHeight="1" thickTop="1">
      <c r="A38" s="72"/>
      <c r="B38" s="121" t="s">
        <v>87</v>
      </c>
      <c r="C38" s="122">
        <f t="shared" si="3"/>
        <v>48</v>
      </c>
      <c r="D38" s="169">
        <f t="shared" si="27"/>
        <v>42702</v>
      </c>
      <c r="E38" s="123">
        <f t="shared" si="28"/>
        <v>42702</v>
      </c>
      <c r="F38" s="84">
        <v>6</v>
      </c>
      <c r="G38" s="85">
        <v>15.5</v>
      </c>
      <c r="H38" s="85">
        <v>0.5</v>
      </c>
      <c r="I38" s="174">
        <f t="shared" si="4"/>
        <v>9</v>
      </c>
      <c r="J38" s="200">
        <v>13.3385</v>
      </c>
      <c r="K38" s="121"/>
      <c r="L38" s="111"/>
      <c r="M38" s="112"/>
      <c r="N38" s="112"/>
      <c r="O38" s="174">
        <f t="shared" si="5"/>
        <v>0</v>
      </c>
      <c r="P38" s="126"/>
      <c r="Q38" s="180">
        <f t="shared" ca="1" si="29"/>
        <v>0</v>
      </c>
      <c r="R38" s="127" t="str">
        <f t="shared" ca="1" si="30"/>
        <v/>
      </c>
      <c r="S38" s="128" t="str">
        <f t="shared" ca="1" si="31"/>
        <v/>
      </c>
      <c r="T38" s="180">
        <f t="shared" si="32"/>
        <v>0</v>
      </c>
      <c r="U38" s="183" t="str">
        <f t="shared" si="6"/>
        <v/>
      </c>
      <c r="V38" s="183" t="str">
        <f t="shared" si="7"/>
        <v/>
      </c>
      <c r="W38" s="184">
        <f t="shared" ca="1" si="33"/>
        <v>0</v>
      </c>
      <c r="X38" s="82">
        <f t="shared" ca="1" si="8"/>
        <v>0</v>
      </c>
      <c r="Y38" s="83">
        <f t="shared" ca="1" si="9"/>
        <v>0</v>
      </c>
      <c r="Z38" s="72"/>
      <c r="AA38" s="28" t="s">
        <v>56</v>
      </c>
      <c r="AB38" s="24"/>
      <c r="AC38" s="24"/>
      <c r="AD38" s="26">
        <v>19</v>
      </c>
      <c r="AE38" s="81"/>
      <c r="AF38" s="81"/>
      <c r="AG38" s="81"/>
      <c r="AH38" s="46" t="str">
        <f t="shared" si="10"/>
        <v/>
      </c>
      <c r="AI38" s="45" t="str">
        <f t="shared" si="11"/>
        <v/>
      </c>
      <c r="AJ38" s="28">
        <f t="shared" si="12"/>
        <v>1</v>
      </c>
      <c r="AK38" s="28" t="str">
        <f t="shared" si="13"/>
        <v/>
      </c>
      <c r="AL38" s="28" t="str">
        <f t="shared" si="14"/>
        <v/>
      </c>
      <c r="AM38" s="28" t="str">
        <f t="shared" si="15"/>
        <v/>
      </c>
      <c r="AN38" s="28" t="str">
        <f t="shared" si="16"/>
        <v/>
      </c>
      <c r="AO38" s="28" t="str">
        <f t="shared" si="17"/>
        <v/>
      </c>
      <c r="AP38" s="37" t="str">
        <f t="shared" si="18"/>
        <v/>
      </c>
      <c r="AR38" s="41" t="str">
        <f t="shared" si="19"/>
        <v/>
      </c>
      <c r="AS38" s="42" t="str">
        <f t="shared" si="20"/>
        <v/>
      </c>
      <c r="AT38" s="42">
        <f t="shared" si="21"/>
        <v>9</v>
      </c>
      <c r="AU38" s="42" t="str">
        <f t="shared" si="22"/>
        <v/>
      </c>
      <c r="AV38" s="42" t="str">
        <f t="shared" si="23"/>
        <v/>
      </c>
      <c r="AW38" s="42" t="str">
        <f t="shared" si="34"/>
        <v/>
      </c>
      <c r="AX38" s="42" t="str">
        <f t="shared" si="24"/>
        <v/>
      </c>
      <c r="AY38" s="42" t="str">
        <f t="shared" si="25"/>
        <v/>
      </c>
      <c r="AZ38" s="43" t="str">
        <f t="shared" si="26"/>
        <v/>
      </c>
    </row>
    <row r="39" spans="1:52" s="22" customFormat="1" ht="11.45" customHeight="1">
      <c r="A39" s="72"/>
      <c r="B39" s="129" t="s">
        <v>87</v>
      </c>
      <c r="C39" s="130">
        <f t="shared" si="3"/>
        <v>48</v>
      </c>
      <c r="D39" s="170">
        <f t="shared" si="27"/>
        <v>42703</v>
      </c>
      <c r="E39" s="131">
        <f t="shared" si="28"/>
        <v>42703</v>
      </c>
      <c r="F39" s="116">
        <v>6</v>
      </c>
      <c r="G39" s="115">
        <v>17</v>
      </c>
      <c r="H39" s="115">
        <v>0.5</v>
      </c>
      <c r="I39" s="175">
        <f t="shared" si="4"/>
        <v>10.5</v>
      </c>
      <c r="J39" s="200">
        <v>13.3385</v>
      </c>
      <c r="K39" s="129"/>
      <c r="L39" s="116"/>
      <c r="M39" s="115"/>
      <c r="N39" s="115"/>
      <c r="O39" s="175">
        <f t="shared" si="5"/>
        <v>0</v>
      </c>
      <c r="P39" s="134"/>
      <c r="Q39" s="181">
        <f t="shared" ca="1" si="29"/>
        <v>0</v>
      </c>
      <c r="R39" s="136" t="str">
        <f t="shared" ca="1" si="30"/>
        <v/>
      </c>
      <c r="S39" s="137" t="str">
        <f t="shared" ca="1" si="31"/>
        <v/>
      </c>
      <c r="T39" s="185">
        <f t="shared" si="32"/>
        <v>0.5</v>
      </c>
      <c r="U39" s="186">
        <f t="shared" si="6"/>
        <v>0.5</v>
      </c>
      <c r="V39" s="186" t="str">
        <f t="shared" si="7"/>
        <v/>
      </c>
      <c r="W39" s="187">
        <f t="shared" ca="1" si="33"/>
        <v>0</v>
      </c>
      <c r="X39" s="82">
        <f t="shared" ca="1" si="8"/>
        <v>0</v>
      </c>
      <c r="Y39" s="83">
        <f t="shared" ca="1" si="9"/>
        <v>0</v>
      </c>
      <c r="Z39" s="72"/>
      <c r="AA39" s="90" t="s">
        <v>57</v>
      </c>
      <c r="AB39" s="24"/>
      <c r="AC39" s="24"/>
      <c r="AD39" s="24"/>
      <c r="AE39" s="81"/>
      <c r="AF39" s="81"/>
      <c r="AG39" s="81"/>
      <c r="AH39" s="46" t="str">
        <f t="shared" si="10"/>
        <v/>
      </c>
      <c r="AI39" s="45" t="str">
        <f t="shared" si="11"/>
        <v/>
      </c>
      <c r="AJ39" s="28">
        <f t="shared" si="12"/>
        <v>1</v>
      </c>
      <c r="AK39" s="28" t="str">
        <f t="shared" si="13"/>
        <v/>
      </c>
      <c r="AL39" s="28" t="str">
        <f t="shared" si="14"/>
        <v/>
      </c>
      <c r="AM39" s="28" t="str">
        <f t="shared" si="15"/>
        <v/>
      </c>
      <c r="AN39" s="28" t="str">
        <f t="shared" si="16"/>
        <v/>
      </c>
      <c r="AO39" s="28" t="str">
        <f t="shared" si="17"/>
        <v/>
      </c>
      <c r="AP39" s="37" t="str">
        <f t="shared" si="18"/>
        <v/>
      </c>
      <c r="AR39" s="41" t="str">
        <f t="shared" si="19"/>
        <v/>
      </c>
      <c r="AS39" s="42" t="str">
        <f t="shared" si="20"/>
        <v/>
      </c>
      <c r="AT39" s="42">
        <f t="shared" si="21"/>
        <v>10.5</v>
      </c>
      <c r="AU39" s="42" t="str">
        <f t="shared" si="22"/>
        <v/>
      </c>
      <c r="AV39" s="42" t="str">
        <f t="shared" si="23"/>
        <v/>
      </c>
      <c r="AW39" s="42" t="str">
        <f t="shared" si="34"/>
        <v/>
      </c>
      <c r="AX39" s="42" t="str">
        <f t="shared" si="24"/>
        <v/>
      </c>
      <c r="AY39" s="42" t="str">
        <f t="shared" si="25"/>
        <v/>
      </c>
      <c r="AZ39" s="43" t="str">
        <f t="shared" si="26"/>
        <v/>
      </c>
    </row>
    <row r="40" spans="1:52" s="22" customFormat="1" ht="11.45" customHeight="1">
      <c r="A40" s="72"/>
      <c r="B40" s="129" t="s">
        <v>87</v>
      </c>
      <c r="C40" s="130">
        <f t="shared" si="3"/>
        <v>48</v>
      </c>
      <c r="D40" s="170">
        <f t="shared" si="27"/>
        <v>42704</v>
      </c>
      <c r="E40" s="131">
        <f t="shared" si="28"/>
        <v>42704</v>
      </c>
      <c r="F40" s="116">
        <v>6</v>
      </c>
      <c r="G40" s="115">
        <v>16.5</v>
      </c>
      <c r="H40" s="115">
        <v>0.5</v>
      </c>
      <c r="I40" s="175">
        <f t="shared" si="4"/>
        <v>10</v>
      </c>
      <c r="J40" s="200">
        <v>13.3385</v>
      </c>
      <c r="K40" s="129"/>
      <c r="L40" s="116"/>
      <c r="M40" s="115"/>
      <c r="N40" s="115"/>
      <c r="O40" s="175">
        <f t="shared" si="5"/>
        <v>0</v>
      </c>
      <c r="P40" s="134"/>
      <c r="Q40" s="181" t="str">
        <f>IF(MONTH(E43)&lt;&gt;MONTH(K4),"A REPORTER",0)</f>
        <v>A REPORTER</v>
      </c>
      <c r="R40" s="136" t="str">
        <f t="shared" ref="R40:R51" ca="1" si="35">IF(OR(WEEKDAY(D40)=1,AND(E40=31,MOD(WEEKDAY(D40),1)&gt;1)),SUM(INDIRECT("i"&amp;MAX(ROW()-6,5)&amp;":i"&amp;ROW())),"")</f>
        <v/>
      </c>
      <c r="S40" s="137" t="str">
        <f t="shared" ca="1" si="31"/>
        <v/>
      </c>
      <c r="T40" s="185">
        <f t="shared" si="32"/>
        <v>0</v>
      </c>
      <c r="U40" s="186" t="str">
        <f t="shared" si="6"/>
        <v/>
      </c>
      <c r="V40" s="186" t="str">
        <f t="shared" si="7"/>
        <v/>
      </c>
      <c r="W40" s="187">
        <f t="shared" si="33"/>
        <v>0</v>
      </c>
      <c r="X40" s="92"/>
      <c r="Y40" s="93"/>
      <c r="Z40" s="72"/>
      <c r="AA40" s="90"/>
      <c r="AB40" s="24"/>
      <c r="AC40" s="24"/>
      <c r="AD40" s="24"/>
      <c r="AE40" s="81"/>
      <c r="AF40" s="81"/>
      <c r="AG40" s="81"/>
      <c r="AH40" s="46" t="str">
        <f t="shared" ref="AH40:AH51" si="36">IF(J40=13.4909,1,"")</f>
        <v/>
      </c>
      <c r="AI40" s="45" t="str">
        <f t="shared" ref="AI40:AI51" si="37">IF(P40=13.4909,1,"")</f>
        <v/>
      </c>
      <c r="AJ40" s="28">
        <f t="shared" ref="AJ40:AJ51" si="38">IF(J40=13.3385,1,"")</f>
        <v>1</v>
      </c>
      <c r="AK40" s="28" t="str">
        <f t="shared" ref="AK40:AK51" si="39">IF(P40=13.3385,1,"")</f>
        <v/>
      </c>
      <c r="AL40" s="28" t="str">
        <f t="shared" ref="AL40:AL51" si="40">IF(J40=13.5,1,"")</f>
        <v/>
      </c>
      <c r="AM40" s="28" t="str">
        <f t="shared" ref="AM40:AM51" si="41">IF(P40=13.5,1,"")</f>
        <v/>
      </c>
      <c r="AN40" s="28" t="str">
        <f t="shared" ref="AN40:AN51" si="42">IF(J40=11.1154,1,"")</f>
        <v/>
      </c>
      <c r="AO40" s="28" t="str">
        <f t="shared" ref="AO40:AO51" si="43">IF(P40=11.1154,1,"")</f>
        <v/>
      </c>
      <c r="AP40" s="37" t="str">
        <f t="shared" ref="AP40:AP51" si="44">IF(J40=13,1,"")</f>
        <v/>
      </c>
      <c r="AR40" s="41" t="str">
        <f t="shared" si="19"/>
        <v/>
      </c>
      <c r="AS40" s="42" t="str">
        <f t="shared" si="20"/>
        <v/>
      </c>
      <c r="AT40" s="42">
        <f t="shared" si="21"/>
        <v>10</v>
      </c>
      <c r="AU40" s="42" t="str">
        <f t="shared" si="22"/>
        <v/>
      </c>
      <c r="AV40" s="42" t="str">
        <f t="shared" si="23"/>
        <v/>
      </c>
      <c r="AW40" s="42" t="str">
        <f t="shared" si="34"/>
        <v/>
      </c>
      <c r="AX40" s="42" t="str">
        <f t="shared" si="24"/>
        <v/>
      </c>
      <c r="AY40" s="42" t="str">
        <f t="shared" si="25"/>
        <v/>
      </c>
      <c r="AZ40" s="43" t="str">
        <f t="shared" si="26"/>
        <v/>
      </c>
    </row>
    <row r="41" spans="1:52" s="22" customFormat="1" ht="11.45" customHeight="1">
      <c r="A41" s="72"/>
      <c r="B41" s="129"/>
      <c r="C41" s="130">
        <f t="shared" si="3"/>
        <v>48</v>
      </c>
      <c r="D41" s="170">
        <f t="shared" si="27"/>
        <v>42705</v>
      </c>
      <c r="E41" s="131">
        <f t="shared" si="28"/>
        <v>42705</v>
      </c>
      <c r="F41" s="132"/>
      <c r="G41" s="133"/>
      <c r="H41" s="133"/>
      <c r="I41" s="175">
        <f t="shared" si="4"/>
        <v>0</v>
      </c>
      <c r="J41" s="200"/>
      <c r="K41" s="129"/>
      <c r="L41" s="116"/>
      <c r="M41" s="115"/>
      <c r="N41" s="115"/>
      <c r="O41" s="175">
        <f t="shared" si="5"/>
        <v>0</v>
      </c>
      <c r="P41" s="134"/>
      <c r="Q41" s="181">
        <f ca="1">IF(Q40="A REPORTER",Q44,0)</f>
        <v>29.5</v>
      </c>
      <c r="R41" s="136" t="str">
        <f t="shared" ca="1" si="35"/>
        <v/>
      </c>
      <c r="S41" s="137" t="str">
        <f t="shared" ca="1" si="31"/>
        <v/>
      </c>
      <c r="T41" s="185">
        <f t="shared" si="32"/>
        <v>0</v>
      </c>
      <c r="U41" s="186" t="str">
        <f t="shared" si="6"/>
        <v/>
      </c>
      <c r="V41" s="186" t="str">
        <f t="shared" si="7"/>
        <v/>
      </c>
      <c r="W41" s="187">
        <f t="shared" si="33"/>
        <v>0</v>
      </c>
      <c r="X41" s="92"/>
      <c r="Y41" s="93"/>
      <c r="Z41" s="72"/>
      <c r="AA41" s="90"/>
      <c r="AB41" s="24"/>
      <c r="AC41" s="24"/>
      <c r="AD41" s="24"/>
      <c r="AE41" s="81"/>
      <c r="AF41" s="81"/>
      <c r="AG41" s="81"/>
      <c r="AH41" s="46" t="str">
        <f t="shared" si="36"/>
        <v/>
      </c>
      <c r="AI41" s="45" t="str">
        <f t="shared" si="37"/>
        <v/>
      </c>
      <c r="AJ41" s="28" t="str">
        <f t="shared" si="38"/>
        <v/>
      </c>
      <c r="AK41" s="28" t="str">
        <f t="shared" si="39"/>
        <v/>
      </c>
      <c r="AL41" s="28" t="str">
        <f t="shared" si="40"/>
        <v/>
      </c>
      <c r="AM41" s="28" t="str">
        <f t="shared" si="41"/>
        <v/>
      </c>
      <c r="AN41" s="28" t="str">
        <f t="shared" si="42"/>
        <v/>
      </c>
      <c r="AO41" s="28" t="str">
        <f t="shared" si="43"/>
        <v/>
      </c>
      <c r="AP41" s="37" t="str">
        <f t="shared" si="44"/>
        <v/>
      </c>
      <c r="AR41" s="41" t="str">
        <f t="shared" si="19"/>
        <v/>
      </c>
      <c r="AS41" s="42" t="str">
        <f t="shared" si="20"/>
        <v/>
      </c>
      <c r="AT41" s="42" t="str">
        <f t="shared" si="21"/>
        <v/>
      </c>
      <c r="AU41" s="42" t="str">
        <f t="shared" si="22"/>
        <v/>
      </c>
      <c r="AV41" s="42" t="str">
        <f t="shared" si="23"/>
        <v/>
      </c>
      <c r="AW41" s="42" t="str">
        <f t="shared" si="34"/>
        <v/>
      </c>
      <c r="AX41" s="42" t="str">
        <f t="shared" si="24"/>
        <v/>
      </c>
      <c r="AY41" s="42" t="str">
        <f t="shared" si="25"/>
        <v/>
      </c>
      <c r="AZ41" s="43" t="str">
        <f t="shared" si="26"/>
        <v/>
      </c>
    </row>
    <row r="42" spans="1:52" s="22" customFormat="1" ht="11.45" customHeight="1">
      <c r="A42" s="72"/>
      <c r="B42" s="129"/>
      <c r="C42" s="130">
        <f t="shared" si="3"/>
        <v>48</v>
      </c>
      <c r="D42" s="170">
        <f t="shared" si="27"/>
        <v>42706</v>
      </c>
      <c r="E42" s="131">
        <f t="shared" si="28"/>
        <v>42706</v>
      </c>
      <c r="F42" s="132"/>
      <c r="G42" s="133"/>
      <c r="H42" s="133"/>
      <c r="I42" s="175">
        <f t="shared" si="4"/>
        <v>0</v>
      </c>
      <c r="J42" s="200"/>
      <c r="K42" s="129"/>
      <c r="L42" s="116"/>
      <c r="M42" s="115"/>
      <c r="N42" s="115"/>
      <c r="O42" s="175">
        <f t="shared" si="5"/>
        <v>0</v>
      </c>
      <c r="P42" s="134"/>
      <c r="Q42" s="181">
        <f t="shared" ref="Q42:Q51" ca="1" si="45">SUM(R42:S42)</f>
        <v>0</v>
      </c>
      <c r="R42" s="136" t="str">
        <f t="shared" ca="1" si="35"/>
        <v/>
      </c>
      <c r="S42" s="137" t="str">
        <f t="shared" ca="1" si="31"/>
        <v/>
      </c>
      <c r="T42" s="185">
        <f t="shared" si="32"/>
        <v>0</v>
      </c>
      <c r="U42" s="186" t="str">
        <f t="shared" si="6"/>
        <v/>
      </c>
      <c r="V42" s="186" t="str">
        <f t="shared" si="7"/>
        <v/>
      </c>
      <c r="W42" s="187">
        <f t="shared" si="33"/>
        <v>0</v>
      </c>
      <c r="X42" s="92"/>
      <c r="Y42" s="93"/>
      <c r="Z42" s="72"/>
      <c r="AA42" s="90"/>
      <c r="AB42" s="24"/>
      <c r="AC42" s="24"/>
      <c r="AD42" s="24"/>
      <c r="AE42" s="81"/>
      <c r="AF42" s="81"/>
      <c r="AG42" s="81"/>
      <c r="AH42" s="46" t="str">
        <f t="shared" si="36"/>
        <v/>
      </c>
      <c r="AI42" s="45" t="str">
        <f t="shared" si="37"/>
        <v/>
      </c>
      <c r="AJ42" s="28" t="str">
        <f t="shared" si="38"/>
        <v/>
      </c>
      <c r="AK42" s="28" t="str">
        <f t="shared" si="39"/>
        <v/>
      </c>
      <c r="AL42" s="28" t="str">
        <f t="shared" si="40"/>
        <v/>
      </c>
      <c r="AM42" s="28" t="str">
        <f t="shared" si="41"/>
        <v/>
      </c>
      <c r="AN42" s="28" t="str">
        <f t="shared" si="42"/>
        <v/>
      </c>
      <c r="AO42" s="28" t="str">
        <f t="shared" si="43"/>
        <v/>
      </c>
      <c r="AP42" s="37" t="str">
        <f t="shared" si="44"/>
        <v/>
      </c>
      <c r="AR42" s="41" t="str">
        <f t="shared" si="19"/>
        <v/>
      </c>
      <c r="AS42" s="42" t="str">
        <f t="shared" si="20"/>
        <v/>
      </c>
      <c r="AT42" s="42" t="str">
        <f t="shared" si="21"/>
        <v/>
      </c>
      <c r="AU42" s="42" t="str">
        <f t="shared" si="22"/>
        <v/>
      </c>
      <c r="AV42" s="42" t="str">
        <f t="shared" si="23"/>
        <v/>
      </c>
      <c r="AW42" s="42" t="str">
        <f t="shared" si="34"/>
        <v/>
      </c>
      <c r="AX42" s="42" t="str">
        <f t="shared" si="24"/>
        <v/>
      </c>
      <c r="AY42" s="42" t="str">
        <f t="shared" si="25"/>
        <v/>
      </c>
      <c r="AZ42" s="43" t="str">
        <f t="shared" si="26"/>
        <v/>
      </c>
    </row>
    <row r="43" spans="1:52" s="22" customFormat="1" ht="11.45" customHeight="1">
      <c r="A43" s="72"/>
      <c r="B43" s="129"/>
      <c r="C43" s="130">
        <f t="shared" si="3"/>
        <v>48</v>
      </c>
      <c r="D43" s="170">
        <f t="shared" si="27"/>
        <v>42707</v>
      </c>
      <c r="E43" s="131">
        <f t="shared" si="28"/>
        <v>42707</v>
      </c>
      <c r="F43" s="132"/>
      <c r="G43" s="133"/>
      <c r="H43" s="133"/>
      <c r="I43" s="175">
        <f t="shared" si="4"/>
        <v>0</v>
      </c>
      <c r="J43" s="200"/>
      <c r="K43" s="129"/>
      <c r="L43" s="116"/>
      <c r="M43" s="115"/>
      <c r="N43" s="115"/>
      <c r="O43" s="175">
        <f t="shared" si="5"/>
        <v>0</v>
      </c>
      <c r="P43" s="134"/>
      <c r="Q43" s="181">
        <f t="shared" ca="1" si="45"/>
        <v>0</v>
      </c>
      <c r="R43" s="136" t="str">
        <f t="shared" ca="1" si="35"/>
        <v/>
      </c>
      <c r="S43" s="137" t="str">
        <f t="shared" ca="1" si="31"/>
        <v/>
      </c>
      <c r="T43" s="185">
        <f t="shared" si="32"/>
        <v>0</v>
      </c>
      <c r="U43" s="186" t="str">
        <f t="shared" ref="U43:U51" si="46">IF($I43="","",IF(AND($I43&gt;0,$I43&gt;10),$I43-10,""))</f>
        <v/>
      </c>
      <c r="V43" s="186" t="str">
        <f t="shared" ref="V43:V51" si="47">IF($O43="","",IF(AND($O43&gt;0,$O43&gt;10),$O43-10,""))</f>
        <v/>
      </c>
      <c r="W43" s="187">
        <f t="shared" si="33"/>
        <v>0</v>
      </c>
      <c r="X43" s="92"/>
      <c r="Y43" s="93"/>
      <c r="Z43" s="72"/>
      <c r="AA43" s="90"/>
      <c r="AB43" s="24"/>
      <c r="AC43" s="24"/>
      <c r="AD43" s="24"/>
      <c r="AE43" s="81"/>
      <c r="AF43" s="81"/>
      <c r="AG43" s="81"/>
      <c r="AH43" s="46" t="str">
        <f t="shared" si="36"/>
        <v/>
      </c>
      <c r="AI43" s="45" t="str">
        <f t="shared" si="37"/>
        <v/>
      </c>
      <c r="AJ43" s="28" t="str">
        <f t="shared" si="38"/>
        <v/>
      </c>
      <c r="AK43" s="28" t="str">
        <f t="shared" si="39"/>
        <v/>
      </c>
      <c r="AL43" s="28" t="str">
        <f t="shared" si="40"/>
        <v/>
      </c>
      <c r="AM43" s="28" t="str">
        <f t="shared" si="41"/>
        <v/>
      </c>
      <c r="AN43" s="28" t="str">
        <f t="shared" si="42"/>
        <v/>
      </c>
      <c r="AO43" s="28" t="str">
        <f t="shared" si="43"/>
        <v/>
      </c>
      <c r="AP43" s="37" t="str">
        <f t="shared" si="44"/>
        <v/>
      </c>
      <c r="AR43" s="41" t="str">
        <f t="shared" si="19"/>
        <v/>
      </c>
      <c r="AS43" s="42" t="str">
        <f t="shared" si="20"/>
        <v/>
      </c>
      <c r="AT43" s="42" t="str">
        <f t="shared" si="21"/>
        <v/>
      </c>
      <c r="AU43" s="42" t="str">
        <f t="shared" si="22"/>
        <v/>
      </c>
      <c r="AV43" s="42" t="str">
        <f t="shared" si="23"/>
        <v/>
      </c>
      <c r="AW43" s="42" t="str">
        <f t="shared" si="34"/>
        <v/>
      </c>
      <c r="AX43" s="42" t="str">
        <f t="shared" si="24"/>
        <v/>
      </c>
      <c r="AY43" s="42" t="str">
        <f t="shared" si="25"/>
        <v/>
      </c>
      <c r="AZ43" s="43" t="str">
        <f t="shared" si="26"/>
        <v/>
      </c>
    </row>
    <row r="44" spans="1:52" s="22" customFormat="1" ht="11.45" customHeight="1" thickBot="1">
      <c r="A44" s="72"/>
      <c r="B44" s="139"/>
      <c r="C44" s="140">
        <f t="shared" si="3"/>
        <v>48</v>
      </c>
      <c r="D44" s="171">
        <f t="shared" si="27"/>
        <v>42708</v>
      </c>
      <c r="E44" s="141">
        <f t="shared" si="28"/>
        <v>42708</v>
      </c>
      <c r="F44" s="142"/>
      <c r="G44" s="143"/>
      <c r="H44" s="143"/>
      <c r="I44" s="176">
        <f t="shared" si="4"/>
        <v>0</v>
      </c>
      <c r="J44" s="201"/>
      <c r="K44" s="139"/>
      <c r="L44" s="117"/>
      <c r="M44" s="118"/>
      <c r="N44" s="118"/>
      <c r="O44" s="176">
        <f t="shared" si="5"/>
        <v>0</v>
      </c>
      <c r="P44" s="144"/>
      <c r="Q44" s="197">
        <f ca="1">SUM(R44:S44)</f>
        <v>29.5</v>
      </c>
      <c r="R44" s="146">
        <f t="shared" ca="1" si="35"/>
        <v>29.5</v>
      </c>
      <c r="S44" s="147">
        <f t="shared" ca="1" si="31"/>
        <v>0</v>
      </c>
      <c r="T44" s="188">
        <f t="shared" si="32"/>
        <v>0</v>
      </c>
      <c r="U44" s="189" t="str">
        <f t="shared" si="46"/>
        <v/>
      </c>
      <c r="V44" s="189" t="str">
        <f t="shared" si="47"/>
        <v/>
      </c>
      <c r="W44" s="190">
        <f t="shared" si="33"/>
        <v>0</v>
      </c>
      <c r="X44" s="92"/>
      <c r="Y44" s="93"/>
      <c r="Z44" s="72"/>
      <c r="AA44" s="90"/>
      <c r="AB44" s="24"/>
      <c r="AC44" s="24"/>
      <c r="AD44" s="24"/>
      <c r="AE44" s="81"/>
      <c r="AF44" s="81"/>
      <c r="AG44" s="81"/>
      <c r="AH44" s="46" t="str">
        <f t="shared" si="36"/>
        <v/>
      </c>
      <c r="AI44" s="45" t="str">
        <f t="shared" si="37"/>
        <v/>
      </c>
      <c r="AJ44" s="28" t="str">
        <f t="shared" si="38"/>
        <v/>
      </c>
      <c r="AK44" s="28" t="str">
        <f t="shared" si="39"/>
        <v/>
      </c>
      <c r="AL44" s="28" t="str">
        <f t="shared" si="40"/>
        <v/>
      </c>
      <c r="AM44" s="28" t="str">
        <f t="shared" si="41"/>
        <v/>
      </c>
      <c r="AN44" s="28" t="str">
        <f t="shared" si="42"/>
        <v/>
      </c>
      <c r="AO44" s="28" t="str">
        <f t="shared" si="43"/>
        <v/>
      </c>
      <c r="AP44" s="37" t="str">
        <f t="shared" si="44"/>
        <v/>
      </c>
      <c r="AR44" s="41" t="str">
        <f t="shared" si="19"/>
        <v/>
      </c>
      <c r="AS44" s="42" t="str">
        <f t="shared" si="20"/>
        <v/>
      </c>
      <c r="AT44" s="42" t="str">
        <f t="shared" si="21"/>
        <v/>
      </c>
      <c r="AU44" s="42" t="str">
        <f t="shared" si="22"/>
        <v/>
      </c>
      <c r="AV44" s="42" t="str">
        <f t="shared" si="23"/>
        <v/>
      </c>
      <c r="AW44" s="42" t="str">
        <f t="shared" si="34"/>
        <v/>
      </c>
      <c r="AX44" s="42" t="str">
        <f t="shared" si="24"/>
        <v/>
      </c>
      <c r="AY44" s="42" t="str">
        <f t="shared" si="25"/>
        <v/>
      </c>
      <c r="AZ44" s="43" t="str">
        <f t="shared" si="26"/>
        <v/>
      </c>
    </row>
    <row r="45" spans="1:52" s="22" customFormat="1" ht="11.45" customHeight="1" thickTop="1">
      <c r="A45" s="72"/>
      <c r="B45" s="129"/>
      <c r="C45" s="130">
        <f t="shared" si="3"/>
        <v>49</v>
      </c>
      <c r="D45" s="172">
        <f t="shared" si="27"/>
        <v>42709</v>
      </c>
      <c r="E45" s="131">
        <f t="shared" si="28"/>
        <v>42709</v>
      </c>
      <c r="F45" s="148"/>
      <c r="G45" s="149"/>
      <c r="H45" s="149"/>
      <c r="I45" s="177">
        <f t="shared" si="4"/>
        <v>0</v>
      </c>
      <c r="J45" s="202"/>
      <c r="K45" s="129"/>
      <c r="L45" s="113"/>
      <c r="M45" s="114"/>
      <c r="N45" s="114"/>
      <c r="O45" s="177">
        <f t="shared" si="5"/>
        <v>0</v>
      </c>
      <c r="P45" s="135"/>
      <c r="Q45" s="181">
        <f t="shared" ca="1" si="45"/>
        <v>0</v>
      </c>
      <c r="R45" s="138" t="str">
        <f t="shared" ca="1" si="35"/>
        <v/>
      </c>
      <c r="S45" s="150" t="str">
        <f t="shared" ca="1" si="31"/>
        <v/>
      </c>
      <c r="T45" s="181">
        <f t="shared" si="32"/>
        <v>0</v>
      </c>
      <c r="U45" s="186" t="str">
        <f t="shared" si="46"/>
        <v/>
      </c>
      <c r="V45" s="186" t="str">
        <f t="shared" si="47"/>
        <v/>
      </c>
      <c r="W45" s="181">
        <f t="shared" si="33"/>
        <v>0</v>
      </c>
      <c r="X45" s="93"/>
      <c r="Y45" s="93"/>
      <c r="Z45" s="72"/>
      <c r="AA45" s="90"/>
      <c r="AB45" s="24"/>
      <c r="AC45" s="24"/>
      <c r="AD45" s="24"/>
      <c r="AE45" s="81"/>
      <c r="AF45" s="81"/>
      <c r="AG45" s="81"/>
      <c r="AH45" s="46" t="str">
        <f t="shared" si="36"/>
        <v/>
      </c>
      <c r="AI45" s="45" t="str">
        <f t="shared" si="37"/>
        <v/>
      </c>
      <c r="AJ45" s="28" t="str">
        <f t="shared" si="38"/>
        <v/>
      </c>
      <c r="AK45" s="28" t="str">
        <f t="shared" si="39"/>
        <v/>
      </c>
      <c r="AL45" s="28" t="str">
        <f t="shared" si="40"/>
        <v/>
      </c>
      <c r="AM45" s="28" t="str">
        <f t="shared" si="41"/>
        <v/>
      </c>
      <c r="AN45" s="28" t="str">
        <f t="shared" si="42"/>
        <v/>
      </c>
      <c r="AO45" s="28" t="str">
        <f t="shared" si="43"/>
        <v/>
      </c>
      <c r="AP45" s="37" t="str">
        <f t="shared" si="44"/>
        <v/>
      </c>
      <c r="AR45" s="41" t="str">
        <f t="shared" si="19"/>
        <v/>
      </c>
      <c r="AS45" s="42" t="str">
        <f t="shared" si="20"/>
        <v/>
      </c>
      <c r="AT45" s="42" t="str">
        <f t="shared" si="21"/>
        <v/>
      </c>
      <c r="AU45" s="42" t="str">
        <f t="shared" si="22"/>
        <v/>
      </c>
      <c r="AV45" s="42" t="str">
        <f t="shared" si="23"/>
        <v/>
      </c>
      <c r="AW45" s="42" t="str">
        <f t="shared" si="34"/>
        <v/>
      </c>
      <c r="AX45" s="42" t="str">
        <f t="shared" si="24"/>
        <v/>
      </c>
      <c r="AY45" s="42" t="str">
        <f t="shared" si="25"/>
        <v/>
      </c>
      <c r="AZ45" s="43" t="str">
        <f t="shared" si="26"/>
        <v/>
      </c>
    </row>
    <row r="46" spans="1:52" s="22" customFormat="1" ht="11.45" customHeight="1">
      <c r="A46" s="72"/>
      <c r="B46" s="129"/>
      <c r="C46" s="130">
        <f t="shared" si="3"/>
        <v>49</v>
      </c>
      <c r="D46" s="170">
        <f t="shared" si="27"/>
        <v>42710</v>
      </c>
      <c r="E46" s="131">
        <f t="shared" si="28"/>
        <v>42710</v>
      </c>
      <c r="F46" s="132"/>
      <c r="G46" s="133"/>
      <c r="H46" s="133"/>
      <c r="I46" s="175">
        <f t="shared" si="4"/>
        <v>0</v>
      </c>
      <c r="J46" s="200"/>
      <c r="K46" s="129"/>
      <c r="L46" s="116"/>
      <c r="M46" s="115"/>
      <c r="N46" s="115"/>
      <c r="O46" s="175">
        <f t="shared" si="5"/>
        <v>0</v>
      </c>
      <c r="P46" s="134"/>
      <c r="Q46" s="181">
        <f t="shared" ca="1" si="45"/>
        <v>0</v>
      </c>
      <c r="R46" s="136" t="str">
        <f t="shared" ca="1" si="35"/>
        <v/>
      </c>
      <c r="S46" s="137" t="str">
        <f t="shared" ca="1" si="31"/>
        <v/>
      </c>
      <c r="T46" s="185">
        <f t="shared" si="32"/>
        <v>0</v>
      </c>
      <c r="U46" s="186" t="str">
        <f t="shared" si="46"/>
        <v/>
      </c>
      <c r="V46" s="186" t="str">
        <f t="shared" si="47"/>
        <v/>
      </c>
      <c r="W46" s="185">
        <f t="shared" si="33"/>
        <v>0</v>
      </c>
      <c r="X46" s="93"/>
      <c r="Y46" s="93"/>
      <c r="Z46" s="72"/>
      <c r="AA46" s="90"/>
      <c r="AB46" s="24"/>
      <c r="AC46" s="24"/>
      <c r="AD46" s="24"/>
      <c r="AE46" s="81"/>
      <c r="AF46" s="81"/>
      <c r="AG46" s="81"/>
      <c r="AH46" s="46" t="str">
        <f t="shared" si="36"/>
        <v/>
      </c>
      <c r="AI46" s="45" t="str">
        <f t="shared" si="37"/>
        <v/>
      </c>
      <c r="AJ46" s="28" t="str">
        <f t="shared" si="38"/>
        <v/>
      </c>
      <c r="AK46" s="28" t="str">
        <f t="shared" si="39"/>
        <v/>
      </c>
      <c r="AL46" s="28" t="str">
        <f t="shared" si="40"/>
        <v/>
      </c>
      <c r="AM46" s="28" t="str">
        <f t="shared" si="41"/>
        <v/>
      </c>
      <c r="AN46" s="28" t="str">
        <f t="shared" si="42"/>
        <v/>
      </c>
      <c r="AO46" s="28" t="str">
        <f t="shared" si="43"/>
        <v/>
      </c>
      <c r="AP46" s="37" t="str">
        <f t="shared" si="44"/>
        <v/>
      </c>
      <c r="AR46" s="41" t="str">
        <f t="shared" si="19"/>
        <v/>
      </c>
      <c r="AS46" s="42" t="str">
        <f t="shared" si="20"/>
        <v/>
      </c>
      <c r="AT46" s="42" t="str">
        <f t="shared" si="21"/>
        <v/>
      </c>
      <c r="AU46" s="42" t="str">
        <f t="shared" si="22"/>
        <v/>
      </c>
      <c r="AV46" s="42" t="str">
        <f t="shared" si="23"/>
        <v/>
      </c>
      <c r="AW46" s="42" t="str">
        <f t="shared" si="34"/>
        <v/>
      </c>
      <c r="AX46" s="42" t="str">
        <f t="shared" si="24"/>
        <v/>
      </c>
      <c r="AY46" s="42" t="str">
        <f t="shared" si="25"/>
        <v/>
      </c>
      <c r="AZ46" s="43" t="str">
        <f t="shared" si="26"/>
        <v/>
      </c>
    </row>
    <row r="47" spans="1:52" s="22" customFormat="1" ht="11.45" customHeight="1">
      <c r="A47" s="72"/>
      <c r="B47" s="129"/>
      <c r="C47" s="130">
        <f t="shared" si="3"/>
        <v>49</v>
      </c>
      <c r="D47" s="170">
        <f t="shared" si="27"/>
        <v>42711</v>
      </c>
      <c r="E47" s="131">
        <f t="shared" si="28"/>
        <v>42711</v>
      </c>
      <c r="F47" s="132"/>
      <c r="G47" s="133"/>
      <c r="H47" s="133"/>
      <c r="I47" s="175">
        <f t="shared" si="4"/>
        <v>0</v>
      </c>
      <c r="J47" s="200"/>
      <c r="K47" s="129"/>
      <c r="L47" s="116"/>
      <c r="M47" s="115"/>
      <c r="N47" s="115"/>
      <c r="O47" s="175">
        <f t="shared" si="5"/>
        <v>0</v>
      </c>
      <c r="P47" s="134"/>
      <c r="Q47" s="181">
        <f>IF(MONTH(E45)=MONTH(K4),"A REPORTER",0)</f>
        <v>0</v>
      </c>
      <c r="R47" s="136" t="str">
        <f t="shared" ca="1" si="35"/>
        <v/>
      </c>
      <c r="S47" s="137" t="str">
        <f t="shared" ca="1" si="31"/>
        <v/>
      </c>
      <c r="T47" s="185">
        <f t="shared" si="32"/>
        <v>0</v>
      </c>
      <c r="U47" s="186" t="str">
        <f t="shared" si="46"/>
        <v/>
      </c>
      <c r="V47" s="186" t="str">
        <f t="shared" si="47"/>
        <v/>
      </c>
      <c r="W47" s="185">
        <f t="shared" si="33"/>
        <v>0</v>
      </c>
      <c r="X47" s="93"/>
      <c r="Y47" s="93"/>
      <c r="Z47" s="72"/>
      <c r="AA47" s="90"/>
      <c r="AB47" s="24"/>
      <c r="AC47" s="24"/>
      <c r="AD47" s="24"/>
      <c r="AE47" s="81"/>
      <c r="AF47" s="81"/>
      <c r="AG47" s="81"/>
      <c r="AH47" s="46" t="str">
        <f t="shared" si="36"/>
        <v/>
      </c>
      <c r="AI47" s="45" t="str">
        <f t="shared" si="37"/>
        <v/>
      </c>
      <c r="AJ47" s="28" t="str">
        <f t="shared" si="38"/>
        <v/>
      </c>
      <c r="AK47" s="28" t="str">
        <f t="shared" si="39"/>
        <v/>
      </c>
      <c r="AL47" s="28" t="str">
        <f t="shared" si="40"/>
        <v/>
      </c>
      <c r="AM47" s="28" t="str">
        <f t="shared" si="41"/>
        <v/>
      </c>
      <c r="AN47" s="28" t="str">
        <f t="shared" si="42"/>
        <v/>
      </c>
      <c r="AO47" s="28" t="str">
        <f t="shared" si="43"/>
        <v/>
      </c>
      <c r="AP47" s="37" t="str">
        <f t="shared" si="44"/>
        <v/>
      </c>
      <c r="AR47" s="41" t="str">
        <f t="shared" si="19"/>
        <v/>
      </c>
      <c r="AS47" s="42" t="str">
        <f t="shared" si="20"/>
        <v/>
      </c>
      <c r="AT47" s="42" t="str">
        <f t="shared" si="21"/>
        <v/>
      </c>
      <c r="AU47" s="42" t="str">
        <f t="shared" si="22"/>
        <v/>
      </c>
      <c r="AV47" s="42" t="str">
        <f t="shared" si="23"/>
        <v/>
      </c>
      <c r="AW47" s="42" t="str">
        <f t="shared" si="34"/>
        <v/>
      </c>
      <c r="AX47" s="42" t="str">
        <f t="shared" si="24"/>
        <v/>
      </c>
      <c r="AY47" s="42" t="str">
        <f t="shared" si="25"/>
        <v/>
      </c>
      <c r="AZ47" s="43" t="str">
        <f t="shared" si="26"/>
        <v/>
      </c>
    </row>
    <row r="48" spans="1:52" s="22" customFormat="1" ht="11.45" customHeight="1">
      <c r="A48" s="72"/>
      <c r="B48" s="129"/>
      <c r="C48" s="130">
        <f t="shared" si="3"/>
        <v>49</v>
      </c>
      <c r="D48" s="170">
        <f t="shared" si="27"/>
        <v>42712</v>
      </c>
      <c r="E48" s="131">
        <f t="shared" si="28"/>
        <v>42712</v>
      </c>
      <c r="F48" s="132"/>
      <c r="G48" s="133"/>
      <c r="H48" s="133"/>
      <c r="I48" s="175">
        <f t="shared" si="4"/>
        <v>0</v>
      </c>
      <c r="J48" s="200"/>
      <c r="K48" s="129"/>
      <c r="L48" s="116"/>
      <c r="M48" s="115"/>
      <c r="N48" s="115"/>
      <c r="O48" s="175">
        <f t="shared" si="5"/>
        <v>0</v>
      </c>
      <c r="P48" s="134"/>
      <c r="Q48" s="181">
        <f>IF(Q47="A REPORTER",Q51,0)</f>
        <v>0</v>
      </c>
      <c r="R48" s="136" t="str">
        <f t="shared" ca="1" si="35"/>
        <v/>
      </c>
      <c r="S48" s="137" t="str">
        <f t="shared" ca="1" si="31"/>
        <v/>
      </c>
      <c r="T48" s="185">
        <f t="shared" si="32"/>
        <v>0</v>
      </c>
      <c r="U48" s="186" t="str">
        <f t="shared" si="46"/>
        <v/>
      </c>
      <c r="V48" s="186" t="str">
        <f t="shared" si="47"/>
        <v/>
      </c>
      <c r="W48" s="185">
        <f t="shared" si="33"/>
        <v>0</v>
      </c>
      <c r="X48" s="93"/>
      <c r="Y48" s="93"/>
      <c r="Z48" s="72"/>
      <c r="AA48" s="90"/>
      <c r="AB48" s="24"/>
      <c r="AC48" s="24"/>
      <c r="AD48" s="24"/>
      <c r="AE48" s="81"/>
      <c r="AF48" s="81"/>
      <c r="AG48" s="81"/>
      <c r="AH48" s="46" t="str">
        <f t="shared" si="36"/>
        <v/>
      </c>
      <c r="AI48" s="45" t="str">
        <f t="shared" si="37"/>
        <v/>
      </c>
      <c r="AJ48" s="28" t="str">
        <f t="shared" si="38"/>
        <v/>
      </c>
      <c r="AK48" s="28" t="str">
        <f t="shared" si="39"/>
        <v/>
      </c>
      <c r="AL48" s="28" t="str">
        <f t="shared" si="40"/>
        <v/>
      </c>
      <c r="AM48" s="28" t="str">
        <f t="shared" si="41"/>
        <v/>
      </c>
      <c r="AN48" s="28" t="str">
        <f t="shared" si="42"/>
        <v/>
      </c>
      <c r="AO48" s="28" t="str">
        <f t="shared" si="43"/>
        <v/>
      </c>
      <c r="AP48" s="37" t="str">
        <f t="shared" si="44"/>
        <v/>
      </c>
      <c r="AR48" s="41" t="str">
        <f t="shared" si="19"/>
        <v/>
      </c>
      <c r="AS48" s="42" t="str">
        <f t="shared" si="20"/>
        <v/>
      </c>
      <c r="AT48" s="42" t="str">
        <f t="shared" si="21"/>
        <v/>
      </c>
      <c r="AU48" s="42" t="str">
        <f t="shared" si="22"/>
        <v/>
      </c>
      <c r="AV48" s="42" t="str">
        <f t="shared" si="23"/>
        <v/>
      </c>
      <c r="AW48" s="42" t="str">
        <f t="shared" si="34"/>
        <v/>
      </c>
      <c r="AX48" s="42" t="str">
        <f t="shared" si="24"/>
        <v/>
      </c>
      <c r="AY48" s="42" t="str">
        <f t="shared" si="25"/>
        <v/>
      </c>
      <c r="AZ48" s="43" t="str">
        <f t="shared" si="26"/>
        <v/>
      </c>
    </row>
    <row r="49" spans="1:52" s="22" customFormat="1" ht="11.45" customHeight="1">
      <c r="A49" s="72"/>
      <c r="B49" s="129"/>
      <c r="C49" s="130">
        <f t="shared" si="3"/>
        <v>49</v>
      </c>
      <c r="D49" s="170">
        <f t="shared" si="27"/>
        <v>42713</v>
      </c>
      <c r="E49" s="131">
        <f t="shared" si="28"/>
        <v>42713</v>
      </c>
      <c r="F49" s="132"/>
      <c r="G49" s="133"/>
      <c r="H49" s="133"/>
      <c r="I49" s="175">
        <f t="shared" si="4"/>
        <v>0</v>
      </c>
      <c r="J49" s="200"/>
      <c r="K49" s="129"/>
      <c r="L49" s="116"/>
      <c r="M49" s="115"/>
      <c r="N49" s="115"/>
      <c r="O49" s="175">
        <f t="shared" si="5"/>
        <v>0</v>
      </c>
      <c r="P49" s="134"/>
      <c r="Q49" s="181">
        <f t="shared" ca="1" si="45"/>
        <v>0</v>
      </c>
      <c r="R49" s="136" t="str">
        <f t="shared" ca="1" si="35"/>
        <v/>
      </c>
      <c r="S49" s="137" t="str">
        <f t="shared" ca="1" si="31"/>
        <v/>
      </c>
      <c r="T49" s="185">
        <f t="shared" si="32"/>
        <v>0</v>
      </c>
      <c r="U49" s="186" t="str">
        <f t="shared" si="46"/>
        <v/>
      </c>
      <c r="V49" s="186" t="str">
        <f t="shared" si="47"/>
        <v/>
      </c>
      <c r="W49" s="185">
        <f t="shared" si="33"/>
        <v>0</v>
      </c>
      <c r="X49" s="93"/>
      <c r="Y49" s="93"/>
      <c r="Z49" s="72"/>
      <c r="AA49" s="90"/>
      <c r="AB49" s="24"/>
      <c r="AC49" s="24"/>
      <c r="AD49" s="24"/>
      <c r="AE49" s="81"/>
      <c r="AF49" s="81"/>
      <c r="AG49" s="81"/>
      <c r="AH49" s="46" t="str">
        <f t="shared" si="36"/>
        <v/>
      </c>
      <c r="AI49" s="45" t="str">
        <f t="shared" si="37"/>
        <v/>
      </c>
      <c r="AJ49" s="28" t="str">
        <f t="shared" si="38"/>
        <v/>
      </c>
      <c r="AK49" s="28" t="str">
        <f t="shared" si="39"/>
        <v/>
      </c>
      <c r="AL49" s="28" t="str">
        <f t="shared" si="40"/>
        <v/>
      </c>
      <c r="AM49" s="28" t="str">
        <f t="shared" si="41"/>
        <v/>
      </c>
      <c r="AN49" s="28" t="str">
        <f t="shared" si="42"/>
        <v/>
      </c>
      <c r="AO49" s="28" t="str">
        <f t="shared" si="43"/>
        <v/>
      </c>
      <c r="AP49" s="37" t="str">
        <f t="shared" si="44"/>
        <v/>
      </c>
      <c r="AR49" s="41" t="str">
        <f t="shared" si="19"/>
        <v/>
      </c>
      <c r="AS49" s="42" t="str">
        <f t="shared" si="20"/>
        <v/>
      </c>
      <c r="AT49" s="42" t="str">
        <f t="shared" si="21"/>
        <v/>
      </c>
      <c r="AU49" s="42" t="str">
        <f t="shared" si="22"/>
        <v/>
      </c>
      <c r="AV49" s="42" t="str">
        <f t="shared" si="23"/>
        <v/>
      </c>
      <c r="AW49" s="42" t="str">
        <f t="shared" si="34"/>
        <v/>
      </c>
      <c r="AX49" s="42" t="str">
        <f t="shared" si="24"/>
        <v/>
      </c>
      <c r="AY49" s="42" t="str">
        <f t="shared" si="25"/>
        <v/>
      </c>
      <c r="AZ49" s="43" t="str">
        <f t="shared" si="26"/>
        <v/>
      </c>
    </row>
    <row r="50" spans="1:52" s="22" customFormat="1" ht="11.45" customHeight="1">
      <c r="A50" s="72"/>
      <c r="B50" s="129"/>
      <c r="C50" s="130">
        <f t="shared" si="3"/>
        <v>49</v>
      </c>
      <c r="D50" s="170">
        <f t="shared" si="27"/>
        <v>42714</v>
      </c>
      <c r="E50" s="131">
        <f t="shared" si="28"/>
        <v>42714</v>
      </c>
      <c r="F50" s="132"/>
      <c r="G50" s="133"/>
      <c r="H50" s="133"/>
      <c r="I50" s="175">
        <f t="shared" si="4"/>
        <v>0</v>
      </c>
      <c r="J50" s="200"/>
      <c r="K50" s="129"/>
      <c r="L50" s="116"/>
      <c r="M50" s="115"/>
      <c r="N50" s="115"/>
      <c r="O50" s="175">
        <f t="shared" si="5"/>
        <v>0</v>
      </c>
      <c r="P50" s="134"/>
      <c r="Q50" s="181">
        <f t="shared" ca="1" si="45"/>
        <v>0</v>
      </c>
      <c r="R50" s="136" t="str">
        <f t="shared" ca="1" si="35"/>
        <v/>
      </c>
      <c r="S50" s="137" t="str">
        <f t="shared" ca="1" si="31"/>
        <v/>
      </c>
      <c r="T50" s="185">
        <f t="shared" si="32"/>
        <v>0</v>
      </c>
      <c r="U50" s="186" t="str">
        <f t="shared" si="46"/>
        <v/>
      </c>
      <c r="V50" s="186" t="str">
        <f t="shared" si="47"/>
        <v/>
      </c>
      <c r="W50" s="185">
        <f t="shared" si="33"/>
        <v>0</v>
      </c>
      <c r="X50" s="93"/>
      <c r="Y50" s="93"/>
      <c r="Z50" s="72"/>
      <c r="AA50" s="90"/>
      <c r="AB50" s="24"/>
      <c r="AC50" s="24"/>
      <c r="AD50" s="24"/>
      <c r="AE50" s="81"/>
      <c r="AF50" s="81"/>
      <c r="AG50" s="81"/>
      <c r="AH50" s="46" t="str">
        <f t="shared" si="36"/>
        <v/>
      </c>
      <c r="AI50" s="45" t="str">
        <f t="shared" si="37"/>
        <v/>
      </c>
      <c r="AJ50" s="28" t="str">
        <f t="shared" si="38"/>
        <v/>
      </c>
      <c r="AK50" s="28" t="str">
        <f t="shared" si="39"/>
        <v/>
      </c>
      <c r="AL50" s="28" t="str">
        <f t="shared" si="40"/>
        <v/>
      </c>
      <c r="AM50" s="28" t="str">
        <f t="shared" si="41"/>
        <v/>
      </c>
      <c r="AN50" s="28" t="str">
        <f t="shared" si="42"/>
        <v/>
      </c>
      <c r="AO50" s="28" t="str">
        <f t="shared" si="43"/>
        <v/>
      </c>
      <c r="AP50" s="37" t="str">
        <f t="shared" si="44"/>
        <v/>
      </c>
      <c r="AR50" s="41" t="str">
        <f t="shared" si="19"/>
        <v/>
      </c>
      <c r="AS50" s="42" t="str">
        <f t="shared" si="20"/>
        <v/>
      </c>
      <c r="AT50" s="42" t="str">
        <f t="shared" si="21"/>
        <v/>
      </c>
      <c r="AU50" s="42" t="str">
        <f t="shared" si="22"/>
        <v/>
      </c>
      <c r="AV50" s="42" t="str">
        <f t="shared" si="23"/>
        <v/>
      </c>
      <c r="AW50" s="42" t="str">
        <f t="shared" si="34"/>
        <v/>
      </c>
      <c r="AX50" s="42" t="str">
        <f t="shared" si="24"/>
        <v/>
      </c>
      <c r="AY50" s="42" t="str">
        <f t="shared" si="25"/>
        <v/>
      </c>
      <c r="AZ50" s="43" t="str">
        <f t="shared" si="26"/>
        <v/>
      </c>
    </row>
    <row r="51" spans="1:52" s="22" customFormat="1" ht="11.45" customHeight="1" thickBot="1">
      <c r="A51" s="72"/>
      <c r="B51" s="151"/>
      <c r="C51" s="152">
        <f t="shared" si="3"/>
        <v>49</v>
      </c>
      <c r="D51" s="173">
        <f t="shared" si="27"/>
        <v>42715</v>
      </c>
      <c r="E51" s="198">
        <f t="shared" si="28"/>
        <v>42715</v>
      </c>
      <c r="F51" s="153"/>
      <c r="G51" s="154"/>
      <c r="H51" s="154"/>
      <c r="I51" s="178">
        <f t="shared" si="4"/>
        <v>0</v>
      </c>
      <c r="J51" s="203"/>
      <c r="K51" s="151"/>
      <c r="L51" s="119"/>
      <c r="M51" s="120"/>
      <c r="N51" s="120"/>
      <c r="O51" s="178">
        <f t="shared" si="5"/>
        <v>0</v>
      </c>
      <c r="P51" s="155"/>
      <c r="Q51" s="182">
        <f t="shared" ca="1" si="45"/>
        <v>0</v>
      </c>
      <c r="R51" s="156">
        <f t="shared" ca="1" si="35"/>
        <v>0</v>
      </c>
      <c r="S51" s="157">
        <f t="shared" ca="1" si="31"/>
        <v>0</v>
      </c>
      <c r="T51" s="182">
        <f t="shared" si="32"/>
        <v>0</v>
      </c>
      <c r="U51" s="191" t="str">
        <f t="shared" si="46"/>
        <v/>
      </c>
      <c r="V51" s="191" t="str">
        <f t="shared" si="47"/>
        <v/>
      </c>
      <c r="W51" s="182">
        <f t="shared" ca="1" si="33"/>
        <v>0</v>
      </c>
      <c r="X51" s="93">
        <f t="shared" ref="X51" ca="1" si="48">MAX(IF(AND(ROW()=SUMPRODUCT(MAX(($C$10:$C$51=$C51)*($B$10:$B$51=B51)*(ROW($B$10:$B$51)))),SUMPRODUCT((WEEKDAY($E$10:$E$51,1)=1)*($C$10:$C$51=$C51)*($R$10:$R$51&gt;48),$R$10:$R$51)),SUMPRODUCT(($B$10:$B$51=B51)*($C$10:$C$51=$C51)*($I$10:$I$51))-48,0),0)</f>
        <v>0</v>
      </c>
      <c r="Y51" s="93">
        <f t="shared" ref="Y51" ca="1" si="49">MAX(IF(AND(ROW()=SUMPRODUCT(MAX(($C$10:$C$51=$C51)*($K$10:$K$51=K51)*(ROW($K$10:$K$51)))),SUMPRODUCT((WEEKDAY($E$10:$E$51,1)=1)*($C$10:$C$51=$C51)*($R$10:$R$51&gt;48),$R$10:$R$51)),SUMPRODUCT(($K$10:$K$51=K51)*($C$10:$C$51=$C51)*($O$10:$O$51))-48,0),0)</f>
        <v>0</v>
      </c>
      <c r="Z51" s="72"/>
      <c r="AA51" s="28" t="s">
        <v>58</v>
      </c>
      <c r="AB51" s="24">
        <f>AJ9</f>
        <v>19</v>
      </c>
      <c r="AC51" s="25">
        <v>2.5</v>
      </c>
      <c r="AD51" s="25">
        <f>-AB51*AC51</f>
        <v>-47.5</v>
      </c>
      <c r="AE51" s="81"/>
      <c r="AF51" s="81"/>
      <c r="AG51" s="81"/>
      <c r="AH51" s="46" t="str">
        <f t="shared" si="36"/>
        <v/>
      </c>
      <c r="AI51" s="45" t="str">
        <f t="shared" si="37"/>
        <v/>
      </c>
      <c r="AJ51" s="28" t="str">
        <f t="shared" si="38"/>
        <v/>
      </c>
      <c r="AK51" s="28" t="str">
        <f t="shared" si="39"/>
        <v/>
      </c>
      <c r="AL51" s="28" t="str">
        <f t="shared" si="40"/>
        <v/>
      </c>
      <c r="AM51" s="28" t="str">
        <f t="shared" si="41"/>
        <v/>
      </c>
      <c r="AN51" s="28" t="str">
        <f t="shared" si="42"/>
        <v/>
      </c>
      <c r="AO51" s="28" t="str">
        <f t="shared" si="43"/>
        <v/>
      </c>
      <c r="AP51" s="37" t="str">
        <f t="shared" si="44"/>
        <v/>
      </c>
      <c r="AR51" s="41" t="str">
        <f t="shared" si="19"/>
        <v/>
      </c>
      <c r="AS51" s="42" t="str">
        <f t="shared" si="20"/>
        <v/>
      </c>
      <c r="AT51" s="42" t="str">
        <f t="shared" si="21"/>
        <v/>
      </c>
      <c r="AU51" s="42" t="str">
        <f t="shared" si="22"/>
        <v/>
      </c>
      <c r="AV51" s="42" t="str">
        <f t="shared" si="23"/>
        <v/>
      </c>
      <c r="AW51" s="42" t="str">
        <f t="shared" si="34"/>
        <v/>
      </c>
      <c r="AX51" s="42" t="str">
        <f t="shared" si="24"/>
        <v/>
      </c>
      <c r="AY51" s="42" t="str">
        <f t="shared" si="25"/>
        <v/>
      </c>
      <c r="AZ51" s="43" t="str">
        <f t="shared" si="26"/>
        <v/>
      </c>
    </row>
    <row r="52" spans="1:52" s="22" customFormat="1" ht="11.45" customHeight="1" thickBot="1">
      <c r="A52" s="72"/>
      <c r="B52" s="158"/>
      <c r="C52" s="158"/>
      <c r="D52" s="159"/>
      <c r="E52" s="159"/>
      <c r="F52" s="158"/>
      <c r="G52" s="195"/>
      <c r="H52" s="196" t="s">
        <v>67</v>
      </c>
      <c r="I52" s="179">
        <f>SUM(I9:I51)</f>
        <v>168</v>
      </c>
      <c r="J52" s="161"/>
      <c r="K52" s="158"/>
      <c r="L52" s="158"/>
      <c r="M52" s="195"/>
      <c r="N52" s="196" t="s">
        <v>68</v>
      </c>
      <c r="O52" s="179">
        <f>SUM(O9:O51)</f>
        <v>0</v>
      </c>
      <c r="P52" s="162"/>
      <c r="Q52" s="168">
        <f>I52+O52</f>
        <v>168</v>
      </c>
      <c r="R52" s="160">
        <f ca="1">SUM(R10:R51)</f>
        <v>168</v>
      </c>
      <c r="S52" s="160">
        <f ca="1">SUM(S10:S51)</f>
        <v>0</v>
      </c>
      <c r="T52" s="192">
        <f t="shared" ref="T52:V52" si="50">SUM(T9:T51)</f>
        <v>3</v>
      </c>
      <c r="U52" s="193">
        <f t="shared" si="50"/>
        <v>3</v>
      </c>
      <c r="V52" s="193">
        <f t="shared" si="50"/>
        <v>0</v>
      </c>
      <c r="W52" s="194">
        <f ca="1">SUM(W9:W51)</f>
        <v>0</v>
      </c>
      <c r="X52" s="71">
        <f ca="1">SUM(X9:X51)</f>
        <v>0</v>
      </c>
      <c r="Y52" s="71">
        <f ca="1">SUM(Y9:Y51)</f>
        <v>0</v>
      </c>
      <c r="Z52" s="96"/>
      <c r="AA52" s="97" t="s">
        <v>59</v>
      </c>
      <c r="AB52" s="28"/>
      <c r="AC52" s="28"/>
      <c r="AD52" s="29">
        <f ca="1">AD23+AD29+AD38+AD51+AD35</f>
        <v>2136.6385426030397</v>
      </c>
      <c r="AE52" s="81"/>
      <c r="AF52" s="81"/>
      <c r="AG52" s="81"/>
      <c r="AH52" s="22" t="str">
        <f>IF(U53=13.4909,1,"")</f>
        <v/>
      </c>
      <c r="AI52" s="22" t="str">
        <f>IF(V53=13.4909,1,"")</f>
        <v/>
      </c>
      <c r="AJ52" s="22" t="str">
        <f>IF(U53=13.3385,1,"")</f>
        <v/>
      </c>
      <c r="AL52" s="22" t="str">
        <f>IF(U53=13.4889,1,"")</f>
        <v/>
      </c>
      <c r="AM52" s="22" t="str">
        <f>IF(V53=13.4889,1,"")</f>
        <v/>
      </c>
      <c r="AN52" s="22" t="str">
        <f>IF(U53=13.5,1,"")</f>
        <v/>
      </c>
      <c r="AO52" s="22" t="str">
        <f>IF(V53=13.5,1,"")</f>
        <v/>
      </c>
      <c r="AR52" s="30" t="str">
        <f>IF(AH52=1,P53,"")</f>
        <v/>
      </c>
      <c r="AS52" s="30"/>
      <c r="AT52" s="23" t="str">
        <f>IF(AJ52=1,P52,"")</f>
        <v/>
      </c>
      <c r="AU52" s="23"/>
      <c r="AV52" s="30" t="str">
        <f>IF(AL52=1,P53,"")</f>
        <v/>
      </c>
      <c r="AW52" s="30" t="str">
        <f>IF(AM52=1,T53,"")</f>
        <v/>
      </c>
      <c r="AX52" s="30" t="str">
        <f>IF(AN52=1,P53,"")</f>
        <v/>
      </c>
      <c r="AY52" s="30" t="str">
        <f>IF(AO52=1,T53,"")</f>
        <v/>
      </c>
      <c r="AZ52" s="30" t="str">
        <f>IF(AP52=1,T53,"")</f>
        <v/>
      </c>
    </row>
    <row r="53" spans="1:52" s="22" customFormat="1" ht="11.45" customHeight="1">
      <c r="A53" s="72"/>
      <c r="B53" s="158"/>
      <c r="C53" s="204"/>
      <c r="D53" s="212" t="s">
        <v>85</v>
      </c>
      <c r="E53" s="205"/>
      <c r="F53" s="163"/>
      <c r="G53" s="163"/>
      <c r="H53" s="158"/>
      <c r="I53" s="158"/>
      <c r="J53" s="158"/>
      <c r="K53" s="158"/>
      <c r="L53" s="163"/>
      <c r="M53" s="163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99"/>
      <c r="Y53" s="99"/>
      <c r="Z53" s="100"/>
    </row>
    <row r="54" spans="1:52" s="22" customFormat="1" ht="11.45" customHeight="1" thickBot="1">
      <c r="A54" s="72"/>
      <c r="B54" s="158"/>
      <c r="C54" s="206"/>
      <c r="D54" s="213" t="s">
        <v>86</v>
      </c>
      <c r="E54" s="207"/>
      <c r="F54" s="163"/>
      <c r="G54" s="163"/>
      <c r="H54" s="164"/>
      <c r="I54" s="165"/>
      <c r="J54" s="166"/>
      <c r="K54" s="158"/>
      <c r="L54" s="163"/>
      <c r="M54" s="163"/>
      <c r="N54" s="167"/>
      <c r="O54" s="163"/>
      <c r="P54" s="167"/>
      <c r="Q54" s="165"/>
      <c r="R54" s="167"/>
      <c r="S54" s="165"/>
      <c r="T54" s="164"/>
      <c r="U54" s="166"/>
      <c r="V54" s="166"/>
      <c r="W54" s="158"/>
      <c r="X54" s="99"/>
      <c r="Y54" s="99"/>
      <c r="Z54" s="100"/>
    </row>
    <row r="55" spans="1:52" s="22" customFormat="1" ht="11.45" customHeight="1">
      <c r="A55" s="100"/>
      <c r="B55" s="99"/>
      <c r="C55" s="99"/>
      <c r="D55" s="99"/>
      <c r="E55" s="99"/>
      <c r="F55" s="99"/>
      <c r="G55" s="48"/>
      <c r="H55" s="48"/>
      <c r="I55" s="48"/>
      <c r="J55" s="48"/>
      <c r="K55" s="48"/>
      <c r="L55" s="48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100"/>
    </row>
    <row r="56" spans="1:52" ht="14.1" customHeight="1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9"/>
      <c r="Z56" s="48"/>
    </row>
    <row r="57" spans="1:52" ht="14.1" customHeight="1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9"/>
      <c r="Z57" s="48"/>
    </row>
    <row r="58" spans="1:52" ht="14.1" customHeight="1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9"/>
      <c r="Z58" s="48"/>
    </row>
    <row r="59" spans="1:52" ht="14.1" customHeight="1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9"/>
      <c r="Z59" s="48"/>
    </row>
    <row r="60" spans="1:52" ht="14.1" customHeight="1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9"/>
      <c r="Z60" s="48"/>
    </row>
    <row r="61" spans="1:52" ht="14.1" customHeight="1">
      <c r="A61" s="48"/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9"/>
      <c r="Z61" s="48"/>
    </row>
  </sheetData>
  <mergeCells count="13">
    <mergeCell ref="L7:N7"/>
    <mergeCell ref="P7:P8"/>
    <mergeCell ref="Q7:Q8"/>
    <mergeCell ref="T7:T8"/>
    <mergeCell ref="W7:W8"/>
    <mergeCell ref="K6:K8"/>
    <mergeCell ref="F7:H7"/>
    <mergeCell ref="J7:J8"/>
    <mergeCell ref="B9:I9"/>
    <mergeCell ref="B2:C4"/>
    <mergeCell ref="B6:B8"/>
    <mergeCell ref="C6:C8"/>
    <mergeCell ref="D6:E8"/>
  </mergeCells>
  <conditionalFormatting sqref="D10:D51">
    <cfRule type="expression" dxfId="32" priority="11">
      <formula>IF($D10="","",OR(WEEKDAY($D10,2)&gt;5))</formula>
    </cfRule>
  </conditionalFormatting>
  <conditionalFormatting sqref="Q10:S51">
    <cfRule type="expression" dxfId="31" priority="10">
      <formula>IF($D10="","",OR(WEEKDAY($D10,2)&gt;6))</formula>
    </cfRule>
  </conditionalFormatting>
  <conditionalFormatting sqref="D51">
    <cfRule type="expression" dxfId="30" priority="9">
      <formula>IF($D51="","",OR(WEEKDAY($D51,2)&gt;5))</formula>
    </cfRule>
  </conditionalFormatting>
  <conditionalFormatting sqref="D10:E51">
    <cfRule type="expression" dxfId="29" priority="8">
      <formula>AND(D10&lt;&gt;"",COUNTIF(Fériés2016,D10)&gt;0)</formula>
    </cfRule>
  </conditionalFormatting>
  <conditionalFormatting sqref="Q41">
    <cfRule type="expression" dxfId="28" priority="7">
      <formula>Q40="A REPORTER"</formula>
    </cfRule>
  </conditionalFormatting>
  <conditionalFormatting sqref="B10:E51 F41:H51 F10:H10 I10:W51">
    <cfRule type="expression" dxfId="27" priority="6">
      <formula>MONTH($E10)&lt;&gt;MONTH($K$4)</formula>
    </cfRule>
  </conditionalFormatting>
  <conditionalFormatting sqref="Q47">
    <cfRule type="expression" dxfId="26" priority="5">
      <formula>Q47="A REPORTER"</formula>
    </cfRule>
  </conditionalFormatting>
  <conditionalFormatting sqref="Q40">
    <cfRule type="expression" dxfId="25" priority="4">
      <formula>$Q40="A REPORTER"</formula>
    </cfRule>
  </conditionalFormatting>
  <conditionalFormatting sqref="Q48">
    <cfRule type="expression" dxfId="24" priority="3">
      <formula>Q47="A REPORTER"</formula>
    </cfRule>
  </conditionalFormatting>
  <conditionalFormatting sqref="F39:H40">
    <cfRule type="expression" dxfId="23" priority="2">
      <formula>MONTH($E39)&lt;&gt;MONTH($K$4)</formula>
    </cfRule>
  </conditionalFormatting>
  <conditionalFormatting sqref="F11:H15">
    <cfRule type="expression" dxfId="22" priority="1">
      <formula>MONTH($E11)&lt;&gt;MONTH($K$4)</formula>
    </cfRule>
  </conditionalFormatting>
  <dataValidations count="1">
    <dataValidation type="list" allowBlank="1" showInputMessage="1" showErrorMessage="1" sqref="K10:K51 B10:B51">
      <formula1>Lieu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AZ61"/>
  <sheetViews>
    <sheetView zoomScale="80" zoomScaleNormal="80" workbookViewId="0">
      <selection activeCell="C55" sqref="C55"/>
    </sheetView>
  </sheetViews>
  <sheetFormatPr baseColWidth="10" defaultRowHeight="14.1" customHeight="1"/>
  <cols>
    <col min="1" max="1" width="7" customWidth="1"/>
    <col min="2" max="2" width="25.7109375" customWidth="1"/>
    <col min="3" max="3" width="10" customWidth="1"/>
    <col min="4" max="4" width="16.5703125" customWidth="1"/>
    <col min="5" max="5" width="24.140625" customWidth="1"/>
    <col min="6" max="9" width="8.7109375" customWidth="1"/>
    <col min="10" max="10" width="12.7109375" customWidth="1"/>
    <col min="11" max="11" width="25.7109375" customWidth="1"/>
    <col min="12" max="15" width="8.7109375" customWidth="1"/>
    <col min="16" max="16" width="12.85546875" customWidth="1"/>
    <col min="17" max="17" width="11.5703125" bestFit="1" customWidth="1"/>
    <col min="18" max="19" width="7.28515625" customWidth="1"/>
    <col min="21" max="21" width="7" hidden="1" customWidth="1"/>
    <col min="22" max="22" width="3" hidden="1" customWidth="1"/>
    <col min="24" max="24" width="7.28515625" customWidth="1"/>
    <col min="25" max="25" width="8.28515625" style="6" customWidth="1"/>
    <col min="26" max="26" width="47.85546875" customWidth="1"/>
    <col min="27" max="27" width="37.140625" customWidth="1"/>
    <col min="32" max="32" width="7" customWidth="1"/>
    <col min="33" max="33" width="6.28515625" customWidth="1"/>
  </cols>
  <sheetData>
    <row r="1" spans="1:52" ht="6.75" customHeight="1">
      <c r="A1" s="48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9"/>
      <c r="Z1" s="48"/>
    </row>
    <row r="2" spans="1:52" ht="12" customHeight="1">
      <c r="A2" s="54"/>
      <c r="B2" s="235">
        <f ca="1">AD52</f>
        <v>142.45119600959998</v>
      </c>
      <c r="C2" s="236"/>
      <c r="D2" s="50"/>
      <c r="E2" s="215" t="s">
        <v>12</v>
      </c>
      <c r="F2" s="15">
        <v>2016</v>
      </c>
      <c r="G2" s="54"/>
      <c r="H2" s="56"/>
      <c r="I2" s="55"/>
      <c r="J2" s="61"/>
      <c r="K2" s="59"/>
      <c r="L2" s="55"/>
      <c r="M2" s="55"/>
      <c r="N2" s="55"/>
      <c r="O2" s="58"/>
      <c r="P2" s="62"/>
      <c r="Q2" s="59"/>
      <c r="R2" s="59"/>
      <c r="S2" s="59"/>
      <c r="T2" s="59"/>
      <c r="U2" s="59"/>
      <c r="V2" s="59"/>
      <c r="W2" s="59"/>
      <c r="X2" s="48"/>
      <c r="Y2" s="49"/>
      <c r="Z2" s="48"/>
    </row>
    <row r="3" spans="1:52" ht="6" customHeight="1" thickBot="1">
      <c r="A3" s="54"/>
      <c r="B3" s="236"/>
      <c r="C3" s="236"/>
      <c r="D3" s="51"/>
      <c r="E3" s="51"/>
      <c r="F3" s="55"/>
      <c r="G3" s="54"/>
      <c r="H3" s="68"/>
      <c r="I3" s="54"/>
      <c r="J3" s="54"/>
      <c r="K3" s="56"/>
      <c r="L3" s="53"/>
      <c r="M3" s="57"/>
      <c r="N3" s="60"/>
      <c r="O3" s="55"/>
      <c r="P3" s="54"/>
      <c r="Q3" s="55"/>
      <c r="R3" s="58"/>
      <c r="S3" s="58"/>
      <c r="T3" s="55"/>
      <c r="U3" s="55"/>
      <c r="V3" s="55"/>
      <c r="W3" s="55"/>
      <c r="X3" s="48"/>
      <c r="Y3" s="49"/>
      <c r="Z3" s="48"/>
    </row>
    <row r="4" spans="1:52" ht="12" customHeight="1" thickBot="1">
      <c r="A4" s="54"/>
      <c r="B4" s="236"/>
      <c r="C4" s="236"/>
      <c r="D4" s="52"/>
      <c r="E4" s="216"/>
      <c r="F4" s="217" t="s">
        <v>11</v>
      </c>
      <c r="G4" s="208">
        <v>12</v>
      </c>
      <c r="H4" s="68"/>
      <c r="I4" s="54"/>
      <c r="J4" s="54"/>
      <c r="K4" s="70">
        <f>DATE(2016,G4,1)</f>
        <v>42705</v>
      </c>
      <c r="L4" s="53"/>
      <c r="M4" s="57"/>
      <c r="N4" s="54"/>
      <c r="O4" s="54"/>
      <c r="P4" s="54"/>
      <c r="Q4" s="54"/>
      <c r="R4" s="54"/>
      <c r="S4" s="54"/>
      <c r="T4" s="54"/>
      <c r="U4" s="54"/>
      <c r="V4" s="54"/>
      <c r="W4" s="54"/>
      <c r="X4" s="48"/>
      <c r="Y4" s="49"/>
      <c r="Z4" s="48"/>
    </row>
    <row r="5" spans="1:52" ht="6" customHeight="1" thickBot="1">
      <c r="A5" s="54"/>
      <c r="B5" s="56"/>
      <c r="C5" s="56"/>
      <c r="D5" s="51"/>
      <c r="E5" s="51"/>
      <c r="F5" s="54"/>
      <c r="G5" s="54"/>
      <c r="H5" s="69"/>
      <c r="I5" s="54"/>
      <c r="J5" s="54"/>
      <c r="K5" s="56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48"/>
      <c r="Y5" s="49"/>
      <c r="Z5" s="48"/>
    </row>
    <row r="6" spans="1:52" ht="12" customHeight="1" thickBot="1">
      <c r="A6" s="54"/>
      <c r="B6" s="224" t="s">
        <v>13</v>
      </c>
      <c r="C6" s="237" t="s">
        <v>66</v>
      </c>
      <c r="D6" s="240" t="s">
        <v>10</v>
      </c>
      <c r="E6" s="241"/>
      <c r="F6" s="101" t="s">
        <v>9</v>
      </c>
      <c r="G6" s="102"/>
      <c r="H6" s="103"/>
      <c r="I6" s="104"/>
      <c r="J6" s="98"/>
      <c r="K6" s="224" t="s">
        <v>13</v>
      </c>
      <c r="L6" s="101" t="s">
        <v>9</v>
      </c>
      <c r="M6" s="102"/>
      <c r="N6" s="103"/>
      <c r="O6" s="104"/>
      <c r="P6" s="98"/>
      <c r="Q6" s="98"/>
      <c r="R6" s="98"/>
      <c r="S6" s="98"/>
      <c r="T6" s="98"/>
      <c r="U6" s="98"/>
      <c r="V6" s="98"/>
      <c r="W6" s="98"/>
      <c r="X6" s="48"/>
      <c r="Y6" s="49"/>
      <c r="Z6" s="48"/>
    </row>
    <row r="7" spans="1:52" ht="12" customHeight="1" thickBot="1">
      <c r="A7" s="54"/>
      <c r="B7" s="225"/>
      <c r="C7" s="238"/>
      <c r="D7" s="242"/>
      <c r="E7" s="243"/>
      <c r="F7" s="227" t="s">
        <v>8</v>
      </c>
      <c r="G7" s="228"/>
      <c r="H7" s="229"/>
      <c r="I7" s="105" t="s">
        <v>7</v>
      </c>
      <c r="J7" s="230" t="s">
        <v>6</v>
      </c>
      <c r="K7" s="225"/>
      <c r="L7" s="227" t="s">
        <v>8</v>
      </c>
      <c r="M7" s="228"/>
      <c r="N7" s="229"/>
      <c r="O7" s="105" t="s">
        <v>7</v>
      </c>
      <c r="P7" s="230" t="s">
        <v>6</v>
      </c>
      <c r="Q7" s="246" t="s">
        <v>1</v>
      </c>
      <c r="R7" s="106" t="s">
        <v>1</v>
      </c>
      <c r="S7" s="107" t="s">
        <v>1</v>
      </c>
      <c r="T7" s="248" t="s">
        <v>15</v>
      </c>
      <c r="U7" s="108" t="s">
        <v>15</v>
      </c>
      <c r="V7" s="108" t="s">
        <v>15</v>
      </c>
      <c r="W7" s="250" t="s">
        <v>0</v>
      </c>
      <c r="X7" s="2" t="s">
        <v>0</v>
      </c>
      <c r="Y7" s="2" t="s">
        <v>0</v>
      </c>
      <c r="Z7" s="56"/>
      <c r="AA7" s="16" t="s">
        <v>29</v>
      </c>
      <c r="AB7" s="17" t="s">
        <v>30</v>
      </c>
      <c r="AC7" s="17" t="s">
        <v>31</v>
      </c>
      <c r="AD7" s="17" t="s">
        <v>32</v>
      </c>
      <c r="AE7" s="1"/>
      <c r="AF7" s="1"/>
      <c r="AG7" s="1"/>
      <c r="AH7" s="47">
        <v>13.4909</v>
      </c>
      <c r="AI7" s="47">
        <v>13.4909</v>
      </c>
      <c r="AJ7" s="47">
        <v>13.3385</v>
      </c>
      <c r="AK7" s="47">
        <v>13.3385</v>
      </c>
      <c r="AL7" s="47">
        <v>13.5</v>
      </c>
      <c r="AM7" s="47">
        <v>13.5</v>
      </c>
      <c r="AN7" s="47">
        <v>11.115399999999999</v>
      </c>
      <c r="AO7" s="47">
        <v>11.115399999999999</v>
      </c>
      <c r="AP7" s="47">
        <v>13</v>
      </c>
      <c r="AQ7" s="1"/>
      <c r="AR7" s="1"/>
      <c r="AS7" s="1"/>
      <c r="AT7" s="1"/>
      <c r="AU7" s="1"/>
      <c r="AV7" s="1"/>
      <c r="AW7" s="1"/>
      <c r="AX7" s="1"/>
      <c r="AY7" s="1"/>
      <c r="AZ7" s="1"/>
    </row>
    <row r="8" spans="1:52" ht="12" customHeight="1" thickTop="1" thickBot="1">
      <c r="A8" s="54"/>
      <c r="B8" s="226"/>
      <c r="C8" s="239"/>
      <c r="D8" s="244"/>
      <c r="E8" s="245"/>
      <c r="F8" s="109" t="s">
        <v>5</v>
      </c>
      <c r="G8" s="109" t="s">
        <v>4</v>
      </c>
      <c r="H8" s="109" t="s">
        <v>3</v>
      </c>
      <c r="I8" s="110" t="s">
        <v>2</v>
      </c>
      <c r="J8" s="231"/>
      <c r="K8" s="226"/>
      <c r="L8" s="109" t="s">
        <v>5</v>
      </c>
      <c r="M8" s="109" t="s">
        <v>4</v>
      </c>
      <c r="N8" s="109" t="s">
        <v>3</v>
      </c>
      <c r="O8" s="110" t="s">
        <v>2</v>
      </c>
      <c r="P8" s="231"/>
      <c r="Q8" s="247"/>
      <c r="R8" s="7" t="s">
        <v>16</v>
      </c>
      <c r="S8" s="7" t="s">
        <v>17</v>
      </c>
      <c r="T8" s="249"/>
      <c r="U8" s="7" t="s">
        <v>16</v>
      </c>
      <c r="V8" s="7" t="s">
        <v>17</v>
      </c>
      <c r="W8" s="251"/>
      <c r="X8" s="13" t="s">
        <v>16</v>
      </c>
      <c r="Y8" s="14" t="s">
        <v>17</v>
      </c>
      <c r="Z8" s="56"/>
      <c r="AA8" s="18" t="s">
        <v>61</v>
      </c>
      <c r="AB8" s="19">
        <f>AR9+AS9</f>
        <v>0</v>
      </c>
      <c r="AC8" s="20">
        <v>13.4909</v>
      </c>
      <c r="AD8" s="21">
        <f t="shared" ref="AD8:AD12" si="0">AB8*AC8</f>
        <v>0</v>
      </c>
      <c r="AE8" s="1"/>
      <c r="AF8" s="1"/>
      <c r="AG8" s="1"/>
      <c r="AH8" s="31" t="s">
        <v>33</v>
      </c>
      <c r="AI8" s="31" t="s">
        <v>70</v>
      </c>
      <c r="AJ8" s="32" t="s">
        <v>34</v>
      </c>
      <c r="AK8" s="44" t="s">
        <v>69</v>
      </c>
      <c r="AL8" s="32" t="s">
        <v>35</v>
      </c>
      <c r="AM8" s="32" t="s">
        <v>71</v>
      </c>
      <c r="AN8" s="33" t="s">
        <v>36</v>
      </c>
      <c r="AO8" s="33" t="s">
        <v>72</v>
      </c>
      <c r="AP8" s="33" t="s">
        <v>65</v>
      </c>
      <c r="AQ8" s="22"/>
      <c r="AR8" s="31" t="s">
        <v>33</v>
      </c>
      <c r="AS8" s="31" t="s">
        <v>70</v>
      </c>
      <c r="AT8" s="32" t="s">
        <v>34</v>
      </c>
      <c r="AU8" s="44" t="s">
        <v>69</v>
      </c>
      <c r="AV8" s="32" t="s">
        <v>35</v>
      </c>
      <c r="AW8" s="32" t="s">
        <v>71</v>
      </c>
      <c r="AX8" s="33" t="s">
        <v>36</v>
      </c>
      <c r="AY8" s="33" t="s">
        <v>36</v>
      </c>
      <c r="AZ8" s="33" t="s">
        <v>65</v>
      </c>
    </row>
    <row r="9" spans="1:52" s="22" customFormat="1" ht="11.1" customHeight="1" thickTop="1" thickBot="1">
      <c r="A9" s="72"/>
      <c r="B9" s="232"/>
      <c r="C9" s="233"/>
      <c r="D9" s="234"/>
      <c r="E9" s="234"/>
      <c r="F9" s="234"/>
      <c r="G9" s="234"/>
      <c r="H9" s="234"/>
      <c r="I9" s="234"/>
      <c r="J9" s="73"/>
      <c r="K9" s="73"/>
      <c r="L9" s="73"/>
      <c r="M9" s="73"/>
      <c r="N9" s="73"/>
      <c r="O9" s="73"/>
      <c r="P9" s="74"/>
      <c r="Q9" s="214">
        <f ca="1">IFERROR(INDEX(Novembre!Q38:Q51,MATCH("A REPORTER",Novembre!Q38:Q51,0)+1),0)</f>
        <v>29.5</v>
      </c>
      <c r="R9" s="75"/>
      <c r="S9" s="76"/>
      <c r="T9" s="73" t="str">
        <f>IF($H9="","",IF(AND($H9&gt;0,$H9&gt;10),$H9-10,""))</f>
        <v/>
      </c>
      <c r="U9" s="77"/>
      <c r="V9" s="77"/>
      <c r="W9" s="78" t="str">
        <f>IF($P9="","",IF(AND($P9&gt;0,$P9&gt;48),$P9-48,""))</f>
        <v/>
      </c>
      <c r="X9" s="79"/>
      <c r="Y9" s="80"/>
      <c r="Z9" s="72"/>
      <c r="AA9" s="28" t="s">
        <v>62</v>
      </c>
      <c r="AB9" s="19">
        <f>AT9+AU9</f>
        <v>0</v>
      </c>
      <c r="AC9" s="20">
        <v>13.3385</v>
      </c>
      <c r="AD9" s="21">
        <f t="shared" si="0"/>
        <v>0</v>
      </c>
      <c r="AE9" s="81"/>
      <c r="AF9" s="81"/>
      <c r="AG9" s="81"/>
      <c r="AH9" s="34">
        <f t="shared" ref="AH9:AP9" si="1">SUM(AH10:AH51)</f>
        <v>0</v>
      </c>
      <c r="AI9" s="34">
        <f t="shared" si="1"/>
        <v>0</v>
      </c>
      <c r="AJ9" s="35">
        <f t="shared" si="1"/>
        <v>0</v>
      </c>
      <c r="AK9" s="35">
        <f t="shared" si="1"/>
        <v>0</v>
      </c>
      <c r="AL9" s="35">
        <f t="shared" si="1"/>
        <v>0</v>
      </c>
      <c r="AM9" s="35">
        <f t="shared" si="1"/>
        <v>0</v>
      </c>
      <c r="AN9" s="36">
        <f t="shared" si="1"/>
        <v>0</v>
      </c>
      <c r="AO9" s="36">
        <f t="shared" si="1"/>
        <v>0</v>
      </c>
      <c r="AP9" s="36">
        <f t="shared" si="1"/>
        <v>0</v>
      </c>
      <c r="AR9" s="38">
        <f t="shared" ref="AR9:AZ9" si="2">SUM(AR10:AR51)</f>
        <v>0</v>
      </c>
      <c r="AS9" s="38">
        <f t="shared" si="2"/>
        <v>0</v>
      </c>
      <c r="AT9" s="39">
        <f t="shared" si="2"/>
        <v>0</v>
      </c>
      <c r="AU9" s="39">
        <f t="shared" si="2"/>
        <v>0</v>
      </c>
      <c r="AV9" s="39">
        <f t="shared" si="2"/>
        <v>0</v>
      </c>
      <c r="AW9" s="39">
        <f t="shared" si="2"/>
        <v>0</v>
      </c>
      <c r="AX9" s="39">
        <f t="shared" si="2"/>
        <v>0</v>
      </c>
      <c r="AY9" s="39">
        <f t="shared" si="2"/>
        <v>0</v>
      </c>
      <c r="AZ9" s="40">
        <f t="shared" si="2"/>
        <v>0</v>
      </c>
    </row>
    <row r="10" spans="1:52" s="22" customFormat="1" ht="11.45" customHeight="1" thickTop="1">
      <c r="A10" s="72"/>
      <c r="B10" s="121" t="s">
        <v>87</v>
      </c>
      <c r="C10" s="122">
        <f t="shared" ref="C10:C51" si="3">INT((E10-(DATE(YEAR(E10-WEEKDAY(E10-1)+4),1,3)-WEEKDAY(DATE(YEAR(E10-WEEKDAY(E10-1)+4),1,3)))+5)/7)</f>
        <v>48</v>
      </c>
      <c r="D10" s="169">
        <f>E10</f>
        <v>42702</v>
      </c>
      <c r="E10" s="123">
        <f>IF(ROW()-9=WEEKDAY($K$4,2),$K$4,IF(ROW()-9&lt;WEEKDAY($K$4,2),$K$4-(WEEKDAY($K$4,2)-ROW())-9,E9+1))</f>
        <v>42702</v>
      </c>
      <c r="F10" s="111">
        <v>6</v>
      </c>
      <c r="G10" s="112">
        <v>14</v>
      </c>
      <c r="H10" s="125"/>
      <c r="I10" s="174">
        <f t="shared" ref="I10:I51" si="4">(G10-F10-H10)</f>
        <v>8</v>
      </c>
      <c r="J10" s="199"/>
      <c r="K10" s="121"/>
      <c r="L10" s="111"/>
      <c r="M10" s="112"/>
      <c r="N10" s="112"/>
      <c r="O10" s="174">
        <f t="shared" ref="O10:O51" si="5">(M10-L10-N10)</f>
        <v>0</v>
      </c>
      <c r="P10" s="126"/>
      <c r="Q10" s="180">
        <f ca="1">SUM(R10:S10)</f>
        <v>0</v>
      </c>
      <c r="R10" s="127" t="str">
        <f ca="1">IF(OR(WEEKDAY(D10)=1,AND(E10=31,MOD(WEEKDAY(D10),1)&gt;1)),SUM(INDIRECT("i"&amp;MAX(ROW()-6,5)&amp;":i"&amp;ROW())),"")</f>
        <v/>
      </c>
      <c r="S10" s="128" t="str">
        <f ca="1">IF(OR(WEEKDAY(E10)=1,AND(F10=31,MOD(WEEKDAY(E10),1)&gt;1)),SUM(INDIRECT("o"&amp;MAX(ROW()-6,5)&amp;":o"&amp;ROW())),"")</f>
        <v/>
      </c>
      <c r="T10" s="180">
        <f>SUM(U10:V10)</f>
        <v>0</v>
      </c>
      <c r="U10" s="183" t="str">
        <f t="shared" ref="U10:U42" si="6">IF($I10="","",IF(AND($I10&gt;0,$I10&gt;10),$I10-10,""))</f>
        <v/>
      </c>
      <c r="V10" s="183" t="str">
        <f t="shared" ref="V10:V42" si="7">IF($O10="","",IF(AND($O10&gt;0,$O10&gt;10),$O10-10,""))</f>
        <v/>
      </c>
      <c r="W10" s="184">
        <f ca="1">SUM(X10+Y10)</f>
        <v>0</v>
      </c>
      <c r="X10" s="82">
        <f ca="1">MAX(IF(AND(ROW()=SUMPRODUCT(MAX(($C$10:$C$51=$C10)*($B$10:$B$51=B10)*(ROW($B$10:$B$51)))),SUMPRODUCT((WEEKDAY($E$10:$E$51,1)=1)*($C$10:$C$51=$C10)*($R$10:$R$51&gt;48),$R$10:$R$51)),SUMPRODUCT(($B$10:$B$51=B10)*($C$10:$C$51=$C10)*($I$10:$I$51))-48,0),0)</f>
        <v>0</v>
      </c>
      <c r="Y10" s="83">
        <f t="shared" ref="Y10:Y39" ca="1" si="8">MAX(IF(AND(ROW()=SUMPRODUCT(MAX(($C$10:$C$51=$C10)*($K$10:$K$51=K10)*(ROW($K$10:$K$51)))),SUMPRODUCT((WEEKDAY($E$10:$E$51,1)=1)*($C$10:$C$51=$C10)*($R$10:$R$51&gt;48),$R$10:$R$51)),SUMPRODUCT(($K$10:$K$51=K10)*($C$10:$C$51=$C10)*($O$10:$O$51))-48,0),0)</f>
        <v>0</v>
      </c>
      <c r="Z10" s="72"/>
      <c r="AA10" s="28" t="s">
        <v>60</v>
      </c>
      <c r="AB10" s="19">
        <f>AV9+AW9</f>
        <v>0</v>
      </c>
      <c r="AC10" s="20">
        <v>13.5</v>
      </c>
      <c r="AD10" s="21">
        <f t="shared" si="0"/>
        <v>0</v>
      </c>
      <c r="AE10" s="81"/>
      <c r="AF10" s="81"/>
      <c r="AG10" s="81"/>
      <c r="AH10" s="46" t="str">
        <f t="shared" ref="AH10:AH39" si="9">IF(J10=13.4909,1,"")</f>
        <v/>
      </c>
      <c r="AI10" s="45" t="str">
        <f t="shared" ref="AI10:AI39" si="10">IF(P10=13.4909,1,"")</f>
        <v/>
      </c>
      <c r="AJ10" s="28" t="str">
        <f t="shared" ref="AJ10:AJ39" si="11">IF(J10=13.3385,1,"")</f>
        <v/>
      </c>
      <c r="AK10" s="28" t="str">
        <f t="shared" ref="AK10:AK39" si="12">IF(P10=13.3385,1,"")</f>
        <v/>
      </c>
      <c r="AL10" s="28" t="str">
        <f t="shared" ref="AL10:AL39" si="13">IF(J10=13.5,1,"")</f>
        <v/>
      </c>
      <c r="AM10" s="28" t="str">
        <f t="shared" ref="AM10:AM39" si="14">IF(P10=13.5,1,"")</f>
        <v/>
      </c>
      <c r="AN10" s="28" t="str">
        <f t="shared" ref="AN10:AN39" si="15">IF(J10=11.1154,1,"")</f>
        <v/>
      </c>
      <c r="AO10" s="28" t="str">
        <f t="shared" ref="AO10:AO39" si="16">IF(P10=11.1154,1,"")</f>
        <v/>
      </c>
      <c r="AP10" s="37" t="str">
        <f t="shared" ref="AP10:AP39" si="17">IF(J10=13,1,"")</f>
        <v/>
      </c>
      <c r="AR10" s="41" t="str">
        <f t="shared" ref="AR10:AR51" si="18">IF(AH10=1,I10,"")</f>
        <v/>
      </c>
      <c r="AS10" s="42" t="str">
        <f t="shared" ref="AS10:AS51" si="19">IF(AI10=1,O10,"")</f>
        <v/>
      </c>
      <c r="AT10" s="42" t="str">
        <f t="shared" ref="AT10:AT51" si="20">IF(AJ10=1,I10,"")</f>
        <v/>
      </c>
      <c r="AU10" s="42" t="str">
        <f t="shared" ref="AU10:AU51" si="21">IF(AK10=1,O10,"")</f>
        <v/>
      </c>
      <c r="AV10" s="42" t="str">
        <f t="shared" ref="AV10:AV51" si="22">IF(AL10=1,I10,"")</f>
        <v/>
      </c>
      <c r="AW10" s="42" t="str">
        <f>IF(AM10=1,10,"")</f>
        <v/>
      </c>
      <c r="AX10" s="42" t="str">
        <f t="shared" ref="AX10:AX51" si="23">IF(AN10=1,I10,"")</f>
        <v/>
      </c>
      <c r="AY10" s="42" t="str">
        <f t="shared" ref="AY10:AY51" si="24">IF(AO10=1,O10,"")</f>
        <v/>
      </c>
      <c r="AZ10" s="43" t="str">
        <f t="shared" ref="AZ10:AZ51" si="25">IF(AP10=1,T10,"")</f>
        <v/>
      </c>
    </row>
    <row r="11" spans="1:52" s="22" customFormat="1" ht="11.45" customHeight="1">
      <c r="A11" s="72"/>
      <c r="B11" s="129" t="s">
        <v>87</v>
      </c>
      <c r="C11" s="130">
        <f t="shared" si="3"/>
        <v>48</v>
      </c>
      <c r="D11" s="170">
        <f t="shared" ref="D11:D51" si="26">D10+1</f>
        <v>42703</v>
      </c>
      <c r="E11" s="131">
        <f t="shared" ref="E11:E51" si="27">IF(ROW()-9=WEEKDAY($K$4,2),$K$4,IF(ROW()-9&lt;WEEKDAY($K$4,2),$K$4-(WEEKDAY($K$4,2)-ROW())-9,E10+1))</f>
        <v>42703</v>
      </c>
      <c r="F11" s="113">
        <v>6</v>
      </c>
      <c r="G11" s="114">
        <v>14</v>
      </c>
      <c r="H11" s="115"/>
      <c r="I11" s="175">
        <f t="shared" si="4"/>
        <v>8</v>
      </c>
      <c r="J11" s="200"/>
      <c r="K11" s="129"/>
      <c r="L11" s="113"/>
      <c r="M11" s="114"/>
      <c r="N11" s="115"/>
      <c r="O11" s="175">
        <f t="shared" si="5"/>
        <v>0</v>
      </c>
      <c r="P11" s="135"/>
      <c r="Q11" s="181">
        <f t="shared" ref="Q11:Q39" ca="1" si="28">SUM(R11:S11)</f>
        <v>0</v>
      </c>
      <c r="R11" s="136" t="str">
        <f t="shared" ref="R11:R39" ca="1" si="29">IF(OR(WEEKDAY(D11)=1,AND(E11=31,MOD(WEEKDAY(D11),1)&gt;1)),SUM(INDIRECT("i"&amp;MAX(ROW()-6,5)&amp;":i"&amp;ROW())),"")</f>
        <v/>
      </c>
      <c r="S11" s="137" t="str">
        <f t="shared" ref="S11:S51" ca="1" si="30">IF(OR(WEEKDAY(E11)=1,AND(F11=31,MOD(WEEKDAY(E11),1)&gt;1)),SUM(INDIRECT("o"&amp;MAX(ROW()-6,5)&amp;":o"&amp;ROW())),"")</f>
        <v/>
      </c>
      <c r="T11" s="185">
        <f t="shared" ref="T11:T51" si="31">SUM(U11:V11)</f>
        <v>0</v>
      </c>
      <c r="U11" s="186" t="str">
        <f t="shared" si="6"/>
        <v/>
      </c>
      <c r="V11" s="186" t="str">
        <f t="shared" si="7"/>
        <v/>
      </c>
      <c r="W11" s="187">
        <f t="shared" ref="W11:W51" ca="1" si="32">SUM(X11+Y11)</f>
        <v>0</v>
      </c>
      <c r="X11" s="82">
        <f t="shared" ref="X11:X37" ca="1" si="33">MAX(IF(AND(ROW()=SUMPRODUCT(MAX(($C$10:$C$51=$C11)*($B$10:$B$51=B11)*(ROW($B$10:$B$51)))),SUMPRODUCT((WEEKDAY($E$10:$E$51,1)=1)*($C$10:$C$51=$C11)*($R$10:$R$51&gt;48),$R$10:$R$51)),SUMPRODUCT(($B$10:$B$51=B11)*($C$10:$C$51=$C11)*($I$10:$I$51))-48,0),0)</f>
        <v>0</v>
      </c>
      <c r="Y11" s="83">
        <f t="shared" ca="1" si="8"/>
        <v>0</v>
      </c>
      <c r="Z11" s="72"/>
      <c r="AA11" s="28" t="s">
        <v>63</v>
      </c>
      <c r="AB11" s="19">
        <f>AX9+AY9</f>
        <v>0</v>
      </c>
      <c r="AC11" s="20">
        <v>11.115399999999999</v>
      </c>
      <c r="AD11" s="21">
        <f t="shared" si="0"/>
        <v>0</v>
      </c>
      <c r="AE11" s="81"/>
      <c r="AF11" s="81"/>
      <c r="AG11" s="81"/>
      <c r="AH11" s="46" t="str">
        <f t="shared" si="9"/>
        <v/>
      </c>
      <c r="AI11" s="45" t="str">
        <f t="shared" si="10"/>
        <v/>
      </c>
      <c r="AJ11" s="28" t="str">
        <f t="shared" si="11"/>
        <v/>
      </c>
      <c r="AK11" s="28" t="str">
        <f t="shared" si="12"/>
        <v/>
      </c>
      <c r="AL11" s="28" t="str">
        <f t="shared" si="13"/>
        <v/>
      </c>
      <c r="AM11" s="28" t="str">
        <f t="shared" si="14"/>
        <v/>
      </c>
      <c r="AN11" s="28" t="str">
        <f t="shared" si="15"/>
        <v/>
      </c>
      <c r="AO11" s="28" t="str">
        <f t="shared" si="16"/>
        <v/>
      </c>
      <c r="AP11" s="37" t="str">
        <f t="shared" si="17"/>
        <v/>
      </c>
      <c r="AR11" s="41" t="str">
        <f t="shared" si="18"/>
        <v/>
      </c>
      <c r="AS11" s="42" t="str">
        <f t="shared" si="19"/>
        <v/>
      </c>
      <c r="AT11" s="42" t="str">
        <f t="shared" si="20"/>
        <v/>
      </c>
      <c r="AU11" s="42" t="str">
        <f t="shared" si="21"/>
        <v/>
      </c>
      <c r="AV11" s="42" t="str">
        <f t="shared" si="22"/>
        <v/>
      </c>
      <c r="AW11" s="42" t="str">
        <f t="shared" ref="AW11:AW51" si="34">IF(AM11=1,10,"")</f>
        <v/>
      </c>
      <c r="AX11" s="42" t="str">
        <f t="shared" si="23"/>
        <v/>
      </c>
      <c r="AY11" s="42" t="str">
        <f t="shared" si="24"/>
        <v/>
      </c>
      <c r="AZ11" s="43" t="str">
        <f t="shared" si="25"/>
        <v/>
      </c>
    </row>
    <row r="12" spans="1:52" s="22" customFormat="1" ht="11.45" customHeight="1">
      <c r="A12" s="72"/>
      <c r="B12" s="129" t="s">
        <v>87</v>
      </c>
      <c r="C12" s="130">
        <f t="shared" si="3"/>
        <v>48</v>
      </c>
      <c r="D12" s="170">
        <f t="shared" si="26"/>
        <v>42704</v>
      </c>
      <c r="E12" s="131">
        <f t="shared" si="27"/>
        <v>42704</v>
      </c>
      <c r="F12" s="113">
        <v>6</v>
      </c>
      <c r="G12" s="114">
        <v>14</v>
      </c>
      <c r="H12" s="115"/>
      <c r="I12" s="175">
        <f t="shared" si="4"/>
        <v>8</v>
      </c>
      <c r="J12" s="200"/>
      <c r="K12" s="129"/>
      <c r="L12" s="113"/>
      <c r="M12" s="114"/>
      <c r="N12" s="115"/>
      <c r="O12" s="175">
        <f t="shared" si="5"/>
        <v>0</v>
      </c>
      <c r="P12" s="134"/>
      <c r="Q12" s="181">
        <f t="shared" ca="1" si="28"/>
        <v>0</v>
      </c>
      <c r="R12" s="136" t="str">
        <f t="shared" ca="1" si="29"/>
        <v/>
      </c>
      <c r="S12" s="137" t="str">
        <f t="shared" ca="1" si="30"/>
        <v/>
      </c>
      <c r="T12" s="185">
        <f t="shared" si="31"/>
        <v>0</v>
      </c>
      <c r="U12" s="186" t="str">
        <f t="shared" si="6"/>
        <v/>
      </c>
      <c r="V12" s="186" t="str">
        <f t="shared" si="7"/>
        <v/>
      </c>
      <c r="W12" s="187">
        <f t="shared" ca="1" si="32"/>
        <v>0</v>
      </c>
      <c r="X12" s="82">
        <f t="shared" ca="1" si="33"/>
        <v>0</v>
      </c>
      <c r="Y12" s="83">
        <f t="shared" ca="1" si="8"/>
        <v>0</v>
      </c>
      <c r="Z12" s="72"/>
      <c r="AA12" s="28" t="s">
        <v>64</v>
      </c>
      <c r="AB12" s="19">
        <f>AZ9</f>
        <v>0</v>
      </c>
      <c r="AC12" s="20"/>
      <c r="AD12" s="21">
        <f t="shared" si="0"/>
        <v>0</v>
      </c>
      <c r="AE12" s="81"/>
      <c r="AF12" s="81"/>
      <c r="AG12" s="81"/>
      <c r="AH12" s="46" t="str">
        <f t="shared" si="9"/>
        <v/>
      </c>
      <c r="AI12" s="45" t="str">
        <f t="shared" si="10"/>
        <v/>
      </c>
      <c r="AJ12" s="28" t="str">
        <f t="shared" si="11"/>
        <v/>
      </c>
      <c r="AK12" s="28" t="str">
        <f t="shared" si="12"/>
        <v/>
      </c>
      <c r="AL12" s="28" t="str">
        <f t="shared" si="13"/>
        <v/>
      </c>
      <c r="AM12" s="28" t="str">
        <f t="shared" si="14"/>
        <v/>
      </c>
      <c r="AN12" s="28" t="str">
        <f t="shared" si="15"/>
        <v/>
      </c>
      <c r="AO12" s="28" t="str">
        <f t="shared" si="16"/>
        <v/>
      </c>
      <c r="AP12" s="37" t="str">
        <f t="shared" si="17"/>
        <v/>
      </c>
      <c r="AR12" s="41" t="str">
        <f t="shared" si="18"/>
        <v/>
      </c>
      <c r="AS12" s="42" t="str">
        <f t="shared" si="19"/>
        <v/>
      </c>
      <c r="AT12" s="42" t="str">
        <f t="shared" si="20"/>
        <v/>
      </c>
      <c r="AU12" s="42" t="str">
        <f t="shared" si="21"/>
        <v/>
      </c>
      <c r="AV12" s="42" t="str">
        <f t="shared" si="22"/>
        <v/>
      </c>
      <c r="AW12" s="42" t="str">
        <f t="shared" si="34"/>
        <v/>
      </c>
      <c r="AX12" s="42" t="str">
        <f t="shared" si="23"/>
        <v/>
      </c>
      <c r="AY12" s="42" t="str">
        <f t="shared" si="24"/>
        <v/>
      </c>
      <c r="AZ12" s="43" t="str">
        <f t="shared" si="25"/>
        <v/>
      </c>
    </row>
    <row r="13" spans="1:52" s="22" customFormat="1" ht="11.45" customHeight="1">
      <c r="A13" s="72"/>
      <c r="B13" s="129" t="s">
        <v>87</v>
      </c>
      <c r="C13" s="130">
        <f t="shared" si="3"/>
        <v>48</v>
      </c>
      <c r="D13" s="170">
        <f t="shared" si="26"/>
        <v>42705</v>
      </c>
      <c r="E13" s="131">
        <f t="shared" si="27"/>
        <v>42705</v>
      </c>
      <c r="F13" s="113">
        <v>6</v>
      </c>
      <c r="G13" s="114">
        <v>22</v>
      </c>
      <c r="H13" s="115"/>
      <c r="I13" s="175">
        <f t="shared" si="4"/>
        <v>16</v>
      </c>
      <c r="J13" s="200"/>
      <c r="K13" s="129"/>
      <c r="L13" s="113"/>
      <c r="M13" s="114"/>
      <c r="N13" s="115"/>
      <c r="O13" s="175">
        <f t="shared" si="5"/>
        <v>0</v>
      </c>
      <c r="P13" s="135"/>
      <c r="Q13" s="181">
        <f t="shared" ca="1" si="28"/>
        <v>0</v>
      </c>
      <c r="R13" s="136" t="str">
        <f t="shared" ca="1" si="29"/>
        <v/>
      </c>
      <c r="S13" s="137" t="str">
        <f t="shared" ca="1" si="30"/>
        <v/>
      </c>
      <c r="T13" s="185">
        <f t="shared" si="31"/>
        <v>6</v>
      </c>
      <c r="U13" s="186">
        <f t="shared" si="6"/>
        <v>6</v>
      </c>
      <c r="V13" s="186" t="str">
        <f t="shared" si="7"/>
        <v/>
      </c>
      <c r="W13" s="187">
        <f t="shared" ca="1" si="32"/>
        <v>0</v>
      </c>
      <c r="X13" s="82">
        <f t="shared" ca="1" si="33"/>
        <v>0</v>
      </c>
      <c r="Y13" s="83">
        <f t="shared" ca="1" si="8"/>
        <v>0</v>
      </c>
      <c r="Z13" s="72"/>
      <c r="AA13" s="86" t="s">
        <v>37</v>
      </c>
      <c r="AB13" s="19">
        <f ca="1">T52+W52+AB16+AB17</f>
        <v>20</v>
      </c>
      <c r="AC13" s="24">
        <v>13.3385</v>
      </c>
      <c r="AD13" s="26"/>
      <c r="AE13" s="26">
        <f ca="1">AB13*AC13</f>
        <v>266.77</v>
      </c>
      <c r="AF13" s="81"/>
      <c r="AG13" s="81"/>
      <c r="AH13" s="46" t="str">
        <f t="shared" si="9"/>
        <v/>
      </c>
      <c r="AI13" s="45" t="str">
        <f t="shared" si="10"/>
        <v/>
      </c>
      <c r="AJ13" s="28" t="str">
        <f t="shared" si="11"/>
        <v/>
      </c>
      <c r="AK13" s="28" t="str">
        <f t="shared" si="12"/>
        <v/>
      </c>
      <c r="AL13" s="28" t="str">
        <f t="shared" si="13"/>
        <v/>
      </c>
      <c r="AM13" s="28" t="str">
        <f t="shared" si="14"/>
        <v/>
      </c>
      <c r="AN13" s="28" t="str">
        <f t="shared" si="15"/>
        <v/>
      </c>
      <c r="AO13" s="28" t="str">
        <f t="shared" si="16"/>
        <v/>
      </c>
      <c r="AP13" s="37" t="str">
        <f t="shared" si="17"/>
        <v/>
      </c>
      <c r="AR13" s="41" t="str">
        <f t="shared" si="18"/>
        <v/>
      </c>
      <c r="AS13" s="42" t="str">
        <f t="shared" si="19"/>
        <v/>
      </c>
      <c r="AT13" s="42" t="str">
        <f t="shared" si="20"/>
        <v/>
      </c>
      <c r="AU13" s="42" t="str">
        <f t="shared" si="21"/>
        <v/>
      </c>
      <c r="AV13" s="42" t="str">
        <f t="shared" si="22"/>
        <v/>
      </c>
      <c r="AW13" s="42" t="str">
        <f t="shared" si="34"/>
        <v/>
      </c>
      <c r="AX13" s="42" t="str">
        <f t="shared" si="23"/>
        <v/>
      </c>
      <c r="AY13" s="42" t="str">
        <f t="shared" si="24"/>
        <v/>
      </c>
      <c r="AZ13" s="43" t="str">
        <f t="shared" si="25"/>
        <v/>
      </c>
    </row>
    <row r="14" spans="1:52" s="22" customFormat="1" ht="11.45" customHeight="1">
      <c r="A14" s="72"/>
      <c r="B14" s="129" t="s">
        <v>87</v>
      </c>
      <c r="C14" s="130">
        <f t="shared" si="3"/>
        <v>48</v>
      </c>
      <c r="D14" s="170">
        <f t="shared" si="26"/>
        <v>42706</v>
      </c>
      <c r="E14" s="131">
        <f t="shared" si="27"/>
        <v>42706</v>
      </c>
      <c r="F14" s="113">
        <v>6</v>
      </c>
      <c r="G14" s="114">
        <v>22</v>
      </c>
      <c r="H14" s="115"/>
      <c r="I14" s="175">
        <f t="shared" si="4"/>
        <v>16</v>
      </c>
      <c r="J14" s="200"/>
      <c r="K14" s="129"/>
      <c r="L14" s="113"/>
      <c r="M14" s="114"/>
      <c r="N14" s="115"/>
      <c r="O14" s="175">
        <f t="shared" si="5"/>
        <v>0</v>
      </c>
      <c r="P14" s="135"/>
      <c r="Q14" s="181">
        <f t="shared" ca="1" si="28"/>
        <v>0</v>
      </c>
      <c r="R14" s="136" t="str">
        <f t="shared" ca="1" si="29"/>
        <v/>
      </c>
      <c r="S14" s="137" t="str">
        <f t="shared" ca="1" si="30"/>
        <v/>
      </c>
      <c r="T14" s="185">
        <f t="shared" si="31"/>
        <v>6</v>
      </c>
      <c r="U14" s="186">
        <f t="shared" si="6"/>
        <v>6</v>
      </c>
      <c r="V14" s="186" t="str">
        <f t="shared" si="7"/>
        <v/>
      </c>
      <c r="W14" s="187">
        <f t="shared" ca="1" si="32"/>
        <v>8</v>
      </c>
      <c r="X14" s="82">
        <f t="shared" ca="1" si="33"/>
        <v>8</v>
      </c>
      <c r="Y14" s="83">
        <f t="shared" ca="1" si="8"/>
        <v>0</v>
      </c>
      <c r="Z14" s="72"/>
      <c r="AA14" s="86" t="s">
        <v>38</v>
      </c>
      <c r="AB14" s="19">
        <f ca="1">W52+T52</f>
        <v>20</v>
      </c>
      <c r="AC14" s="24">
        <v>13.3385</v>
      </c>
      <c r="AD14" s="26">
        <f ca="1">AB14*AC13*0.4</f>
        <v>106.708</v>
      </c>
      <c r="AE14" s="81"/>
      <c r="AF14" s="81"/>
      <c r="AG14" s="81"/>
      <c r="AH14" s="46" t="str">
        <f t="shared" si="9"/>
        <v/>
      </c>
      <c r="AI14" s="45" t="str">
        <f t="shared" si="10"/>
        <v/>
      </c>
      <c r="AJ14" s="28" t="str">
        <f t="shared" si="11"/>
        <v/>
      </c>
      <c r="AK14" s="28" t="str">
        <f t="shared" si="12"/>
        <v/>
      </c>
      <c r="AL14" s="28" t="str">
        <f t="shared" si="13"/>
        <v/>
      </c>
      <c r="AM14" s="28" t="str">
        <f t="shared" si="14"/>
        <v/>
      </c>
      <c r="AN14" s="28" t="str">
        <f t="shared" si="15"/>
        <v/>
      </c>
      <c r="AO14" s="28" t="str">
        <f t="shared" si="16"/>
        <v/>
      </c>
      <c r="AP14" s="37" t="str">
        <f t="shared" si="17"/>
        <v/>
      </c>
      <c r="AR14" s="41" t="str">
        <f t="shared" si="18"/>
        <v/>
      </c>
      <c r="AS14" s="42" t="str">
        <f t="shared" si="19"/>
        <v/>
      </c>
      <c r="AT14" s="42" t="str">
        <f t="shared" si="20"/>
        <v/>
      </c>
      <c r="AU14" s="42" t="str">
        <f t="shared" si="21"/>
        <v/>
      </c>
      <c r="AV14" s="42" t="str">
        <f t="shared" si="22"/>
        <v/>
      </c>
      <c r="AW14" s="42" t="str">
        <f t="shared" si="34"/>
        <v/>
      </c>
      <c r="AX14" s="42" t="str">
        <f t="shared" si="23"/>
        <v/>
      </c>
      <c r="AY14" s="42" t="str">
        <f t="shared" si="24"/>
        <v/>
      </c>
      <c r="AZ14" s="43" t="str">
        <f t="shared" si="25"/>
        <v/>
      </c>
    </row>
    <row r="15" spans="1:52" s="22" customFormat="1" ht="11.45" customHeight="1">
      <c r="A15" s="72"/>
      <c r="B15" s="129"/>
      <c r="C15" s="130">
        <f t="shared" si="3"/>
        <v>48</v>
      </c>
      <c r="D15" s="170">
        <f t="shared" si="26"/>
        <v>42707</v>
      </c>
      <c r="E15" s="131">
        <f t="shared" si="27"/>
        <v>42707</v>
      </c>
      <c r="F15" s="113"/>
      <c r="G15" s="114"/>
      <c r="H15" s="115"/>
      <c r="I15" s="175">
        <f t="shared" si="4"/>
        <v>0</v>
      </c>
      <c r="J15" s="200"/>
      <c r="K15" s="129"/>
      <c r="L15" s="116"/>
      <c r="M15" s="115"/>
      <c r="N15" s="115"/>
      <c r="O15" s="175">
        <f t="shared" si="5"/>
        <v>0</v>
      </c>
      <c r="P15" s="135"/>
      <c r="Q15" s="181">
        <f t="shared" ca="1" si="28"/>
        <v>0</v>
      </c>
      <c r="R15" s="136" t="str">
        <f t="shared" ca="1" si="29"/>
        <v/>
      </c>
      <c r="S15" s="137" t="str">
        <f t="shared" ca="1" si="30"/>
        <v/>
      </c>
      <c r="T15" s="185">
        <f t="shared" si="31"/>
        <v>0</v>
      </c>
      <c r="U15" s="186" t="str">
        <f t="shared" si="6"/>
        <v/>
      </c>
      <c r="V15" s="186" t="str">
        <f t="shared" si="7"/>
        <v/>
      </c>
      <c r="W15" s="187">
        <f t="shared" ca="1" si="32"/>
        <v>0</v>
      </c>
      <c r="X15" s="82">
        <f t="shared" ca="1" si="33"/>
        <v>0</v>
      </c>
      <c r="Y15" s="83">
        <f t="shared" ca="1" si="8"/>
        <v>0</v>
      </c>
      <c r="Z15" s="72"/>
      <c r="AA15" s="86" t="s">
        <v>39</v>
      </c>
      <c r="AB15" s="19"/>
      <c r="AC15" s="24">
        <v>13.3385</v>
      </c>
      <c r="AD15" s="26">
        <f>AB15*AC14*0.7</f>
        <v>0</v>
      </c>
      <c r="AE15" s="81"/>
      <c r="AF15" s="81"/>
      <c r="AG15" s="81"/>
      <c r="AH15" s="46" t="str">
        <f t="shared" si="9"/>
        <v/>
      </c>
      <c r="AI15" s="45" t="str">
        <f t="shared" si="10"/>
        <v/>
      </c>
      <c r="AJ15" s="28" t="str">
        <f t="shared" si="11"/>
        <v/>
      </c>
      <c r="AK15" s="28" t="str">
        <f t="shared" si="12"/>
        <v/>
      </c>
      <c r="AL15" s="28" t="str">
        <f t="shared" si="13"/>
        <v/>
      </c>
      <c r="AM15" s="28" t="str">
        <f t="shared" si="14"/>
        <v/>
      </c>
      <c r="AN15" s="28" t="str">
        <f t="shared" si="15"/>
        <v/>
      </c>
      <c r="AO15" s="28" t="str">
        <f t="shared" si="16"/>
        <v/>
      </c>
      <c r="AP15" s="37" t="str">
        <f t="shared" si="17"/>
        <v/>
      </c>
      <c r="AR15" s="41" t="str">
        <f t="shared" si="18"/>
        <v/>
      </c>
      <c r="AS15" s="42" t="str">
        <f t="shared" si="19"/>
        <v/>
      </c>
      <c r="AT15" s="42" t="str">
        <f t="shared" si="20"/>
        <v/>
      </c>
      <c r="AU15" s="42" t="str">
        <f t="shared" si="21"/>
        <v/>
      </c>
      <c r="AV15" s="42" t="str">
        <f t="shared" si="22"/>
        <v/>
      </c>
      <c r="AW15" s="42" t="str">
        <f t="shared" si="34"/>
        <v/>
      </c>
      <c r="AX15" s="42" t="str">
        <f t="shared" si="23"/>
        <v/>
      </c>
      <c r="AY15" s="42" t="str">
        <f t="shared" si="24"/>
        <v/>
      </c>
      <c r="AZ15" s="43" t="str">
        <f t="shared" si="25"/>
        <v/>
      </c>
    </row>
    <row r="16" spans="1:52" s="22" customFormat="1" ht="11.45" customHeight="1" thickBot="1">
      <c r="A16" s="72"/>
      <c r="B16" s="139"/>
      <c r="C16" s="140">
        <f t="shared" si="3"/>
        <v>48</v>
      </c>
      <c r="D16" s="171">
        <f t="shared" si="26"/>
        <v>42708</v>
      </c>
      <c r="E16" s="141">
        <f t="shared" si="27"/>
        <v>42708</v>
      </c>
      <c r="F16" s="87"/>
      <c r="G16" s="88"/>
      <c r="H16" s="88"/>
      <c r="I16" s="176">
        <f t="shared" si="4"/>
        <v>0</v>
      </c>
      <c r="J16" s="201"/>
      <c r="K16" s="139"/>
      <c r="L16" s="117"/>
      <c r="M16" s="118"/>
      <c r="N16" s="118"/>
      <c r="O16" s="176">
        <f t="shared" si="5"/>
        <v>0</v>
      </c>
      <c r="P16" s="145"/>
      <c r="Q16" s="197">
        <f t="shared" ca="1" si="28"/>
        <v>56</v>
      </c>
      <c r="R16" s="146">
        <f t="shared" ca="1" si="29"/>
        <v>56</v>
      </c>
      <c r="S16" s="147">
        <f t="shared" ca="1" si="30"/>
        <v>0</v>
      </c>
      <c r="T16" s="188">
        <f t="shared" si="31"/>
        <v>0</v>
      </c>
      <c r="U16" s="189" t="str">
        <f t="shared" si="6"/>
        <v/>
      </c>
      <c r="V16" s="189" t="str">
        <f t="shared" si="7"/>
        <v/>
      </c>
      <c r="W16" s="190">
        <f t="shared" ca="1" si="32"/>
        <v>0</v>
      </c>
      <c r="X16" s="82">
        <f t="shared" ca="1" si="33"/>
        <v>0</v>
      </c>
      <c r="Y16" s="83">
        <f t="shared" ca="1" si="8"/>
        <v>0</v>
      </c>
      <c r="Z16" s="72"/>
      <c r="AA16" s="86" t="s">
        <v>40</v>
      </c>
      <c r="AB16" s="24"/>
      <c r="AC16" s="24">
        <v>13.3385</v>
      </c>
      <c r="AD16" s="26">
        <f>AB16*AC15*2</f>
        <v>0</v>
      </c>
      <c r="AE16" s="81"/>
      <c r="AF16" s="81"/>
      <c r="AG16" s="81"/>
      <c r="AH16" s="46" t="str">
        <f t="shared" si="9"/>
        <v/>
      </c>
      <c r="AI16" s="45" t="str">
        <f t="shared" si="10"/>
        <v/>
      </c>
      <c r="AJ16" s="28" t="str">
        <f t="shared" si="11"/>
        <v/>
      </c>
      <c r="AK16" s="28" t="str">
        <f t="shared" si="12"/>
        <v/>
      </c>
      <c r="AL16" s="28" t="str">
        <f t="shared" si="13"/>
        <v/>
      </c>
      <c r="AM16" s="28" t="str">
        <f t="shared" si="14"/>
        <v/>
      </c>
      <c r="AN16" s="28" t="str">
        <f t="shared" si="15"/>
        <v/>
      </c>
      <c r="AO16" s="28" t="str">
        <f t="shared" si="16"/>
        <v/>
      </c>
      <c r="AP16" s="37" t="str">
        <f t="shared" si="17"/>
        <v/>
      </c>
      <c r="AR16" s="41" t="str">
        <f t="shared" si="18"/>
        <v/>
      </c>
      <c r="AS16" s="42" t="str">
        <f t="shared" si="19"/>
        <v/>
      </c>
      <c r="AT16" s="42" t="str">
        <f t="shared" si="20"/>
        <v/>
      </c>
      <c r="AU16" s="42" t="str">
        <f t="shared" si="21"/>
        <v/>
      </c>
      <c r="AV16" s="42" t="str">
        <f t="shared" si="22"/>
        <v/>
      </c>
      <c r="AW16" s="42" t="str">
        <f t="shared" si="34"/>
        <v/>
      </c>
      <c r="AX16" s="42" t="str">
        <f t="shared" si="23"/>
        <v/>
      </c>
      <c r="AY16" s="42" t="str">
        <f t="shared" si="24"/>
        <v/>
      </c>
      <c r="AZ16" s="43" t="str">
        <f t="shared" si="25"/>
        <v/>
      </c>
    </row>
    <row r="17" spans="1:52" s="22" customFormat="1" ht="11.45" customHeight="1" thickTop="1">
      <c r="A17" s="72"/>
      <c r="B17" s="121"/>
      <c r="C17" s="122">
        <f t="shared" si="3"/>
        <v>49</v>
      </c>
      <c r="D17" s="169">
        <f t="shared" si="26"/>
        <v>42709</v>
      </c>
      <c r="E17" s="123">
        <f t="shared" si="27"/>
        <v>42709</v>
      </c>
      <c r="F17" s="94"/>
      <c r="G17" s="95"/>
      <c r="H17" s="95"/>
      <c r="I17" s="174">
        <f t="shared" si="4"/>
        <v>0</v>
      </c>
      <c r="J17" s="199"/>
      <c r="K17" s="121"/>
      <c r="L17" s="111"/>
      <c r="M17" s="112"/>
      <c r="N17" s="112"/>
      <c r="O17" s="174">
        <f t="shared" si="5"/>
        <v>0</v>
      </c>
      <c r="P17" s="126"/>
      <c r="Q17" s="180">
        <f t="shared" ca="1" si="28"/>
        <v>0</v>
      </c>
      <c r="R17" s="127" t="str">
        <f t="shared" ca="1" si="29"/>
        <v/>
      </c>
      <c r="S17" s="128" t="str">
        <f t="shared" ca="1" si="30"/>
        <v/>
      </c>
      <c r="T17" s="180">
        <f t="shared" si="31"/>
        <v>0</v>
      </c>
      <c r="U17" s="183" t="str">
        <f t="shared" si="6"/>
        <v/>
      </c>
      <c r="V17" s="183" t="str">
        <f t="shared" si="7"/>
        <v/>
      </c>
      <c r="W17" s="184">
        <f t="shared" ca="1" si="32"/>
        <v>0</v>
      </c>
      <c r="X17" s="82">
        <f t="shared" ca="1" si="33"/>
        <v>0</v>
      </c>
      <c r="Y17" s="83">
        <f t="shared" ca="1" si="8"/>
        <v>0</v>
      </c>
      <c r="Z17" s="72"/>
      <c r="AA17" s="86" t="s">
        <v>41</v>
      </c>
      <c r="AB17" s="24"/>
      <c r="AC17" s="24">
        <v>13.3385</v>
      </c>
      <c r="AD17" s="26">
        <f>AB17*AC16*1</f>
        <v>0</v>
      </c>
      <c r="AE17" s="81"/>
      <c r="AF17" s="81"/>
      <c r="AG17" s="81"/>
      <c r="AH17" s="46" t="str">
        <f t="shared" si="9"/>
        <v/>
      </c>
      <c r="AI17" s="45" t="str">
        <f t="shared" si="10"/>
        <v/>
      </c>
      <c r="AJ17" s="28" t="str">
        <f t="shared" si="11"/>
        <v/>
      </c>
      <c r="AK17" s="28" t="str">
        <f t="shared" si="12"/>
        <v/>
      </c>
      <c r="AL17" s="28" t="str">
        <f t="shared" si="13"/>
        <v/>
      </c>
      <c r="AM17" s="28" t="str">
        <f t="shared" si="14"/>
        <v/>
      </c>
      <c r="AN17" s="28" t="str">
        <f t="shared" si="15"/>
        <v/>
      </c>
      <c r="AO17" s="28" t="str">
        <f t="shared" si="16"/>
        <v/>
      </c>
      <c r="AP17" s="37" t="str">
        <f t="shared" si="17"/>
        <v/>
      </c>
      <c r="AR17" s="41" t="str">
        <f t="shared" si="18"/>
        <v/>
      </c>
      <c r="AS17" s="42" t="str">
        <f t="shared" si="19"/>
        <v/>
      </c>
      <c r="AT17" s="42" t="str">
        <f t="shared" si="20"/>
        <v/>
      </c>
      <c r="AU17" s="42" t="str">
        <f t="shared" si="21"/>
        <v/>
      </c>
      <c r="AV17" s="42" t="str">
        <f t="shared" si="22"/>
        <v/>
      </c>
      <c r="AW17" s="42" t="str">
        <f t="shared" si="34"/>
        <v/>
      </c>
      <c r="AX17" s="42" t="str">
        <f t="shared" si="23"/>
        <v/>
      </c>
      <c r="AY17" s="42" t="str">
        <f t="shared" si="24"/>
        <v/>
      </c>
      <c r="AZ17" s="43" t="str">
        <f t="shared" si="25"/>
        <v/>
      </c>
    </row>
    <row r="18" spans="1:52" s="22" customFormat="1" ht="11.45" customHeight="1">
      <c r="A18" s="72"/>
      <c r="B18" s="129"/>
      <c r="C18" s="130">
        <f t="shared" si="3"/>
        <v>49</v>
      </c>
      <c r="D18" s="170">
        <f t="shared" si="26"/>
        <v>42710</v>
      </c>
      <c r="E18" s="131">
        <f t="shared" si="27"/>
        <v>42710</v>
      </c>
      <c r="F18" s="84"/>
      <c r="G18" s="85"/>
      <c r="H18" s="85"/>
      <c r="I18" s="175">
        <f t="shared" si="4"/>
        <v>0</v>
      </c>
      <c r="J18" s="200"/>
      <c r="K18" s="129"/>
      <c r="L18" s="113"/>
      <c r="M18" s="114"/>
      <c r="N18" s="115"/>
      <c r="O18" s="175">
        <f t="shared" si="5"/>
        <v>0</v>
      </c>
      <c r="P18" s="134"/>
      <c r="Q18" s="181">
        <f t="shared" ca="1" si="28"/>
        <v>0</v>
      </c>
      <c r="R18" s="136" t="str">
        <f t="shared" ca="1" si="29"/>
        <v/>
      </c>
      <c r="S18" s="137" t="str">
        <f t="shared" ca="1" si="30"/>
        <v/>
      </c>
      <c r="T18" s="185">
        <f t="shared" si="31"/>
        <v>0</v>
      </c>
      <c r="U18" s="186" t="str">
        <f t="shared" si="6"/>
        <v/>
      </c>
      <c r="V18" s="186" t="str">
        <f t="shared" si="7"/>
        <v/>
      </c>
      <c r="W18" s="187">
        <f t="shared" ca="1" si="32"/>
        <v>0</v>
      </c>
      <c r="X18" s="82">
        <f t="shared" ca="1" si="33"/>
        <v>0</v>
      </c>
      <c r="Y18" s="83">
        <f t="shared" ca="1" si="8"/>
        <v>0</v>
      </c>
      <c r="Z18" s="89"/>
      <c r="AA18" s="28" t="s">
        <v>42</v>
      </c>
      <c r="AB18" s="24"/>
      <c r="AC18" s="24"/>
      <c r="AD18" s="26"/>
      <c r="AE18" s="81"/>
      <c r="AF18" s="81"/>
      <c r="AG18" s="81"/>
      <c r="AH18" s="46" t="str">
        <f t="shared" si="9"/>
        <v/>
      </c>
      <c r="AI18" s="45" t="str">
        <f t="shared" si="10"/>
        <v/>
      </c>
      <c r="AJ18" s="28" t="str">
        <f t="shared" si="11"/>
        <v/>
      </c>
      <c r="AK18" s="28" t="str">
        <f t="shared" si="12"/>
        <v/>
      </c>
      <c r="AL18" s="28" t="str">
        <f t="shared" si="13"/>
        <v/>
      </c>
      <c r="AM18" s="28" t="str">
        <f t="shared" si="14"/>
        <v/>
      </c>
      <c r="AN18" s="28" t="str">
        <f t="shared" si="15"/>
        <v/>
      </c>
      <c r="AO18" s="28" t="str">
        <f t="shared" si="16"/>
        <v/>
      </c>
      <c r="AP18" s="37" t="str">
        <f t="shared" si="17"/>
        <v/>
      </c>
      <c r="AR18" s="41" t="str">
        <f t="shared" si="18"/>
        <v/>
      </c>
      <c r="AS18" s="42" t="str">
        <f t="shared" si="19"/>
        <v/>
      </c>
      <c r="AT18" s="42" t="str">
        <f t="shared" si="20"/>
        <v/>
      </c>
      <c r="AU18" s="42" t="str">
        <f t="shared" si="21"/>
        <v/>
      </c>
      <c r="AV18" s="42" t="str">
        <f t="shared" si="22"/>
        <v/>
      </c>
      <c r="AW18" s="42" t="str">
        <f t="shared" si="34"/>
        <v/>
      </c>
      <c r="AX18" s="42" t="str">
        <f t="shared" si="23"/>
        <v/>
      </c>
      <c r="AY18" s="42" t="str">
        <f t="shared" si="24"/>
        <v/>
      </c>
      <c r="AZ18" s="43" t="str">
        <f t="shared" si="25"/>
        <v/>
      </c>
    </row>
    <row r="19" spans="1:52" s="22" customFormat="1" ht="11.45" customHeight="1">
      <c r="A19" s="72"/>
      <c r="B19" s="129"/>
      <c r="C19" s="130">
        <f t="shared" si="3"/>
        <v>49</v>
      </c>
      <c r="D19" s="170">
        <f t="shared" si="26"/>
        <v>42711</v>
      </c>
      <c r="E19" s="131">
        <f t="shared" si="27"/>
        <v>42711</v>
      </c>
      <c r="F19" s="84"/>
      <c r="G19" s="85"/>
      <c r="H19" s="85"/>
      <c r="I19" s="175">
        <f t="shared" si="4"/>
        <v>0</v>
      </c>
      <c r="J19" s="200"/>
      <c r="K19" s="129"/>
      <c r="L19" s="113"/>
      <c r="M19" s="114"/>
      <c r="N19" s="115"/>
      <c r="O19" s="175">
        <f t="shared" si="5"/>
        <v>0</v>
      </c>
      <c r="P19" s="134"/>
      <c r="Q19" s="181">
        <f t="shared" ca="1" si="28"/>
        <v>0</v>
      </c>
      <c r="R19" s="136" t="str">
        <f t="shared" ca="1" si="29"/>
        <v/>
      </c>
      <c r="S19" s="137" t="str">
        <f t="shared" ca="1" si="30"/>
        <v/>
      </c>
      <c r="T19" s="185">
        <f t="shared" si="31"/>
        <v>0</v>
      </c>
      <c r="U19" s="186" t="str">
        <f t="shared" si="6"/>
        <v/>
      </c>
      <c r="V19" s="186" t="str">
        <f t="shared" si="7"/>
        <v/>
      </c>
      <c r="W19" s="187">
        <f t="shared" ca="1" si="32"/>
        <v>0</v>
      </c>
      <c r="X19" s="82">
        <f t="shared" ca="1" si="33"/>
        <v>0</v>
      </c>
      <c r="Y19" s="83">
        <f t="shared" ca="1" si="8"/>
        <v>0</v>
      </c>
      <c r="Z19" s="72"/>
      <c r="AA19" s="28" t="s">
        <v>42</v>
      </c>
      <c r="AB19" s="24"/>
      <c r="AC19" s="24"/>
      <c r="AD19" s="26"/>
      <c r="AE19" s="81"/>
      <c r="AF19" s="81"/>
      <c r="AG19" s="81"/>
      <c r="AH19" s="46" t="str">
        <f t="shared" si="9"/>
        <v/>
      </c>
      <c r="AI19" s="45" t="str">
        <f t="shared" si="10"/>
        <v/>
      </c>
      <c r="AJ19" s="28" t="str">
        <f t="shared" si="11"/>
        <v/>
      </c>
      <c r="AK19" s="28" t="str">
        <f t="shared" si="12"/>
        <v/>
      </c>
      <c r="AL19" s="28" t="str">
        <f t="shared" si="13"/>
        <v/>
      </c>
      <c r="AM19" s="28" t="str">
        <f t="shared" si="14"/>
        <v/>
      </c>
      <c r="AN19" s="28" t="str">
        <f t="shared" si="15"/>
        <v/>
      </c>
      <c r="AO19" s="28" t="str">
        <f t="shared" si="16"/>
        <v/>
      </c>
      <c r="AP19" s="37" t="str">
        <f t="shared" si="17"/>
        <v/>
      </c>
      <c r="AR19" s="41" t="str">
        <f t="shared" si="18"/>
        <v/>
      </c>
      <c r="AS19" s="42" t="str">
        <f t="shared" si="19"/>
        <v/>
      </c>
      <c r="AT19" s="42" t="str">
        <f t="shared" si="20"/>
        <v/>
      </c>
      <c r="AU19" s="42" t="str">
        <f t="shared" si="21"/>
        <v/>
      </c>
      <c r="AV19" s="42" t="str">
        <f t="shared" si="22"/>
        <v/>
      </c>
      <c r="AW19" s="42" t="str">
        <f t="shared" si="34"/>
        <v/>
      </c>
      <c r="AX19" s="42" t="str">
        <f t="shared" si="23"/>
        <v/>
      </c>
      <c r="AY19" s="42" t="str">
        <f t="shared" si="24"/>
        <v/>
      </c>
      <c r="AZ19" s="43" t="str">
        <f t="shared" si="25"/>
        <v/>
      </c>
    </row>
    <row r="20" spans="1:52" s="22" customFormat="1" ht="11.45" customHeight="1">
      <c r="A20" s="72"/>
      <c r="B20" s="129"/>
      <c r="C20" s="130">
        <f t="shared" si="3"/>
        <v>49</v>
      </c>
      <c r="D20" s="170">
        <f t="shared" si="26"/>
        <v>42712</v>
      </c>
      <c r="E20" s="131">
        <f t="shared" si="27"/>
        <v>42712</v>
      </c>
      <c r="F20" s="84"/>
      <c r="G20" s="85"/>
      <c r="H20" s="85"/>
      <c r="I20" s="175">
        <f t="shared" si="4"/>
        <v>0</v>
      </c>
      <c r="J20" s="200"/>
      <c r="K20" s="129"/>
      <c r="L20" s="113"/>
      <c r="M20" s="114"/>
      <c r="N20" s="115"/>
      <c r="O20" s="175">
        <f t="shared" si="5"/>
        <v>0</v>
      </c>
      <c r="P20" s="134"/>
      <c r="Q20" s="181">
        <f t="shared" ca="1" si="28"/>
        <v>0</v>
      </c>
      <c r="R20" s="136" t="str">
        <f t="shared" ca="1" si="29"/>
        <v/>
      </c>
      <c r="S20" s="137" t="str">
        <f t="shared" ca="1" si="30"/>
        <v/>
      </c>
      <c r="T20" s="185">
        <f t="shared" si="31"/>
        <v>0</v>
      </c>
      <c r="U20" s="186" t="str">
        <f t="shared" si="6"/>
        <v/>
      </c>
      <c r="V20" s="186" t="str">
        <f t="shared" si="7"/>
        <v/>
      </c>
      <c r="W20" s="187">
        <f t="shared" ca="1" si="32"/>
        <v>0</v>
      </c>
      <c r="X20" s="82">
        <f t="shared" ca="1" si="33"/>
        <v>0</v>
      </c>
      <c r="Y20" s="83">
        <f t="shared" ca="1" si="8"/>
        <v>0</v>
      </c>
      <c r="Z20" s="72"/>
      <c r="AA20" s="28" t="s">
        <v>42</v>
      </c>
      <c r="AB20" s="24"/>
      <c r="AC20" s="24"/>
      <c r="AD20" s="26"/>
      <c r="AE20" s="81"/>
      <c r="AF20" s="81"/>
      <c r="AG20" s="81"/>
      <c r="AH20" s="46" t="str">
        <f t="shared" si="9"/>
        <v/>
      </c>
      <c r="AI20" s="45" t="str">
        <f t="shared" si="10"/>
        <v/>
      </c>
      <c r="AJ20" s="28" t="str">
        <f t="shared" si="11"/>
        <v/>
      </c>
      <c r="AK20" s="28" t="str">
        <f t="shared" si="12"/>
        <v/>
      </c>
      <c r="AL20" s="28" t="str">
        <f t="shared" si="13"/>
        <v/>
      </c>
      <c r="AM20" s="28" t="str">
        <f t="shared" si="14"/>
        <v/>
      </c>
      <c r="AN20" s="28" t="str">
        <f t="shared" si="15"/>
        <v/>
      </c>
      <c r="AO20" s="28" t="str">
        <f t="shared" si="16"/>
        <v/>
      </c>
      <c r="AP20" s="37" t="str">
        <f t="shared" si="17"/>
        <v/>
      </c>
      <c r="AR20" s="41" t="str">
        <f t="shared" si="18"/>
        <v/>
      </c>
      <c r="AS20" s="42" t="str">
        <f t="shared" si="19"/>
        <v/>
      </c>
      <c r="AT20" s="42" t="str">
        <f t="shared" si="20"/>
        <v/>
      </c>
      <c r="AU20" s="42" t="str">
        <f t="shared" si="21"/>
        <v/>
      </c>
      <c r="AV20" s="42" t="str">
        <f t="shared" si="22"/>
        <v/>
      </c>
      <c r="AW20" s="42" t="str">
        <f t="shared" si="34"/>
        <v/>
      </c>
      <c r="AX20" s="42" t="str">
        <f t="shared" si="23"/>
        <v/>
      </c>
      <c r="AY20" s="42" t="str">
        <f t="shared" si="24"/>
        <v/>
      </c>
      <c r="AZ20" s="43" t="str">
        <f t="shared" si="25"/>
        <v/>
      </c>
    </row>
    <row r="21" spans="1:52" s="22" customFormat="1" ht="11.45" customHeight="1">
      <c r="A21" s="72"/>
      <c r="B21" s="129"/>
      <c r="C21" s="130">
        <f t="shared" si="3"/>
        <v>49</v>
      </c>
      <c r="D21" s="170">
        <f t="shared" si="26"/>
        <v>42713</v>
      </c>
      <c r="E21" s="131">
        <f t="shared" si="27"/>
        <v>42713</v>
      </c>
      <c r="F21" s="84"/>
      <c r="G21" s="85"/>
      <c r="H21" s="85"/>
      <c r="I21" s="175">
        <f t="shared" si="4"/>
        <v>0</v>
      </c>
      <c r="J21" s="200"/>
      <c r="K21" s="129"/>
      <c r="L21" s="113"/>
      <c r="M21" s="114"/>
      <c r="N21" s="115"/>
      <c r="O21" s="175">
        <f t="shared" si="5"/>
        <v>0</v>
      </c>
      <c r="P21" s="134"/>
      <c r="Q21" s="181">
        <f t="shared" ca="1" si="28"/>
        <v>0</v>
      </c>
      <c r="R21" s="136" t="str">
        <f t="shared" ca="1" si="29"/>
        <v/>
      </c>
      <c r="S21" s="137" t="str">
        <f t="shared" ca="1" si="30"/>
        <v/>
      </c>
      <c r="T21" s="185">
        <f t="shared" si="31"/>
        <v>0</v>
      </c>
      <c r="U21" s="186" t="str">
        <f t="shared" si="6"/>
        <v/>
      </c>
      <c r="V21" s="186" t="str">
        <f t="shared" si="7"/>
        <v/>
      </c>
      <c r="W21" s="187">
        <f t="shared" ca="1" si="32"/>
        <v>0</v>
      </c>
      <c r="X21" s="82">
        <f t="shared" ca="1" si="33"/>
        <v>0</v>
      </c>
      <c r="Y21" s="83">
        <f t="shared" ca="1" si="8"/>
        <v>0</v>
      </c>
      <c r="Z21" s="72"/>
      <c r="AA21" s="28" t="s">
        <v>42</v>
      </c>
      <c r="AB21" s="24"/>
      <c r="AC21" s="24"/>
      <c r="AD21" s="26"/>
      <c r="AE21" s="81"/>
      <c r="AF21" s="81"/>
      <c r="AG21" s="81"/>
      <c r="AH21" s="46" t="str">
        <f t="shared" si="9"/>
        <v/>
      </c>
      <c r="AI21" s="45" t="str">
        <f t="shared" si="10"/>
        <v/>
      </c>
      <c r="AJ21" s="28" t="str">
        <f t="shared" si="11"/>
        <v/>
      </c>
      <c r="AK21" s="28" t="str">
        <f t="shared" si="12"/>
        <v/>
      </c>
      <c r="AL21" s="28" t="str">
        <f t="shared" si="13"/>
        <v/>
      </c>
      <c r="AM21" s="28" t="str">
        <f t="shared" si="14"/>
        <v/>
      </c>
      <c r="AN21" s="28" t="str">
        <f t="shared" si="15"/>
        <v/>
      </c>
      <c r="AO21" s="28" t="str">
        <f t="shared" si="16"/>
        <v/>
      </c>
      <c r="AP21" s="37" t="str">
        <f t="shared" si="17"/>
        <v/>
      </c>
      <c r="AR21" s="41" t="str">
        <f t="shared" si="18"/>
        <v/>
      </c>
      <c r="AS21" s="42" t="str">
        <f t="shared" si="19"/>
        <v/>
      </c>
      <c r="AT21" s="42" t="str">
        <f t="shared" si="20"/>
        <v/>
      </c>
      <c r="AU21" s="42" t="str">
        <f t="shared" si="21"/>
        <v/>
      </c>
      <c r="AV21" s="42" t="str">
        <f t="shared" si="22"/>
        <v/>
      </c>
      <c r="AW21" s="42" t="str">
        <f t="shared" si="34"/>
        <v/>
      </c>
      <c r="AX21" s="42" t="str">
        <f t="shared" si="23"/>
        <v/>
      </c>
      <c r="AY21" s="42" t="str">
        <f t="shared" si="24"/>
        <v/>
      </c>
      <c r="AZ21" s="43" t="str">
        <f t="shared" si="25"/>
        <v/>
      </c>
    </row>
    <row r="22" spans="1:52" s="22" customFormat="1" ht="11.45" customHeight="1">
      <c r="A22" s="72"/>
      <c r="B22" s="129"/>
      <c r="C22" s="130">
        <f t="shared" si="3"/>
        <v>49</v>
      </c>
      <c r="D22" s="170">
        <f t="shared" si="26"/>
        <v>42714</v>
      </c>
      <c r="E22" s="131">
        <f t="shared" si="27"/>
        <v>42714</v>
      </c>
      <c r="F22" s="84"/>
      <c r="G22" s="85"/>
      <c r="H22" s="85"/>
      <c r="I22" s="175">
        <f t="shared" si="4"/>
        <v>0</v>
      </c>
      <c r="J22" s="200"/>
      <c r="K22" s="129"/>
      <c r="L22" s="113"/>
      <c r="M22" s="114"/>
      <c r="N22" s="115"/>
      <c r="O22" s="175">
        <f t="shared" si="5"/>
        <v>0</v>
      </c>
      <c r="P22" s="134"/>
      <c r="Q22" s="181">
        <f t="shared" ca="1" si="28"/>
        <v>0</v>
      </c>
      <c r="R22" s="136" t="str">
        <f t="shared" ca="1" si="29"/>
        <v/>
      </c>
      <c r="S22" s="137" t="str">
        <f t="shared" ca="1" si="30"/>
        <v/>
      </c>
      <c r="T22" s="185">
        <f t="shared" si="31"/>
        <v>0</v>
      </c>
      <c r="U22" s="186" t="str">
        <f t="shared" si="6"/>
        <v/>
      </c>
      <c r="V22" s="186" t="str">
        <f t="shared" si="7"/>
        <v/>
      </c>
      <c r="W22" s="187">
        <f t="shared" ca="1" si="32"/>
        <v>0</v>
      </c>
      <c r="X22" s="82">
        <f t="shared" ca="1" si="33"/>
        <v>0</v>
      </c>
      <c r="Y22" s="83">
        <f t="shared" ca="1" si="8"/>
        <v>0</v>
      </c>
      <c r="Z22" s="72"/>
      <c r="AA22" s="28" t="s">
        <v>42</v>
      </c>
      <c r="AB22" s="24"/>
      <c r="AC22" s="25">
        <f ca="1">AD22*0.1064</f>
        <v>11.353731199999999</v>
      </c>
      <c r="AD22" s="25">
        <f ca="1">SUM(AD8:AD21)</f>
        <v>106.708</v>
      </c>
      <c r="AE22" s="81"/>
      <c r="AF22" s="81"/>
      <c r="AG22" s="81"/>
      <c r="AH22" s="46" t="str">
        <f t="shared" si="9"/>
        <v/>
      </c>
      <c r="AI22" s="45" t="str">
        <f t="shared" si="10"/>
        <v/>
      </c>
      <c r="AJ22" s="28" t="str">
        <f t="shared" si="11"/>
        <v/>
      </c>
      <c r="AK22" s="28" t="str">
        <f t="shared" si="12"/>
        <v/>
      </c>
      <c r="AL22" s="28" t="str">
        <f t="shared" si="13"/>
        <v/>
      </c>
      <c r="AM22" s="28" t="str">
        <f t="shared" si="14"/>
        <v/>
      </c>
      <c r="AN22" s="28" t="str">
        <f t="shared" si="15"/>
        <v/>
      </c>
      <c r="AO22" s="28" t="str">
        <f t="shared" si="16"/>
        <v/>
      </c>
      <c r="AP22" s="37" t="str">
        <f t="shared" si="17"/>
        <v/>
      </c>
      <c r="AR22" s="41" t="str">
        <f t="shared" si="18"/>
        <v/>
      </c>
      <c r="AS22" s="42" t="str">
        <f t="shared" si="19"/>
        <v/>
      </c>
      <c r="AT22" s="42" t="str">
        <f t="shared" si="20"/>
        <v/>
      </c>
      <c r="AU22" s="42" t="str">
        <f t="shared" si="21"/>
        <v/>
      </c>
      <c r="AV22" s="42" t="str">
        <f t="shared" si="22"/>
        <v/>
      </c>
      <c r="AW22" s="42" t="str">
        <f t="shared" si="34"/>
        <v/>
      </c>
      <c r="AX22" s="42" t="str">
        <f t="shared" si="23"/>
        <v/>
      </c>
      <c r="AY22" s="42" t="str">
        <f t="shared" si="24"/>
        <v/>
      </c>
      <c r="AZ22" s="43" t="str">
        <f t="shared" si="25"/>
        <v/>
      </c>
    </row>
    <row r="23" spans="1:52" s="22" customFormat="1" ht="11.45" customHeight="1" thickBot="1">
      <c r="A23" s="72"/>
      <c r="B23" s="139"/>
      <c r="C23" s="140">
        <f t="shared" si="3"/>
        <v>49</v>
      </c>
      <c r="D23" s="171">
        <f t="shared" si="26"/>
        <v>42715</v>
      </c>
      <c r="E23" s="141">
        <f t="shared" si="27"/>
        <v>42715</v>
      </c>
      <c r="F23" s="87"/>
      <c r="G23" s="88"/>
      <c r="H23" s="88"/>
      <c r="I23" s="176">
        <f t="shared" si="4"/>
        <v>0</v>
      </c>
      <c r="J23" s="201"/>
      <c r="K23" s="139"/>
      <c r="L23" s="117"/>
      <c r="M23" s="118"/>
      <c r="N23" s="118"/>
      <c r="O23" s="176">
        <f t="shared" si="5"/>
        <v>0</v>
      </c>
      <c r="P23" s="144"/>
      <c r="Q23" s="197">
        <f t="shared" ca="1" si="28"/>
        <v>0</v>
      </c>
      <c r="R23" s="146">
        <f t="shared" ca="1" si="29"/>
        <v>0</v>
      </c>
      <c r="S23" s="147">
        <f t="shared" ca="1" si="30"/>
        <v>0</v>
      </c>
      <c r="T23" s="188">
        <f t="shared" si="31"/>
        <v>0</v>
      </c>
      <c r="U23" s="189" t="str">
        <f t="shared" si="6"/>
        <v/>
      </c>
      <c r="V23" s="189" t="str">
        <f t="shared" si="7"/>
        <v/>
      </c>
      <c r="W23" s="190">
        <f t="shared" ca="1" si="32"/>
        <v>0</v>
      </c>
      <c r="X23" s="82">
        <f t="shared" ca="1" si="33"/>
        <v>0</v>
      </c>
      <c r="Y23" s="83">
        <f t="shared" ca="1" si="8"/>
        <v>0</v>
      </c>
      <c r="Z23" s="72"/>
      <c r="AA23" s="90" t="s">
        <v>43</v>
      </c>
      <c r="AB23" s="24"/>
      <c r="AC23" s="24"/>
      <c r="AD23" s="25">
        <f ca="1">SUM(AD22+AC22)</f>
        <v>118.0617312</v>
      </c>
      <c r="AE23" s="81"/>
      <c r="AF23" s="81"/>
      <c r="AG23" s="81"/>
      <c r="AH23" s="46" t="str">
        <f t="shared" si="9"/>
        <v/>
      </c>
      <c r="AI23" s="45" t="str">
        <f t="shared" si="10"/>
        <v/>
      </c>
      <c r="AJ23" s="28" t="str">
        <f t="shared" si="11"/>
        <v/>
      </c>
      <c r="AK23" s="28" t="str">
        <f t="shared" si="12"/>
        <v/>
      </c>
      <c r="AL23" s="28" t="str">
        <f t="shared" si="13"/>
        <v/>
      </c>
      <c r="AM23" s="28" t="str">
        <f t="shared" si="14"/>
        <v/>
      </c>
      <c r="AN23" s="28" t="str">
        <f t="shared" si="15"/>
        <v/>
      </c>
      <c r="AO23" s="28" t="str">
        <f t="shared" si="16"/>
        <v/>
      </c>
      <c r="AP23" s="37" t="str">
        <f t="shared" si="17"/>
        <v/>
      </c>
      <c r="AR23" s="41" t="str">
        <f t="shared" si="18"/>
        <v/>
      </c>
      <c r="AS23" s="42" t="str">
        <f t="shared" si="19"/>
        <v/>
      </c>
      <c r="AT23" s="42" t="str">
        <f t="shared" si="20"/>
        <v/>
      </c>
      <c r="AU23" s="42" t="str">
        <f t="shared" si="21"/>
        <v/>
      </c>
      <c r="AV23" s="42" t="str">
        <f t="shared" si="22"/>
        <v/>
      </c>
      <c r="AW23" s="42" t="str">
        <f t="shared" si="34"/>
        <v/>
      </c>
      <c r="AX23" s="42" t="str">
        <f t="shared" si="23"/>
        <v/>
      </c>
      <c r="AY23" s="42" t="str">
        <f t="shared" si="24"/>
        <v/>
      </c>
      <c r="AZ23" s="43" t="str">
        <f t="shared" si="25"/>
        <v/>
      </c>
    </row>
    <row r="24" spans="1:52" s="22" customFormat="1" ht="11.45" customHeight="1" thickTop="1">
      <c r="A24" s="72"/>
      <c r="B24" s="121"/>
      <c r="C24" s="122">
        <f t="shared" si="3"/>
        <v>50</v>
      </c>
      <c r="D24" s="169">
        <f t="shared" si="26"/>
        <v>42716</v>
      </c>
      <c r="E24" s="123">
        <f t="shared" si="27"/>
        <v>42716</v>
      </c>
      <c r="F24" s="84"/>
      <c r="G24" s="85"/>
      <c r="H24" s="85"/>
      <c r="I24" s="174">
        <f t="shared" si="4"/>
        <v>0</v>
      </c>
      <c r="J24" s="200"/>
      <c r="K24" s="121"/>
      <c r="L24" s="111"/>
      <c r="M24" s="112"/>
      <c r="N24" s="112"/>
      <c r="O24" s="174">
        <f t="shared" si="5"/>
        <v>0</v>
      </c>
      <c r="P24" s="126"/>
      <c r="Q24" s="180">
        <f t="shared" ca="1" si="28"/>
        <v>0</v>
      </c>
      <c r="R24" s="127" t="str">
        <f t="shared" ca="1" si="29"/>
        <v/>
      </c>
      <c r="S24" s="128" t="str">
        <f t="shared" ca="1" si="30"/>
        <v/>
      </c>
      <c r="T24" s="180">
        <f t="shared" si="31"/>
        <v>0</v>
      </c>
      <c r="U24" s="183" t="str">
        <f t="shared" si="6"/>
        <v/>
      </c>
      <c r="V24" s="183" t="str">
        <f t="shared" si="7"/>
        <v/>
      </c>
      <c r="W24" s="184">
        <f t="shared" ca="1" si="32"/>
        <v>0</v>
      </c>
      <c r="X24" s="82">
        <f t="shared" ca="1" si="33"/>
        <v>0</v>
      </c>
      <c r="Y24" s="83">
        <f t="shared" ca="1" si="8"/>
        <v>0</v>
      </c>
      <c r="Z24" s="72"/>
      <c r="AA24" s="28" t="s">
        <v>44</v>
      </c>
      <c r="AB24" s="27"/>
      <c r="AC24" s="25">
        <f ca="1">AD23-480.74</f>
        <v>-362.67826880000001</v>
      </c>
      <c r="AD24" s="25">
        <f ca="1">-AC24*0.014</f>
        <v>5.0774957632</v>
      </c>
      <c r="AE24" s="81"/>
      <c r="AF24" s="81"/>
      <c r="AG24" s="81"/>
      <c r="AH24" s="46" t="str">
        <f t="shared" si="9"/>
        <v/>
      </c>
      <c r="AI24" s="45" t="str">
        <f t="shared" si="10"/>
        <v/>
      </c>
      <c r="AJ24" s="28" t="str">
        <f t="shared" si="11"/>
        <v/>
      </c>
      <c r="AK24" s="28" t="str">
        <f t="shared" si="12"/>
        <v/>
      </c>
      <c r="AL24" s="28" t="str">
        <f t="shared" si="13"/>
        <v/>
      </c>
      <c r="AM24" s="28" t="str">
        <f t="shared" si="14"/>
        <v/>
      </c>
      <c r="AN24" s="28" t="str">
        <f t="shared" si="15"/>
        <v/>
      </c>
      <c r="AO24" s="28" t="str">
        <f t="shared" si="16"/>
        <v/>
      </c>
      <c r="AP24" s="37" t="str">
        <f t="shared" si="17"/>
        <v/>
      </c>
      <c r="AR24" s="41" t="str">
        <f t="shared" si="18"/>
        <v/>
      </c>
      <c r="AS24" s="42" t="str">
        <f t="shared" si="19"/>
        <v/>
      </c>
      <c r="AT24" s="42" t="str">
        <f t="shared" si="20"/>
        <v/>
      </c>
      <c r="AU24" s="42" t="str">
        <f t="shared" si="21"/>
        <v/>
      </c>
      <c r="AV24" s="42" t="str">
        <f t="shared" si="22"/>
        <v/>
      </c>
      <c r="AW24" s="42" t="str">
        <f t="shared" si="34"/>
        <v/>
      </c>
      <c r="AX24" s="42" t="str">
        <f t="shared" si="23"/>
        <v/>
      </c>
      <c r="AY24" s="42" t="str">
        <f t="shared" si="24"/>
        <v/>
      </c>
      <c r="AZ24" s="43" t="str">
        <f t="shared" si="25"/>
        <v/>
      </c>
    </row>
    <row r="25" spans="1:52" s="22" customFormat="1" ht="11.45" customHeight="1">
      <c r="A25" s="72"/>
      <c r="B25" s="129"/>
      <c r="C25" s="130">
        <f t="shared" si="3"/>
        <v>50</v>
      </c>
      <c r="D25" s="170">
        <f t="shared" si="26"/>
        <v>42717</v>
      </c>
      <c r="E25" s="131">
        <f t="shared" si="27"/>
        <v>42717</v>
      </c>
      <c r="F25" s="84"/>
      <c r="G25" s="85"/>
      <c r="H25" s="85"/>
      <c r="I25" s="175">
        <f t="shared" si="4"/>
        <v>0</v>
      </c>
      <c r="J25" s="200"/>
      <c r="K25" s="129"/>
      <c r="L25" s="116"/>
      <c r="M25" s="115"/>
      <c r="N25" s="115"/>
      <c r="O25" s="175">
        <f t="shared" si="5"/>
        <v>0</v>
      </c>
      <c r="P25" s="134"/>
      <c r="Q25" s="181">
        <f t="shared" ca="1" si="28"/>
        <v>0</v>
      </c>
      <c r="R25" s="136" t="str">
        <f t="shared" ca="1" si="29"/>
        <v/>
      </c>
      <c r="S25" s="137" t="str">
        <f t="shared" ca="1" si="30"/>
        <v/>
      </c>
      <c r="T25" s="185">
        <f t="shared" si="31"/>
        <v>0</v>
      </c>
      <c r="U25" s="186" t="str">
        <f t="shared" si="6"/>
        <v/>
      </c>
      <c r="V25" s="186" t="str">
        <f t="shared" si="7"/>
        <v/>
      </c>
      <c r="W25" s="187">
        <f t="shared" ca="1" si="32"/>
        <v>0</v>
      </c>
      <c r="X25" s="82">
        <f t="shared" ca="1" si="33"/>
        <v>0</v>
      </c>
      <c r="Y25" s="83">
        <f t="shared" ca="1" si="8"/>
        <v>0</v>
      </c>
      <c r="Z25" s="72"/>
      <c r="AA25" s="28" t="s">
        <v>45</v>
      </c>
      <c r="AB25" s="24"/>
      <c r="AC25" s="25">
        <f ca="1">AD23-AD14</f>
        <v>11.353731199999999</v>
      </c>
      <c r="AD25" s="25">
        <f ca="1">-AC25*0.028</f>
        <v>-0.31790447359999996</v>
      </c>
      <c r="AE25" s="81"/>
      <c r="AF25" s="81"/>
      <c r="AG25" s="81"/>
      <c r="AH25" s="46" t="str">
        <f t="shared" si="9"/>
        <v/>
      </c>
      <c r="AI25" s="45" t="str">
        <f t="shared" si="10"/>
        <v/>
      </c>
      <c r="AJ25" s="28" t="str">
        <f t="shared" si="11"/>
        <v/>
      </c>
      <c r="AK25" s="28" t="str">
        <f t="shared" si="12"/>
        <v/>
      </c>
      <c r="AL25" s="28" t="str">
        <f t="shared" si="13"/>
        <v/>
      </c>
      <c r="AM25" s="28" t="str">
        <f t="shared" si="14"/>
        <v/>
      </c>
      <c r="AN25" s="28" t="str">
        <f t="shared" si="15"/>
        <v/>
      </c>
      <c r="AO25" s="28" t="str">
        <f t="shared" si="16"/>
        <v/>
      </c>
      <c r="AP25" s="37" t="str">
        <f t="shared" si="17"/>
        <v/>
      </c>
      <c r="AR25" s="41" t="str">
        <f t="shared" si="18"/>
        <v/>
      </c>
      <c r="AS25" s="42" t="str">
        <f t="shared" si="19"/>
        <v/>
      </c>
      <c r="AT25" s="42" t="str">
        <f t="shared" si="20"/>
        <v/>
      </c>
      <c r="AU25" s="42" t="str">
        <f t="shared" si="21"/>
        <v/>
      </c>
      <c r="AV25" s="42" t="str">
        <f t="shared" si="22"/>
        <v/>
      </c>
      <c r="AW25" s="42" t="str">
        <f t="shared" si="34"/>
        <v/>
      </c>
      <c r="AX25" s="42" t="str">
        <f t="shared" si="23"/>
        <v/>
      </c>
      <c r="AY25" s="42" t="str">
        <f t="shared" si="24"/>
        <v/>
      </c>
      <c r="AZ25" s="43" t="str">
        <f t="shared" si="25"/>
        <v/>
      </c>
    </row>
    <row r="26" spans="1:52" s="22" customFormat="1" ht="11.45" customHeight="1">
      <c r="A26" s="72"/>
      <c r="B26" s="129"/>
      <c r="C26" s="130">
        <f t="shared" si="3"/>
        <v>50</v>
      </c>
      <c r="D26" s="170">
        <f t="shared" si="26"/>
        <v>42718</v>
      </c>
      <c r="E26" s="131">
        <f t="shared" si="27"/>
        <v>42718</v>
      </c>
      <c r="F26" s="84"/>
      <c r="G26" s="85"/>
      <c r="H26" s="85"/>
      <c r="I26" s="175">
        <f t="shared" si="4"/>
        <v>0</v>
      </c>
      <c r="J26" s="200"/>
      <c r="K26" s="129"/>
      <c r="L26" s="116"/>
      <c r="M26" s="115"/>
      <c r="N26" s="115"/>
      <c r="O26" s="175">
        <f t="shared" si="5"/>
        <v>0</v>
      </c>
      <c r="P26" s="134"/>
      <c r="Q26" s="181">
        <f t="shared" ca="1" si="28"/>
        <v>0</v>
      </c>
      <c r="R26" s="136" t="str">
        <f t="shared" ca="1" si="29"/>
        <v/>
      </c>
      <c r="S26" s="137" t="str">
        <f t="shared" ca="1" si="30"/>
        <v/>
      </c>
      <c r="T26" s="185">
        <f t="shared" si="31"/>
        <v>0</v>
      </c>
      <c r="U26" s="186" t="str">
        <f t="shared" si="6"/>
        <v/>
      </c>
      <c r="V26" s="186" t="str">
        <f t="shared" si="7"/>
        <v/>
      </c>
      <c r="W26" s="187">
        <f t="shared" ca="1" si="32"/>
        <v>0</v>
      </c>
      <c r="X26" s="82">
        <f t="shared" ca="1" si="33"/>
        <v>0</v>
      </c>
      <c r="Y26" s="83">
        <f t="shared" ca="1" si="8"/>
        <v>0</v>
      </c>
      <c r="Z26" s="72"/>
      <c r="AA26" s="28" t="s">
        <v>46</v>
      </c>
      <c r="AB26" s="24"/>
      <c r="AC26" s="25">
        <f ca="1">AD23-AE13-AD14</f>
        <v>-255.41626879999998</v>
      </c>
      <c r="AD26" s="25">
        <f ca="1">-AC26*0.08</f>
        <v>20.433301503999999</v>
      </c>
      <c r="AE26" s="81"/>
      <c r="AF26" s="81"/>
      <c r="AG26" s="81"/>
      <c r="AH26" s="46" t="str">
        <f t="shared" si="9"/>
        <v/>
      </c>
      <c r="AI26" s="45" t="str">
        <f t="shared" si="10"/>
        <v/>
      </c>
      <c r="AJ26" s="28" t="str">
        <f t="shared" si="11"/>
        <v/>
      </c>
      <c r="AK26" s="28" t="str">
        <f t="shared" si="12"/>
        <v/>
      </c>
      <c r="AL26" s="28" t="str">
        <f t="shared" si="13"/>
        <v/>
      </c>
      <c r="AM26" s="28" t="str">
        <f t="shared" si="14"/>
        <v/>
      </c>
      <c r="AN26" s="28" t="str">
        <f t="shared" si="15"/>
        <v/>
      </c>
      <c r="AO26" s="28" t="str">
        <f t="shared" si="16"/>
        <v/>
      </c>
      <c r="AP26" s="37" t="str">
        <f t="shared" si="17"/>
        <v/>
      </c>
      <c r="AR26" s="41" t="str">
        <f t="shared" si="18"/>
        <v/>
      </c>
      <c r="AS26" s="42" t="str">
        <f t="shared" si="19"/>
        <v/>
      </c>
      <c r="AT26" s="42" t="str">
        <f t="shared" si="20"/>
        <v/>
      </c>
      <c r="AU26" s="42" t="str">
        <f t="shared" si="21"/>
        <v/>
      </c>
      <c r="AV26" s="42" t="str">
        <f t="shared" si="22"/>
        <v/>
      </c>
      <c r="AW26" s="42" t="str">
        <f t="shared" si="34"/>
        <v/>
      </c>
      <c r="AX26" s="42" t="str">
        <f t="shared" si="23"/>
        <v/>
      </c>
      <c r="AY26" s="42" t="str">
        <f t="shared" si="24"/>
        <v/>
      </c>
      <c r="AZ26" s="43" t="str">
        <f t="shared" si="25"/>
        <v/>
      </c>
    </row>
    <row r="27" spans="1:52" s="22" customFormat="1" ht="11.45" customHeight="1">
      <c r="A27" s="72"/>
      <c r="B27" s="129"/>
      <c r="C27" s="130">
        <f t="shared" si="3"/>
        <v>50</v>
      </c>
      <c r="D27" s="170">
        <f t="shared" si="26"/>
        <v>42719</v>
      </c>
      <c r="E27" s="131">
        <f t="shared" si="27"/>
        <v>42719</v>
      </c>
      <c r="F27" s="84"/>
      <c r="G27" s="85"/>
      <c r="H27" s="85"/>
      <c r="I27" s="175">
        <f t="shared" si="4"/>
        <v>0</v>
      </c>
      <c r="J27" s="200"/>
      <c r="K27" s="129"/>
      <c r="L27" s="116"/>
      <c r="M27" s="115"/>
      <c r="N27" s="115"/>
      <c r="O27" s="175">
        <f t="shared" si="5"/>
        <v>0</v>
      </c>
      <c r="P27" s="134"/>
      <c r="Q27" s="181">
        <f t="shared" ca="1" si="28"/>
        <v>0</v>
      </c>
      <c r="R27" s="136" t="str">
        <f t="shared" ca="1" si="29"/>
        <v/>
      </c>
      <c r="S27" s="137" t="str">
        <f t="shared" ca="1" si="30"/>
        <v/>
      </c>
      <c r="T27" s="185">
        <f t="shared" si="31"/>
        <v>0</v>
      </c>
      <c r="U27" s="186" t="str">
        <f t="shared" si="6"/>
        <v/>
      </c>
      <c r="V27" s="186" t="str">
        <f t="shared" si="7"/>
        <v/>
      </c>
      <c r="W27" s="187">
        <f t="shared" ca="1" si="32"/>
        <v>0</v>
      </c>
      <c r="X27" s="82">
        <f t="shared" ca="1" si="33"/>
        <v>0</v>
      </c>
      <c r="Y27" s="83">
        <f t="shared" ca="1" si="8"/>
        <v>0</v>
      </c>
      <c r="Z27" s="72"/>
      <c r="AA27" s="28" t="s">
        <v>47</v>
      </c>
      <c r="AB27" s="24"/>
      <c r="AC27" s="25">
        <f ca="1">AD23-AE13-AD14</f>
        <v>-255.41626879999998</v>
      </c>
      <c r="AD27" s="25">
        <f ca="1">-AC27*0.0025</f>
        <v>0.63854067199999998</v>
      </c>
      <c r="AE27" s="81"/>
      <c r="AF27" s="81"/>
      <c r="AG27" s="81"/>
      <c r="AH27" s="46" t="str">
        <f t="shared" si="9"/>
        <v/>
      </c>
      <c r="AI27" s="45" t="str">
        <f t="shared" si="10"/>
        <v/>
      </c>
      <c r="AJ27" s="28" t="str">
        <f t="shared" si="11"/>
        <v/>
      </c>
      <c r="AK27" s="28" t="str">
        <f t="shared" si="12"/>
        <v/>
      </c>
      <c r="AL27" s="28" t="str">
        <f t="shared" si="13"/>
        <v/>
      </c>
      <c r="AM27" s="28" t="str">
        <f t="shared" si="14"/>
        <v/>
      </c>
      <c r="AN27" s="28" t="str">
        <f t="shared" si="15"/>
        <v/>
      </c>
      <c r="AO27" s="28" t="str">
        <f t="shared" si="16"/>
        <v/>
      </c>
      <c r="AP27" s="37" t="str">
        <f t="shared" si="17"/>
        <v/>
      </c>
      <c r="AR27" s="41" t="str">
        <f t="shared" si="18"/>
        <v/>
      </c>
      <c r="AS27" s="42" t="str">
        <f t="shared" si="19"/>
        <v/>
      </c>
      <c r="AT27" s="42" t="str">
        <f t="shared" si="20"/>
        <v/>
      </c>
      <c r="AU27" s="42" t="str">
        <f t="shared" si="21"/>
        <v/>
      </c>
      <c r="AV27" s="42" t="str">
        <f t="shared" si="22"/>
        <v/>
      </c>
      <c r="AW27" s="42" t="str">
        <f t="shared" si="34"/>
        <v/>
      </c>
      <c r="AX27" s="42" t="str">
        <f t="shared" si="23"/>
        <v/>
      </c>
      <c r="AY27" s="42" t="str">
        <f t="shared" si="24"/>
        <v/>
      </c>
      <c r="AZ27" s="43" t="str">
        <f t="shared" si="25"/>
        <v/>
      </c>
    </row>
    <row r="28" spans="1:52" s="22" customFormat="1" ht="11.45" customHeight="1">
      <c r="A28" s="72"/>
      <c r="B28" s="129"/>
      <c r="C28" s="130">
        <f t="shared" si="3"/>
        <v>50</v>
      </c>
      <c r="D28" s="170">
        <f t="shared" si="26"/>
        <v>42720</v>
      </c>
      <c r="E28" s="131">
        <f t="shared" si="27"/>
        <v>42720</v>
      </c>
      <c r="F28" s="84"/>
      <c r="G28" s="85"/>
      <c r="H28" s="85"/>
      <c r="I28" s="175">
        <f t="shared" si="4"/>
        <v>0</v>
      </c>
      <c r="J28" s="200"/>
      <c r="K28" s="129"/>
      <c r="L28" s="116"/>
      <c r="M28" s="115"/>
      <c r="N28" s="115"/>
      <c r="O28" s="175">
        <f t="shared" si="5"/>
        <v>0</v>
      </c>
      <c r="P28" s="134"/>
      <c r="Q28" s="181">
        <f t="shared" ca="1" si="28"/>
        <v>0</v>
      </c>
      <c r="R28" s="136" t="str">
        <f t="shared" ca="1" si="29"/>
        <v/>
      </c>
      <c r="S28" s="137" t="str">
        <f t="shared" ca="1" si="30"/>
        <v/>
      </c>
      <c r="T28" s="185">
        <f t="shared" si="31"/>
        <v>0</v>
      </c>
      <c r="U28" s="186" t="str">
        <f t="shared" si="6"/>
        <v/>
      </c>
      <c r="V28" s="186" t="str">
        <f t="shared" si="7"/>
        <v/>
      </c>
      <c r="W28" s="187">
        <f t="shared" ca="1" si="32"/>
        <v>0</v>
      </c>
      <c r="X28" s="82">
        <f t="shared" ca="1" si="33"/>
        <v>0</v>
      </c>
      <c r="Y28" s="83">
        <f t="shared" ca="1" si="8"/>
        <v>0</v>
      </c>
      <c r="Z28" s="72"/>
      <c r="AA28" s="28" t="s">
        <v>48</v>
      </c>
      <c r="AB28" s="24"/>
      <c r="AC28" s="25">
        <f ca="1">AD23-AD14-1922.96</f>
        <v>-1911.6062688</v>
      </c>
      <c r="AD28" s="25">
        <f ca="1">-AC28*0.005</f>
        <v>9.5580313439999998</v>
      </c>
      <c r="AE28" s="81"/>
      <c r="AF28" s="81"/>
      <c r="AG28" s="81"/>
      <c r="AH28" s="46" t="str">
        <f t="shared" si="9"/>
        <v/>
      </c>
      <c r="AI28" s="45" t="str">
        <f t="shared" si="10"/>
        <v/>
      </c>
      <c r="AJ28" s="28" t="str">
        <f t="shared" si="11"/>
        <v/>
      </c>
      <c r="AK28" s="28" t="str">
        <f t="shared" si="12"/>
        <v/>
      </c>
      <c r="AL28" s="28" t="str">
        <f t="shared" si="13"/>
        <v/>
      </c>
      <c r="AM28" s="28" t="str">
        <f t="shared" si="14"/>
        <v/>
      </c>
      <c r="AN28" s="28" t="str">
        <f t="shared" si="15"/>
        <v/>
      </c>
      <c r="AO28" s="28" t="str">
        <f t="shared" si="16"/>
        <v/>
      </c>
      <c r="AP28" s="37" t="str">
        <f t="shared" si="17"/>
        <v/>
      </c>
      <c r="AR28" s="41" t="str">
        <f t="shared" si="18"/>
        <v/>
      </c>
      <c r="AS28" s="42" t="str">
        <f t="shared" si="19"/>
        <v/>
      </c>
      <c r="AT28" s="42" t="str">
        <f t="shared" si="20"/>
        <v/>
      </c>
      <c r="AU28" s="42" t="str">
        <f t="shared" si="21"/>
        <v/>
      </c>
      <c r="AV28" s="42" t="str">
        <f t="shared" si="22"/>
        <v/>
      </c>
      <c r="AW28" s="42" t="str">
        <f t="shared" si="34"/>
        <v/>
      </c>
      <c r="AX28" s="42" t="str">
        <f t="shared" si="23"/>
        <v/>
      </c>
      <c r="AY28" s="42" t="str">
        <f t="shared" si="24"/>
        <v/>
      </c>
      <c r="AZ28" s="43" t="str">
        <f t="shared" si="25"/>
        <v/>
      </c>
    </row>
    <row r="29" spans="1:52" s="22" customFormat="1" ht="11.45" customHeight="1">
      <c r="A29" s="72"/>
      <c r="B29" s="129"/>
      <c r="C29" s="130">
        <f t="shared" si="3"/>
        <v>50</v>
      </c>
      <c r="D29" s="170">
        <f t="shared" si="26"/>
        <v>42721</v>
      </c>
      <c r="E29" s="131">
        <f t="shared" si="27"/>
        <v>42721</v>
      </c>
      <c r="F29" s="84"/>
      <c r="G29" s="85"/>
      <c r="H29" s="85"/>
      <c r="I29" s="175">
        <f t="shared" si="4"/>
        <v>0</v>
      </c>
      <c r="J29" s="200"/>
      <c r="K29" s="129"/>
      <c r="L29" s="116"/>
      <c r="M29" s="115"/>
      <c r="N29" s="115"/>
      <c r="O29" s="175">
        <f t="shared" si="5"/>
        <v>0</v>
      </c>
      <c r="P29" s="134"/>
      <c r="Q29" s="181">
        <f t="shared" ca="1" si="28"/>
        <v>0</v>
      </c>
      <c r="R29" s="136" t="str">
        <f t="shared" ca="1" si="29"/>
        <v/>
      </c>
      <c r="S29" s="137" t="str">
        <f t="shared" ca="1" si="30"/>
        <v/>
      </c>
      <c r="T29" s="185">
        <f t="shared" si="31"/>
        <v>0</v>
      </c>
      <c r="U29" s="186" t="str">
        <f t="shared" si="6"/>
        <v/>
      </c>
      <c r="V29" s="186" t="str">
        <f t="shared" si="7"/>
        <v/>
      </c>
      <c r="W29" s="187">
        <f t="shared" ca="1" si="32"/>
        <v>0</v>
      </c>
      <c r="X29" s="82">
        <f t="shared" ca="1" si="33"/>
        <v>0</v>
      </c>
      <c r="Y29" s="83">
        <f t="shared" ca="1" si="8"/>
        <v>0</v>
      </c>
      <c r="Z29" s="72"/>
      <c r="AA29" s="90" t="s">
        <v>49</v>
      </c>
      <c r="AB29" s="24"/>
      <c r="AC29" s="24"/>
      <c r="AD29" s="25">
        <f ca="1">SUM(AD24:AD28)</f>
        <v>35.3894648096</v>
      </c>
      <c r="AE29" s="81"/>
      <c r="AF29" s="81"/>
      <c r="AG29" s="81"/>
      <c r="AH29" s="46" t="str">
        <f t="shared" si="9"/>
        <v/>
      </c>
      <c r="AI29" s="45" t="str">
        <f t="shared" si="10"/>
        <v/>
      </c>
      <c r="AJ29" s="28" t="str">
        <f t="shared" si="11"/>
        <v/>
      </c>
      <c r="AK29" s="28" t="str">
        <f t="shared" si="12"/>
        <v/>
      </c>
      <c r="AL29" s="28" t="str">
        <f t="shared" si="13"/>
        <v/>
      </c>
      <c r="AM29" s="28" t="str">
        <f t="shared" si="14"/>
        <v/>
      </c>
      <c r="AN29" s="28" t="str">
        <f t="shared" si="15"/>
        <v/>
      </c>
      <c r="AO29" s="28" t="str">
        <f t="shared" si="16"/>
        <v/>
      </c>
      <c r="AP29" s="37" t="str">
        <f t="shared" si="17"/>
        <v/>
      </c>
      <c r="AR29" s="41" t="str">
        <f t="shared" si="18"/>
        <v/>
      </c>
      <c r="AS29" s="42" t="str">
        <f t="shared" si="19"/>
        <v/>
      </c>
      <c r="AT29" s="42" t="str">
        <f t="shared" si="20"/>
        <v/>
      </c>
      <c r="AU29" s="42" t="str">
        <f t="shared" si="21"/>
        <v/>
      </c>
      <c r="AV29" s="42" t="str">
        <f t="shared" si="22"/>
        <v/>
      </c>
      <c r="AW29" s="42" t="str">
        <f t="shared" si="34"/>
        <v/>
      </c>
      <c r="AX29" s="42" t="str">
        <f t="shared" si="23"/>
        <v/>
      </c>
      <c r="AY29" s="42" t="str">
        <f t="shared" si="24"/>
        <v/>
      </c>
      <c r="AZ29" s="43" t="str">
        <f t="shared" si="25"/>
        <v/>
      </c>
    </row>
    <row r="30" spans="1:52" s="22" customFormat="1" ht="11.45" customHeight="1" thickBot="1">
      <c r="A30" s="72"/>
      <c r="B30" s="139"/>
      <c r="C30" s="140">
        <f t="shared" si="3"/>
        <v>50</v>
      </c>
      <c r="D30" s="171">
        <f t="shared" si="26"/>
        <v>42722</v>
      </c>
      <c r="E30" s="141">
        <f t="shared" si="27"/>
        <v>42722</v>
      </c>
      <c r="F30" s="87"/>
      <c r="G30" s="88"/>
      <c r="H30" s="88"/>
      <c r="I30" s="176">
        <f t="shared" si="4"/>
        <v>0</v>
      </c>
      <c r="J30" s="201"/>
      <c r="K30" s="139"/>
      <c r="L30" s="117"/>
      <c r="M30" s="118"/>
      <c r="N30" s="118"/>
      <c r="O30" s="176">
        <f t="shared" si="5"/>
        <v>0</v>
      </c>
      <c r="P30" s="144"/>
      <c r="Q30" s="197">
        <f t="shared" ca="1" si="28"/>
        <v>0</v>
      </c>
      <c r="R30" s="146">
        <f t="shared" ca="1" si="29"/>
        <v>0</v>
      </c>
      <c r="S30" s="147">
        <f t="shared" ca="1" si="30"/>
        <v>0</v>
      </c>
      <c r="T30" s="188">
        <f t="shared" si="31"/>
        <v>0</v>
      </c>
      <c r="U30" s="189" t="str">
        <f t="shared" si="6"/>
        <v/>
      </c>
      <c r="V30" s="189" t="str">
        <f t="shared" si="7"/>
        <v/>
      </c>
      <c r="W30" s="190">
        <f t="shared" ca="1" si="32"/>
        <v>0</v>
      </c>
      <c r="X30" s="82">
        <f t="shared" ca="1" si="33"/>
        <v>0</v>
      </c>
      <c r="Y30" s="83">
        <f t="shared" ca="1" si="8"/>
        <v>0</v>
      </c>
      <c r="Z30" s="72"/>
      <c r="AA30" s="28" t="s">
        <v>50</v>
      </c>
      <c r="AB30" s="24"/>
      <c r="AC30" s="24"/>
      <c r="AD30" s="24"/>
      <c r="AE30" s="81"/>
      <c r="AF30" s="81"/>
      <c r="AG30" s="81"/>
      <c r="AH30" s="46" t="str">
        <f t="shared" si="9"/>
        <v/>
      </c>
      <c r="AI30" s="45" t="str">
        <f t="shared" si="10"/>
        <v/>
      </c>
      <c r="AJ30" s="28" t="str">
        <f t="shared" si="11"/>
        <v/>
      </c>
      <c r="AK30" s="28" t="str">
        <f t="shared" si="12"/>
        <v/>
      </c>
      <c r="AL30" s="28" t="str">
        <f t="shared" si="13"/>
        <v/>
      </c>
      <c r="AM30" s="28" t="str">
        <f t="shared" si="14"/>
        <v/>
      </c>
      <c r="AN30" s="28" t="str">
        <f t="shared" si="15"/>
        <v/>
      </c>
      <c r="AO30" s="28" t="str">
        <f t="shared" si="16"/>
        <v/>
      </c>
      <c r="AP30" s="37" t="str">
        <f t="shared" si="17"/>
        <v/>
      </c>
      <c r="AR30" s="41" t="str">
        <f t="shared" si="18"/>
        <v/>
      </c>
      <c r="AS30" s="42" t="str">
        <f t="shared" si="19"/>
        <v/>
      </c>
      <c r="AT30" s="42" t="str">
        <f t="shared" si="20"/>
        <v/>
      </c>
      <c r="AU30" s="42" t="str">
        <f t="shared" si="21"/>
        <v/>
      </c>
      <c r="AV30" s="42" t="str">
        <f t="shared" si="22"/>
        <v/>
      </c>
      <c r="AW30" s="42" t="str">
        <f t="shared" si="34"/>
        <v/>
      </c>
      <c r="AX30" s="42" t="str">
        <f t="shared" si="23"/>
        <v/>
      </c>
      <c r="AY30" s="42" t="str">
        <f t="shared" si="24"/>
        <v/>
      </c>
      <c r="AZ30" s="43" t="str">
        <f t="shared" si="25"/>
        <v/>
      </c>
    </row>
    <row r="31" spans="1:52" s="22" customFormat="1" ht="11.45" customHeight="1" thickTop="1">
      <c r="A31" s="72"/>
      <c r="B31" s="121"/>
      <c r="C31" s="122">
        <f t="shared" si="3"/>
        <v>51</v>
      </c>
      <c r="D31" s="169">
        <f t="shared" si="26"/>
        <v>42723</v>
      </c>
      <c r="E31" s="123">
        <f t="shared" si="27"/>
        <v>42723</v>
      </c>
      <c r="F31" s="84"/>
      <c r="G31" s="85"/>
      <c r="H31" s="85"/>
      <c r="I31" s="174">
        <f t="shared" si="4"/>
        <v>0</v>
      </c>
      <c r="J31" s="200"/>
      <c r="K31" s="121"/>
      <c r="L31" s="111"/>
      <c r="M31" s="112"/>
      <c r="N31" s="112"/>
      <c r="O31" s="174">
        <f t="shared" si="5"/>
        <v>0</v>
      </c>
      <c r="P31" s="126"/>
      <c r="Q31" s="180">
        <f t="shared" ca="1" si="28"/>
        <v>0</v>
      </c>
      <c r="R31" s="127" t="str">
        <f t="shared" ca="1" si="29"/>
        <v/>
      </c>
      <c r="S31" s="128" t="str">
        <f t="shared" ca="1" si="30"/>
        <v/>
      </c>
      <c r="T31" s="180">
        <f t="shared" si="31"/>
        <v>0</v>
      </c>
      <c r="U31" s="183" t="str">
        <f t="shared" si="6"/>
        <v/>
      </c>
      <c r="V31" s="183" t="str">
        <f t="shared" si="7"/>
        <v/>
      </c>
      <c r="W31" s="184">
        <f t="shared" ca="1" si="32"/>
        <v>0</v>
      </c>
      <c r="X31" s="82">
        <f t="shared" ca="1" si="33"/>
        <v>0</v>
      </c>
      <c r="Y31" s="83">
        <f t="shared" ca="1" si="8"/>
        <v>0</v>
      </c>
      <c r="Z31" s="72"/>
      <c r="AA31" s="91" t="s">
        <v>37</v>
      </c>
      <c r="AB31" s="24"/>
      <c r="AC31" s="24"/>
      <c r="AD31" s="24"/>
      <c r="AE31" s="81"/>
      <c r="AF31" s="81"/>
      <c r="AG31" s="81"/>
      <c r="AH31" s="46" t="str">
        <f t="shared" si="9"/>
        <v/>
      </c>
      <c r="AI31" s="45" t="str">
        <f t="shared" si="10"/>
        <v/>
      </c>
      <c r="AJ31" s="28" t="str">
        <f t="shared" si="11"/>
        <v/>
      </c>
      <c r="AK31" s="28" t="str">
        <f t="shared" si="12"/>
        <v/>
      </c>
      <c r="AL31" s="28" t="str">
        <f t="shared" si="13"/>
        <v/>
      </c>
      <c r="AM31" s="28" t="str">
        <f t="shared" si="14"/>
        <v/>
      </c>
      <c r="AN31" s="28" t="str">
        <f t="shared" si="15"/>
        <v/>
      </c>
      <c r="AO31" s="28" t="str">
        <f t="shared" si="16"/>
        <v/>
      </c>
      <c r="AP31" s="37" t="str">
        <f t="shared" si="17"/>
        <v/>
      </c>
      <c r="AR31" s="41" t="str">
        <f t="shared" si="18"/>
        <v/>
      </c>
      <c r="AS31" s="42" t="str">
        <f t="shared" si="19"/>
        <v/>
      </c>
      <c r="AT31" s="42" t="str">
        <f t="shared" si="20"/>
        <v/>
      </c>
      <c r="AU31" s="42" t="str">
        <f t="shared" si="21"/>
        <v/>
      </c>
      <c r="AV31" s="42" t="str">
        <f t="shared" si="22"/>
        <v/>
      </c>
      <c r="AW31" s="42" t="str">
        <f t="shared" si="34"/>
        <v/>
      </c>
      <c r="AX31" s="42" t="str">
        <f t="shared" si="23"/>
        <v/>
      </c>
      <c r="AY31" s="42" t="str">
        <f t="shared" si="24"/>
        <v/>
      </c>
      <c r="AZ31" s="43" t="str">
        <f t="shared" si="25"/>
        <v/>
      </c>
    </row>
    <row r="32" spans="1:52" s="22" customFormat="1" ht="11.45" customHeight="1">
      <c r="A32" s="72"/>
      <c r="B32" s="129"/>
      <c r="C32" s="130">
        <f t="shared" si="3"/>
        <v>51</v>
      </c>
      <c r="D32" s="170">
        <f t="shared" si="26"/>
        <v>42724</v>
      </c>
      <c r="E32" s="131">
        <f t="shared" si="27"/>
        <v>42724</v>
      </c>
      <c r="F32" s="84"/>
      <c r="G32" s="85"/>
      <c r="H32" s="85"/>
      <c r="I32" s="175">
        <f t="shared" si="4"/>
        <v>0</v>
      </c>
      <c r="J32" s="200"/>
      <c r="K32" s="129"/>
      <c r="L32" s="116"/>
      <c r="M32" s="115"/>
      <c r="N32" s="115"/>
      <c r="O32" s="175">
        <f t="shared" si="5"/>
        <v>0</v>
      </c>
      <c r="P32" s="134"/>
      <c r="Q32" s="181">
        <f t="shared" ca="1" si="28"/>
        <v>0</v>
      </c>
      <c r="R32" s="136" t="str">
        <f t="shared" ca="1" si="29"/>
        <v/>
      </c>
      <c r="S32" s="137" t="str">
        <f t="shared" ca="1" si="30"/>
        <v/>
      </c>
      <c r="T32" s="185">
        <f t="shared" si="31"/>
        <v>0</v>
      </c>
      <c r="U32" s="186" t="str">
        <f t="shared" si="6"/>
        <v/>
      </c>
      <c r="V32" s="186" t="str">
        <f t="shared" si="7"/>
        <v/>
      </c>
      <c r="W32" s="187">
        <f t="shared" ca="1" si="32"/>
        <v>0</v>
      </c>
      <c r="X32" s="82">
        <f t="shared" ca="1" si="33"/>
        <v>0</v>
      </c>
      <c r="Y32" s="83">
        <f t="shared" ca="1" si="8"/>
        <v>0</v>
      </c>
      <c r="Z32" s="72"/>
      <c r="AA32" s="91" t="s">
        <v>38</v>
      </c>
      <c r="AB32" s="24"/>
      <c r="AC32" s="24"/>
      <c r="AD32" s="24"/>
      <c r="AE32" s="81"/>
      <c r="AF32" s="81"/>
      <c r="AG32" s="81"/>
      <c r="AH32" s="46" t="str">
        <f t="shared" si="9"/>
        <v/>
      </c>
      <c r="AI32" s="45" t="str">
        <f t="shared" si="10"/>
        <v/>
      </c>
      <c r="AJ32" s="28" t="str">
        <f t="shared" si="11"/>
        <v/>
      </c>
      <c r="AK32" s="28" t="str">
        <f t="shared" si="12"/>
        <v/>
      </c>
      <c r="AL32" s="28" t="str">
        <f t="shared" si="13"/>
        <v/>
      </c>
      <c r="AM32" s="28" t="str">
        <f t="shared" si="14"/>
        <v/>
      </c>
      <c r="AN32" s="28" t="str">
        <f t="shared" si="15"/>
        <v/>
      </c>
      <c r="AO32" s="28" t="str">
        <f t="shared" si="16"/>
        <v/>
      </c>
      <c r="AP32" s="37" t="str">
        <f t="shared" si="17"/>
        <v/>
      </c>
      <c r="AR32" s="41" t="str">
        <f t="shared" si="18"/>
        <v/>
      </c>
      <c r="AS32" s="42" t="str">
        <f t="shared" si="19"/>
        <v/>
      </c>
      <c r="AT32" s="42" t="str">
        <f t="shared" si="20"/>
        <v/>
      </c>
      <c r="AU32" s="42" t="str">
        <f t="shared" si="21"/>
        <v/>
      </c>
      <c r="AV32" s="42" t="str">
        <f t="shared" si="22"/>
        <v/>
      </c>
      <c r="AW32" s="42" t="str">
        <f t="shared" si="34"/>
        <v/>
      </c>
      <c r="AX32" s="42" t="str">
        <f t="shared" si="23"/>
        <v/>
      </c>
      <c r="AY32" s="42" t="str">
        <f t="shared" si="24"/>
        <v/>
      </c>
      <c r="AZ32" s="43" t="str">
        <f t="shared" si="25"/>
        <v/>
      </c>
    </row>
    <row r="33" spans="1:52" s="22" customFormat="1" ht="11.45" customHeight="1">
      <c r="A33" s="72"/>
      <c r="B33" s="129"/>
      <c r="C33" s="130">
        <f t="shared" si="3"/>
        <v>51</v>
      </c>
      <c r="D33" s="170">
        <f t="shared" si="26"/>
        <v>42725</v>
      </c>
      <c r="E33" s="131">
        <f t="shared" si="27"/>
        <v>42725</v>
      </c>
      <c r="F33" s="84"/>
      <c r="G33" s="85"/>
      <c r="H33" s="85"/>
      <c r="I33" s="175">
        <f t="shared" si="4"/>
        <v>0</v>
      </c>
      <c r="J33" s="200"/>
      <c r="K33" s="129"/>
      <c r="L33" s="116"/>
      <c r="M33" s="115"/>
      <c r="N33" s="115"/>
      <c r="O33" s="175">
        <f t="shared" si="5"/>
        <v>0</v>
      </c>
      <c r="P33" s="134"/>
      <c r="Q33" s="181">
        <f t="shared" ca="1" si="28"/>
        <v>0</v>
      </c>
      <c r="R33" s="136" t="str">
        <f t="shared" ca="1" si="29"/>
        <v/>
      </c>
      <c r="S33" s="137" t="str">
        <f t="shared" ca="1" si="30"/>
        <v/>
      </c>
      <c r="T33" s="185">
        <f t="shared" si="31"/>
        <v>0</v>
      </c>
      <c r="U33" s="186" t="str">
        <f t="shared" si="6"/>
        <v/>
      </c>
      <c r="V33" s="186" t="str">
        <f t="shared" si="7"/>
        <v/>
      </c>
      <c r="W33" s="187">
        <f t="shared" ca="1" si="32"/>
        <v>0</v>
      </c>
      <c r="X33" s="82">
        <f t="shared" ca="1" si="33"/>
        <v>0</v>
      </c>
      <c r="Y33" s="83">
        <f t="shared" ca="1" si="8"/>
        <v>0</v>
      </c>
      <c r="Z33" s="72"/>
      <c r="AA33" s="90" t="s">
        <v>51</v>
      </c>
      <c r="AB33" s="24"/>
      <c r="AC33" s="24"/>
      <c r="AD33" s="24"/>
      <c r="AE33" s="81"/>
      <c r="AF33" s="81"/>
      <c r="AG33" s="81"/>
      <c r="AH33" s="46" t="str">
        <f t="shared" si="9"/>
        <v/>
      </c>
      <c r="AI33" s="45" t="str">
        <f t="shared" si="10"/>
        <v/>
      </c>
      <c r="AJ33" s="28" t="str">
        <f t="shared" si="11"/>
        <v/>
      </c>
      <c r="AK33" s="28" t="str">
        <f t="shared" si="12"/>
        <v/>
      </c>
      <c r="AL33" s="28" t="str">
        <f t="shared" si="13"/>
        <v/>
      </c>
      <c r="AM33" s="28" t="str">
        <f t="shared" si="14"/>
        <v/>
      </c>
      <c r="AN33" s="28" t="str">
        <f t="shared" si="15"/>
        <v/>
      </c>
      <c r="AO33" s="28" t="str">
        <f t="shared" si="16"/>
        <v/>
      </c>
      <c r="AP33" s="37" t="str">
        <f t="shared" si="17"/>
        <v/>
      </c>
      <c r="AR33" s="41" t="str">
        <f t="shared" si="18"/>
        <v/>
      </c>
      <c r="AS33" s="42" t="str">
        <f t="shared" si="19"/>
        <v/>
      </c>
      <c r="AT33" s="42" t="str">
        <f t="shared" si="20"/>
        <v/>
      </c>
      <c r="AU33" s="42" t="str">
        <f t="shared" si="21"/>
        <v/>
      </c>
      <c r="AV33" s="42" t="str">
        <f t="shared" si="22"/>
        <v/>
      </c>
      <c r="AW33" s="42" t="str">
        <f t="shared" si="34"/>
        <v/>
      </c>
      <c r="AX33" s="42" t="str">
        <f t="shared" si="23"/>
        <v/>
      </c>
      <c r="AY33" s="42" t="str">
        <f t="shared" si="24"/>
        <v/>
      </c>
      <c r="AZ33" s="43" t="str">
        <f t="shared" si="25"/>
        <v/>
      </c>
    </row>
    <row r="34" spans="1:52" s="22" customFormat="1" ht="11.45" customHeight="1">
      <c r="A34" s="72"/>
      <c r="B34" s="129"/>
      <c r="C34" s="130">
        <f t="shared" si="3"/>
        <v>51</v>
      </c>
      <c r="D34" s="170">
        <f t="shared" si="26"/>
        <v>42726</v>
      </c>
      <c r="E34" s="131">
        <f t="shared" si="27"/>
        <v>42726</v>
      </c>
      <c r="F34" s="84"/>
      <c r="G34" s="85"/>
      <c r="H34" s="85"/>
      <c r="I34" s="175">
        <f t="shared" si="4"/>
        <v>0</v>
      </c>
      <c r="J34" s="200"/>
      <c r="K34" s="129"/>
      <c r="L34" s="116"/>
      <c r="M34" s="115"/>
      <c r="N34" s="115"/>
      <c r="O34" s="175">
        <f t="shared" si="5"/>
        <v>0</v>
      </c>
      <c r="P34" s="134"/>
      <c r="Q34" s="181">
        <f t="shared" ca="1" si="28"/>
        <v>0</v>
      </c>
      <c r="R34" s="136" t="str">
        <f t="shared" ca="1" si="29"/>
        <v/>
      </c>
      <c r="S34" s="137" t="str">
        <f t="shared" ca="1" si="30"/>
        <v/>
      </c>
      <c r="T34" s="185">
        <f t="shared" si="31"/>
        <v>0</v>
      </c>
      <c r="U34" s="186" t="str">
        <f t="shared" si="6"/>
        <v/>
      </c>
      <c r="V34" s="186" t="str">
        <f t="shared" si="7"/>
        <v/>
      </c>
      <c r="W34" s="187">
        <f t="shared" ca="1" si="32"/>
        <v>0</v>
      </c>
      <c r="X34" s="82">
        <f t="shared" ca="1" si="33"/>
        <v>0</v>
      </c>
      <c r="Y34" s="83">
        <f t="shared" ca="1" si="8"/>
        <v>0</v>
      </c>
      <c r="Z34" s="72"/>
      <c r="AA34" s="28" t="s">
        <v>52</v>
      </c>
      <c r="AB34" s="24"/>
      <c r="AC34" s="24"/>
      <c r="AD34" s="24"/>
      <c r="AE34" s="81"/>
      <c r="AF34" s="81"/>
      <c r="AG34" s="81"/>
      <c r="AH34" s="46" t="str">
        <f t="shared" si="9"/>
        <v/>
      </c>
      <c r="AI34" s="45" t="str">
        <f t="shared" si="10"/>
        <v/>
      </c>
      <c r="AJ34" s="28" t="str">
        <f t="shared" si="11"/>
        <v/>
      </c>
      <c r="AK34" s="28" t="str">
        <f t="shared" si="12"/>
        <v/>
      </c>
      <c r="AL34" s="28" t="str">
        <f t="shared" si="13"/>
        <v/>
      </c>
      <c r="AM34" s="28" t="str">
        <f t="shared" si="14"/>
        <v/>
      </c>
      <c r="AN34" s="28" t="str">
        <f t="shared" si="15"/>
        <v/>
      </c>
      <c r="AO34" s="28" t="str">
        <f t="shared" si="16"/>
        <v/>
      </c>
      <c r="AP34" s="37" t="str">
        <f t="shared" si="17"/>
        <v/>
      </c>
      <c r="AR34" s="41" t="str">
        <f t="shared" si="18"/>
        <v/>
      </c>
      <c r="AS34" s="42" t="str">
        <f t="shared" si="19"/>
        <v/>
      </c>
      <c r="AT34" s="42" t="str">
        <f t="shared" si="20"/>
        <v/>
      </c>
      <c r="AU34" s="42" t="str">
        <f t="shared" si="21"/>
        <v/>
      </c>
      <c r="AV34" s="42" t="str">
        <f t="shared" si="22"/>
        <v/>
      </c>
      <c r="AW34" s="42" t="str">
        <f t="shared" si="34"/>
        <v/>
      </c>
      <c r="AX34" s="42" t="str">
        <f t="shared" si="23"/>
        <v/>
      </c>
      <c r="AY34" s="42" t="str">
        <f t="shared" si="24"/>
        <v/>
      </c>
      <c r="AZ34" s="43" t="str">
        <f t="shared" si="25"/>
        <v/>
      </c>
    </row>
    <row r="35" spans="1:52" s="22" customFormat="1" ht="11.45" customHeight="1">
      <c r="A35" s="72"/>
      <c r="B35" s="129"/>
      <c r="C35" s="130">
        <f t="shared" si="3"/>
        <v>51</v>
      </c>
      <c r="D35" s="170">
        <f t="shared" si="26"/>
        <v>42727</v>
      </c>
      <c r="E35" s="131">
        <f t="shared" si="27"/>
        <v>42727</v>
      </c>
      <c r="F35" s="84"/>
      <c r="G35" s="85"/>
      <c r="H35" s="85"/>
      <c r="I35" s="175">
        <f t="shared" si="4"/>
        <v>0</v>
      </c>
      <c r="J35" s="200"/>
      <c r="K35" s="129"/>
      <c r="L35" s="116"/>
      <c r="M35" s="115"/>
      <c r="N35" s="115"/>
      <c r="O35" s="175">
        <f t="shared" si="5"/>
        <v>0</v>
      </c>
      <c r="P35" s="134"/>
      <c r="Q35" s="181">
        <f t="shared" ca="1" si="28"/>
        <v>0</v>
      </c>
      <c r="R35" s="136" t="str">
        <f t="shared" ca="1" si="29"/>
        <v/>
      </c>
      <c r="S35" s="137" t="str">
        <f t="shared" ca="1" si="30"/>
        <v/>
      </c>
      <c r="T35" s="185">
        <f t="shared" si="31"/>
        <v>0</v>
      </c>
      <c r="U35" s="186" t="str">
        <f t="shared" si="6"/>
        <v/>
      </c>
      <c r="V35" s="186" t="str">
        <f t="shared" si="7"/>
        <v/>
      </c>
      <c r="W35" s="187">
        <f t="shared" ca="1" si="32"/>
        <v>0</v>
      </c>
      <c r="X35" s="82">
        <f t="shared" ca="1" si="33"/>
        <v>0</v>
      </c>
      <c r="Y35" s="83">
        <f t="shared" ca="1" si="8"/>
        <v>0</v>
      </c>
      <c r="Z35" s="72"/>
      <c r="AA35" s="28" t="s">
        <v>53</v>
      </c>
      <c r="AB35" s="24"/>
      <c r="AC35" s="24"/>
      <c r="AD35" s="25">
        <v>-30</v>
      </c>
      <c r="AE35" s="81"/>
      <c r="AF35" s="81"/>
      <c r="AG35" s="81"/>
      <c r="AH35" s="46" t="str">
        <f t="shared" si="9"/>
        <v/>
      </c>
      <c r="AI35" s="45" t="str">
        <f t="shared" si="10"/>
        <v/>
      </c>
      <c r="AJ35" s="28" t="str">
        <f t="shared" si="11"/>
        <v/>
      </c>
      <c r="AK35" s="28" t="str">
        <f t="shared" si="12"/>
        <v/>
      </c>
      <c r="AL35" s="28" t="str">
        <f t="shared" si="13"/>
        <v/>
      </c>
      <c r="AM35" s="28" t="str">
        <f t="shared" si="14"/>
        <v/>
      </c>
      <c r="AN35" s="28" t="str">
        <f t="shared" si="15"/>
        <v/>
      </c>
      <c r="AO35" s="28" t="str">
        <f t="shared" si="16"/>
        <v/>
      </c>
      <c r="AP35" s="37" t="str">
        <f t="shared" si="17"/>
        <v/>
      </c>
      <c r="AR35" s="41" t="str">
        <f t="shared" si="18"/>
        <v/>
      </c>
      <c r="AS35" s="42" t="str">
        <f t="shared" si="19"/>
        <v/>
      </c>
      <c r="AT35" s="42" t="str">
        <f t="shared" si="20"/>
        <v/>
      </c>
      <c r="AU35" s="42" t="str">
        <f t="shared" si="21"/>
        <v/>
      </c>
      <c r="AV35" s="42" t="str">
        <f t="shared" si="22"/>
        <v/>
      </c>
      <c r="AW35" s="42" t="str">
        <f t="shared" si="34"/>
        <v/>
      </c>
      <c r="AX35" s="42" t="str">
        <f t="shared" si="23"/>
        <v/>
      </c>
      <c r="AY35" s="42" t="str">
        <f t="shared" si="24"/>
        <v/>
      </c>
      <c r="AZ35" s="43" t="str">
        <f t="shared" si="25"/>
        <v/>
      </c>
    </row>
    <row r="36" spans="1:52" s="22" customFormat="1" ht="11.45" customHeight="1">
      <c r="A36" s="72"/>
      <c r="B36" s="129"/>
      <c r="C36" s="130">
        <f t="shared" si="3"/>
        <v>51</v>
      </c>
      <c r="D36" s="170">
        <f t="shared" si="26"/>
        <v>42728</v>
      </c>
      <c r="E36" s="131">
        <f t="shared" si="27"/>
        <v>42728</v>
      </c>
      <c r="F36" s="84"/>
      <c r="G36" s="85"/>
      <c r="H36" s="85"/>
      <c r="I36" s="175">
        <f t="shared" si="4"/>
        <v>0</v>
      </c>
      <c r="J36" s="200"/>
      <c r="K36" s="129"/>
      <c r="L36" s="116"/>
      <c r="M36" s="115"/>
      <c r="N36" s="115"/>
      <c r="O36" s="175">
        <f t="shared" si="5"/>
        <v>0</v>
      </c>
      <c r="P36" s="134"/>
      <c r="Q36" s="181">
        <f t="shared" ca="1" si="28"/>
        <v>0</v>
      </c>
      <c r="R36" s="136" t="str">
        <f t="shared" ca="1" si="29"/>
        <v/>
      </c>
      <c r="S36" s="137" t="str">
        <f t="shared" ca="1" si="30"/>
        <v/>
      </c>
      <c r="T36" s="185">
        <f t="shared" si="31"/>
        <v>0</v>
      </c>
      <c r="U36" s="186" t="str">
        <f t="shared" si="6"/>
        <v/>
      </c>
      <c r="V36" s="186" t="str">
        <f t="shared" si="7"/>
        <v/>
      </c>
      <c r="W36" s="187">
        <f t="shared" ca="1" si="32"/>
        <v>0</v>
      </c>
      <c r="X36" s="82">
        <f t="shared" ca="1" si="33"/>
        <v>0</v>
      </c>
      <c r="Y36" s="83">
        <f t="shared" ca="1" si="8"/>
        <v>0</v>
      </c>
      <c r="Z36" s="72"/>
      <c r="AA36" s="28" t="s">
        <v>54</v>
      </c>
      <c r="AB36" s="24"/>
      <c r="AC36" s="24"/>
      <c r="AD36" s="24"/>
      <c r="AE36" s="81"/>
      <c r="AF36" s="81"/>
      <c r="AG36" s="81"/>
      <c r="AH36" s="46" t="str">
        <f t="shared" si="9"/>
        <v/>
      </c>
      <c r="AI36" s="45" t="str">
        <f t="shared" si="10"/>
        <v/>
      </c>
      <c r="AJ36" s="28" t="str">
        <f t="shared" si="11"/>
        <v/>
      </c>
      <c r="AK36" s="28" t="str">
        <f t="shared" si="12"/>
        <v/>
      </c>
      <c r="AL36" s="28" t="str">
        <f t="shared" si="13"/>
        <v/>
      </c>
      <c r="AM36" s="28" t="str">
        <f t="shared" si="14"/>
        <v/>
      </c>
      <c r="AN36" s="28" t="str">
        <f t="shared" si="15"/>
        <v/>
      </c>
      <c r="AO36" s="28" t="str">
        <f t="shared" si="16"/>
        <v/>
      </c>
      <c r="AP36" s="37" t="str">
        <f t="shared" si="17"/>
        <v/>
      </c>
      <c r="AR36" s="41" t="str">
        <f t="shared" si="18"/>
        <v/>
      </c>
      <c r="AS36" s="42" t="str">
        <f t="shared" si="19"/>
        <v/>
      </c>
      <c r="AT36" s="42" t="str">
        <f t="shared" si="20"/>
        <v/>
      </c>
      <c r="AU36" s="42" t="str">
        <f t="shared" si="21"/>
        <v/>
      </c>
      <c r="AV36" s="42" t="str">
        <f t="shared" si="22"/>
        <v/>
      </c>
      <c r="AW36" s="42" t="str">
        <f t="shared" si="34"/>
        <v/>
      </c>
      <c r="AX36" s="42" t="str">
        <f t="shared" si="23"/>
        <v/>
      </c>
      <c r="AY36" s="42" t="str">
        <f t="shared" si="24"/>
        <v/>
      </c>
      <c r="AZ36" s="43" t="str">
        <f t="shared" si="25"/>
        <v/>
      </c>
    </row>
    <row r="37" spans="1:52" s="22" customFormat="1" ht="11.45" customHeight="1" thickBot="1">
      <c r="A37" s="72"/>
      <c r="B37" s="139"/>
      <c r="C37" s="140">
        <f t="shared" si="3"/>
        <v>51</v>
      </c>
      <c r="D37" s="171">
        <f t="shared" si="26"/>
        <v>42729</v>
      </c>
      <c r="E37" s="141">
        <f t="shared" si="27"/>
        <v>42729</v>
      </c>
      <c r="F37" s="87"/>
      <c r="G37" s="88"/>
      <c r="H37" s="88"/>
      <c r="I37" s="176">
        <f t="shared" si="4"/>
        <v>0</v>
      </c>
      <c r="J37" s="201"/>
      <c r="K37" s="139"/>
      <c r="L37" s="117"/>
      <c r="M37" s="118"/>
      <c r="N37" s="118"/>
      <c r="O37" s="176">
        <f t="shared" si="5"/>
        <v>0</v>
      </c>
      <c r="P37" s="144"/>
      <c r="Q37" s="197">
        <f t="shared" ca="1" si="28"/>
        <v>0</v>
      </c>
      <c r="R37" s="146">
        <f t="shared" ca="1" si="29"/>
        <v>0</v>
      </c>
      <c r="S37" s="147">
        <f t="shared" ca="1" si="30"/>
        <v>0</v>
      </c>
      <c r="T37" s="188">
        <f t="shared" si="31"/>
        <v>0</v>
      </c>
      <c r="U37" s="189" t="str">
        <f t="shared" si="6"/>
        <v/>
      </c>
      <c r="V37" s="189" t="str">
        <f t="shared" si="7"/>
        <v/>
      </c>
      <c r="W37" s="190">
        <f t="shared" ca="1" si="32"/>
        <v>0</v>
      </c>
      <c r="X37" s="82">
        <f t="shared" ca="1" si="33"/>
        <v>0</v>
      </c>
      <c r="Y37" s="83">
        <f t="shared" ca="1" si="8"/>
        <v>0</v>
      </c>
      <c r="Z37" s="72"/>
      <c r="AA37" s="28" t="s">
        <v>55</v>
      </c>
      <c r="AB37" s="24"/>
      <c r="AC37" s="24"/>
      <c r="AD37" s="24"/>
      <c r="AE37" s="81"/>
      <c r="AF37" s="81"/>
      <c r="AG37" s="81"/>
      <c r="AH37" s="46" t="str">
        <f t="shared" si="9"/>
        <v/>
      </c>
      <c r="AI37" s="45" t="str">
        <f t="shared" si="10"/>
        <v/>
      </c>
      <c r="AJ37" s="28" t="str">
        <f t="shared" si="11"/>
        <v/>
      </c>
      <c r="AK37" s="28" t="str">
        <f t="shared" si="12"/>
        <v/>
      </c>
      <c r="AL37" s="28" t="str">
        <f t="shared" si="13"/>
        <v/>
      </c>
      <c r="AM37" s="28" t="str">
        <f t="shared" si="14"/>
        <v/>
      </c>
      <c r="AN37" s="28" t="str">
        <f t="shared" si="15"/>
        <v/>
      </c>
      <c r="AO37" s="28" t="str">
        <f t="shared" si="16"/>
        <v/>
      </c>
      <c r="AP37" s="37" t="str">
        <f t="shared" si="17"/>
        <v/>
      </c>
      <c r="AR37" s="41" t="str">
        <f t="shared" si="18"/>
        <v/>
      </c>
      <c r="AS37" s="42" t="str">
        <f t="shared" si="19"/>
        <v/>
      </c>
      <c r="AT37" s="42" t="str">
        <f t="shared" si="20"/>
        <v/>
      </c>
      <c r="AU37" s="42" t="str">
        <f t="shared" si="21"/>
        <v/>
      </c>
      <c r="AV37" s="42" t="str">
        <f t="shared" si="22"/>
        <v/>
      </c>
      <c r="AW37" s="42" t="str">
        <f t="shared" si="34"/>
        <v/>
      </c>
      <c r="AX37" s="42" t="str">
        <f t="shared" si="23"/>
        <v/>
      </c>
      <c r="AY37" s="42" t="str">
        <f t="shared" si="24"/>
        <v/>
      </c>
      <c r="AZ37" s="43" t="str">
        <f t="shared" si="25"/>
        <v/>
      </c>
    </row>
    <row r="38" spans="1:52" s="22" customFormat="1" ht="11.45" customHeight="1" thickTop="1">
      <c r="A38" s="72"/>
      <c r="B38" s="121"/>
      <c r="C38" s="122">
        <f t="shared" si="3"/>
        <v>52</v>
      </c>
      <c r="D38" s="169">
        <f t="shared" si="26"/>
        <v>42730</v>
      </c>
      <c r="E38" s="123">
        <f t="shared" si="27"/>
        <v>42730</v>
      </c>
      <c r="F38" s="84"/>
      <c r="G38" s="85"/>
      <c r="H38" s="85"/>
      <c r="I38" s="174">
        <f t="shared" si="4"/>
        <v>0</v>
      </c>
      <c r="J38" s="200"/>
      <c r="K38" s="121"/>
      <c r="L38" s="111"/>
      <c r="M38" s="112"/>
      <c r="N38" s="112"/>
      <c r="O38" s="174">
        <f t="shared" si="5"/>
        <v>0</v>
      </c>
      <c r="P38" s="126"/>
      <c r="Q38" s="180">
        <f t="shared" ca="1" si="28"/>
        <v>0</v>
      </c>
      <c r="R38" s="127" t="str">
        <f t="shared" ca="1" si="29"/>
        <v/>
      </c>
      <c r="S38" s="128" t="str">
        <f t="shared" ca="1" si="30"/>
        <v/>
      </c>
      <c r="T38" s="180">
        <f t="shared" si="31"/>
        <v>0</v>
      </c>
      <c r="U38" s="183" t="str">
        <f t="shared" si="6"/>
        <v/>
      </c>
      <c r="V38" s="183" t="str">
        <f t="shared" si="7"/>
        <v/>
      </c>
      <c r="W38" s="184">
        <f t="shared" ca="1" si="32"/>
        <v>0</v>
      </c>
      <c r="X38" s="82">
        <f ca="1">MAX(IF(AND(ROW()=SUMPRODUCT(MAX(($C$10:$C$51=$C38)*($B$10:$B$51=B38)*(ROW($B$10:$B$51)))),SUMPRODUCT((WEEKDAY($E$10:$E$51,1)=1)*($C$10:$C$51=$C38)*($R$10:$R$51&gt;48),$R$10:$R$51)),SUMPRODUCT(($B$10:$B$51=B38)*($C$10:$C$51=$C38)*($I$10:$I$51))-48,0),0)</f>
        <v>0</v>
      </c>
      <c r="Y38" s="83">
        <f t="shared" ca="1" si="8"/>
        <v>0</v>
      </c>
      <c r="Z38" s="72"/>
      <c r="AA38" s="28" t="s">
        <v>56</v>
      </c>
      <c r="AB38" s="24"/>
      <c r="AC38" s="24"/>
      <c r="AD38" s="26">
        <v>19</v>
      </c>
      <c r="AE38" s="81"/>
      <c r="AF38" s="81"/>
      <c r="AG38" s="81"/>
      <c r="AH38" s="46" t="str">
        <f t="shared" si="9"/>
        <v/>
      </c>
      <c r="AI38" s="45" t="str">
        <f t="shared" si="10"/>
        <v/>
      </c>
      <c r="AJ38" s="28" t="str">
        <f t="shared" si="11"/>
        <v/>
      </c>
      <c r="AK38" s="28" t="str">
        <f t="shared" si="12"/>
        <v/>
      </c>
      <c r="AL38" s="28" t="str">
        <f t="shared" si="13"/>
        <v/>
      </c>
      <c r="AM38" s="28" t="str">
        <f t="shared" si="14"/>
        <v/>
      </c>
      <c r="AN38" s="28" t="str">
        <f t="shared" si="15"/>
        <v/>
      </c>
      <c r="AO38" s="28" t="str">
        <f t="shared" si="16"/>
        <v/>
      </c>
      <c r="AP38" s="37" t="str">
        <f t="shared" si="17"/>
        <v/>
      </c>
      <c r="AR38" s="41" t="str">
        <f t="shared" si="18"/>
        <v/>
      </c>
      <c r="AS38" s="42" t="str">
        <f t="shared" si="19"/>
        <v/>
      </c>
      <c r="AT38" s="42" t="str">
        <f t="shared" si="20"/>
        <v/>
      </c>
      <c r="AU38" s="42" t="str">
        <f t="shared" si="21"/>
        <v/>
      </c>
      <c r="AV38" s="42" t="str">
        <f t="shared" si="22"/>
        <v/>
      </c>
      <c r="AW38" s="42" t="str">
        <f t="shared" si="34"/>
        <v/>
      </c>
      <c r="AX38" s="42" t="str">
        <f t="shared" si="23"/>
        <v/>
      </c>
      <c r="AY38" s="42" t="str">
        <f t="shared" si="24"/>
        <v/>
      </c>
      <c r="AZ38" s="43" t="str">
        <f t="shared" si="25"/>
        <v/>
      </c>
    </row>
    <row r="39" spans="1:52" s="22" customFormat="1" ht="11.45" customHeight="1">
      <c r="A39" s="72"/>
      <c r="B39" s="129"/>
      <c r="C39" s="130">
        <f t="shared" si="3"/>
        <v>52</v>
      </c>
      <c r="D39" s="170">
        <f t="shared" si="26"/>
        <v>42731</v>
      </c>
      <c r="E39" s="131">
        <f t="shared" si="27"/>
        <v>42731</v>
      </c>
      <c r="F39" s="116"/>
      <c r="G39" s="115"/>
      <c r="H39" s="115"/>
      <c r="I39" s="175">
        <f t="shared" si="4"/>
        <v>0</v>
      </c>
      <c r="J39" s="200"/>
      <c r="K39" s="129"/>
      <c r="L39" s="116"/>
      <c r="M39" s="115"/>
      <c r="N39" s="115"/>
      <c r="O39" s="175">
        <f t="shared" si="5"/>
        <v>0</v>
      </c>
      <c r="P39" s="134"/>
      <c r="Q39" s="181">
        <f t="shared" ca="1" si="28"/>
        <v>0</v>
      </c>
      <c r="R39" s="136" t="str">
        <f t="shared" ca="1" si="29"/>
        <v/>
      </c>
      <c r="S39" s="137" t="str">
        <f t="shared" ca="1" si="30"/>
        <v/>
      </c>
      <c r="T39" s="185">
        <f t="shared" si="31"/>
        <v>0</v>
      </c>
      <c r="U39" s="186" t="str">
        <f t="shared" si="6"/>
        <v/>
      </c>
      <c r="V39" s="186" t="str">
        <f t="shared" si="7"/>
        <v/>
      </c>
      <c r="W39" s="187">
        <f t="shared" ca="1" si="32"/>
        <v>0</v>
      </c>
      <c r="X39" s="82">
        <f ca="1">MAX(IF(AND(ROW()=SUMPRODUCT(MAX(($C$10:$C$51=$C39)*($B$10:$B$51=B39)*(ROW($B$10:$B$51)))),SUMPRODUCT((WEEKDAY($E$10:$E$51,1)=1)*($C$10:$C$51=$C39)*($R$10:$R$51&gt;48),$R$10:$R$51)),SUMPRODUCT(($B$10:$B$51=B39)*($C$10:$C$51=$C39)*($I$10:$I$51))-48,0),0)</f>
        <v>0</v>
      </c>
      <c r="Y39" s="83">
        <f t="shared" ca="1" si="8"/>
        <v>0</v>
      </c>
      <c r="Z39" s="72"/>
      <c r="AA39" s="90" t="s">
        <v>57</v>
      </c>
      <c r="AB39" s="24"/>
      <c r="AC39" s="24"/>
      <c r="AD39" s="24"/>
      <c r="AE39" s="81"/>
      <c r="AF39" s="81"/>
      <c r="AG39" s="81"/>
      <c r="AH39" s="46" t="str">
        <f t="shared" si="9"/>
        <v/>
      </c>
      <c r="AI39" s="45" t="str">
        <f t="shared" si="10"/>
        <v/>
      </c>
      <c r="AJ39" s="28" t="str">
        <f t="shared" si="11"/>
        <v/>
      </c>
      <c r="AK39" s="28" t="str">
        <f t="shared" si="12"/>
        <v/>
      </c>
      <c r="AL39" s="28" t="str">
        <f t="shared" si="13"/>
        <v/>
      </c>
      <c r="AM39" s="28" t="str">
        <f t="shared" si="14"/>
        <v/>
      </c>
      <c r="AN39" s="28" t="str">
        <f t="shared" si="15"/>
        <v/>
      </c>
      <c r="AO39" s="28" t="str">
        <f t="shared" si="16"/>
        <v/>
      </c>
      <c r="AP39" s="37" t="str">
        <f t="shared" si="17"/>
        <v/>
      </c>
      <c r="AR39" s="41" t="str">
        <f t="shared" si="18"/>
        <v/>
      </c>
      <c r="AS39" s="42" t="str">
        <f t="shared" si="19"/>
        <v/>
      </c>
      <c r="AT39" s="42" t="str">
        <f t="shared" si="20"/>
        <v/>
      </c>
      <c r="AU39" s="42" t="str">
        <f t="shared" si="21"/>
        <v/>
      </c>
      <c r="AV39" s="42" t="str">
        <f t="shared" si="22"/>
        <v/>
      </c>
      <c r="AW39" s="42" t="str">
        <f t="shared" si="34"/>
        <v/>
      </c>
      <c r="AX39" s="42" t="str">
        <f t="shared" si="23"/>
        <v/>
      </c>
      <c r="AY39" s="42" t="str">
        <f t="shared" si="24"/>
        <v/>
      </c>
      <c r="AZ39" s="43" t="str">
        <f t="shared" si="25"/>
        <v/>
      </c>
    </row>
    <row r="40" spans="1:52" s="22" customFormat="1" ht="11.45" customHeight="1">
      <c r="A40" s="72"/>
      <c r="B40" s="129"/>
      <c r="C40" s="130">
        <f t="shared" si="3"/>
        <v>52</v>
      </c>
      <c r="D40" s="170">
        <f t="shared" si="26"/>
        <v>42732</v>
      </c>
      <c r="E40" s="131">
        <f t="shared" si="27"/>
        <v>42732</v>
      </c>
      <c r="F40" s="116"/>
      <c r="G40" s="115"/>
      <c r="H40" s="115"/>
      <c r="I40" s="175">
        <f t="shared" si="4"/>
        <v>0</v>
      </c>
      <c r="J40" s="200"/>
      <c r="K40" s="129"/>
      <c r="L40" s="116"/>
      <c r="M40" s="115"/>
      <c r="N40" s="115"/>
      <c r="O40" s="175">
        <f t="shared" si="5"/>
        <v>0</v>
      </c>
      <c r="P40" s="134"/>
      <c r="Q40" s="181">
        <f>IF(MONTH(E43)&lt;&gt;MONTH(K4),"A REPORTER",0)</f>
        <v>0</v>
      </c>
      <c r="R40" s="136" t="str">
        <f t="shared" ref="R40:R51" ca="1" si="35">IF(OR(WEEKDAY(D40)=1,AND(E40=31,MOD(WEEKDAY(D40),1)&gt;1)),SUM(INDIRECT("i"&amp;MAX(ROW()-6,5)&amp;":i"&amp;ROW())),"")</f>
        <v/>
      </c>
      <c r="S40" s="137" t="str">
        <f t="shared" ca="1" si="30"/>
        <v/>
      </c>
      <c r="T40" s="185">
        <f t="shared" si="31"/>
        <v>0</v>
      </c>
      <c r="U40" s="186" t="str">
        <f t="shared" si="6"/>
        <v/>
      </c>
      <c r="V40" s="186" t="str">
        <f t="shared" si="7"/>
        <v/>
      </c>
      <c r="W40" s="187">
        <f t="shared" ca="1" si="32"/>
        <v>0</v>
      </c>
      <c r="X40" s="82">
        <f t="shared" ref="X40:X50" ca="1" si="36">MAX(IF(AND(ROW()=SUMPRODUCT(MAX(($C$10:$C$51=$C40)*($B$10:$B$51=B40)*(ROW($B$10:$B$51)))),SUMPRODUCT((WEEKDAY($E$10:$E$51,1)=1)*($C$10:$C$51=$C40)*($R$10:$R$51&gt;48),$R$10:$R$51)),SUMPRODUCT(($B$10:$B$51=B40)*($C$10:$C$51=$C40)*($I$10:$I$51))-48,0),0)</f>
        <v>0</v>
      </c>
      <c r="Y40" s="83">
        <f t="shared" ref="Y40:Y50" ca="1" si="37">MAX(IF(AND(ROW()=SUMPRODUCT(MAX(($C$10:$C$51=$C40)*($K$10:$K$51=K40)*(ROW($K$10:$K$51)))),SUMPRODUCT((WEEKDAY($E$10:$E$51,1)=1)*($C$10:$C$51=$C40)*($R$10:$R$51&gt;48),$R$10:$R$51)),SUMPRODUCT(($K$10:$K$51=K40)*($C$10:$C$51=$C40)*($O$10:$O$51))-48,0),0)</f>
        <v>0</v>
      </c>
      <c r="Z40" s="72"/>
      <c r="AA40" s="90"/>
      <c r="AB40" s="24"/>
      <c r="AC40" s="24"/>
      <c r="AD40" s="24"/>
      <c r="AE40" s="81"/>
      <c r="AF40" s="81"/>
      <c r="AG40" s="81"/>
      <c r="AH40" s="46" t="str">
        <f t="shared" ref="AH40:AH51" si="38">IF(J40=13.4909,1,"")</f>
        <v/>
      </c>
      <c r="AI40" s="45" t="str">
        <f t="shared" ref="AI40:AI51" si="39">IF(P40=13.4909,1,"")</f>
        <v/>
      </c>
      <c r="AJ40" s="28" t="str">
        <f t="shared" ref="AJ40:AJ51" si="40">IF(J40=13.3385,1,"")</f>
        <v/>
      </c>
      <c r="AK40" s="28" t="str">
        <f t="shared" ref="AK40:AK51" si="41">IF(P40=13.3385,1,"")</f>
        <v/>
      </c>
      <c r="AL40" s="28" t="str">
        <f t="shared" ref="AL40:AL51" si="42">IF(J40=13.5,1,"")</f>
        <v/>
      </c>
      <c r="AM40" s="28" t="str">
        <f t="shared" ref="AM40:AM51" si="43">IF(P40=13.5,1,"")</f>
        <v/>
      </c>
      <c r="AN40" s="28" t="str">
        <f t="shared" ref="AN40:AN51" si="44">IF(J40=11.1154,1,"")</f>
        <v/>
      </c>
      <c r="AO40" s="28" t="str">
        <f t="shared" ref="AO40:AO51" si="45">IF(P40=11.1154,1,"")</f>
        <v/>
      </c>
      <c r="AP40" s="37" t="str">
        <f t="shared" ref="AP40:AP51" si="46">IF(J40=13,1,"")</f>
        <v/>
      </c>
      <c r="AR40" s="41" t="str">
        <f t="shared" si="18"/>
        <v/>
      </c>
      <c r="AS40" s="42" t="str">
        <f t="shared" si="19"/>
        <v/>
      </c>
      <c r="AT40" s="42" t="str">
        <f t="shared" si="20"/>
        <v/>
      </c>
      <c r="AU40" s="42" t="str">
        <f t="shared" si="21"/>
        <v/>
      </c>
      <c r="AV40" s="42" t="str">
        <f t="shared" si="22"/>
        <v/>
      </c>
      <c r="AW40" s="42" t="str">
        <f t="shared" si="34"/>
        <v/>
      </c>
      <c r="AX40" s="42" t="str">
        <f t="shared" si="23"/>
        <v/>
      </c>
      <c r="AY40" s="42" t="str">
        <f t="shared" si="24"/>
        <v/>
      </c>
      <c r="AZ40" s="43" t="str">
        <f t="shared" si="25"/>
        <v/>
      </c>
    </row>
    <row r="41" spans="1:52" s="22" customFormat="1" ht="11.45" customHeight="1">
      <c r="A41" s="72"/>
      <c r="B41" s="129"/>
      <c r="C41" s="130">
        <f t="shared" si="3"/>
        <v>52</v>
      </c>
      <c r="D41" s="170">
        <f t="shared" si="26"/>
        <v>42733</v>
      </c>
      <c r="E41" s="131">
        <f t="shared" si="27"/>
        <v>42733</v>
      </c>
      <c r="F41" s="132"/>
      <c r="G41" s="133"/>
      <c r="H41" s="133"/>
      <c r="I41" s="175">
        <f t="shared" si="4"/>
        <v>0</v>
      </c>
      <c r="J41" s="200"/>
      <c r="K41" s="129"/>
      <c r="L41" s="116"/>
      <c r="M41" s="115"/>
      <c r="N41" s="115"/>
      <c r="O41" s="175">
        <f t="shared" si="5"/>
        <v>0</v>
      </c>
      <c r="P41" s="134"/>
      <c r="Q41" s="181">
        <f>IF(Q40="A REPORTER",Q44,0)</f>
        <v>0</v>
      </c>
      <c r="R41" s="136" t="str">
        <f t="shared" ca="1" si="35"/>
        <v/>
      </c>
      <c r="S41" s="137" t="str">
        <f t="shared" ca="1" si="30"/>
        <v/>
      </c>
      <c r="T41" s="185">
        <f t="shared" si="31"/>
        <v>0</v>
      </c>
      <c r="U41" s="186" t="str">
        <f t="shared" si="6"/>
        <v/>
      </c>
      <c r="V41" s="186" t="str">
        <f t="shared" si="7"/>
        <v/>
      </c>
      <c r="W41" s="187">
        <f t="shared" ca="1" si="32"/>
        <v>0</v>
      </c>
      <c r="X41" s="82">
        <f t="shared" ca="1" si="36"/>
        <v>0</v>
      </c>
      <c r="Y41" s="83">
        <f t="shared" ca="1" si="37"/>
        <v>0</v>
      </c>
      <c r="Z41" s="72"/>
      <c r="AA41" s="90"/>
      <c r="AB41" s="24"/>
      <c r="AC41" s="24"/>
      <c r="AD41" s="24"/>
      <c r="AE41" s="81"/>
      <c r="AF41" s="81"/>
      <c r="AG41" s="81"/>
      <c r="AH41" s="46" t="str">
        <f t="shared" si="38"/>
        <v/>
      </c>
      <c r="AI41" s="45" t="str">
        <f t="shared" si="39"/>
        <v/>
      </c>
      <c r="AJ41" s="28" t="str">
        <f t="shared" si="40"/>
        <v/>
      </c>
      <c r="AK41" s="28" t="str">
        <f t="shared" si="41"/>
        <v/>
      </c>
      <c r="AL41" s="28" t="str">
        <f t="shared" si="42"/>
        <v/>
      </c>
      <c r="AM41" s="28" t="str">
        <f t="shared" si="43"/>
        <v/>
      </c>
      <c r="AN41" s="28" t="str">
        <f t="shared" si="44"/>
        <v/>
      </c>
      <c r="AO41" s="28" t="str">
        <f t="shared" si="45"/>
        <v/>
      </c>
      <c r="AP41" s="37" t="str">
        <f t="shared" si="46"/>
        <v/>
      </c>
      <c r="AR41" s="41" t="str">
        <f t="shared" si="18"/>
        <v/>
      </c>
      <c r="AS41" s="42" t="str">
        <f t="shared" si="19"/>
        <v/>
      </c>
      <c r="AT41" s="42" t="str">
        <f t="shared" si="20"/>
        <v/>
      </c>
      <c r="AU41" s="42" t="str">
        <f t="shared" si="21"/>
        <v/>
      </c>
      <c r="AV41" s="42" t="str">
        <f t="shared" si="22"/>
        <v/>
      </c>
      <c r="AW41" s="42" t="str">
        <f t="shared" si="34"/>
        <v/>
      </c>
      <c r="AX41" s="42" t="str">
        <f t="shared" si="23"/>
        <v/>
      </c>
      <c r="AY41" s="42" t="str">
        <f t="shared" si="24"/>
        <v/>
      </c>
      <c r="AZ41" s="43" t="str">
        <f t="shared" si="25"/>
        <v/>
      </c>
    </row>
    <row r="42" spans="1:52" s="22" customFormat="1" ht="11.45" customHeight="1">
      <c r="A42" s="72"/>
      <c r="B42" s="129"/>
      <c r="C42" s="130">
        <f t="shared" si="3"/>
        <v>52</v>
      </c>
      <c r="D42" s="170">
        <f t="shared" si="26"/>
        <v>42734</v>
      </c>
      <c r="E42" s="131">
        <f t="shared" si="27"/>
        <v>42734</v>
      </c>
      <c r="F42" s="132"/>
      <c r="G42" s="133"/>
      <c r="H42" s="133"/>
      <c r="I42" s="175">
        <f t="shared" si="4"/>
        <v>0</v>
      </c>
      <c r="J42" s="200"/>
      <c r="K42" s="129"/>
      <c r="L42" s="116"/>
      <c r="M42" s="115"/>
      <c r="N42" s="115"/>
      <c r="O42" s="175">
        <f t="shared" si="5"/>
        <v>0</v>
      </c>
      <c r="P42" s="134"/>
      <c r="Q42" s="181">
        <f t="shared" ref="Q42:Q51" ca="1" si="47">SUM(R42:S42)</f>
        <v>0</v>
      </c>
      <c r="R42" s="136" t="str">
        <f t="shared" ca="1" si="35"/>
        <v/>
      </c>
      <c r="S42" s="137" t="str">
        <f t="shared" ca="1" si="30"/>
        <v/>
      </c>
      <c r="T42" s="185">
        <f t="shared" si="31"/>
        <v>0</v>
      </c>
      <c r="U42" s="186" t="str">
        <f t="shared" si="6"/>
        <v/>
      </c>
      <c r="V42" s="186" t="str">
        <f t="shared" si="7"/>
        <v/>
      </c>
      <c r="W42" s="187">
        <f t="shared" ca="1" si="32"/>
        <v>0</v>
      </c>
      <c r="X42" s="82">
        <f t="shared" ca="1" si="36"/>
        <v>0</v>
      </c>
      <c r="Y42" s="83">
        <f t="shared" ca="1" si="37"/>
        <v>0</v>
      </c>
      <c r="Z42" s="72"/>
      <c r="AA42" s="90"/>
      <c r="AB42" s="24"/>
      <c r="AC42" s="24"/>
      <c r="AD42" s="24"/>
      <c r="AE42" s="81"/>
      <c r="AF42" s="81"/>
      <c r="AG42" s="81"/>
      <c r="AH42" s="46" t="str">
        <f t="shared" si="38"/>
        <v/>
      </c>
      <c r="AI42" s="45" t="str">
        <f t="shared" si="39"/>
        <v/>
      </c>
      <c r="AJ42" s="28" t="str">
        <f t="shared" si="40"/>
        <v/>
      </c>
      <c r="AK42" s="28" t="str">
        <f t="shared" si="41"/>
        <v/>
      </c>
      <c r="AL42" s="28" t="str">
        <f t="shared" si="42"/>
        <v/>
      </c>
      <c r="AM42" s="28" t="str">
        <f t="shared" si="43"/>
        <v/>
      </c>
      <c r="AN42" s="28" t="str">
        <f t="shared" si="44"/>
        <v/>
      </c>
      <c r="AO42" s="28" t="str">
        <f t="shared" si="45"/>
        <v/>
      </c>
      <c r="AP42" s="37" t="str">
        <f t="shared" si="46"/>
        <v/>
      </c>
      <c r="AR42" s="41" t="str">
        <f t="shared" si="18"/>
        <v/>
      </c>
      <c r="AS42" s="42" t="str">
        <f t="shared" si="19"/>
        <v/>
      </c>
      <c r="AT42" s="42" t="str">
        <f t="shared" si="20"/>
        <v/>
      </c>
      <c r="AU42" s="42" t="str">
        <f t="shared" si="21"/>
        <v/>
      </c>
      <c r="AV42" s="42" t="str">
        <f t="shared" si="22"/>
        <v/>
      </c>
      <c r="AW42" s="42" t="str">
        <f t="shared" si="34"/>
        <v/>
      </c>
      <c r="AX42" s="42" t="str">
        <f t="shared" si="23"/>
        <v/>
      </c>
      <c r="AY42" s="42" t="str">
        <f t="shared" si="24"/>
        <v/>
      </c>
      <c r="AZ42" s="43" t="str">
        <f t="shared" si="25"/>
        <v/>
      </c>
    </row>
    <row r="43" spans="1:52" s="22" customFormat="1" ht="11.45" customHeight="1">
      <c r="A43" s="72"/>
      <c r="B43" s="129"/>
      <c r="C43" s="130">
        <f t="shared" si="3"/>
        <v>52</v>
      </c>
      <c r="D43" s="170">
        <f t="shared" si="26"/>
        <v>42735</v>
      </c>
      <c r="E43" s="131">
        <f t="shared" si="27"/>
        <v>42735</v>
      </c>
      <c r="F43" s="132"/>
      <c r="G43" s="133"/>
      <c r="H43" s="133"/>
      <c r="I43" s="175">
        <f t="shared" si="4"/>
        <v>0</v>
      </c>
      <c r="J43" s="200"/>
      <c r="K43" s="129"/>
      <c r="L43" s="116"/>
      <c r="M43" s="115"/>
      <c r="N43" s="115"/>
      <c r="O43" s="175">
        <f t="shared" si="5"/>
        <v>0</v>
      </c>
      <c r="P43" s="134"/>
      <c r="Q43" s="181">
        <f t="shared" ca="1" si="47"/>
        <v>0</v>
      </c>
      <c r="R43" s="136" t="str">
        <f t="shared" ca="1" si="35"/>
        <v/>
      </c>
      <c r="S43" s="137" t="str">
        <f t="shared" ca="1" si="30"/>
        <v/>
      </c>
      <c r="T43" s="185">
        <f t="shared" si="31"/>
        <v>0</v>
      </c>
      <c r="U43" s="186" t="str">
        <f t="shared" ref="U43:U51" si="48">IF($I43="","",IF(AND($I43&gt;0,$I43&gt;10),$I43-10,""))</f>
        <v/>
      </c>
      <c r="V43" s="186" t="str">
        <f t="shared" ref="V43:V51" si="49">IF($O43="","",IF(AND($O43&gt;0,$O43&gt;10),$O43-10,""))</f>
        <v/>
      </c>
      <c r="W43" s="187">
        <f t="shared" ca="1" si="32"/>
        <v>0</v>
      </c>
      <c r="X43" s="82">
        <f t="shared" ca="1" si="36"/>
        <v>0</v>
      </c>
      <c r="Y43" s="83">
        <f t="shared" ca="1" si="37"/>
        <v>0</v>
      </c>
      <c r="Z43" s="72"/>
      <c r="AA43" s="90"/>
      <c r="AB43" s="24"/>
      <c r="AC43" s="24"/>
      <c r="AD43" s="24"/>
      <c r="AE43" s="81"/>
      <c r="AF43" s="81"/>
      <c r="AG43" s="81"/>
      <c r="AH43" s="46" t="str">
        <f t="shared" si="38"/>
        <v/>
      </c>
      <c r="AI43" s="45" t="str">
        <f t="shared" si="39"/>
        <v/>
      </c>
      <c r="AJ43" s="28" t="str">
        <f t="shared" si="40"/>
        <v/>
      </c>
      <c r="AK43" s="28" t="str">
        <f t="shared" si="41"/>
        <v/>
      </c>
      <c r="AL43" s="28" t="str">
        <f t="shared" si="42"/>
        <v/>
      </c>
      <c r="AM43" s="28" t="str">
        <f t="shared" si="43"/>
        <v/>
      </c>
      <c r="AN43" s="28" t="str">
        <f t="shared" si="44"/>
        <v/>
      </c>
      <c r="AO43" s="28" t="str">
        <f t="shared" si="45"/>
        <v/>
      </c>
      <c r="AP43" s="37" t="str">
        <f t="shared" si="46"/>
        <v/>
      </c>
      <c r="AR43" s="41" t="str">
        <f t="shared" si="18"/>
        <v/>
      </c>
      <c r="AS43" s="42" t="str">
        <f t="shared" si="19"/>
        <v/>
      </c>
      <c r="AT43" s="42" t="str">
        <f t="shared" si="20"/>
        <v/>
      </c>
      <c r="AU43" s="42" t="str">
        <f t="shared" si="21"/>
        <v/>
      </c>
      <c r="AV43" s="42" t="str">
        <f t="shared" si="22"/>
        <v/>
      </c>
      <c r="AW43" s="42" t="str">
        <f t="shared" si="34"/>
        <v/>
      </c>
      <c r="AX43" s="42" t="str">
        <f t="shared" si="23"/>
        <v/>
      </c>
      <c r="AY43" s="42" t="str">
        <f t="shared" si="24"/>
        <v/>
      </c>
      <c r="AZ43" s="43" t="str">
        <f t="shared" si="25"/>
        <v/>
      </c>
    </row>
    <row r="44" spans="1:52" s="22" customFormat="1" ht="11.45" customHeight="1" thickBot="1">
      <c r="A44" s="72"/>
      <c r="B44" s="139"/>
      <c r="C44" s="140">
        <f t="shared" si="3"/>
        <v>52</v>
      </c>
      <c r="D44" s="171">
        <f t="shared" si="26"/>
        <v>42736</v>
      </c>
      <c r="E44" s="141">
        <f t="shared" si="27"/>
        <v>42736</v>
      </c>
      <c r="F44" s="142"/>
      <c r="G44" s="143"/>
      <c r="H44" s="143"/>
      <c r="I44" s="176">
        <f t="shared" si="4"/>
        <v>0</v>
      </c>
      <c r="J44" s="201"/>
      <c r="K44" s="139"/>
      <c r="L44" s="117"/>
      <c r="M44" s="118"/>
      <c r="N44" s="118"/>
      <c r="O44" s="176">
        <f t="shared" si="5"/>
        <v>0</v>
      </c>
      <c r="P44" s="144"/>
      <c r="Q44" s="197">
        <f ca="1">SUM(R44:S44)</f>
        <v>0</v>
      </c>
      <c r="R44" s="146">
        <f t="shared" ca="1" si="35"/>
        <v>0</v>
      </c>
      <c r="S44" s="147">
        <f t="shared" ca="1" si="30"/>
        <v>0</v>
      </c>
      <c r="T44" s="188">
        <f t="shared" si="31"/>
        <v>0</v>
      </c>
      <c r="U44" s="189" t="str">
        <f t="shared" si="48"/>
        <v/>
      </c>
      <c r="V44" s="189" t="str">
        <f t="shared" si="49"/>
        <v/>
      </c>
      <c r="W44" s="190">
        <f t="shared" ca="1" si="32"/>
        <v>0</v>
      </c>
      <c r="X44" s="82">
        <f t="shared" ca="1" si="36"/>
        <v>0</v>
      </c>
      <c r="Y44" s="83">
        <f t="shared" ca="1" si="37"/>
        <v>0</v>
      </c>
      <c r="Z44" s="72"/>
      <c r="AA44" s="90"/>
      <c r="AB44" s="24"/>
      <c r="AC44" s="24"/>
      <c r="AD44" s="24"/>
      <c r="AE44" s="81"/>
      <c r="AF44" s="81"/>
      <c r="AG44" s="81"/>
      <c r="AH44" s="46" t="str">
        <f t="shared" si="38"/>
        <v/>
      </c>
      <c r="AI44" s="45" t="str">
        <f t="shared" si="39"/>
        <v/>
      </c>
      <c r="AJ44" s="28" t="str">
        <f t="shared" si="40"/>
        <v/>
      </c>
      <c r="AK44" s="28" t="str">
        <f t="shared" si="41"/>
        <v/>
      </c>
      <c r="AL44" s="28" t="str">
        <f t="shared" si="42"/>
        <v/>
      </c>
      <c r="AM44" s="28" t="str">
        <f t="shared" si="43"/>
        <v/>
      </c>
      <c r="AN44" s="28" t="str">
        <f t="shared" si="44"/>
        <v/>
      </c>
      <c r="AO44" s="28" t="str">
        <f t="shared" si="45"/>
        <v/>
      </c>
      <c r="AP44" s="37" t="str">
        <f t="shared" si="46"/>
        <v/>
      </c>
      <c r="AR44" s="41" t="str">
        <f t="shared" si="18"/>
        <v/>
      </c>
      <c r="AS44" s="42" t="str">
        <f t="shared" si="19"/>
        <v/>
      </c>
      <c r="AT44" s="42" t="str">
        <f t="shared" si="20"/>
        <v/>
      </c>
      <c r="AU44" s="42" t="str">
        <f t="shared" si="21"/>
        <v/>
      </c>
      <c r="AV44" s="42" t="str">
        <f t="shared" si="22"/>
        <v/>
      </c>
      <c r="AW44" s="42" t="str">
        <f t="shared" si="34"/>
        <v/>
      </c>
      <c r="AX44" s="42" t="str">
        <f t="shared" si="23"/>
        <v/>
      </c>
      <c r="AY44" s="42" t="str">
        <f t="shared" si="24"/>
        <v/>
      </c>
      <c r="AZ44" s="43" t="str">
        <f t="shared" si="25"/>
        <v/>
      </c>
    </row>
    <row r="45" spans="1:52" s="22" customFormat="1" ht="11.45" customHeight="1" thickTop="1">
      <c r="A45" s="72"/>
      <c r="B45" s="129"/>
      <c r="C45" s="130">
        <f t="shared" si="3"/>
        <v>1</v>
      </c>
      <c r="D45" s="172">
        <f t="shared" si="26"/>
        <v>42737</v>
      </c>
      <c r="E45" s="131">
        <f t="shared" si="27"/>
        <v>42737</v>
      </c>
      <c r="F45" s="148"/>
      <c r="G45" s="149"/>
      <c r="H45" s="149"/>
      <c r="I45" s="177">
        <f t="shared" si="4"/>
        <v>0</v>
      </c>
      <c r="J45" s="202"/>
      <c r="K45" s="129"/>
      <c r="L45" s="113"/>
      <c r="M45" s="114"/>
      <c r="N45" s="114"/>
      <c r="O45" s="177">
        <f t="shared" si="5"/>
        <v>0</v>
      </c>
      <c r="P45" s="135"/>
      <c r="Q45" s="181">
        <f t="shared" ca="1" si="47"/>
        <v>0</v>
      </c>
      <c r="R45" s="138" t="str">
        <f t="shared" ca="1" si="35"/>
        <v/>
      </c>
      <c r="S45" s="150" t="str">
        <f t="shared" ca="1" si="30"/>
        <v/>
      </c>
      <c r="T45" s="181">
        <f t="shared" si="31"/>
        <v>0</v>
      </c>
      <c r="U45" s="186" t="str">
        <f t="shared" si="48"/>
        <v/>
      </c>
      <c r="V45" s="186" t="str">
        <f t="shared" si="49"/>
        <v/>
      </c>
      <c r="W45" s="181">
        <f t="shared" ca="1" si="32"/>
        <v>0</v>
      </c>
      <c r="X45" s="82">
        <f t="shared" ca="1" si="36"/>
        <v>0</v>
      </c>
      <c r="Y45" s="83">
        <f t="shared" ca="1" si="37"/>
        <v>0</v>
      </c>
      <c r="Z45" s="72"/>
      <c r="AA45" s="90"/>
      <c r="AB45" s="24"/>
      <c r="AC45" s="24"/>
      <c r="AD45" s="24"/>
      <c r="AE45" s="81"/>
      <c r="AF45" s="81"/>
      <c r="AG45" s="81"/>
      <c r="AH45" s="46" t="str">
        <f t="shared" si="38"/>
        <v/>
      </c>
      <c r="AI45" s="45" t="str">
        <f t="shared" si="39"/>
        <v/>
      </c>
      <c r="AJ45" s="28" t="str">
        <f t="shared" si="40"/>
        <v/>
      </c>
      <c r="AK45" s="28" t="str">
        <f t="shared" si="41"/>
        <v/>
      </c>
      <c r="AL45" s="28" t="str">
        <f t="shared" si="42"/>
        <v/>
      </c>
      <c r="AM45" s="28" t="str">
        <f t="shared" si="43"/>
        <v/>
      </c>
      <c r="AN45" s="28" t="str">
        <f t="shared" si="44"/>
        <v/>
      </c>
      <c r="AO45" s="28" t="str">
        <f t="shared" si="45"/>
        <v/>
      </c>
      <c r="AP45" s="37" t="str">
        <f t="shared" si="46"/>
        <v/>
      </c>
      <c r="AR45" s="41" t="str">
        <f t="shared" si="18"/>
        <v/>
      </c>
      <c r="AS45" s="42" t="str">
        <f t="shared" si="19"/>
        <v/>
      </c>
      <c r="AT45" s="42" t="str">
        <f t="shared" si="20"/>
        <v/>
      </c>
      <c r="AU45" s="42" t="str">
        <f t="shared" si="21"/>
        <v/>
      </c>
      <c r="AV45" s="42" t="str">
        <f t="shared" si="22"/>
        <v/>
      </c>
      <c r="AW45" s="42" t="str">
        <f t="shared" si="34"/>
        <v/>
      </c>
      <c r="AX45" s="42" t="str">
        <f t="shared" si="23"/>
        <v/>
      </c>
      <c r="AY45" s="42" t="str">
        <f t="shared" si="24"/>
        <v/>
      </c>
      <c r="AZ45" s="43" t="str">
        <f t="shared" si="25"/>
        <v/>
      </c>
    </row>
    <row r="46" spans="1:52" s="22" customFormat="1" ht="11.45" customHeight="1">
      <c r="A46" s="72"/>
      <c r="B46" s="129"/>
      <c r="C46" s="130">
        <f t="shared" si="3"/>
        <v>1</v>
      </c>
      <c r="D46" s="170">
        <f t="shared" si="26"/>
        <v>42738</v>
      </c>
      <c r="E46" s="131">
        <f t="shared" si="27"/>
        <v>42738</v>
      </c>
      <c r="F46" s="132"/>
      <c r="G46" s="133"/>
      <c r="H46" s="133"/>
      <c r="I46" s="175">
        <f t="shared" si="4"/>
        <v>0</v>
      </c>
      <c r="J46" s="200"/>
      <c r="K46" s="129"/>
      <c r="L46" s="116"/>
      <c r="M46" s="115"/>
      <c r="N46" s="115"/>
      <c r="O46" s="175">
        <f t="shared" si="5"/>
        <v>0</v>
      </c>
      <c r="P46" s="134"/>
      <c r="Q46" s="181">
        <f t="shared" ca="1" si="47"/>
        <v>0</v>
      </c>
      <c r="R46" s="136" t="str">
        <f t="shared" ca="1" si="35"/>
        <v/>
      </c>
      <c r="S46" s="137" t="str">
        <f t="shared" ca="1" si="30"/>
        <v/>
      </c>
      <c r="T46" s="185">
        <f t="shared" si="31"/>
        <v>0</v>
      </c>
      <c r="U46" s="186" t="str">
        <f t="shared" si="48"/>
        <v/>
      </c>
      <c r="V46" s="186" t="str">
        <f t="shared" si="49"/>
        <v/>
      </c>
      <c r="W46" s="185">
        <f t="shared" ca="1" si="32"/>
        <v>0</v>
      </c>
      <c r="X46" s="82">
        <f t="shared" ca="1" si="36"/>
        <v>0</v>
      </c>
      <c r="Y46" s="83">
        <f t="shared" ca="1" si="37"/>
        <v>0</v>
      </c>
      <c r="Z46" s="72"/>
      <c r="AA46" s="90"/>
      <c r="AB46" s="24"/>
      <c r="AC46" s="24"/>
      <c r="AD46" s="24"/>
      <c r="AE46" s="81"/>
      <c r="AF46" s="81"/>
      <c r="AG46" s="81"/>
      <c r="AH46" s="46" t="str">
        <f t="shared" si="38"/>
        <v/>
      </c>
      <c r="AI46" s="45" t="str">
        <f t="shared" si="39"/>
        <v/>
      </c>
      <c r="AJ46" s="28" t="str">
        <f t="shared" si="40"/>
        <v/>
      </c>
      <c r="AK46" s="28" t="str">
        <f t="shared" si="41"/>
        <v/>
      </c>
      <c r="AL46" s="28" t="str">
        <f t="shared" si="42"/>
        <v/>
      </c>
      <c r="AM46" s="28" t="str">
        <f t="shared" si="43"/>
        <v/>
      </c>
      <c r="AN46" s="28" t="str">
        <f t="shared" si="44"/>
        <v/>
      </c>
      <c r="AO46" s="28" t="str">
        <f t="shared" si="45"/>
        <v/>
      </c>
      <c r="AP46" s="37" t="str">
        <f t="shared" si="46"/>
        <v/>
      </c>
      <c r="AR46" s="41" t="str">
        <f t="shared" si="18"/>
        <v/>
      </c>
      <c r="AS46" s="42" t="str">
        <f t="shared" si="19"/>
        <v/>
      </c>
      <c r="AT46" s="42" t="str">
        <f t="shared" si="20"/>
        <v/>
      </c>
      <c r="AU46" s="42" t="str">
        <f t="shared" si="21"/>
        <v/>
      </c>
      <c r="AV46" s="42" t="str">
        <f t="shared" si="22"/>
        <v/>
      </c>
      <c r="AW46" s="42" t="str">
        <f t="shared" si="34"/>
        <v/>
      </c>
      <c r="AX46" s="42" t="str">
        <f t="shared" si="23"/>
        <v/>
      </c>
      <c r="AY46" s="42" t="str">
        <f t="shared" si="24"/>
        <v/>
      </c>
      <c r="AZ46" s="43" t="str">
        <f t="shared" si="25"/>
        <v/>
      </c>
    </row>
    <row r="47" spans="1:52" s="22" customFormat="1" ht="11.45" customHeight="1">
      <c r="A47" s="72"/>
      <c r="B47" s="129"/>
      <c r="C47" s="130">
        <f t="shared" si="3"/>
        <v>1</v>
      </c>
      <c r="D47" s="170">
        <f t="shared" si="26"/>
        <v>42739</v>
      </c>
      <c r="E47" s="131">
        <f t="shared" si="27"/>
        <v>42739</v>
      </c>
      <c r="F47" s="132"/>
      <c r="G47" s="133"/>
      <c r="H47" s="133"/>
      <c r="I47" s="175">
        <f t="shared" si="4"/>
        <v>0</v>
      </c>
      <c r="J47" s="200"/>
      <c r="K47" s="129"/>
      <c r="L47" s="116"/>
      <c r="M47" s="115"/>
      <c r="N47" s="115"/>
      <c r="O47" s="175">
        <f t="shared" si="5"/>
        <v>0</v>
      </c>
      <c r="P47" s="134"/>
      <c r="Q47" s="181">
        <f>IF(MONTH(E45)=MONTH(K4),"A REPORTER",0)</f>
        <v>0</v>
      </c>
      <c r="R47" s="136" t="str">
        <f t="shared" ca="1" si="35"/>
        <v/>
      </c>
      <c r="S47" s="137" t="str">
        <f t="shared" ca="1" si="30"/>
        <v/>
      </c>
      <c r="T47" s="185">
        <f t="shared" si="31"/>
        <v>0</v>
      </c>
      <c r="U47" s="186" t="str">
        <f t="shared" si="48"/>
        <v/>
      </c>
      <c r="V47" s="186" t="str">
        <f t="shared" si="49"/>
        <v/>
      </c>
      <c r="W47" s="185">
        <f t="shared" ca="1" si="32"/>
        <v>0</v>
      </c>
      <c r="X47" s="82">
        <f t="shared" ca="1" si="36"/>
        <v>0</v>
      </c>
      <c r="Y47" s="83">
        <f t="shared" ca="1" si="37"/>
        <v>0</v>
      </c>
      <c r="Z47" s="72"/>
      <c r="AA47" s="90"/>
      <c r="AB47" s="24"/>
      <c r="AC47" s="24"/>
      <c r="AD47" s="24"/>
      <c r="AE47" s="81"/>
      <c r="AF47" s="81"/>
      <c r="AG47" s="81"/>
      <c r="AH47" s="46" t="str">
        <f t="shared" si="38"/>
        <v/>
      </c>
      <c r="AI47" s="45" t="str">
        <f t="shared" si="39"/>
        <v/>
      </c>
      <c r="AJ47" s="28" t="str">
        <f t="shared" si="40"/>
        <v/>
      </c>
      <c r="AK47" s="28" t="str">
        <f t="shared" si="41"/>
        <v/>
      </c>
      <c r="AL47" s="28" t="str">
        <f t="shared" si="42"/>
        <v/>
      </c>
      <c r="AM47" s="28" t="str">
        <f t="shared" si="43"/>
        <v/>
      </c>
      <c r="AN47" s="28" t="str">
        <f t="shared" si="44"/>
        <v/>
      </c>
      <c r="AO47" s="28" t="str">
        <f t="shared" si="45"/>
        <v/>
      </c>
      <c r="AP47" s="37" t="str">
        <f t="shared" si="46"/>
        <v/>
      </c>
      <c r="AR47" s="41" t="str">
        <f t="shared" si="18"/>
        <v/>
      </c>
      <c r="AS47" s="42" t="str">
        <f t="shared" si="19"/>
        <v/>
      </c>
      <c r="AT47" s="42" t="str">
        <f t="shared" si="20"/>
        <v/>
      </c>
      <c r="AU47" s="42" t="str">
        <f t="shared" si="21"/>
        <v/>
      </c>
      <c r="AV47" s="42" t="str">
        <f t="shared" si="22"/>
        <v/>
      </c>
      <c r="AW47" s="42" t="str">
        <f t="shared" si="34"/>
        <v/>
      </c>
      <c r="AX47" s="42" t="str">
        <f t="shared" si="23"/>
        <v/>
      </c>
      <c r="AY47" s="42" t="str">
        <f t="shared" si="24"/>
        <v/>
      </c>
      <c r="AZ47" s="43" t="str">
        <f t="shared" si="25"/>
        <v/>
      </c>
    </row>
    <row r="48" spans="1:52" s="22" customFormat="1" ht="11.45" customHeight="1">
      <c r="A48" s="72"/>
      <c r="B48" s="129"/>
      <c r="C48" s="130">
        <f t="shared" si="3"/>
        <v>1</v>
      </c>
      <c r="D48" s="170">
        <f t="shared" si="26"/>
        <v>42740</v>
      </c>
      <c r="E48" s="131">
        <f t="shared" si="27"/>
        <v>42740</v>
      </c>
      <c r="F48" s="132"/>
      <c r="G48" s="133"/>
      <c r="H48" s="133"/>
      <c r="I48" s="175">
        <f t="shared" si="4"/>
        <v>0</v>
      </c>
      <c r="J48" s="200"/>
      <c r="K48" s="129"/>
      <c r="L48" s="116"/>
      <c r="M48" s="115"/>
      <c r="N48" s="115"/>
      <c r="O48" s="175">
        <f t="shared" si="5"/>
        <v>0</v>
      </c>
      <c r="P48" s="134"/>
      <c r="Q48" s="181">
        <f>IF(Q47="A REPORTER",Q51,0)</f>
        <v>0</v>
      </c>
      <c r="R48" s="136" t="str">
        <f t="shared" ca="1" si="35"/>
        <v/>
      </c>
      <c r="S48" s="137" t="str">
        <f t="shared" ca="1" si="30"/>
        <v/>
      </c>
      <c r="T48" s="185">
        <f t="shared" si="31"/>
        <v>0</v>
      </c>
      <c r="U48" s="186" t="str">
        <f t="shared" si="48"/>
        <v/>
      </c>
      <c r="V48" s="186" t="str">
        <f t="shared" si="49"/>
        <v/>
      </c>
      <c r="W48" s="185">
        <f t="shared" ca="1" si="32"/>
        <v>0</v>
      </c>
      <c r="X48" s="82">
        <f t="shared" ca="1" si="36"/>
        <v>0</v>
      </c>
      <c r="Y48" s="83">
        <f t="shared" ca="1" si="37"/>
        <v>0</v>
      </c>
      <c r="Z48" s="72"/>
      <c r="AA48" s="90"/>
      <c r="AB48" s="24"/>
      <c r="AC48" s="24"/>
      <c r="AD48" s="24"/>
      <c r="AE48" s="81"/>
      <c r="AF48" s="81"/>
      <c r="AG48" s="81"/>
      <c r="AH48" s="46" t="str">
        <f t="shared" si="38"/>
        <v/>
      </c>
      <c r="AI48" s="45" t="str">
        <f t="shared" si="39"/>
        <v/>
      </c>
      <c r="AJ48" s="28" t="str">
        <f t="shared" si="40"/>
        <v/>
      </c>
      <c r="AK48" s="28" t="str">
        <f t="shared" si="41"/>
        <v/>
      </c>
      <c r="AL48" s="28" t="str">
        <f t="shared" si="42"/>
        <v/>
      </c>
      <c r="AM48" s="28" t="str">
        <f t="shared" si="43"/>
        <v/>
      </c>
      <c r="AN48" s="28" t="str">
        <f t="shared" si="44"/>
        <v/>
      </c>
      <c r="AO48" s="28" t="str">
        <f t="shared" si="45"/>
        <v/>
      </c>
      <c r="AP48" s="37" t="str">
        <f t="shared" si="46"/>
        <v/>
      </c>
      <c r="AR48" s="41" t="str">
        <f t="shared" si="18"/>
        <v/>
      </c>
      <c r="AS48" s="42" t="str">
        <f t="shared" si="19"/>
        <v/>
      </c>
      <c r="AT48" s="42" t="str">
        <f t="shared" si="20"/>
        <v/>
      </c>
      <c r="AU48" s="42" t="str">
        <f t="shared" si="21"/>
        <v/>
      </c>
      <c r="AV48" s="42" t="str">
        <f t="shared" si="22"/>
        <v/>
      </c>
      <c r="AW48" s="42" t="str">
        <f t="shared" si="34"/>
        <v/>
      </c>
      <c r="AX48" s="42" t="str">
        <f t="shared" si="23"/>
        <v/>
      </c>
      <c r="AY48" s="42" t="str">
        <f t="shared" si="24"/>
        <v/>
      </c>
      <c r="AZ48" s="43" t="str">
        <f t="shared" si="25"/>
        <v/>
      </c>
    </row>
    <row r="49" spans="1:52" s="22" customFormat="1" ht="11.45" customHeight="1">
      <c r="A49" s="72"/>
      <c r="B49" s="129"/>
      <c r="C49" s="130">
        <f t="shared" si="3"/>
        <v>1</v>
      </c>
      <c r="D49" s="170">
        <f t="shared" si="26"/>
        <v>42741</v>
      </c>
      <c r="E49" s="131">
        <f t="shared" si="27"/>
        <v>42741</v>
      </c>
      <c r="F49" s="132"/>
      <c r="G49" s="133"/>
      <c r="H49" s="133"/>
      <c r="I49" s="175">
        <f t="shared" si="4"/>
        <v>0</v>
      </c>
      <c r="J49" s="200"/>
      <c r="K49" s="129"/>
      <c r="L49" s="116"/>
      <c r="M49" s="115"/>
      <c r="N49" s="115"/>
      <c r="O49" s="175">
        <f t="shared" si="5"/>
        <v>0</v>
      </c>
      <c r="P49" s="134"/>
      <c r="Q49" s="181">
        <f t="shared" ca="1" si="47"/>
        <v>0</v>
      </c>
      <c r="R49" s="136" t="str">
        <f t="shared" ca="1" si="35"/>
        <v/>
      </c>
      <c r="S49" s="137" t="str">
        <f t="shared" ca="1" si="30"/>
        <v/>
      </c>
      <c r="T49" s="185">
        <f t="shared" si="31"/>
        <v>0</v>
      </c>
      <c r="U49" s="186" t="str">
        <f t="shared" si="48"/>
        <v/>
      </c>
      <c r="V49" s="186" t="str">
        <f t="shared" si="49"/>
        <v/>
      </c>
      <c r="W49" s="185">
        <f t="shared" ca="1" si="32"/>
        <v>0</v>
      </c>
      <c r="X49" s="82">
        <f t="shared" ca="1" si="36"/>
        <v>0</v>
      </c>
      <c r="Y49" s="83">
        <f t="shared" ca="1" si="37"/>
        <v>0</v>
      </c>
      <c r="Z49" s="72"/>
      <c r="AA49" s="90"/>
      <c r="AB49" s="24"/>
      <c r="AC49" s="24"/>
      <c r="AD49" s="24"/>
      <c r="AE49" s="81"/>
      <c r="AF49" s="81"/>
      <c r="AG49" s="81"/>
      <c r="AH49" s="46" t="str">
        <f t="shared" si="38"/>
        <v/>
      </c>
      <c r="AI49" s="45" t="str">
        <f t="shared" si="39"/>
        <v/>
      </c>
      <c r="AJ49" s="28" t="str">
        <f t="shared" si="40"/>
        <v/>
      </c>
      <c r="AK49" s="28" t="str">
        <f t="shared" si="41"/>
        <v/>
      </c>
      <c r="AL49" s="28" t="str">
        <f t="shared" si="42"/>
        <v/>
      </c>
      <c r="AM49" s="28" t="str">
        <f t="shared" si="43"/>
        <v/>
      </c>
      <c r="AN49" s="28" t="str">
        <f t="shared" si="44"/>
        <v/>
      </c>
      <c r="AO49" s="28" t="str">
        <f t="shared" si="45"/>
        <v/>
      </c>
      <c r="AP49" s="37" t="str">
        <f t="shared" si="46"/>
        <v/>
      </c>
      <c r="AR49" s="41" t="str">
        <f t="shared" si="18"/>
        <v/>
      </c>
      <c r="AS49" s="42" t="str">
        <f t="shared" si="19"/>
        <v/>
      </c>
      <c r="AT49" s="42" t="str">
        <f t="shared" si="20"/>
        <v/>
      </c>
      <c r="AU49" s="42" t="str">
        <f t="shared" si="21"/>
        <v/>
      </c>
      <c r="AV49" s="42" t="str">
        <f t="shared" si="22"/>
        <v/>
      </c>
      <c r="AW49" s="42" t="str">
        <f t="shared" si="34"/>
        <v/>
      </c>
      <c r="AX49" s="42" t="str">
        <f t="shared" si="23"/>
        <v/>
      </c>
      <c r="AY49" s="42" t="str">
        <f t="shared" si="24"/>
        <v/>
      </c>
      <c r="AZ49" s="43" t="str">
        <f t="shared" si="25"/>
        <v/>
      </c>
    </row>
    <row r="50" spans="1:52" s="22" customFormat="1" ht="11.45" customHeight="1">
      <c r="A50" s="72"/>
      <c r="B50" s="129"/>
      <c r="C50" s="130">
        <f t="shared" si="3"/>
        <v>1</v>
      </c>
      <c r="D50" s="170">
        <f t="shared" si="26"/>
        <v>42742</v>
      </c>
      <c r="E50" s="131">
        <f t="shared" si="27"/>
        <v>42742</v>
      </c>
      <c r="F50" s="132"/>
      <c r="G50" s="133"/>
      <c r="H50" s="133"/>
      <c r="I50" s="175">
        <f t="shared" si="4"/>
        <v>0</v>
      </c>
      <c r="J50" s="200"/>
      <c r="K50" s="129"/>
      <c r="L50" s="116"/>
      <c r="M50" s="115"/>
      <c r="N50" s="115"/>
      <c r="O50" s="175">
        <f t="shared" si="5"/>
        <v>0</v>
      </c>
      <c r="P50" s="134"/>
      <c r="Q50" s="181">
        <f t="shared" ca="1" si="47"/>
        <v>0</v>
      </c>
      <c r="R50" s="136" t="str">
        <f t="shared" ca="1" si="35"/>
        <v/>
      </c>
      <c r="S50" s="137" t="str">
        <f t="shared" ca="1" si="30"/>
        <v/>
      </c>
      <c r="T50" s="185">
        <f t="shared" si="31"/>
        <v>0</v>
      </c>
      <c r="U50" s="186" t="str">
        <f t="shared" si="48"/>
        <v/>
      </c>
      <c r="V50" s="186" t="str">
        <f t="shared" si="49"/>
        <v/>
      </c>
      <c r="W50" s="185">
        <f t="shared" ca="1" si="32"/>
        <v>0</v>
      </c>
      <c r="X50" s="82">
        <f t="shared" ca="1" si="36"/>
        <v>0</v>
      </c>
      <c r="Y50" s="83">
        <f t="shared" ca="1" si="37"/>
        <v>0</v>
      </c>
      <c r="Z50" s="72"/>
      <c r="AA50" s="90"/>
      <c r="AB50" s="24"/>
      <c r="AC50" s="24"/>
      <c r="AD50" s="24"/>
      <c r="AE50" s="81"/>
      <c r="AF50" s="81"/>
      <c r="AG50" s="81"/>
      <c r="AH50" s="46" t="str">
        <f t="shared" si="38"/>
        <v/>
      </c>
      <c r="AI50" s="45" t="str">
        <f t="shared" si="39"/>
        <v/>
      </c>
      <c r="AJ50" s="28" t="str">
        <f t="shared" si="40"/>
        <v/>
      </c>
      <c r="AK50" s="28" t="str">
        <f t="shared" si="41"/>
        <v/>
      </c>
      <c r="AL50" s="28" t="str">
        <f t="shared" si="42"/>
        <v/>
      </c>
      <c r="AM50" s="28" t="str">
        <f t="shared" si="43"/>
        <v/>
      </c>
      <c r="AN50" s="28" t="str">
        <f t="shared" si="44"/>
        <v/>
      </c>
      <c r="AO50" s="28" t="str">
        <f t="shared" si="45"/>
        <v/>
      </c>
      <c r="AP50" s="37" t="str">
        <f t="shared" si="46"/>
        <v/>
      </c>
      <c r="AR50" s="41" t="str">
        <f t="shared" si="18"/>
        <v/>
      </c>
      <c r="AS50" s="42" t="str">
        <f t="shared" si="19"/>
        <v/>
      </c>
      <c r="AT50" s="42" t="str">
        <f t="shared" si="20"/>
        <v/>
      </c>
      <c r="AU50" s="42" t="str">
        <f t="shared" si="21"/>
        <v/>
      </c>
      <c r="AV50" s="42" t="str">
        <f t="shared" si="22"/>
        <v/>
      </c>
      <c r="AW50" s="42" t="str">
        <f t="shared" si="34"/>
        <v/>
      </c>
      <c r="AX50" s="42" t="str">
        <f t="shared" si="23"/>
        <v/>
      </c>
      <c r="AY50" s="42" t="str">
        <f t="shared" si="24"/>
        <v/>
      </c>
      <c r="AZ50" s="43" t="str">
        <f t="shared" si="25"/>
        <v/>
      </c>
    </row>
    <row r="51" spans="1:52" s="22" customFormat="1" ht="11.45" customHeight="1" thickBot="1">
      <c r="A51" s="72"/>
      <c r="B51" s="151"/>
      <c r="C51" s="152">
        <f t="shared" si="3"/>
        <v>1</v>
      </c>
      <c r="D51" s="173">
        <f t="shared" si="26"/>
        <v>42743</v>
      </c>
      <c r="E51" s="198">
        <f t="shared" si="27"/>
        <v>42743</v>
      </c>
      <c r="F51" s="153"/>
      <c r="G51" s="154"/>
      <c r="H51" s="154"/>
      <c r="I51" s="178">
        <f t="shared" si="4"/>
        <v>0</v>
      </c>
      <c r="J51" s="203"/>
      <c r="K51" s="151"/>
      <c r="L51" s="119"/>
      <c r="M51" s="120"/>
      <c r="N51" s="120"/>
      <c r="O51" s="178">
        <f t="shared" si="5"/>
        <v>0</v>
      </c>
      <c r="P51" s="155"/>
      <c r="Q51" s="182">
        <f t="shared" ca="1" si="47"/>
        <v>0</v>
      </c>
      <c r="R51" s="156">
        <f t="shared" ca="1" si="35"/>
        <v>0</v>
      </c>
      <c r="S51" s="157">
        <f t="shared" ca="1" si="30"/>
        <v>0</v>
      </c>
      <c r="T51" s="182">
        <f t="shared" si="31"/>
        <v>0</v>
      </c>
      <c r="U51" s="191" t="str">
        <f t="shared" si="48"/>
        <v/>
      </c>
      <c r="V51" s="191" t="str">
        <f t="shared" si="49"/>
        <v/>
      </c>
      <c r="W51" s="182">
        <f t="shared" ca="1" si="32"/>
        <v>0</v>
      </c>
      <c r="X51" s="93">
        <f t="shared" ref="X51" ca="1" si="50">MAX(IF(AND(ROW()=SUMPRODUCT(MAX(($C$10:$C$51=$C51)*($B$10:$B$51=B51)*(ROW($B$10:$B$51)))),SUMPRODUCT((WEEKDAY($E$10:$E$51,1)=1)*($C$10:$C$51=$C51)*($R$10:$R$51&gt;48),$R$10:$R$51)),SUMPRODUCT(($B$10:$B$51=B51)*($C$10:$C$51=$C51)*($I$10:$I$51))-48,0),0)</f>
        <v>0</v>
      </c>
      <c r="Y51" s="93">
        <f t="shared" ref="Y51" ca="1" si="51">MAX(IF(AND(ROW()=SUMPRODUCT(MAX(($C$10:$C$51=$C51)*($K$10:$K$51=K51)*(ROW($K$10:$K$51)))),SUMPRODUCT((WEEKDAY($E$10:$E$51,1)=1)*($C$10:$C$51=$C51)*($R$10:$R$51&gt;48),$R$10:$R$51)),SUMPRODUCT(($K$10:$K$51=K51)*($C$10:$C$51=$C51)*($O$10:$O$51))-48,0),0)</f>
        <v>0</v>
      </c>
      <c r="Z51" s="72"/>
      <c r="AA51" s="28" t="s">
        <v>58</v>
      </c>
      <c r="AB51" s="24">
        <f>AJ9</f>
        <v>0</v>
      </c>
      <c r="AC51" s="25">
        <v>2.5</v>
      </c>
      <c r="AD51" s="25">
        <f>-AB51*AC51</f>
        <v>0</v>
      </c>
      <c r="AE51" s="81"/>
      <c r="AF51" s="81"/>
      <c r="AG51" s="81"/>
      <c r="AH51" s="46" t="str">
        <f t="shared" si="38"/>
        <v/>
      </c>
      <c r="AI51" s="45" t="str">
        <f t="shared" si="39"/>
        <v/>
      </c>
      <c r="AJ51" s="28" t="str">
        <f t="shared" si="40"/>
        <v/>
      </c>
      <c r="AK51" s="28" t="str">
        <f t="shared" si="41"/>
        <v/>
      </c>
      <c r="AL51" s="28" t="str">
        <f t="shared" si="42"/>
        <v/>
      </c>
      <c r="AM51" s="28" t="str">
        <f t="shared" si="43"/>
        <v/>
      </c>
      <c r="AN51" s="28" t="str">
        <f t="shared" si="44"/>
        <v/>
      </c>
      <c r="AO51" s="28" t="str">
        <f t="shared" si="45"/>
        <v/>
      </c>
      <c r="AP51" s="37" t="str">
        <f t="shared" si="46"/>
        <v/>
      </c>
      <c r="AR51" s="41" t="str">
        <f t="shared" si="18"/>
        <v/>
      </c>
      <c r="AS51" s="42" t="str">
        <f t="shared" si="19"/>
        <v/>
      </c>
      <c r="AT51" s="42" t="str">
        <f t="shared" si="20"/>
        <v/>
      </c>
      <c r="AU51" s="42" t="str">
        <f t="shared" si="21"/>
        <v/>
      </c>
      <c r="AV51" s="42" t="str">
        <f t="shared" si="22"/>
        <v/>
      </c>
      <c r="AW51" s="42" t="str">
        <f t="shared" si="34"/>
        <v/>
      </c>
      <c r="AX51" s="42" t="str">
        <f t="shared" si="23"/>
        <v/>
      </c>
      <c r="AY51" s="42" t="str">
        <f t="shared" si="24"/>
        <v/>
      </c>
      <c r="AZ51" s="43" t="str">
        <f t="shared" si="25"/>
        <v/>
      </c>
    </row>
    <row r="52" spans="1:52" s="22" customFormat="1" ht="11.45" customHeight="1" thickBot="1">
      <c r="A52" s="72"/>
      <c r="B52" s="158"/>
      <c r="C52" s="158"/>
      <c r="D52" s="159"/>
      <c r="E52" s="159"/>
      <c r="F52" s="158"/>
      <c r="G52" s="195"/>
      <c r="H52" s="196" t="s">
        <v>67</v>
      </c>
      <c r="I52" s="179">
        <f>SUM(I9:I51)</f>
        <v>56</v>
      </c>
      <c r="J52" s="161"/>
      <c r="K52" s="158"/>
      <c r="L52" s="158"/>
      <c r="M52" s="195"/>
      <c r="N52" s="196" t="s">
        <v>68</v>
      </c>
      <c r="O52" s="179">
        <f>SUM(O9:O51)</f>
        <v>0</v>
      </c>
      <c r="P52" s="162"/>
      <c r="Q52" s="168">
        <f>I52+O52</f>
        <v>56</v>
      </c>
      <c r="R52" s="160">
        <f ca="1">SUM(R10:R51)</f>
        <v>56</v>
      </c>
      <c r="S52" s="160">
        <f ca="1">SUM(S10:S51)</f>
        <v>0</v>
      </c>
      <c r="T52" s="192">
        <f t="shared" ref="T52:V52" si="52">SUM(T9:T51)</f>
        <v>12</v>
      </c>
      <c r="U52" s="193">
        <f t="shared" si="52"/>
        <v>12</v>
      </c>
      <c r="V52" s="193">
        <f t="shared" si="52"/>
        <v>0</v>
      </c>
      <c r="W52" s="194">
        <f ca="1">SUM(W9:W51)</f>
        <v>8</v>
      </c>
      <c r="X52" s="71">
        <f ca="1">SUM(X9:X51)</f>
        <v>8</v>
      </c>
      <c r="Y52" s="71">
        <f ca="1">SUM(Y9:Y51)</f>
        <v>0</v>
      </c>
      <c r="Z52" s="96"/>
      <c r="AA52" s="97" t="s">
        <v>59</v>
      </c>
      <c r="AB52" s="28"/>
      <c r="AC52" s="28"/>
      <c r="AD52" s="29">
        <f ca="1">AD23+AD29+AD38+AD51+AD35</f>
        <v>142.45119600959998</v>
      </c>
      <c r="AE52" s="81"/>
      <c r="AF52" s="81"/>
      <c r="AG52" s="81"/>
      <c r="AH52" s="22" t="str">
        <f>IF(U53=13.4909,1,"")</f>
        <v/>
      </c>
      <c r="AI52" s="22" t="str">
        <f>IF(V53=13.4909,1,"")</f>
        <v/>
      </c>
      <c r="AJ52" s="22" t="str">
        <f>IF(U53=13.3385,1,"")</f>
        <v/>
      </c>
      <c r="AL52" s="22" t="str">
        <f>IF(U53=13.4889,1,"")</f>
        <v/>
      </c>
      <c r="AM52" s="22" t="str">
        <f>IF(V53=13.4889,1,"")</f>
        <v/>
      </c>
      <c r="AN52" s="22" t="str">
        <f>IF(U53=13.5,1,"")</f>
        <v/>
      </c>
      <c r="AO52" s="22" t="str">
        <f>IF(V53=13.5,1,"")</f>
        <v/>
      </c>
      <c r="AR52" s="30" t="str">
        <f>IF(AH52=1,P53,"")</f>
        <v/>
      </c>
      <c r="AS52" s="30"/>
      <c r="AT52" s="23" t="str">
        <f>IF(AJ52=1,P52,"")</f>
        <v/>
      </c>
      <c r="AU52" s="23"/>
      <c r="AV52" s="30" t="str">
        <f>IF(AL52=1,P53,"")</f>
        <v/>
      </c>
      <c r="AW52" s="30" t="str">
        <f>IF(AM52=1,T53,"")</f>
        <v/>
      </c>
      <c r="AX52" s="30" t="str">
        <f>IF(AN52=1,P53,"")</f>
        <v/>
      </c>
      <c r="AY52" s="30" t="str">
        <f>IF(AO52=1,T53,"")</f>
        <v/>
      </c>
      <c r="AZ52" s="30" t="str">
        <f>IF(AP52=1,T53,"")</f>
        <v/>
      </c>
    </row>
    <row r="53" spans="1:52" s="22" customFormat="1" ht="11.45" customHeight="1">
      <c r="A53" s="72"/>
      <c r="B53" s="158"/>
      <c r="C53" s="218" t="s">
        <v>85</v>
      </c>
      <c r="D53" s="222"/>
      <c r="E53" s="219"/>
      <c r="F53" s="163"/>
      <c r="G53" s="163"/>
      <c r="H53" s="158"/>
      <c r="I53" s="158"/>
      <c r="J53" s="158"/>
      <c r="K53" s="158"/>
      <c r="L53" s="163"/>
      <c r="M53" s="163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99"/>
      <c r="Y53" s="99"/>
      <c r="Z53" s="100"/>
    </row>
    <row r="54" spans="1:52" s="22" customFormat="1" ht="11.45" customHeight="1" thickBot="1">
      <c r="A54" s="72"/>
      <c r="B54" s="158"/>
      <c r="C54" s="220" t="s">
        <v>86</v>
      </c>
      <c r="D54" s="223"/>
      <c r="E54" s="221"/>
      <c r="F54" s="163"/>
      <c r="G54" s="163"/>
      <c r="H54" s="164"/>
      <c r="I54" s="165"/>
      <c r="J54" s="166"/>
      <c r="K54" s="158"/>
      <c r="L54" s="163"/>
      <c r="M54" s="163"/>
      <c r="N54" s="167"/>
      <c r="O54" s="163"/>
      <c r="P54" s="167"/>
      <c r="Q54" s="165"/>
      <c r="R54" s="167"/>
      <c r="S54" s="165"/>
      <c r="T54" s="164"/>
      <c r="U54" s="166"/>
      <c r="V54" s="166"/>
      <c r="W54" s="158"/>
      <c r="X54" s="99"/>
      <c r="Y54" s="99"/>
      <c r="Z54" s="100"/>
    </row>
    <row r="55" spans="1:52" s="22" customFormat="1" ht="11.45" customHeight="1">
      <c r="A55" s="100"/>
      <c r="B55" s="99"/>
      <c r="C55" s="99"/>
      <c r="D55" s="99"/>
      <c r="E55" s="99"/>
      <c r="F55" s="99"/>
      <c r="G55" s="48"/>
      <c r="H55" s="48"/>
      <c r="I55" s="48"/>
      <c r="J55" s="48"/>
      <c r="K55" s="48"/>
      <c r="L55" s="48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100"/>
    </row>
    <row r="56" spans="1:52" ht="14.1" customHeight="1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9"/>
      <c r="Z56" s="48"/>
    </row>
    <row r="57" spans="1:52" ht="14.1" customHeight="1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9"/>
      <c r="Z57" s="48"/>
    </row>
    <row r="58" spans="1:52" ht="14.1" customHeight="1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9"/>
      <c r="Z58" s="48"/>
    </row>
    <row r="59" spans="1:52" ht="14.1" customHeight="1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9"/>
      <c r="Z59" s="48"/>
    </row>
    <row r="60" spans="1:52" ht="14.1" customHeight="1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9"/>
      <c r="Z60" s="48"/>
    </row>
    <row r="61" spans="1:52" ht="14.1" customHeight="1">
      <c r="A61" s="48"/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9"/>
      <c r="Z61" s="48"/>
    </row>
  </sheetData>
  <mergeCells count="13">
    <mergeCell ref="L7:N7"/>
    <mergeCell ref="P7:P8"/>
    <mergeCell ref="Q7:Q8"/>
    <mergeCell ref="T7:T8"/>
    <mergeCell ref="W7:W8"/>
    <mergeCell ref="K6:K8"/>
    <mergeCell ref="F7:H7"/>
    <mergeCell ref="J7:J8"/>
    <mergeCell ref="B9:I9"/>
    <mergeCell ref="B2:C4"/>
    <mergeCell ref="B6:B8"/>
    <mergeCell ref="C6:C8"/>
    <mergeCell ref="D6:E8"/>
  </mergeCells>
  <conditionalFormatting sqref="D10:D51">
    <cfRule type="expression" dxfId="21" priority="11">
      <formula>IF($D10="","",OR(WEEKDAY($D10,2)&gt;5))</formula>
    </cfRule>
  </conditionalFormatting>
  <conditionalFormatting sqref="Q10:S51">
    <cfRule type="expression" dxfId="20" priority="10">
      <formula>IF($D10="","",OR(WEEKDAY($D10,2)&gt;6))</formula>
    </cfRule>
  </conditionalFormatting>
  <conditionalFormatting sqref="D51">
    <cfRule type="expression" dxfId="19" priority="9">
      <formula>IF($D51="","",OR(WEEKDAY($D51,2)&gt;5))</formula>
    </cfRule>
  </conditionalFormatting>
  <conditionalFormatting sqref="D10:E51">
    <cfRule type="expression" dxfId="18" priority="8">
      <formula>AND(D10&lt;&gt;"",COUNTIF(Fériés2016,D10)&gt;0)</formula>
    </cfRule>
  </conditionalFormatting>
  <conditionalFormatting sqref="Q41">
    <cfRule type="expression" dxfId="17" priority="7">
      <formula>Q40="A REPORTER"</formula>
    </cfRule>
  </conditionalFormatting>
  <conditionalFormatting sqref="F41:H51 F10:H10 I10:W51 B10:E51">
    <cfRule type="expression" dxfId="16" priority="6">
      <formula>MONTH($E10)&lt;&gt;MONTH($K$4)</formula>
    </cfRule>
  </conditionalFormatting>
  <conditionalFormatting sqref="Q47">
    <cfRule type="expression" dxfId="15" priority="5">
      <formula>Q47="A REPORTER"</formula>
    </cfRule>
  </conditionalFormatting>
  <conditionalFormatting sqref="Q40">
    <cfRule type="expression" dxfId="14" priority="4">
      <formula>$Q40="A REPORTER"</formula>
    </cfRule>
  </conditionalFormatting>
  <conditionalFormatting sqref="Q48">
    <cfRule type="expression" dxfId="13" priority="3">
      <formula>Q47="A REPORTER"</formula>
    </cfRule>
  </conditionalFormatting>
  <conditionalFormatting sqref="F39:H40">
    <cfRule type="expression" dxfId="12" priority="2">
      <formula>MONTH($E39)&lt;&gt;MONTH($K$4)</formula>
    </cfRule>
  </conditionalFormatting>
  <conditionalFormatting sqref="F11:H15 F10:G15">
    <cfRule type="expression" dxfId="11" priority="1">
      <formula>MONTH($E10)&lt;&gt;MONTH($K$4)</formula>
    </cfRule>
  </conditionalFormatting>
  <dataValidations count="1">
    <dataValidation type="list" allowBlank="1" showInputMessage="1" showErrorMessage="1" sqref="K10:K51 B10:B51">
      <formula1>Lieu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C34"/>
  <sheetViews>
    <sheetView workbookViewId="0">
      <selection activeCell="A30" sqref="A30"/>
    </sheetView>
  </sheetViews>
  <sheetFormatPr baseColWidth="10" defaultRowHeight="15"/>
  <cols>
    <col min="1" max="1" width="30.7109375" customWidth="1"/>
  </cols>
  <sheetData>
    <row r="1" spans="1:3">
      <c r="A1" s="3" t="s">
        <v>14</v>
      </c>
    </row>
    <row r="2" spans="1:3">
      <c r="A2" s="63" t="s">
        <v>87</v>
      </c>
    </row>
    <row r="3" spans="1:3">
      <c r="A3" s="63" t="s">
        <v>88</v>
      </c>
    </row>
    <row r="4" spans="1:3">
      <c r="A4" s="63" t="s">
        <v>89</v>
      </c>
    </row>
    <row r="5" spans="1:3">
      <c r="A5" s="63" t="s">
        <v>90</v>
      </c>
    </row>
    <row r="6" spans="1:3">
      <c r="A6" s="4"/>
    </row>
    <row r="7" spans="1:3">
      <c r="A7" s="4"/>
    </row>
    <row r="8" spans="1:3">
      <c r="A8" s="4"/>
      <c r="B8" s="5"/>
      <c r="C8" s="5"/>
    </row>
    <row r="9" spans="1:3">
      <c r="A9" s="4"/>
      <c r="B9" s="5"/>
      <c r="C9" s="5"/>
    </row>
    <row r="10" spans="1:3">
      <c r="A10" s="4"/>
    </row>
    <row r="11" spans="1:3">
      <c r="A11" s="4"/>
    </row>
    <row r="12" spans="1:3">
      <c r="A12" s="4"/>
    </row>
    <row r="13" spans="1:3">
      <c r="A13" s="4"/>
    </row>
    <row r="14" spans="1:3">
      <c r="A14" s="4"/>
    </row>
    <row r="15" spans="1:3">
      <c r="A15" s="4"/>
    </row>
    <row r="16" spans="1:3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63"/>
    </row>
    <row r="29" spans="1:1">
      <c r="A29" s="64"/>
    </row>
    <row r="34" spans="1:1">
      <c r="A34" s="4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E11"/>
  <sheetViews>
    <sheetView workbookViewId="0">
      <selection activeCell="D2" sqref="D2"/>
    </sheetView>
  </sheetViews>
  <sheetFormatPr baseColWidth="10" defaultRowHeight="15"/>
  <cols>
    <col min="1" max="1" width="12.42578125" customWidth="1"/>
    <col min="2" max="2" width="30.42578125" customWidth="1"/>
    <col min="4" max="4" width="26.28515625" customWidth="1"/>
    <col min="5" max="5" width="21.140625" customWidth="1"/>
  </cols>
  <sheetData>
    <row r="1" spans="1:5" ht="15.75" thickBot="1">
      <c r="A1" s="3" t="s">
        <v>18</v>
      </c>
      <c r="B1" s="8"/>
    </row>
    <row r="2" spans="1:5" ht="14.1" customHeight="1" thickBot="1">
      <c r="A2" s="9">
        <v>42370</v>
      </c>
      <c r="B2" s="10" t="s">
        <v>19</v>
      </c>
      <c r="D2" s="9" t="s">
        <v>73</v>
      </c>
      <c r="E2" s="65" t="s">
        <v>19</v>
      </c>
    </row>
    <row r="3" spans="1:5" ht="14.1" customHeight="1" thickBot="1">
      <c r="A3" s="11">
        <v>42457</v>
      </c>
      <c r="B3" s="12" t="s">
        <v>20</v>
      </c>
      <c r="D3" s="11" t="s">
        <v>74</v>
      </c>
      <c r="E3" s="66" t="s">
        <v>75</v>
      </c>
    </row>
    <row r="4" spans="1:5" ht="14.1" customHeight="1" thickBot="1">
      <c r="A4" s="9">
        <v>42491</v>
      </c>
      <c r="B4" s="10" t="s">
        <v>21</v>
      </c>
      <c r="D4" s="9" t="s">
        <v>76</v>
      </c>
      <c r="E4" s="65" t="s">
        <v>21</v>
      </c>
    </row>
    <row r="5" spans="1:5" ht="14.1" customHeight="1" thickBot="1">
      <c r="A5" s="11">
        <v>42495</v>
      </c>
      <c r="B5" s="12" t="s">
        <v>22</v>
      </c>
      <c r="D5" s="11" t="s">
        <v>77</v>
      </c>
      <c r="E5" s="66" t="s">
        <v>22</v>
      </c>
    </row>
    <row r="6" spans="1:5" ht="14.1" customHeight="1" thickBot="1">
      <c r="A6" s="9">
        <v>42506</v>
      </c>
      <c r="B6" s="10" t="s">
        <v>23</v>
      </c>
      <c r="D6" s="9" t="s">
        <v>78</v>
      </c>
      <c r="E6" s="65" t="s">
        <v>23</v>
      </c>
    </row>
    <row r="7" spans="1:5" ht="14.1" customHeight="1" thickBot="1">
      <c r="A7" s="11">
        <v>42544</v>
      </c>
      <c r="B7" s="12" t="s">
        <v>24</v>
      </c>
      <c r="D7" s="11" t="s">
        <v>79</v>
      </c>
      <c r="E7" s="66" t="s">
        <v>80</v>
      </c>
    </row>
    <row r="8" spans="1:5" ht="14.1" customHeight="1" thickBot="1">
      <c r="A8" s="9">
        <v>42597</v>
      </c>
      <c r="B8" s="10" t="s">
        <v>25</v>
      </c>
      <c r="D8" s="9" t="s">
        <v>81</v>
      </c>
      <c r="E8" s="65" t="s">
        <v>25</v>
      </c>
    </row>
    <row r="9" spans="1:5" ht="14.1" customHeight="1" thickBot="1">
      <c r="A9" s="11">
        <v>42675</v>
      </c>
      <c r="B9" s="12" t="s">
        <v>26</v>
      </c>
      <c r="D9" s="11" t="s">
        <v>82</v>
      </c>
      <c r="E9" s="67" t="s">
        <v>26</v>
      </c>
    </row>
    <row r="10" spans="1:5" ht="14.1" customHeight="1" thickBot="1">
      <c r="A10" s="9">
        <v>42729</v>
      </c>
      <c r="B10" s="10" t="s">
        <v>27</v>
      </c>
      <c r="D10" s="9" t="s">
        <v>83</v>
      </c>
      <c r="E10" s="65" t="s">
        <v>27</v>
      </c>
    </row>
    <row r="11" spans="1:5" ht="14.1" customHeight="1">
      <c r="A11" s="11">
        <v>42730</v>
      </c>
      <c r="B11" s="12" t="s">
        <v>28</v>
      </c>
      <c r="D11" s="11" t="s">
        <v>84</v>
      </c>
      <c r="E11" s="66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Eplications</vt:lpstr>
      <vt:lpstr>Octobre</vt:lpstr>
      <vt:lpstr>Novembre</vt:lpstr>
      <vt:lpstr>Decembre</vt:lpstr>
      <vt:lpstr>Lieu</vt:lpstr>
      <vt:lpstr>Fériés</vt:lpstr>
      <vt:lpstr>Fériés2016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2016-08-18T18:46:51Z</cp:lastPrinted>
  <dcterms:created xsi:type="dcterms:W3CDTF">2016-08-12T21:08:53Z</dcterms:created>
  <dcterms:modified xsi:type="dcterms:W3CDTF">2016-12-05T16:47:46Z</dcterms:modified>
</cp:coreProperties>
</file>