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" yWindow="4884" windowWidth="23064" windowHeight="4800" tabRatio="603"/>
  </bookViews>
  <sheets>
    <sheet name="Datas" sheetId="1" r:id="rId1"/>
    <sheet name="List" sheetId="10" r:id="rId2"/>
    <sheet name="2016-2017" sheetId="11" r:id="rId3"/>
  </sheets>
  <definedNames>
    <definedName name="__Anonymous_Sheet_DB__1">#REF!</definedName>
    <definedName name="__Anonymous_Sheet_DB__1_1">#REF!</definedName>
    <definedName name="__Anonymous_Sheet_DB__1_2">#REF!</definedName>
    <definedName name="__Anonymous_Sheet_DB__2">#REF!</definedName>
    <definedName name="__Anonymous_Sheet_DB__3">#REF!</definedName>
    <definedName name="__Anonymous_Sheet_DB__4">#REF!</definedName>
    <definedName name="__Anonymous_Sheet_DB__5">#REF!</definedName>
    <definedName name="__xlnm._FilterDatabase_1">#REF!</definedName>
    <definedName name="__xlnm._FilterDatabase_1_1">#REF!</definedName>
    <definedName name="__xlnm._FilterDatabase_2">#REF!</definedName>
    <definedName name="__xlnm._FilterDatabase_3">#REF!</definedName>
    <definedName name="__xlnm._FilterDatabase_4">#REF!</definedName>
    <definedName name="__xlnm._FilterDatabase_5" localSheetId="2">#REF!</definedName>
    <definedName name="__xlnm._FilterDatabase_5">#REF!</definedName>
    <definedName name="_xlnm._FilterDatabase" localSheetId="2" hidden="1">'2016-2017'!#REF!</definedName>
    <definedName name="DATA">List!$A$10:$O$12</definedName>
    <definedName name="N°_LICENCE">List!$C$10:$C$12</definedName>
  </definedNames>
  <calcPr calcId="145621" refMode="R1C1"/>
</workbook>
</file>

<file path=xl/calcChain.xml><?xml version="1.0" encoding="utf-8"?>
<calcChain xmlns="http://schemas.openxmlformats.org/spreadsheetml/2006/main">
  <c r="P8" i="11" l="1"/>
  <c r="P9" i="11"/>
  <c r="P10" i="11"/>
  <c r="P11" i="11"/>
  <c r="P12" i="11"/>
  <c r="P13" i="11"/>
  <c r="O8" i="11"/>
  <c r="O9" i="11"/>
  <c r="O10" i="11"/>
  <c r="O11" i="11"/>
  <c r="O12" i="11"/>
  <c r="O13" i="11"/>
  <c r="N8" i="11"/>
  <c r="N9" i="11"/>
  <c r="N10" i="11"/>
  <c r="N11" i="11"/>
  <c r="N12" i="11"/>
  <c r="N13" i="11"/>
  <c r="M8" i="11"/>
  <c r="M9" i="11"/>
  <c r="M10" i="11"/>
  <c r="M11" i="11"/>
  <c r="M12" i="11"/>
  <c r="M13" i="11"/>
  <c r="L8" i="11"/>
  <c r="L9" i="11"/>
  <c r="L10" i="11"/>
  <c r="L11" i="11"/>
  <c r="L12" i="11"/>
  <c r="L13" i="11"/>
  <c r="K8" i="11"/>
  <c r="K9" i="11"/>
  <c r="K10" i="11"/>
  <c r="K11" i="11"/>
  <c r="K12" i="11"/>
  <c r="K13" i="11"/>
  <c r="J8" i="11"/>
  <c r="J9" i="11"/>
  <c r="J10" i="11"/>
  <c r="J11" i="11"/>
  <c r="J12" i="11"/>
  <c r="J13" i="11"/>
  <c r="I8" i="11"/>
  <c r="I9" i="11"/>
  <c r="I10" i="11"/>
  <c r="I11" i="11"/>
  <c r="I12" i="11"/>
  <c r="I13" i="11"/>
  <c r="H8" i="11"/>
  <c r="H9" i="11"/>
  <c r="H10" i="11"/>
  <c r="H11" i="11"/>
  <c r="H12" i="11"/>
  <c r="H13" i="11"/>
  <c r="G8" i="11"/>
  <c r="G9" i="11"/>
  <c r="G10" i="11"/>
  <c r="G11" i="11"/>
  <c r="G12" i="11"/>
  <c r="G13" i="11"/>
  <c r="F8" i="11"/>
  <c r="F9" i="11"/>
  <c r="F10" i="11"/>
  <c r="F11" i="11"/>
  <c r="F12" i="11"/>
  <c r="F13" i="11"/>
  <c r="E8" i="11"/>
  <c r="E9" i="11"/>
  <c r="E10" i="11"/>
  <c r="E11" i="11"/>
  <c r="E12" i="11"/>
  <c r="E13" i="11"/>
  <c r="D8" i="11"/>
  <c r="D9" i="11"/>
  <c r="D10" i="11"/>
  <c r="D11" i="11"/>
  <c r="D12" i="11"/>
  <c r="D13" i="11"/>
  <c r="C8" i="11"/>
  <c r="C9" i="11"/>
  <c r="C10" i="11"/>
  <c r="C11" i="11"/>
  <c r="C12" i="11"/>
  <c r="C13" i="11"/>
  <c r="Y14" i="11"/>
  <c r="Q11" i="11" l="1"/>
  <c r="Q12" i="11"/>
  <c r="R11" i="11"/>
  <c r="R12" i="11"/>
  <c r="E16" i="11"/>
  <c r="I6" i="11"/>
  <c r="I5" i="11"/>
  <c r="I4" i="11"/>
  <c r="H5" i="10"/>
  <c r="H6" i="10"/>
  <c r="H7" i="10"/>
  <c r="M10" i="10"/>
  <c r="N10" i="10" s="1"/>
  <c r="M11" i="10"/>
  <c r="M12" i="10"/>
  <c r="O13" i="10"/>
  <c r="O14" i="10"/>
  <c r="O15" i="10"/>
  <c r="O16" i="10"/>
  <c r="O17" i="10"/>
  <c r="O18" i="10"/>
  <c r="O19" i="10"/>
  <c r="O20" i="10"/>
  <c r="O21" i="10"/>
  <c r="O22" i="10"/>
  <c r="O23" i="10"/>
  <c r="O24" i="10"/>
  <c r="O25" i="10"/>
  <c r="O26" i="10"/>
  <c r="O27" i="10"/>
  <c r="O28" i="10"/>
  <c r="O29" i="10"/>
  <c r="N11" i="10"/>
  <c r="T11" i="11" l="1"/>
  <c r="T12" i="11"/>
  <c r="R10" i="11"/>
  <c r="Q10" i="11"/>
  <c r="Q9" i="11"/>
  <c r="Q8" i="11"/>
  <c r="R13" i="11"/>
  <c r="Q13" i="11"/>
  <c r="E18" i="11"/>
  <c r="E19" i="11"/>
  <c r="E20" i="11"/>
  <c r="N12" i="10"/>
  <c r="T13" i="11" l="1"/>
  <c r="T10" i="11"/>
  <c r="E17" i="11"/>
  <c r="R9" i="11" l="1"/>
  <c r="T9" i="11" s="1"/>
  <c r="R8" i="11" l="1"/>
  <c r="T8" i="11" s="1"/>
  <c r="T16" i="11" s="1"/>
</calcChain>
</file>

<file path=xl/sharedStrings.xml><?xml version="1.0" encoding="utf-8"?>
<sst xmlns="http://schemas.openxmlformats.org/spreadsheetml/2006/main" count="200" uniqueCount="149">
  <si>
    <t>ETAT CIVIL</t>
  </si>
  <si>
    <t>CATEGORIES</t>
  </si>
  <si>
    <t>AGE</t>
  </si>
  <si>
    <t>H</t>
  </si>
  <si>
    <t>INDIVIDUELS</t>
  </si>
  <si>
    <t>EQUIPES</t>
  </si>
  <si>
    <t>F</t>
  </si>
  <si>
    <t>MINI POUSSINS</t>
  </si>
  <si>
    <t>POUSSINS</t>
  </si>
  <si>
    <t>PUPILLES</t>
  </si>
  <si>
    <t>BENJAMINS</t>
  </si>
  <si>
    <t>AVENIRS</t>
  </si>
  <si>
    <t>MINIMES</t>
  </si>
  <si>
    <t>CADETS</t>
  </si>
  <si>
    <t>JEUNES</t>
  </si>
  <si>
    <t>JUNIORS</t>
  </si>
  <si>
    <t>SENIORS</t>
  </si>
  <si>
    <t>ESPOIRS</t>
  </si>
  <si>
    <t>VETERANS 1</t>
  </si>
  <si>
    <t>VETERANS 2</t>
  </si>
  <si>
    <t>VETERANS 3</t>
  </si>
  <si>
    <t>ANNEE</t>
  </si>
  <si>
    <t>Licence</t>
  </si>
  <si>
    <t>Tarifs Adhésion</t>
  </si>
  <si>
    <t>Ages</t>
  </si>
  <si>
    <t>ENFANTS</t>
  </si>
  <si>
    <t>ADOS</t>
  </si>
  <si>
    <t>ADULTES</t>
  </si>
  <si>
    <t>N° LIC</t>
  </si>
  <si>
    <t>NOM</t>
  </si>
  <si>
    <t>PRENOM</t>
  </si>
  <si>
    <t>ADRESSE</t>
  </si>
  <si>
    <t>DATE NAISSANCE</t>
  </si>
  <si>
    <t>EMAIL</t>
  </si>
  <si>
    <t>CATEGORIE</t>
  </si>
  <si>
    <t>GRADE</t>
  </si>
  <si>
    <t>C.M.</t>
  </si>
  <si>
    <t>C.P</t>
  </si>
  <si>
    <t>VILLE</t>
  </si>
  <si>
    <t>PROF.</t>
  </si>
  <si>
    <t>PORTABLE</t>
  </si>
  <si>
    <t>DOMICILE</t>
  </si>
  <si>
    <t>LIC</t>
  </si>
  <si>
    <t>ADHESION</t>
  </si>
  <si>
    <t>REDUC</t>
  </si>
  <si>
    <t>TOTAL</t>
  </si>
  <si>
    <t>MODE REGLEMENT</t>
  </si>
  <si>
    <t>LYON</t>
  </si>
  <si>
    <t>N</t>
  </si>
  <si>
    <t>A</t>
  </si>
  <si>
    <t>DONT NOUVEAUX</t>
  </si>
  <si>
    <t>Date Inscription</t>
  </si>
  <si>
    <t>OUI</t>
  </si>
  <si>
    <t>10807593J</t>
  </si>
  <si>
    <t>H/F</t>
  </si>
  <si>
    <t>Ancien / Nouveau</t>
  </si>
  <si>
    <t>11/12/1988</t>
  </si>
  <si>
    <t>10898313S</t>
  </si>
  <si>
    <t>10923442G</t>
  </si>
  <si>
    <t>9° Kyu</t>
  </si>
  <si>
    <t>8° Kyu</t>
  </si>
  <si>
    <t>7° Kyu</t>
  </si>
  <si>
    <t>6° Kyu</t>
  </si>
  <si>
    <t>5° Kyu</t>
  </si>
  <si>
    <t>4° Kyu</t>
  </si>
  <si>
    <t>3° Kyu</t>
  </si>
  <si>
    <t>2° Kyu</t>
  </si>
  <si>
    <t>1° Kyu</t>
  </si>
  <si>
    <t>1er DAN</t>
  </si>
  <si>
    <t>Adultes/Ados</t>
  </si>
  <si>
    <t>Code</t>
  </si>
  <si>
    <t>Couleur</t>
  </si>
  <si>
    <t>Jaune</t>
  </si>
  <si>
    <t>Orange</t>
  </si>
  <si>
    <t>Vert 1</t>
  </si>
  <si>
    <t>Vert 2</t>
  </si>
  <si>
    <t>Marron 1</t>
  </si>
  <si>
    <t>Marron 2</t>
  </si>
  <si>
    <t>Marron 3</t>
  </si>
  <si>
    <t>Noire</t>
  </si>
  <si>
    <t>9K_BL</t>
  </si>
  <si>
    <t>8K_JA</t>
  </si>
  <si>
    <t>7K_OR</t>
  </si>
  <si>
    <t>6K_V1</t>
  </si>
  <si>
    <t>5K_V2</t>
  </si>
  <si>
    <t>Bleue</t>
  </si>
  <si>
    <t>Blanche</t>
  </si>
  <si>
    <t>4K_BE</t>
  </si>
  <si>
    <t>3K_M1</t>
  </si>
  <si>
    <t>2K_M2</t>
  </si>
  <si>
    <t>1K_M3</t>
  </si>
  <si>
    <t>N_1D</t>
  </si>
  <si>
    <t>N_2D</t>
  </si>
  <si>
    <t>N_3D</t>
  </si>
  <si>
    <t>N_4D</t>
  </si>
  <si>
    <t>N_5D</t>
  </si>
  <si>
    <t>N_6D</t>
  </si>
  <si>
    <t>N_7D</t>
  </si>
  <si>
    <t>N_8D</t>
  </si>
  <si>
    <t>2ème DAN</t>
  </si>
  <si>
    <t>3ème DAN</t>
  </si>
  <si>
    <t>4ème DAN</t>
  </si>
  <si>
    <t>5ème DAN</t>
  </si>
  <si>
    <t>6ème DAN</t>
  </si>
  <si>
    <t>7ème DAN</t>
  </si>
  <si>
    <t>8ème DAN</t>
  </si>
  <si>
    <t>Grades</t>
  </si>
  <si>
    <t>Jaune_Orange</t>
  </si>
  <si>
    <t>Orange-Verte</t>
  </si>
  <si>
    <t>Verte</t>
  </si>
  <si>
    <t>Blanche-Jaune</t>
  </si>
  <si>
    <t>Verte-Bleue</t>
  </si>
  <si>
    <t>Bleue-Marron</t>
  </si>
  <si>
    <t>Marron</t>
  </si>
  <si>
    <t>BL</t>
  </si>
  <si>
    <t>BJ</t>
  </si>
  <si>
    <t>JA</t>
  </si>
  <si>
    <t>JO</t>
  </si>
  <si>
    <t>OR</t>
  </si>
  <si>
    <t>OV</t>
  </si>
  <si>
    <t>VB</t>
  </si>
  <si>
    <t>VE</t>
  </si>
  <si>
    <t>BE</t>
  </si>
  <si>
    <t>BM</t>
  </si>
  <si>
    <t>MA</t>
  </si>
  <si>
    <t>Grades Enfants</t>
  </si>
  <si>
    <t>DATE DE NAISSANCE</t>
  </si>
  <si>
    <t>TEL. PRO</t>
  </si>
  <si>
    <t>TEL. PORT</t>
  </si>
  <si>
    <t>TEL. DOM</t>
  </si>
  <si>
    <t>RUE</t>
  </si>
  <si>
    <t>Dossier Complet</t>
  </si>
  <si>
    <t>Total</t>
  </si>
  <si>
    <t>TURN OVER</t>
  </si>
  <si>
    <t>Nouveau</t>
  </si>
  <si>
    <t>Ancien</t>
  </si>
  <si>
    <t>CHOIX</t>
  </si>
  <si>
    <t>NON</t>
  </si>
  <si>
    <t>MODE REGLEMENTS</t>
  </si>
  <si>
    <t>Cheque</t>
  </si>
  <si>
    <t>Especes</t>
  </si>
  <si>
    <t>CHQ</t>
  </si>
  <si>
    <t>ESP</t>
  </si>
  <si>
    <t>ADHERENTS 2016/2017</t>
  </si>
  <si>
    <t>AAAA</t>
  </si>
  <si>
    <t>AABB</t>
  </si>
  <si>
    <t>BBCC</t>
  </si>
  <si>
    <t>BBBB</t>
  </si>
  <si>
    <t>CCCC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</si>
</sst>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m/d/yyyy;@"/>
    <numFmt numFmtId="165" formatCode="00000"/>
    <numFmt numFmtId="171" formatCode="0#&quot; &quot;##&quot; &quot;##&quot; &quot;##&quot; &quot;##"/>
    <numFmt numFmtId="172" formatCode="#,##0.00\ &quot;€&quot;"/>
    <numFmt numFmtId="173" formatCode="_-* #,##0.00\ [$€-40C]_-;\-* #,##0.00\ [$€-40C]_-;_-* &quot;-&quot;??\ [$€-40C]_-;_-@_-"/>
  </numFmts>
  <fonts count="26" x14ac:knownFonts="1">
    <font>
      <sz val="10"/>
      <name val="Arial"/>
      <family val="2"/>
    </font>
    <font>
      <sz val="10"/>
      <color indexed="8"/>
      <name val="Arial"/>
      <family val="2"/>
      <charset val="1"/>
    </font>
    <font>
      <b/>
      <sz val="10"/>
      <color indexed="8"/>
      <name val="Arial"/>
      <family val="2"/>
      <charset val="1"/>
    </font>
    <font>
      <sz val="11"/>
      <color indexed="8"/>
      <name val="Arial narrow"/>
      <family val="2"/>
      <charset val="1"/>
    </font>
    <font>
      <b/>
      <sz val="11"/>
      <color indexed="8"/>
      <name val="Arial narrow"/>
      <family val="2"/>
      <charset val="1"/>
    </font>
    <font>
      <b/>
      <sz val="11"/>
      <color indexed="10"/>
      <name val="Arial narrow"/>
      <family val="2"/>
      <charset val="1"/>
    </font>
    <font>
      <b/>
      <sz val="11"/>
      <color indexed="30"/>
      <name val="Arial narrow"/>
      <family val="2"/>
      <charset val="1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 Light"/>
      <family val="2"/>
    </font>
    <font>
      <u/>
      <sz val="10"/>
      <color theme="10"/>
      <name val="Arial"/>
      <family val="2"/>
    </font>
    <font>
      <b/>
      <sz val="11"/>
      <color theme="0" tint="-0.249977111117893"/>
      <name val="Arial narrow"/>
      <family val="2"/>
      <charset val="1"/>
    </font>
    <font>
      <b/>
      <sz val="11"/>
      <color indexed="8"/>
      <name val="Calibri"/>
      <family val="2"/>
      <scheme val="minor"/>
    </font>
    <font>
      <sz val="12"/>
      <name val="Calibri"/>
      <family val="2"/>
      <scheme val="minor"/>
    </font>
    <font>
      <sz val="12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2"/>
      <color indexed="9"/>
      <name val="Calibri"/>
      <family val="2"/>
      <scheme val="minor"/>
    </font>
    <font>
      <u/>
      <sz val="12"/>
      <color indexed="12"/>
      <name val="Calibri"/>
      <family val="2"/>
      <scheme val="minor"/>
    </font>
    <font>
      <b/>
      <sz val="12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0"/>
      <color indexed="8"/>
      <name val="Calibri Light"/>
      <family val="2"/>
    </font>
  </fonts>
  <fills count="10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31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46"/>
        <bgColor indexed="2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/>
        <bgColor theme="4"/>
      </patternFill>
    </fill>
  </fills>
  <borders count="32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theme="4" tint="0.39997558519241921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theme="4" tint="0.39997558519241921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93">
    <xf numFmtId="0" fontId="0" fillId="0" borderId="0" xfId="0"/>
    <xf numFmtId="0" fontId="1" fillId="0" borderId="0" xfId="1"/>
    <xf numFmtId="0" fontId="1" fillId="0" borderId="1" xfId="1" applyFont="1" applyBorder="1"/>
    <xf numFmtId="0" fontId="1" fillId="0" borderId="0" xfId="1" applyFont="1"/>
    <xf numFmtId="0" fontId="1" fillId="0" borderId="2" xfId="1" applyFont="1" applyBorder="1"/>
    <xf numFmtId="0" fontId="1" fillId="2" borderId="3" xfId="1" applyFont="1" applyFill="1" applyBorder="1" applyAlignment="1">
      <alignment horizontal="center"/>
    </xf>
    <xf numFmtId="0" fontId="1" fillId="0" borderId="4" xfId="1" applyFont="1" applyBorder="1" applyAlignment="1">
      <alignment horizontal="center" vertical="center"/>
    </xf>
    <xf numFmtId="0" fontId="1" fillId="0" borderId="4" xfId="1" applyFont="1" applyBorder="1" applyAlignment="1">
      <alignment horizontal="center"/>
    </xf>
    <xf numFmtId="0" fontId="1" fillId="0" borderId="3" xfId="1" applyFont="1" applyBorder="1" applyAlignment="1">
      <alignment horizontal="center"/>
    </xf>
    <xf numFmtId="0" fontId="1" fillId="3" borderId="3" xfId="1" applyFont="1" applyFill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3" xfId="1" applyFont="1" applyBorder="1"/>
    <xf numFmtId="0" fontId="1" fillId="0" borderId="5" xfId="1" applyFont="1" applyBorder="1"/>
    <xf numFmtId="0" fontId="1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1" fillId="0" borderId="0" xfId="1" applyFont="1" applyAlignment="1">
      <alignment horizontal="left" vertical="center"/>
    </xf>
    <xf numFmtId="0" fontId="1" fillId="0" borderId="0" xfId="1" applyFont="1" applyAlignment="1">
      <alignment horizontal="center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1" fillId="0" borderId="5" xfId="1" applyFont="1" applyBorder="1" applyAlignment="1">
      <alignment horizontal="center"/>
    </xf>
    <xf numFmtId="0" fontId="1" fillId="0" borderId="5" xfId="1" applyFont="1" applyBorder="1" applyAlignment="1">
      <alignment horizontal="left" vertical="center"/>
    </xf>
    <xf numFmtId="0" fontId="1" fillId="0" borderId="5" xfId="1" applyFont="1" applyBorder="1" applyAlignment="1">
      <alignment horizontal="right"/>
    </xf>
    <xf numFmtId="0" fontId="1" fillId="0" borderId="5" xfId="1" applyFont="1" applyBorder="1" applyAlignment="1">
      <alignment vertical="center"/>
    </xf>
    <xf numFmtId="0" fontId="4" fillId="0" borderId="5" xfId="1" applyFont="1" applyBorder="1" applyAlignment="1">
      <alignment horizontal="center" vertical="center"/>
    </xf>
    <xf numFmtId="0" fontId="1" fillId="0" borderId="0" xfId="1" applyFont="1" applyAlignment="1">
      <alignment horizontal="right"/>
    </xf>
    <xf numFmtId="0" fontId="6" fillId="0" borderId="0" xfId="1" applyFont="1" applyAlignment="1">
      <alignment horizontal="center"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vertical="center"/>
    </xf>
    <xf numFmtId="0" fontId="7" fillId="0" borderId="0" xfId="1" applyFont="1"/>
    <xf numFmtId="0" fontId="7" fillId="0" borderId="1" xfId="1" applyFont="1" applyBorder="1" applyAlignment="1">
      <alignment horizontal="center" vertical="center"/>
    </xf>
    <xf numFmtId="4" fontId="7" fillId="0" borderId="1" xfId="1" applyNumberFormat="1" applyFont="1" applyBorder="1"/>
    <xf numFmtId="0" fontId="8" fillId="0" borderId="1" xfId="1" applyFont="1" applyBorder="1" applyAlignment="1">
      <alignment horizontal="center"/>
    </xf>
    <xf numFmtId="164" fontId="7" fillId="0" borderId="1" xfId="1" applyNumberFormat="1" applyFont="1" applyBorder="1" applyAlignment="1">
      <alignment horizontal="center"/>
    </xf>
    <xf numFmtId="0" fontId="7" fillId="0" borderId="3" xfId="1" applyFont="1" applyBorder="1" applyAlignment="1">
      <alignment horizontal="center"/>
    </xf>
    <xf numFmtId="0" fontId="7" fillId="0" borderId="3" xfId="1" applyFont="1" applyBorder="1" applyAlignment="1">
      <alignment horizontal="center" vertical="center"/>
    </xf>
    <xf numFmtId="0" fontId="7" fillId="0" borderId="2" xfId="1" applyFont="1" applyBorder="1" applyAlignment="1">
      <alignment vertical="center"/>
    </xf>
    <xf numFmtId="4" fontId="7" fillId="0" borderId="3" xfId="1" applyNumberFormat="1" applyFont="1" applyBorder="1" applyAlignment="1">
      <alignment horizontal="right"/>
    </xf>
    <xf numFmtId="0" fontId="8" fillId="0" borderId="3" xfId="1" applyFont="1" applyBorder="1" applyAlignment="1">
      <alignment horizontal="center"/>
    </xf>
    <xf numFmtId="4" fontId="7" fillId="0" borderId="3" xfId="1" applyNumberFormat="1" applyFont="1" applyBorder="1"/>
    <xf numFmtId="0" fontId="7" fillId="0" borderId="7" xfId="1" applyFont="1" applyBorder="1" applyAlignment="1">
      <alignment horizontal="center" vertical="center"/>
    </xf>
    <xf numFmtId="4" fontId="7" fillId="0" borderId="7" xfId="1" applyNumberFormat="1" applyFont="1" applyBorder="1"/>
    <xf numFmtId="0" fontId="8" fillId="0" borderId="7" xfId="1" applyFont="1" applyBorder="1" applyAlignment="1">
      <alignment horizontal="center"/>
    </xf>
    <xf numFmtId="0" fontId="7" fillId="0" borderId="7" xfId="1" applyFont="1" applyBorder="1" applyAlignment="1">
      <alignment horizontal="center"/>
    </xf>
    <xf numFmtId="0" fontId="7" fillId="0" borderId="0" xfId="1" applyFont="1" applyBorder="1"/>
    <xf numFmtId="0" fontId="1" fillId="0" borderId="0" xfId="1" applyFont="1" applyBorder="1" applyAlignment="1">
      <alignment horizontal="center"/>
    </xf>
    <xf numFmtId="0" fontId="2" fillId="0" borderId="5" xfId="1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4" fontId="12" fillId="0" borderId="0" xfId="1" applyNumberFormat="1" applyFont="1" applyFill="1" applyAlignment="1">
      <alignment horizontal="center" vertical="center"/>
    </xf>
    <xf numFmtId="164" fontId="9" fillId="0" borderId="0" xfId="1" applyNumberFormat="1" applyFont="1"/>
    <xf numFmtId="0" fontId="8" fillId="0" borderId="0" xfId="1" applyFont="1" applyFill="1"/>
    <xf numFmtId="0" fontId="8" fillId="0" borderId="0" xfId="1" applyFont="1" applyFill="1" applyBorder="1"/>
    <xf numFmtId="0" fontId="14" fillId="0" borderId="0" xfId="0" applyFont="1"/>
    <xf numFmtId="0" fontId="15" fillId="0" borderId="0" xfId="1" applyFont="1" applyAlignment="1">
      <alignment horizontal="left" vertical="center"/>
    </xf>
    <xf numFmtId="0" fontId="15" fillId="0" borderId="0" xfId="1" applyFont="1" applyAlignment="1">
      <alignment vertical="center"/>
    </xf>
    <xf numFmtId="0" fontId="15" fillId="0" borderId="0" xfId="1" applyFont="1"/>
    <xf numFmtId="0" fontId="17" fillId="0" borderId="0" xfId="1" applyFont="1"/>
    <xf numFmtId="0" fontId="15" fillId="0" borderId="0" xfId="1" applyFont="1" applyBorder="1"/>
    <xf numFmtId="0" fontId="18" fillId="0" borderId="0" xfId="0" applyFont="1"/>
    <xf numFmtId="0" fontId="18" fillId="0" borderId="0" xfId="0" applyFont="1" applyBorder="1"/>
    <xf numFmtId="0" fontId="14" fillId="0" borderId="0" xfId="0" applyFont="1" applyBorder="1"/>
    <xf numFmtId="0" fontId="15" fillId="0" borderId="0" xfId="1" applyFont="1" applyBorder="1" applyAlignment="1">
      <alignment vertical="center"/>
    </xf>
    <xf numFmtId="0" fontId="15" fillId="0" borderId="0" xfId="1" applyFont="1" applyBorder="1" applyAlignment="1">
      <alignment horizontal="center" vertical="center"/>
    </xf>
    <xf numFmtId="0" fontId="15" fillId="0" borderId="8" xfId="1" applyFont="1" applyBorder="1" applyAlignment="1">
      <alignment horizontal="center" vertical="center"/>
    </xf>
    <xf numFmtId="0" fontId="15" fillId="0" borderId="8" xfId="1" applyFont="1" applyBorder="1" applyAlignment="1">
      <alignment horizontal="center"/>
    </xf>
    <xf numFmtId="164" fontId="13" fillId="0" borderId="0" xfId="1" applyNumberFormat="1" applyFont="1" applyAlignment="1">
      <alignment shrinkToFit="1"/>
    </xf>
    <xf numFmtId="0" fontId="19" fillId="0" borderId="0" xfId="0" applyFont="1" applyAlignment="1">
      <alignment shrinkToFit="1"/>
    </xf>
    <xf numFmtId="14" fontId="15" fillId="0" borderId="6" xfId="1" applyNumberFormat="1" applyFont="1" applyBorder="1" applyAlignment="1">
      <alignment horizontal="center" vertical="center" wrapText="1" shrinkToFit="1"/>
    </xf>
    <xf numFmtId="0" fontId="15" fillId="0" borderId="6" xfId="1" applyFont="1" applyBorder="1" applyAlignment="1">
      <alignment horizontal="center" vertical="center" wrapText="1" shrinkToFit="1"/>
    </xf>
    <xf numFmtId="0" fontId="14" fillId="0" borderId="0" xfId="0" applyFont="1" applyAlignment="1">
      <alignment wrapText="1" shrinkToFit="1"/>
    </xf>
    <xf numFmtId="0" fontId="14" fillId="0" borderId="0" xfId="0" applyFont="1" applyBorder="1" applyAlignment="1">
      <alignment wrapText="1" shrinkToFit="1"/>
    </xf>
    <xf numFmtId="0" fontId="15" fillId="0" borderId="0" xfId="1" applyFont="1" applyBorder="1" applyAlignment="1">
      <alignment vertical="center" wrapText="1" shrinkToFit="1"/>
    </xf>
    <xf numFmtId="165" fontId="15" fillId="0" borderId="0" xfId="1" applyNumberFormat="1" applyFont="1" applyBorder="1" applyAlignment="1">
      <alignment horizontal="center" vertical="center" wrapText="1" shrinkToFit="1"/>
    </xf>
    <xf numFmtId="0" fontId="15" fillId="0" borderId="0" xfId="1" applyFont="1" applyBorder="1" applyAlignment="1">
      <alignment horizontal="center" vertical="center" wrapText="1" shrinkToFit="1"/>
    </xf>
    <xf numFmtId="0" fontId="21" fillId="0" borderId="0" xfId="1" applyFont="1" applyFill="1" applyBorder="1" applyAlignment="1">
      <alignment horizontal="center" vertical="center" wrapText="1" shrinkToFit="1"/>
    </xf>
    <xf numFmtId="0" fontId="15" fillId="0" borderId="0" xfId="1" applyFont="1" applyBorder="1" applyAlignment="1">
      <alignment horizontal="left" vertical="center" wrapText="1" shrinkToFit="1"/>
    </xf>
    <xf numFmtId="0" fontId="14" fillId="0" borderId="0" xfId="0" applyFont="1" applyFill="1" applyBorder="1" applyAlignment="1">
      <alignment horizontal="center" vertical="center" wrapText="1" shrinkToFit="1"/>
    </xf>
    <xf numFmtId="0" fontId="14" fillId="0" borderId="0" xfId="0" applyFont="1" applyBorder="1" applyAlignment="1">
      <alignment vertical="center" wrapText="1" shrinkToFit="1"/>
    </xf>
    <xf numFmtId="0" fontId="16" fillId="0" borderId="0" xfId="1" applyFont="1" applyBorder="1" applyAlignment="1">
      <alignment horizontal="center" shrinkToFit="1"/>
    </xf>
    <xf numFmtId="164" fontId="15" fillId="0" borderId="0" xfId="1" applyNumberFormat="1" applyFont="1" applyBorder="1" applyAlignment="1">
      <alignment horizontal="center"/>
    </xf>
    <xf numFmtId="0" fontId="15" fillId="0" borderId="0" xfId="1" applyFont="1" applyBorder="1" applyAlignment="1">
      <alignment horizontal="center"/>
    </xf>
    <xf numFmtId="0" fontId="16" fillId="0" borderId="8" xfId="1" applyFont="1" applyBorder="1" applyAlignment="1">
      <alignment horizontal="center" shrinkToFit="1"/>
    </xf>
    <xf numFmtId="0" fontId="15" fillId="0" borderId="9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" fontId="15" fillId="0" borderId="9" xfId="1" applyNumberFormat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" fontId="15" fillId="0" borderId="8" xfId="1" applyNumberFormat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" fontId="15" fillId="0" borderId="8" xfId="1" applyNumberFormat="1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4" fontId="15" fillId="0" borderId="9" xfId="1" applyNumberFormat="1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17" fillId="7" borderId="10" xfId="1" applyFont="1" applyFill="1" applyBorder="1" applyAlignment="1">
      <alignment horizontal="center" vertical="center"/>
    </xf>
    <xf numFmtId="0" fontId="17" fillId="7" borderId="11" xfId="1" applyFont="1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4" fontId="15" fillId="7" borderId="14" xfId="1" applyNumberFormat="1" applyFont="1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16" fillId="0" borderId="0" xfId="1" applyFont="1" applyBorder="1" applyAlignment="1">
      <alignment vertical="center" wrapText="1" shrinkToFit="1"/>
    </xf>
    <xf numFmtId="14" fontId="15" fillId="0" borderId="0" xfId="1" applyNumberFormat="1" applyFont="1" applyBorder="1" applyAlignment="1">
      <alignment horizontal="center" vertical="center" wrapText="1" shrinkToFit="1"/>
    </xf>
    <xf numFmtId="0" fontId="22" fillId="0" borderId="0" xfId="0" applyFont="1" applyBorder="1" applyAlignment="1">
      <alignment wrapText="1" shrinkToFit="1"/>
    </xf>
    <xf numFmtId="0" fontId="14" fillId="0" borderId="0" xfId="0" applyFont="1" applyBorder="1" applyAlignment="1">
      <alignment horizontal="center" vertical="center" wrapText="1" shrinkToFit="1"/>
    </xf>
    <xf numFmtId="0" fontId="22" fillId="0" borderId="0" xfId="0" applyFont="1" applyBorder="1" applyAlignment="1">
      <alignment shrinkToFit="1"/>
    </xf>
    <xf numFmtId="0" fontId="19" fillId="0" borderId="0" xfId="0" applyFont="1" applyBorder="1" applyAlignment="1">
      <alignment shrinkToFit="1"/>
    </xf>
    <xf numFmtId="0" fontId="14" fillId="0" borderId="0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6" fillId="0" borderId="0" xfId="1" applyFont="1" applyFill="1" applyAlignment="1">
      <alignment horizontal="center" vertical="center"/>
    </xf>
    <xf numFmtId="0" fontId="16" fillId="0" borderId="0" xfId="1" applyFont="1" applyFill="1" applyBorder="1" applyAlignment="1">
      <alignment horizontal="center" vertical="center"/>
    </xf>
    <xf numFmtId="0" fontId="23" fillId="0" borderId="0" xfId="2" applyFont="1" applyFill="1" applyBorder="1" applyAlignment="1">
      <alignment horizontal="center" vertical="center" wrapText="1" shrinkToFit="1"/>
    </xf>
    <xf numFmtId="0" fontId="14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4" fontId="15" fillId="0" borderId="0" xfId="1" applyNumberFormat="1" applyFont="1" applyBorder="1" applyAlignment="1">
      <alignment vertical="center"/>
    </xf>
    <xf numFmtId="0" fontId="15" fillId="0" borderId="2" xfId="1" applyFont="1" applyBorder="1" applyAlignment="1">
      <alignment horizontal="left" vertical="center" wrapText="1" shrinkToFit="1"/>
    </xf>
    <xf numFmtId="0" fontId="15" fillId="0" borderId="0" xfId="1" applyFont="1" applyAlignment="1">
      <alignment vertical="center" wrapText="1" shrinkToFit="1"/>
    </xf>
    <xf numFmtId="0" fontId="15" fillId="0" borderId="0" xfId="1" applyFont="1" applyBorder="1" applyAlignment="1">
      <alignment horizontal="center"/>
    </xf>
    <xf numFmtId="0" fontId="1" fillId="8" borderId="8" xfId="1" applyFill="1" applyBorder="1"/>
    <xf numFmtId="0" fontId="1" fillId="0" borderId="8" xfId="1" applyBorder="1"/>
    <xf numFmtId="0" fontId="7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5" fillId="0" borderId="6" xfId="1" applyFont="1" applyBorder="1" applyAlignment="1">
      <alignment horizontal="left" vertical="center" wrapText="1" shrinkToFit="1"/>
    </xf>
    <xf numFmtId="0" fontId="15" fillId="0" borderId="3" xfId="1" applyFont="1" applyBorder="1" applyAlignment="1">
      <alignment horizontal="left" vertical="center" wrapText="1" shrinkToFit="1"/>
    </xf>
    <xf numFmtId="14" fontId="15" fillId="0" borderId="3" xfId="1" applyNumberFormat="1" applyFont="1" applyBorder="1" applyAlignment="1">
      <alignment horizontal="left" vertical="center" wrapText="1" shrinkToFit="1"/>
    </xf>
    <xf numFmtId="172" fontId="15" fillId="0" borderId="0" xfId="1" applyNumberFormat="1" applyFont="1" applyBorder="1" applyAlignment="1">
      <alignment vertical="center"/>
    </xf>
    <xf numFmtId="173" fontId="15" fillId="0" borderId="8" xfId="1" applyNumberFormat="1" applyFont="1" applyBorder="1" applyAlignment="1">
      <alignment horizontal="right" vertical="center"/>
    </xf>
    <xf numFmtId="173" fontId="15" fillId="0" borderId="8" xfId="1" applyNumberFormat="1" applyFont="1" applyBorder="1" applyAlignment="1">
      <alignment vertical="center"/>
    </xf>
    <xf numFmtId="0" fontId="15" fillId="0" borderId="3" xfId="1" applyFont="1" applyFill="1" applyBorder="1" applyAlignment="1">
      <alignment horizontal="left" vertical="center" wrapText="1" shrinkToFit="1"/>
    </xf>
    <xf numFmtId="0" fontId="10" fillId="0" borderId="0" xfId="1" applyFont="1" applyAlignment="1">
      <alignment horizontal="center" vertical="top" wrapText="1"/>
    </xf>
    <xf numFmtId="0" fontId="25" fillId="0" borderId="0" xfId="1" applyFont="1" applyBorder="1" applyAlignment="1">
      <alignment horizontal="center" vertical="top"/>
    </xf>
    <xf numFmtId="0" fontId="10" fillId="0" borderId="25" xfId="1" applyFont="1" applyFill="1" applyBorder="1" applyAlignment="1">
      <alignment horizontal="center" vertical="top" wrapText="1"/>
    </xf>
    <xf numFmtId="0" fontId="10" fillId="0" borderId="22" xfId="1" applyFont="1" applyFill="1" applyBorder="1" applyAlignment="1">
      <alignment horizontal="center" vertical="top" wrapText="1"/>
    </xf>
    <xf numFmtId="165" fontId="10" fillId="0" borderId="22" xfId="1" applyNumberFormat="1" applyFont="1" applyFill="1" applyBorder="1" applyAlignment="1">
      <alignment horizontal="center" vertical="top" wrapText="1"/>
    </xf>
    <xf numFmtId="0" fontId="25" fillId="0" borderId="25" xfId="1" applyFont="1" applyFill="1" applyBorder="1" applyAlignment="1">
      <alignment horizontal="center" vertical="top" wrapText="1"/>
    </xf>
    <xf numFmtId="4" fontId="10" fillId="0" borderId="22" xfId="1" applyNumberFormat="1" applyFont="1" applyFill="1" applyBorder="1" applyAlignment="1">
      <alignment horizontal="center" vertical="top" wrapText="1"/>
    </xf>
    <xf numFmtId="0" fontId="10" fillId="0" borderId="24" xfId="1" applyFont="1" applyFill="1" applyBorder="1" applyAlignment="1">
      <alignment horizontal="center" vertical="top" wrapText="1"/>
    </xf>
    <xf numFmtId="0" fontId="10" fillId="9" borderId="29" xfId="1" applyNumberFormat="1" applyFont="1" applyFill="1" applyBorder="1" applyAlignment="1">
      <alignment horizontal="center" vertical="top" wrapText="1"/>
    </xf>
    <xf numFmtId="0" fontId="10" fillId="9" borderId="30" xfId="1" applyNumberFormat="1" applyFont="1" applyFill="1" applyBorder="1" applyAlignment="1">
      <alignment horizontal="center" vertical="top" wrapText="1"/>
    </xf>
    <xf numFmtId="0" fontId="15" fillId="0" borderId="31" xfId="0" applyNumberFormat="1" applyFont="1" applyFill="1" applyBorder="1" applyAlignment="1" applyProtection="1">
      <alignment horizontal="left" vertical="center" wrapText="1" shrinkToFit="1"/>
    </xf>
    <xf numFmtId="0" fontId="15" fillId="0" borderId="31" xfId="0" applyNumberFormat="1" applyFont="1" applyFill="1" applyBorder="1" applyAlignment="1" applyProtection="1">
      <alignment horizontal="center" vertical="center" wrapText="1" shrinkToFit="1"/>
    </xf>
    <xf numFmtId="0" fontId="15" fillId="0" borderId="31" xfId="0" applyNumberFormat="1" applyFont="1" applyFill="1" applyBorder="1" applyAlignment="1" applyProtection="1">
      <alignment horizontal="right" vertical="center" wrapText="1" shrinkToFit="1"/>
    </xf>
    <xf numFmtId="0" fontId="1" fillId="0" borderId="8" xfId="1" applyBorder="1" applyAlignment="1">
      <alignment horizontal="center"/>
    </xf>
    <xf numFmtId="172" fontId="7" fillId="0" borderId="6" xfId="1" applyNumberFormat="1" applyFont="1" applyFill="1" applyBorder="1" applyAlignment="1">
      <alignment horizontal="right" vertical="center" wrapText="1"/>
    </xf>
    <xf numFmtId="0" fontId="15" fillId="0" borderId="0" xfId="1" applyFont="1" applyAlignment="1">
      <alignment horizontal="right"/>
    </xf>
    <xf numFmtId="0" fontId="15" fillId="0" borderId="0" xfId="1" applyFont="1" applyBorder="1" applyAlignment="1">
      <alignment horizontal="right"/>
    </xf>
    <xf numFmtId="0" fontId="15" fillId="0" borderId="0" xfId="1" applyFont="1" applyBorder="1" applyAlignment="1">
      <alignment horizontal="right" vertical="center" wrapText="1" shrinkToFit="1"/>
    </xf>
    <xf numFmtId="0" fontId="14" fillId="0" borderId="0" xfId="0" applyFont="1" applyBorder="1" applyAlignment="1">
      <alignment horizontal="right" wrapText="1" shrinkToFit="1"/>
    </xf>
    <xf numFmtId="0" fontId="14" fillId="0" borderId="0" xfId="0" applyFont="1" applyBorder="1" applyAlignment="1">
      <alignment horizontal="right"/>
    </xf>
    <xf numFmtId="0" fontId="18" fillId="0" borderId="0" xfId="0" applyFont="1" applyBorder="1" applyAlignment="1">
      <alignment horizontal="right"/>
    </xf>
    <xf numFmtId="0" fontId="18" fillId="0" borderId="0" xfId="0" applyFont="1" applyAlignment="1">
      <alignment horizontal="right"/>
    </xf>
    <xf numFmtId="0" fontId="15" fillId="0" borderId="0" xfId="1" applyFont="1" applyAlignment="1">
      <alignment horizontal="center"/>
    </xf>
    <xf numFmtId="0" fontId="20" fillId="0" borderId="0" xfId="1" applyFont="1" applyBorder="1" applyAlignment="1">
      <alignment horizontal="center" vertical="center" wrapText="1" shrinkToFit="1"/>
    </xf>
    <xf numFmtId="0" fontId="14" fillId="0" borderId="0" xfId="0" applyFont="1" applyBorder="1" applyAlignment="1">
      <alignment horizontal="center" wrapText="1" shrinkToFit="1"/>
    </xf>
    <xf numFmtId="0" fontId="14" fillId="0" borderId="0" xfId="0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8" fillId="0" borderId="0" xfId="0" applyFont="1" applyAlignment="1">
      <alignment horizontal="center"/>
    </xf>
    <xf numFmtId="0" fontId="13" fillId="0" borderId="24" xfId="1" applyFont="1" applyFill="1" applyBorder="1" applyAlignment="1">
      <alignment horizontal="center" vertical="top" wrapText="1" shrinkToFit="1"/>
    </xf>
    <xf numFmtId="0" fontId="13" fillId="0" borderId="23" xfId="1" applyFont="1" applyFill="1" applyBorder="1" applyAlignment="1">
      <alignment horizontal="center" vertical="top" wrapText="1"/>
    </xf>
    <xf numFmtId="0" fontId="13" fillId="0" borderId="26" xfId="1" applyFont="1" applyFill="1" applyBorder="1" applyAlignment="1">
      <alignment horizontal="center" vertical="top" wrapText="1"/>
    </xf>
    <xf numFmtId="0" fontId="13" fillId="0" borderId="25" xfId="1" applyFont="1" applyFill="1" applyBorder="1" applyAlignment="1">
      <alignment horizontal="center" vertical="top" wrapText="1"/>
    </xf>
    <xf numFmtId="165" fontId="13" fillId="0" borderId="27" xfId="1" applyNumberFormat="1" applyFont="1" applyFill="1" applyBorder="1" applyAlignment="1">
      <alignment horizontal="center" vertical="top"/>
    </xf>
    <xf numFmtId="165" fontId="13" fillId="0" borderId="22" xfId="1" applyNumberFormat="1" applyFont="1" applyFill="1" applyBorder="1" applyAlignment="1">
      <alignment horizontal="center" vertical="top" wrapText="1"/>
    </xf>
    <xf numFmtId="0" fontId="13" fillId="0" borderId="21" xfId="1" applyFont="1" applyFill="1" applyBorder="1" applyAlignment="1">
      <alignment horizontal="center" vertical="top" wrapText="1"/>
    </xf>
    <xf numFmtId="0" fontId="13" fillId="0" borderId="20" xfId="1" applyFont="1" applyFill="1" applyBorder="1" applyAlignment="1">
      <alignment horizontal="center" vertical="top" wrapText="1"/>
    </xf>
    <xf numFmtId="0" fontId="13" fillId="0" borderId="13" xfId="1" applyFont="1" applyFill="1" applyBorder="1" applyAlignment="1">
      <alignment horizontal="center" vertical="top"/>
    </xf>
    <xf numFmtId="0" fontId="13" fillId="0" borderId="14" xfId="1" applyFont="1" applyFill="1" applyBorder="1" applyAlignment="1">
      <alignment horizontal="center" vertical="top"/>
    </xf>
    <xf numFmtId="0" fontId="13" fillId="0" borderId="15" xfId="1" applyFont="1" applyFill="1" applyBorder="1" applyAlignment="1">
      <alignment horizontal="center" vertical="top"/>
    </xf>
    <xf numFmtId="0" fontId="24" fillId="0" borderId="28" xfId="1" applyFont="1" applyFill="1" applyBorder="1" applyAlignment="1">
      <alignment horizontal="center" vertical="top" wrapText="1"/>
    </xf>
    <xf numFmtId="0" fontId="13" fillId="0" borderId="25" xfId="1" applyFont="1" applyFill="1" applyBorder="1" applyAlignment="1">
      <alignment horizontal="right" vertical="top" wrapText="1"/>
    </xf>
    <xf numFmtId="0" fontId="13" fillId="0" borderId="24" xfId="1" applyFont="1" applyFill="1" applyBorder="1" applyAlignment="1">
      <alignment horizontal="center" vertical="top" wrapText="1"/>
    </xf>
    <xf numFmtId="0" fontId="13" fillId="0" borderId="0" xfId="1" applyFont="1" applyFill="1" applyAlignment="1">
      <alignment horizontal="center" vertical="top"/>
    </xf>
    <xf numFmtId="0" fontId="15" fillId="8" borderId="16" xfId="1" applyFont="1" applyFill="1" applyBorder="1" applyAlignment="1">
      <alignment horizontal="center" vertical="center"/>
    </xf>
    <xf numFmtId="0" fontId="15" fillId="8" borderId="17" xfId="1" applyFont="1" applyFill="1" applyBorder="1" applyAlignment="1">
      <alignment horizontal="center" vertical="center"/>
    </xf>
    <xf numFmtId="0" fontId="1" fillId="8" borderId="8" xfId="1" applyFill="1" applyBorder="1" applyAlignment="1">
      <alignment horizontal="center"/>
    </xf>
    <xf numFmtId="0" fontId="1" fillId="6" borderId="3" xfId="1" applyFont="1" applyFill="1" applyBorder="1" applyAlignment="1">
      <alignment horizontal="center" vertical="center"/>
    </xf>
    <xf numFmtId="0" fontId="1" fillId="4" borderId="3" xfId="1" applyFont="1" applyFill="1" applyBorder="1" applyAlignment="1">
      <alignment horizontal="center" vertical="center"/>
    </xf>
    <xf numFmtId="0" fontId="1" fillId="0" borderId="3" xfId="1" applyFont="1" applyBorder="1" applyAlignment="1">
      <alignment horizontal="center"/>
    </xf>
    <xf numFmtId="0" fontId="15" fillId="8" borderId="13" xfId="1" applyFont="1" applyFill="1" applyBorder="1" applyAlignment="1">
      <alignment horizontal="center" vertical="center"/>
    </xf>
    <xf numFmtId="0" fontId="15" fillId="8" borderId="14" xfId="1" applyFont="1" applyFill="1" applyBorder="1" applyAlignment="1">
      <alignment horizontal="center" vertical="center"/>
    </xf>
    <xf numFmtId="0" fontId="15" fillId="8" borderId="15" xfId="1" applyFont="1" applyFill="1" applyBorder="1" applyAlignment="1">
      <alignment horizontal="center" vertical="center"/>
    </xf>
    <xf numFmtId="0" fontId="1" fillId="0" borderId="3" xfId="1" applyFont="1" applyBorder="1" applyAlignment="1">
      <alignment horizontal="center" vertical="center" textRotation="90"/>
    </xf>
    <xf numFmtId="0" fontId="1" fillId="0" borderId="3" xfId="1" applyFont="1" applyBorder="1" applyAlignment="1">
      <alignment horizontal="center" vertical="center"/>
    </xf>
    <xf numFmtId="0" fontId="1" fillId="5" borderId="3" xfId="1" applyFont="1" applyFill="1" applyBorder="1" applyAlignment="1">
      <alignment horizontal="center" vertical="center"/>
    </xf>
    <xf numFmtId="0" fontId="15" fillId="0" borderId="0" xfId="1" applyFont="1" applyBorder="1" applyAlignment="1">
      <alignment horizontal="center"/>
    </xf>
    <xf numFmtId="0" fontId="15" fillId="0" borderId="18" xfId="1" applyFont="1" applyBorder="1" applyAlignment="1">
      <alignment horizontal="center"/>
    </xf>
    <xf numFmtId="0" fontId="15" fillId="0" borderId="19" xfId="1" applyFont="1" applyBorder="1" applyAlignment="1">
      <alignment horizontal="center"/>
    </xf>
    <xf numFmtId="0" fontId="15" fillId="0" borderId="18" xfId="1" applyFont="1" applyBorder="1" applyAlignment="1">
      <alignment horizontal="center" vertical="center"/>
    </xf>
    <xf numFmtId="0" fontId="15" fillId="0" borderId="19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7" fillId="0" borderId="0" xfId="1" applyFont="1" applyBorder="1" applyAlignment="1">
      <alignment horizontal="center"/>
    </xf>
    <xf numFmtId="0" fontId="7" fillId="0" borderId="3" xfId="1" applyFont="1" applyBorder="1" applyAlignment="1">
      <alignment horizontal="center"/>
    </xf>
    <xf numFmtId="0" fontId="7" fillId="0" borderId="3" xfId="1" applyFont="1" applyBorder="1" applyAlignment="1">
      <alignment horizontal="center" vertical="center"/>
    </xf>
    <xf numFmtId="171" fontId="15" fillId="0" borderId="0" xfId="1" applyNumberFormat="1" applyFont="1" applyBorder="1" applyAlignment="1">
      <alignment horizontal="center" vertical="center" wrapText="1" shrinkToFit="1"/>
    </xf>
  </cellXfs>
  <cellStyles count="3">
    <cellStyle name="Excel Built-in Normal" xfId="1"/>
    <cellStyle name="Hyperlink" xfId="2" builtinId="8"/>
    <cellStyle name="Normal" xfId="0" builtinId="0"/>
  </cellStyles>
  <dxfs count="6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1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1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1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1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1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1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1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1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1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1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1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1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1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1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1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1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1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1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1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1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1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1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1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  <protection locked="1" hidden="0"/>
    </dxf>
    <dxf>
      <font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171" formatCode="0#&quot; &quot;##&quot; &quot;##&quot; &quot;##&quot; &quot;##"/>
      <alignment horizontal="center" vertical="center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171" formatCode="0#&quot; &quot;##&quot; &quot;##&quot; &quot;##&quot; &quot;##"/>
      <alignment horizontal="center" vertical="center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171" formatCode="0#&quot; &quot;##&quot; &quot;##&quot; &quot;##&quot; &quot;##"/>
      <alignment horizontal="center" vertical="center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19" formatCode="dd/mm/yyyy"/>
      <alignment horizontal="left" vertical="center" textRotation="0" wrapText="1" indent="0" justifyLastLine="0" shrinkToFit="1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0" formatCode="General"/>
      <alignment horizontal="left" vertical="center" textRotation="0" wrapText="1" indent="0" justifyLastLine="0" shrinkToFit="1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0" formatCode="General"/>
      <alignment horizontal="left" vertical="center" textRotation="0" wrapText="1" indent="0" justifyLastLine="0" shrinkToFit="1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0" formatCode="General"/>
      <alignment horizontal="left" vertical="center" textRotation="0" wrapText="1" indent="0" justifyLastLine="0" shrinkToFit="1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0" formatCode="General"/>
      <alignment horizontal="left" vertical="center" textRotation="0" wrapText="1" indent="0" justifyLastLine="0" shrinkToFit="1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0" formatCode="General"/>
      <alignment horizontal="right" vertical="center" textRotation="0" wrapText="1" indent="0" justifyLastLine="0" shrinkToFit="1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0" formatCode="General"/>
      <alignment horizontal="left" vertical="center" textRotation="0" wrapText="1" indent="0" justifyLastLine="0" shrinkToFit="1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0" formatCode="General"/>
      <alignment horizontal="left" vertical="center" textRotation="0" wrapText="1" indent="0" justifyLastLine="0" shrinkToFit="1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0" formatCode="General"/>
      <alignment horizontal="left" vertical="center" textRotation="0" wrapText="1" indent="0" justifyLastLine="0" shrinkToFit="1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0" formatCode="General"/>
      <alignment horizontal="left" vertical="center" textRotation="0" wrapText="1" indent="0" justifyLastLine="0" shrinkToFit="1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0" formatCode="General"/>
      <alignment horizontal="left" vertical="center" textRotation="0" wrapText="1" indent="0" justifyLastLine="0" shrinkToFit="1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0" formatCode="General"/>
      <alignment horizontal="left" vertical="center" textRotation="0" wrapText="1" indent="0" justifyLastLine="0" shrinkToFit="1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0" formatCode="General"/>
      <alignment horizontal="left" vertical="center" textRotation="0" wrapText="1" indent="0" justifyLastLine="0" shrinkToFit="1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0" formatCode="General"/>
      <alignment horizontal="center" vertical="center" textRotation="0" wrapText="1" indent="0" justifyLastLine="0" shrinkToFit="1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alignment horizontal="left" vertical="center" textRotation="0" wrapText="1" indent="0" justifyLastLine="0" shrinkToFit="1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164" formatCode="m/d/yyyy;@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1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19" formatCode="dd/mm/yyyy"/>
      <alignment horizontal="left" vertical="center" textRotation="0" wrapText="1" indent="0" justifyLastLine="0" shrinkToFit="1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alignment horizontal="left" vertical="center" textRotation="0" wrapText="1" indent="0" justifyLastLine="0" shrinkToFit="1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1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172" formatCode="#,##0.00\ &quot;€&quot;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1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172" formatCode="#,##0.00\ &quot;€&quot;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1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172" formatCode="#,##0.00\ &quot;€&quot;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1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172" formatCode="#,##0.00\ &quot;€&quot;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1" readingOrder="0"/>
      <border diagonalUp="0" diagonalDown="0"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alignment horizontal="left" vertical="center" textRotation="0" wrapText="1" indent="0" justifyLastLine="0" shrinkToFit="1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border outline="0">
        <bottom style="thin">
          <color indexed="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alignment horizontal="left" vertical="center" textRotation="0" wrapText="1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 Light"/>
        <scheme val="none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border diagonalUp="0" diagonalDown="0" outline="0">
        <left style="medium">
          <color indexed="8"/>
        </left>
        <right style="medium">
          <color indexed="8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9"/>
        <name val="Calibri"/>
        <scheme val="minor"/>
      </font>
      <alignment horizontal="center" vertical="center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alignment horizontal="right" vertical="center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alignment horizontal="center" vertical="center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2"/>
        <color indexed="12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19" formatCode="dd/mm/yyyy"/>
      <alignment horizontal="center" vertical="center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alignment horizontal="general" vertical="center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numFmt numFmtId="165" formatCode="00000"/>
      <alignment horizontal="center" vertical="center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alignment horizontal="general" vertical="center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alignment horizontal="center" vertical="center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alignment horizontal="general" vertical="center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alignment horizontal="left" vertical="center" textRotation="0" wrapText="1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minor"/>
      </font>
      <alignment horizontal="general" vertical="center" textRotation="0" wrapText="1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  <border diagonalUp="0" diagonalDown="0" outline="0">
        <left style="medium">
          <color indexed="8"/>
        </left>
        <right style="medium">
          <color indexed="8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5" name="Table5" displayName="Table5" ref="A9:O12" totalsRowShown="0" headerRowDxfId="68" headerRowCellStyle="Excel Built-in Normal">
  <autoFilter ref="A9:O12"/>
  <tableColumns count="15">
    <tableColumn id="3" name="NOM" dataDxfId="67" dataCellStyle="Excel Built-in Normal"/>
    <tableColumn id="4" name="PRENOM" dataDxfId="66" dataCellStyle="Excel Built-in Normal"/>
    <tableColumn id="1" name="N° LIC" dataDxfId="65" dataCellStyle="Excel Built-in Normal"/>
    <tableColumn id="2" name="H/F" dataDxfId="64" dataCellStyle="Excel Built-in Normal"/>
    <tableColumn id="5" name="RUE" dataDxfId="63" dataCellStyle="Excel Built-in Normal"/>
    <tableColumn id="6" name="C.P" dataDxfId="62" dataCellStyle="Excel Built-in Normal"/>
    <tableColumn id="7" name="VILLE" dataDxfId="61" dataCellStyle="Excel Built-in Normal"/>
    <tableColumn id="8" name="DATE DE NAISSANCE" dataDxfId="60" dataCellStyle="Excel Built-in Normal"/>
    <tableColumn id="9" name="TEL. PRO" dataDxfId="28" dataCellStyle="Excel Built-in Normal"/>
    <tableColumn id="10" name="TEL. PORT" dataDxfId="27" dataCellStyle="Excel Built-in Normal"/>
    <tableColumn id="11" name="TEL. DOM" dataDxfId="26" dataCellStyle="Excel Built-in Normal"/>
    <tableColumn id="12" name="EMAIL" dataDxfId="59" dataCellStyle="Excel Built-in Normal"/>
    <tableColumn id="13" name="AGE" dataDxfId="58" dataCellStyle="Excel Built-in Normal">
      <calculatedColumnFormula>IF(ISBLANK(H10),"",(YEAR($I$1)-YEAR(H10)))</calculatedColumnFormula>
    </tableColumn>
    <tableColumn id="14" name="CATEGORIE" dataDxfId="57" dataCellStyle="Excel Built-in Normal">
      <calculatedColumnFormula>IF((M10&lt;=Datas!$E$5),Datas!$A$5,IF(AND((M10&gt;Datas!$E$5),(M10&lt;Datas!$D$7)),Datas!$A$6,IF(AND((M10&gt;Datas!$E$6),(M10&lt;Datas!$D$8)),Datas!$A$7,IF(AND((M10&gt;Datas!$E$7),(M10&lt;Datas!$D$9)),Datas!$A$8,IF(AND((M10&gt;Datas!$E$8),(M10&lt;Datas!$D$10)),Datas!$A$9,IF(AND((M10&gt;Datas!$E$9),(M10&lt;Datas!$D$11)),Datas!$A$10,IF(AND((M10&gt;Datas!$E$10),(M10&lt;Datas!$D$12)),Datas!$A$11,Datas!$A$12)))))))</calculatedColumnFormula>
    </tableColumn>
    <tableColumn id="15" name="GRADE" dataDxfId="56" dataCellStyle="Excel Built-in Normal"/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id="4" name="Table4" displayName="Table4" ref="B7:Y14" totalsRowCount="1" headerRowDxfId="55" dataDxfId="54" tableBorderDxfId="53" headerRowCellStyle="Excel Built-in Normal" dataCellStyle="Excel Built-in Normal">
  <autoFilter ref="B7:Y13"/>
  <tableColumns count="24">
    <tableColumn id="1" name="NOM" totalsRowLabel="Total" dataDxfId="52" totalsRowDxfId="23" dataCellStyle="Excel Built-in Normal"/>
    <tableColumn id="2" name="PRENOM" dataDxfId="42" totalsRowDxfId="22" dataCellStyle="Excel Built-in Normal">
      <calculatedColumnFormula>VLOOKUP(Table4[[#This Row],[NOM]],Table5[],2,FALSE)</calculatedColumnFormula>
    </tableColumn>
    <tableColumn id="3" name="N° LIC" dataDxfId="41" totalsRowDxfId="21" dataCellStyle="Excel Built-in Normal">
      <calculatedColumnFormula>VLOOKUP(Table4[[#This Row],[NOM]],Table5[],3,FALSE)</calculatedColumnFormula>
    </tableColumn>
    <tableColumn id="4" name="H/F" dataDxfId="40" totalsRowDxfId="20" dataCellStyle="Excel Built-in Normal">
      <calculatedColumnFormula>VLOOKUP(Table4[[#This Row],[NOM]],Table5[],4,FALSE)</calculatedColumnFormula>
    </tableColumn>
    <tableColumn id="5" name="ADRESSE" dataDxfId="39" totalsRowDxfId="19" dataCellStyle="Excel Built-in Normal">
      <calculatedColumnFormula>VLOOKUP(Table4[[#This Row],[NOM]],Table5[],5,FALSE)</calculatedColumnFormula>
    </tableColumn>
    <tableColumn id="6" name="C.P" dataDxfId="38" totalsRowDxfId="18" dataCellStyle="Excel Built-in Normal">
      <calculatedColumnFormula>VLOOKUP(Table4[[#This Row],[NOM]],Table5[],6,FALSE)</calculatedColumnFormula>
    </tableColumn>
    <tableColumn id="7" name="VILLE" dataDxfId="31" totalsRowDxfId="17" dataCellStyle="Excel Built-in Normal">
      <calculatedColumnFormula>VLOOKUP(Table4[[#This Row],[NOM]],Table5[],7,FALSE)</calculatedColumnFormula>
    </tableColumn>
    <tableColumn id="8" name="DATE NAISSANCE" dataDxfId="29" totalsRowDxfId="16" dataCellStyle="Excel Built-in Normal">
      <calculatedColumnFormula>VLOOKUP(Table4[[#This Row],[NOM]],Table5[],8,FALSE)</calculatedColumnFormula>
    </tableColumn>
    <tableColumn id="9" name="PROF." dataDxfId="30" totalsRowDxfId="15" dataCellStyle="Excel Built-in Normal">
      <calculatedColumnFormula>VLOOKUP(Table4[[#This Row],[NOM]],Table5[],9,FALSE)</calculatedColumnFormula>
    </tableColumn>
    <tableColumn id="10" name="PORTABLE" dataDxfId="37" totalsRowDxfId="14" dataCellStyle="Excel Built-in Normal">
      <calculatedColumnFormula>VLOOKUP(Table4[[#This Row],[NOM]],Table5[],10,FALSE)</calculatedColumnFormula>
    </tableColumn>
    <tableColumn id="11" name="DOMICILE" dataDxfId="36" totalsRowDxfId="13" dataCellStyle="Excel Built-in Normal">
      <calculatedColumnFormula>VLOOKUP(Table4[[#This Row],[NOM]],Table5[],11,FALSE)</calculatedColumnFormula>
    </tableColumn>
    <tableColumn id="12" name="EMAIL" dataDxfId="35" totalsRowDxfId="12" dataCellStyle="Excel Built-in Normal">
      <calculatedColumnFormula>VLOOKUP(Table4[[#This Row],[NOM]],Table5[],12,FALSE)</calculatedColumnFormula>
    </tableColumn>
    <tableColumn id="13" name="AGE" dataDxfId="34" totalsRowDxfId="11" dataCellStyle="Excel Built-in Normal">
      <calculatedColumnFormula>VLOOKUP(Table4[[#This Row],[NOM]],Table5[],13,FALSE)</calculatedColumnFormula>
    </tableColumn>
    <tableColumn id="14" name="CATEGORIE" dataDxfId="33" totalsRowDxfId="10" dataCellStyle="Excel Built-in Normal">
      <calculatedColumnFormula>VLOOKUP(Table4[[#This Row],[NOM]],Table5[],14,FALSE)</calculatedColumnFormula>
    </tableColumn>
    <tableColumn id="15" name="GRADE" dataDxfId="32" totalsRowDxfId="9" dataCellStyle="Excel Built-in Normal">
      <calculatedColumnFormula>VLOOKUP(Table4[[#This Row],[NOM]],Table5[],15,FALSE)</calculatedColumnFormula>
    </tableColumn>
    <tableColumn id="16" name="LIC" dataDxfId="51" totalsRowDxfId="8" dataCellStyle="Excel Built-in Normal">
      <calculatedColumnFormula>IF(ISBLANK(#REF!),"",$I$2)</calculatedColumnFormula>
    </tableColumn>
    <tableColumn id="17" name="ADHESION" dataDxfId="50" totalsRowDxfId="7" dataCellStyle="Excel Built-in Normal">
      <calculatedColumnFormula>IF(ISBLANK(#REF!),"",IF((N8&gt;=$J$6),$I$6,IF((N8&lt;=$K$4),$I$4,$I$5)))</calculatedColumnFormula>
    </tableColumn>
    <tableColumn id="18" name="REDUC" dataDxfId="49" totalsRowDxfId="6" dataCellStyle="Excel Built-in Normal"/>
    <tableColumn id="19" name="TOTAL" dataDxfId="48" totalsRowDxfId="5" dataCellStyle="Excel Built-in Normal">
      <calculatedColumnFormula>IF(ISBLANK(#REF!),"",((Q8+R8)-S8))</calculatedColumnFormula>
    </tableColumn>
    <tableColumn id="20" name="MODE REGLEMENT" dataDxfId="47" totalsRowDxfId="4" dataCellStyle="Excel Built-in Normal"/>
    <tableColumn id="21" name="C.M." dataDxfId="46" totalsRowDxfId="3" dataCellStyle="Excel Built-in Normal"/>
    <tableColumn id="22" name="Date Inscription" dataDxfId="45" totalsRowDxfId="2" dataCellStyle="Excel Built-in Normal"/>
    <tableColumn id="23" name="Dossier Complet" dataDxfId="44" totalsRowDxfId="1" dataCellStyle="Excel Built-in Normal"/>
    <tableColumn id="25" name="Ancien / Nouveau" totalsRowFunction="count" dataDxfId="43" totalsRowDxfId="0" dataCellStyle="Excel Built-in Norm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showGridLines="0" tabSelected="1" topLeftCell="V1" zoomScale="85" zoomScaleNormal="85" workbookViewId="0">
      <selection activeCell="AK6" sqref="AK6"/>
    </sheetView>
  </sheetViews>
  <sheetFormatPr defaultColWidth="8" defaultRowHeight="13.2" x14ac:dyDescent="0.25"/>
  <cols>
    <col min="1" max="1" width="4" style="1" customWidth="1"/>
    <col min="2" max="2" width="16.109375" style="1" customWidth="1"/>
    <col min="3" max="3" width="8" style="1"/>
    <col min="4" max="5" width="5.44140625" style="1" customWidth="1"/>
    <col min="6" max="21" width="8" style="1"/>
    <col min="22" max="22" width="12.5546875" style="1" customWidth="1"/>
    <col min="23" max="23" width="2.88671875" style="1" customWidth="1"/>
    <col min="24" max="26" width="13.77734375" style="1" customWidth="1"/>
    <col min="27" max="27" width="2" style="1" customWidth="1"/>
    <col min="28" max="29" width="13.77734375" style="1" customWidth="1"/>
    <col min="30" max="30" width="2.77734375" style="1" customWidth="1"/>
    <col min="31" max="32" width="8.44140625" style="1" customWidth="1"/>
    <col min="33" max="33" width="3" style="1" customWidth="1"/>
    <col min="34" max="34" width="8" style="1"/>
    <col min="35" max="35" width="3.44140625" style="1" customWidth="1"/>
    <col min="36" max="37" width="10.21875" style="1" customWidth="1"/>
    <col min="38" max="16384" width="8" style="1"/>
  </cols>
  <sheetData>
    <row r="1" spans="1:37" ht="16.2" thickBot="1" x14ac:dyDescent="0.3">
      <c r="A1" s="2"/>
      <c r="B1" s="2"/>
      <c r="C1" s="2"/>
      <c r="D1" s="2"/>
      <c r="E1" s="2"/>
      <c r="F1" s="3"/>
      <c r="V1" s="117" t="s">
        <v>0</v>
      </c>
      <c r="X1" s="177" t="s">
        <v>106</v>
      </c>
      <c r="Y1" s="178"/>
      <c r="Z1" s="179"/>
      <c r="AA1"/>
      <c r="AB1" s="171" t="s">
        <v>125</v>
      </c>
      <c r="AC1" s="172"/>
      <c r="AE1" s="173" t="s">
        <v>133</v>
      </c>
      <c r="AF1" s="173"/>
      <c r="AH1" s="117" t="s">
        <v>136</v>
      </c>
      <c r="AJ1" s="173" t="s">
        <v>138</v>
      </c>
      <c r="AK1" s="173"/>
    </row>
    <row r="2" spans="1:37" ht="16.2" thickBot="1" x14ac:dyDescent="0.3">
      <c r="A2" s="182" t="s">
        <v>1</v>
      </c>
      <c r="B2" s="182"/>
      <c r="C2" s="182"/>
      <c r="D2" s="174" t="s">
        <v>2</v>
      </c>
      <c r="E2" s="174"/>
      <c r="F2" s="4"/>
      <c r="V2" s="118" t="s">
        <v>3</v>
      </c>
      <c r="X2" s="93" t="s">
        <v>69</v>
      </c>
      <c r="Y2" s="94" t="s">
        <v>70</v>
      </c>
      <c r="Z2" s="95" t="s">
        <v>71</v>
      </c>
      <c r="AA2" s="84"/>
      <c r="AB2" s="96" t="s">
        <v>70</v>
      </c>
      <c r="AC2" s="97" t="s">
        <v>71</v>
      </c>
      <c r="AE2" s="118" t="s">
        <v>134</v>
      </c>
      <c r="AF2" s="141" t="s">
        <v>48</v>
      </c>
      <c r="AH2" s="118" t="s">
        <v>52</v>
      </c>
      <c r="AJ2" s="118" t="s">
        <v>139</v>
      </c>
      <c r="AK2" s="141" t="s">
        <v>141</v>
      </c>
    </row>
    <row r="3" spans="1:37" ht="15.6" x14ac:dyDescent="0.25">
      <c r="A3" s="175" t="s">
        <v>4</v>
      </c>
      <c r="B3" s="175"/>
      <c r="C3" s="5" t="s">
        <v>5</v>
      </c>
      <c r="D3" s="174"/>
      <c r="E3" s="174"/>
      <c r="F3" s="4"/>
      <c r="V3" s="118" t="s">
        <v>6</v>
      </c>
      <c r="X3" s="83" t="s">
        <v>59</v>
      </c>
      <c r="Y3" s="85" t="s">
        <v>80</v>
      </c>
      <c r="Z3" s="86" t="s">
        <v>86</v>
      </c>
      <c r="AA3"/>
      <c r="AB3" s="91" t="s">
        <v>114</v>
      </c>
      <c r="AC3" s="92" t="s">
        <v>86</v>
      </c>
      <c r="AE3" s="118" t="s">
        <v>135</v>
      </c>
      <c r="AF3" s="141" t="s">
        <v>49</v>
      </c>
      <c r="AH3" s="118" t="s">
        <v>137</v>
      </c>
      <c r="AJ3" s="118" t="s">
        <v>140</v>
      </c>
      <c r="AK3" s="141" t="s">
        <v>142</v>
      </c>
    </row>
    <row r="4" spans="1:37" ht="15.6" x14ac:dyDescent="0.25">
      <c r="A4" s="6"/>
      <c r="B4" s="6"/>
      <c r="C4" s="7"/>
      <c r="D4" s="6"/>
      <c r="E4" s="6"/>
      <c r="F4" s="3"/>
      <c r="X4" s="64" t="s">
        <v>60</v>
      </c>
      <c r="Y4" s="87" t="s">
        <v>81</v>
      </c>
      <c r="Z4" s="88" t="s">
        <v>72</v>
      </c>
      <c r="AA4"/>
      <c r="AB4" s="89" t="s">
        <v>115</v>
      </c>
      <c r="AC4" s="90" t="s">
        <v>110</v>
      </c>
    </row>
    <row r="5" spans="1:37" ht="15.6" x14ac:dyDescent="0.25">
      <c r="A5" s="176" t="s">
        <v>7</v>
      </c>
      <c r="B5" s="176"/>
      <c r="C5" s="9"/>
      <c r="D5" s="8">
        <v>4</v>
      </c>
      <c r="E5" s="8">
        <v>5</v>
      </c>
      <c r="F5" s="4"/>
      <c r="X5" s="64" t="s">
        <v>61</v>
      </c>
      <c r="Y5" s="87" t="s">
        <v>82</v>
      </c>
      <c r="Z5" s="88" t="s">
        <v>73</v>
      </c>
      <c r="AA5"/>
      <c r="AB5" s="89" t="s">
        <v>116</v>
      </c>
      <c r="AC5" s="90" t="s">
        <v>72</v>
      </c>
    </row>
    <row r="6" spans="1:37" ht="15.6" x14ac:dyDescent="0.25">
      <c r="A6" s="176" t="s">
        <v>8</v>
      </c>
      <c r="B6" s="176"/>
      <c r="C6" s="9"/>
      <c r="D6" s="8">
        <v>6</v>
      </c>
      <c r="E6" s="8">
        <v>7</v>
      </c>
      <c r="F6" s="4"/>
      <c r="X6" s="64" t="s">
        <v>62</v>
      </c>
      <c r="Y6" s="87" t="s">
        <v>83</v>
      </c>
      <c r="Z6" s="88" t="s">
        <v>74</v>
      </c>
      <c r="AA6"/>
      <c r="AB6" s="89" t="s">
        <v>117</v>
      </c>
      <c r="AC6" s="90" t="s">
        <v>107</v>
      </c>
    </row>
    <row r="7" spans="1:37" ht="15.6" x14ac:dyDescent="0.25">
      <c r="A7" s="176" t="s">
        <v>9</v>
      </c>
      <c r="B7" s="176"/>
      <c r="C7" s="10" t="s">
        <v>9</v>
      </c>
      <c r="D7" s="8">
        <v>8</v>
      </c>
      <c r="E7" s="8">
        <v>9</v>
      </c>
      <c r="F7" s="4"/>
      <c r="X7" s="64" t="s">
        <v>63</v>
      </c>
      <c r="Y7" s="87" t="s">
        <v>84</v>
      </c>
      <c r="Z7" s="88" t="s">
        <v>75</v>
      </c>
      <c r="AA7"/>
      <c r="AB7" s="89" t="s">
        <v>118</v>
      </c>
      <c r="AC7" s="90" t="s">
        <v>73</v>
      </c>
    </row>
    <row r="8" spans="1:37" ht="15.6" x14ac:dyDescent="0.25">
      <c r="A8" s="176" t="s">
        <v>10</v>
      </c>
      <c r="B8" s="176"/>
      <c r="C8" s="181" t="s">
        <v>11</v>
      </c>
      <c r="D8" s="8">
        <v>10</v>
      </c>
      <c r="E8" s="8">
        <v>11</v>
      </c>
      <c r="F8" s="4"/>
      <c r="X8" s="64" t="s">
        <v>64</v>
      </c>
      <c r="Y8" s="87" t="s">
        <v>87</v>
      </c>
      <c r="Z8" s="88" t="s">
        <v>85</v>
      </c>
      <c r="AA8"/>
      <c r="AB8" s="89" t="s">
        <v>119</v>
      </c>
      <c r="AC8" s="90" t="s">
        <v>108</v>
      </c>
    </row>
    <row r="9" spans="1:37" ht="15.6" x14ac:dyDescent="0.25">
      <c r="A9" s="176" t="s">
        <v>12</v>
      </c>
      <c r="B9" s="176"/>
      <c r="C9" s="181"/>
      <c r="D9" s="8">
        <v>12</v>
      </c>
      <c r="E9" s="8">
        <v>13</v>
      </c>
      <c r="F9" s="4"/>
      <c r="X9" s="64" t="s">
        <v>65</v>
      </c>
      <c r="Y9" s="87" t="s">
        <v>88</v>
      </c>
      <c r="Z9" s="88" t="s">
        <v>76</v>
      </c>
      <c r="AA9"/>
      <c r="AB9" s="89" t="s">
        <v>121</v>
      </c>
      <c r="AC9" s="90" t="s">
        <v>109</v>
      </c>
    </row>
    <row r="10" spans="1:37" ht="15.6" x14ac:dyDescent="0.25">
      <c r="A10" s="176" t="s">
        <v>13</v>
      </c>
      <c r="B10" s="176"/>
      <c r="C10" s="181" t="s">
        <v>14</v>
      </c>
      <c r="D10" s="8">
        <v>14</v>
      </c>
      <c r="E10" s="8">
        <v>15</v>
      </c>
      <c r="F10" s="4"/>
      <c r="X10" s="64" t="s">
        <v>66</v>
      </c>
      <c r="Y10" s="87" t="s">
        <v>89</v>
      </c>
      <c r="Z10" s="88" t="s">
        <v>77</v>
      </c>
      <c r="AA10"/>
      <c r="AB10" s="89" t="s">
        <v>120</v>
      </c>
      <c r="AC10" s="90" t="s">
        <v>111</v>
      </c>
    </row>
    <row r="11" spans="1:37" ht="15.6" x14ac:dyDescent="0.25">
      <c r="A11" s="176" t="s">
        <v>15</v>
      </c>
      <c r="B11" s="176"/>
      <c r="C11" s="181"/>
      <c r="D11" s="8">
        <v>16</v>
      </c>
      <c r="E11" s="8">
        <v>17</v>
      </c>
      <c r="F11" s="4"/>
      <c r="X11" s="64" t="s">
        <v>67</v>
      </c>
      <c r="Y11" s="87" t="s">
        <v>90</v>
      </c>
      <c r="Z11" s="88" t="s">
        <v>78</v>
      </c>
      <c r="AA11"/>
      <c r="AB11" s="89" t="s">
        <v>122</v>
      </c>
      <c r="AC11" s="90" t="s">
        <v>85</v>
      </c>
    </row>
    <row r="12" spans="1:37" ht="15.6" x14ac:dyDescent="0.25">
      <c r="A12" s="180" t="s">
        <v>16</v>
      </c>
      <c r="B12" s="11" t="s">
        <v>16</v>
      </c>
      <c r="C12" s="10" t="s">
        <v>16</v>
      </c>
      <c r="D12" s="8">
        <v>18</v>
      </c>
      <c r="E12" s="8"/>
      <c r="F12" s="4"/>
      <c r="X12" s="64" t="s">
        <v>68</v>
      </c>
      <c r="Y12" s="87" t="s">
        <v>91</v>
      </c>
      <c r="Z12" s="88" t="s">
        <v>79</v>
      </c>
      <c r="AA12"/>
      <c r="AB12" s="89" t="s">
        <v>123</v>
      </c>
      <c r="AC12" s="90" t="s">
        <v>112</v>
      </c>
    </row>
    <row r="13" spans="1:37" ht="15.6" x14ac:dyDescent="0.25">
      <c r="A13" s="180"/>
      <c r="B13" s="11" t="s">
        <v>17</v>
      </c>
      <c r="C13" s="10" t="s">
        <v>17</v>
      </c>
      <c r="D13" s="8">
        <v>18</v>
      </c>
      <c r="E13" s="8">
        <v>20</v>
      </c>
      <c r="F13" s="4"/>
      <c r="X13" s="64" t="s">
        <v>99</v>
      </c>
      <c r="Y13" s="87" t="s">
        <v>92</v>
      </c>
      <c r="Z13" s="88" t="s">
        <v>79</v>
      </c>
      <c r="AA13"/>
      <c r="AB13" s="89" t="s">
        <v>124</v>
      </c>
      <c r="AC13" s="90" t="s">
        <v>113</v>
      </c>
    </row>
    <row r="14" spans="1:37" ht="15.6" x14ac:dyDescent="0.25">
      <c r="A14" s="180"/>
      <c r="B14" s="11" t="s">
        <v>18</v>
      </c>
      <c r="C14" s="9"/>
      <c r="D14" s="8">
        <v>35</v>
      </c>
      <c r="E14" s="8">
        <v>45</v>
      </c>
      <c r="F14" s="4"/>
      <c r="X14" s="64" t="s">
        <v>100</v>
      </c>
      <c r="Y14" s="87" t="s">
        <v>93</v>
      </c>
      <c r="Z14" s="88" t="s">
        <v>79</v>
      </c>
      <c r="AA14"/>
      <c r="AB14"/>
      <c r="AC14"/>
    </row>
    <row r="15" spans="1:37" ht="15.6" x14ac:dyDescent="0.25">
      <c r="A15" s="180"/>
      <c r="B15" s="11" t="s">
        <v>19</v>
      </c>
      <c r="C15" s="9"/>
      <c r="D15" s="8">
        <v>46</v>
      </c>
      <c r="E15" s="8">
        <v>55</v>
      </c>
      <c r="F15" s="4"/>
      <c r="X15" s="64" t="s">
        <v>101</v>
      </c>
      <c r="Y15" s="87" t="s">
        <v>94</v>
      </c>
      <c r="Z15" s="88" t="s">
        <v>79</v>
      </c>
      <c r="AA15"/>
      <c r="AB15"/>
      <c r="AC15"/>
    </row>
    <row r="16" spans="1:37" ht="15.6" x14ac:dyDescent="0.25">
      <c r="A16" s="180"/>
      <c r="B16" s="11" t="s">
        <v>20</v>
      </c>
      <c r="C16" s="9"/>
      <c r="D16" s="8">
        <v>56</v>
      </c>
      <c r="E16" s="8"/>
      <c r="F16" s="4"/>
      <c r="X16" s="64" t="s">
        <v>102</v>
      </c>
      <c r="Y16" s="87" t="s">
        <v>95</v>
      </c>
      <c r="Z16" s="88" t="s">
        <v>79</v>
      </c>
      <c r="AA16"/>
      <c r="AB16"/>
      <c r="AC16"/>
    </row>
    <row r="17" spans="1:29" ht="15.6" x14ac:dyDescent="0.25">
      <c r="A17" s="12"/>
      <c r="B17" s="12"/>
      <c r="C17" s="12"/>
      <c r="D17" s="12"/>
      <c r="E17" s="12"/>
      <c r="F17" s="3"/>
      <c r="X17" s="64" t="s">
        <v>103</v>
      </c>
      <c r="Y17" s="87" t="s">
        <v>96</v>
      </c>
      <c r="Z17" s="88" t="s">
        <v>79</v>
      </c>
      <c r="AA17"/>
      <c r="AB17"/>
      <c r="AC17"/>
    </row>
    <row r="18" spans="1:29" ht="15.6" x14ac:dyDescent="0.25">
      <c r="A18" s="3"/>
      <c r="B18" s="3"/>
      <c r="C18" s="3"/>
      <c r="D18" s="3"/>
      <c r="E18" s="3"/>
      <c r="F18" s="3"/>
      <c r="X18" s="64" t="s">
        <v>104</v>
      </c>
      <c r="Y18" s="87" t="s">
        <v>97</v>
      </c>
      <c r="Z18" s="88" t="s">
        <v>79</v>
      </c>
      <c r="AA18"/>
      <c r="AB18"/>
      <c r="AC18"/>
    </row>
    <row r="19" spans="1:29" ht="15.6" x14ac:dyDescent="0.25">
      <c r="A19" s="3"/>
      <c r="B19" s="3"/>
      <c r="C19" s="3"/>
      <c r="D19" s="3"/>
      <c r="E19" s="3"/>
      <c r="F19" s="3"/>
      <c r="X19" s="64" t="s">
        <v>105</v>
      </c>
      <c r="Y19" s="87" t="s">
        <v>98</v>
      </c>
      <c r="Z19" s="88" t="s">
        <v>79</v>
      </c>
      <c r="AA19"/>
      <c r="AB19"/>
      <c r="AC19"/>
    </row>
    <row r="20" spans="1:29" x14ac:dyDescent="0.25">
      <c r="A20" s="3"/>
      <c r="B20" s="3"/>
      <c r="C20" s="3"/>
      <c r="D20" s="3"/>
      <c r="E20" s="3"/>
      <c r="F20" s="3"/>
    </row>
  </sheetData>
  <sheetProtection selectLockedCells="1" selectUnlockedCells="1"/>
  <mergeCells count="17">
    <mergeCell ref="A5:B5"/>
    <mergeCell ref="A6:B6"/>
    <mergeCell ref="A7:B7"/>
    <mergeCell ref="X1:Z1"/>
    <mergeCell ref="A12:A16"/>
    <mergeCell ref="A8:B8"/>
    <mergeCell ref="C8:C9"/>
    <mergeCell ref="A9:B9"/>
    <mergeCell ref="A10:B10"/>
    <mergeCell ref="C10:C11"/>
    <mergeCell ref="A11:B11"/>
    <mergeCell ref="A2:C2"/>
    <mergeCell ref="AB1:AC1"/>
    <mergeCell ref="AE1:AF1"/>
    <mergeCell ref="AJ1:AK1"/>
    <mergeCell ref="D2:E3"/>
    <mergeCell ref="A3:B3"/>
  </mergeCells>
  <pageMargins left="0.7" right="0.7" top="0.75" bottom="0.75" header="0.51180555555555551" footer="0.51180555555555551"/>
  <pageSetup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7"/>
  <sheetViews>
    <sheetView workbookViewId="0">
      <pane xSplit="4" ySplit="9" topLeftCell="E10" activePane="bottomRight" state="frozen"/>
      <selection pane="topRight" activeCell="E1" sqref="E1"/>
      <selection pane="bottomLeft" activeCell="A3" sqref="A3"/>
      <selection pane="bottomRight" activeCell="A18" sqref="A18"/>
    </sheetView>
  </sheetViews>
  <sheetFormatPr defaultColWidth="11.5546875" defaultRowHeight="13.8" x14ac:dyDescent="0.3"/>
  <cols>
    <col min="1" max="2" width="14.5546875" customWidth="1"/>
    <col min="3" max="3" width="11.88671875" style="67" bestFit="1" customWidth="1"/>
    <col min="4" max="4" width="8.44140625" style="59" bestFit="1" customWidth="1"/>
    <col min="5" max="5" width="27.5546875" style="59" customWidth="1"/>
    <col min="6" max="6" width="8.21875" style="106" bestFit="1" customWidth="1"/>
    <col min="7" max="7" width="16.77734375" style="59" customWidth="1"/>
    <col min="8" max="8" width="15.21875" style="59" bestFit="1" customWidth="1"/>
    <col min="9" max="11" width="14.44140625" style="59" bestFit="1" customWidth="1"/>
    <col min="12" max="12" width="31.6640625" style="59" customWidth="1"/>
    <col min="13" max="13" width="8.88671875" style="59" bestFit="1" customWidth="1"/>
    <col min="14" max="14" width="11.6640625" style="112" bestFit="1" customWidth="1"/>
    <col min="15" max="15" width="11.21875" style="59" bestFit="1" customWidth="1"/>
    <col min="16" max="16" width="12.44140625" style="149" customWidth="1"/>
    <col min="17" max="17" width="8.6640625" style="155" customWidth="1"/>
    <col min="18" max="16384" width="11.5546875" style="59"/>
  </cols>
  <sheetData>
    <row r="1" spans="1:18" s="57" customFormat="1" ht="15.6" hidden="1" x14ac:dyDescent="0.3">
      <c r="E1" s="55"/>
      <c r="G1" s="183" t="s">
        <v>21</v>
      </c>
      <c r="H1" s="183"/>
      <c r="I1" s="66">
        <v>42735</v>
      </c>
      <c r="J1" s="54"/>
      <c r="K1" s="56"/>
      <c r="L1" s="107"/>
      <c r="M1" s="56"/>
      <c r="N1" s="143"/>
      <c r="O1" s="150"/>
    </row>
    <row r="2" spans="1:18" s="57" customFormat="1" ht="15.6" hidden="1" x14ac:dyDescent="0.3">
      <c r="E2" s="55"/>
      <c r="G2" s="81"/>
      <c r="H2" s="63"/>
      <c r="I2" s="66"/>
      <c r="J2" s="54"/>
      <c r="K2" s="56"/>
      <c r="L2" s="107"/>
      <c r="M2" s="56"/>
      <c r="N2" s="143"/>
      <c r="O2" s="150"/>
    </row>
    <row r="3" spans="1:18" s="57" customFormat="1" ht="15.6" hidden="1" x14ac:dyDescent="0.3">
      <c r="E3" s="55"/>
      <c r="G3" s="63" t="s">
        <v>22</v>
      </c>
      <c r="H3" s="124">
        <v>35</v>
      </c>
      <c r="I3" s="79"/>
      <c r="J3" s="80"/>
      <c r="K3" s="56"/>
      <c r="L3" s="107"/>
      <c r="M3" s="56"/>
      <c r="N3" s="143"/>
      <c r="O3" s="150"/>
    </row>
    <row r="4" spans="1:18" s="57" customFormat="1" ht="15.6" hidden="1" x14ac:dyDescent="0.3">
      <c r="E4" s="62"/>
      <c r="G4" s="184" t="s">
        <v>23</v>
      </c>
      <c r="H4" s="185"/>
      <c r="I4" s="186" t="s">
        <v>24</v>
      </c>
      <c r="J4" s="187"/>
      <c r="K4" s="56"/>
      <c r="L4" s="107"/>
      <c r="M4" s="56"/>
      <c r="N4" s="143"/>
      <c r="O4" s="150"/>
    </row>
    <row r="5" spans="1:18" s="57" customFormat="1" ht="15.6" hidden="1" x14ac:dyDescent="0.3">
      <c r="E5" s="62"/>
      <c r="G5" s="64" t="s">
        <v>25</v>
      </c>
      <c r="H5" s="125">
        <f>190-H3</f>
        <v>155</v>
      </c>
      <c r="I5" s="82">
        <v>7</v>
      </c>
      <c r="J5" s="65">
        <v>12</v>
      </c>
      <c r="K5" s="56"/>
      <c r="L5" s="107"/>
      <c r="M5" s="56"/>
      <c r="N5" s="143"/>
      <c r="O5" s="150"/>
    </row>
    <row r="6" spans="1:18" s="57" customFormat="1" ht="15.6" hidden="1" x14ac:dyDescent="0.3">
      <c r="E6" s="62"/>
      <c r="G6" s="64" t="s">
        <v>26</v>
      </c>
      <c r="H6" s="126">
        <f>220-H3</f>
        <v>185</v>
      </c>
      <c r="I6" s="82">
        <v>13</v>
      </c>
      <c r="J6" s="65">
        <v>17</v>
      </c>
      <c r="K6" s="56"/>
      <c r="L6" s="107"/>
      <c r="M6" s="56"/>
      <c r="N6" s="143"/>
      <c r="O6" s="150"/>
    </row>
    <row r="7" spans="1:18" s="57" customFormat="1" ht="15.6" hidden="1" x14ac:dyDescent="0.3">
      <c r="E7" s="62"/>
      <c r="G7" s="64" t="s">
        <v>27</v>
      </c>
      <c r="H7" s="126">
        <f>260-H3</f>
        <v>225</v>
      </c>
      <c r="I7" s="82">
        <v>18</v>
      </c>
      <c r="J7" s="65"/>
      <c r="K7" s="58"/>
      <c r="L7" s="108"/>
      <c r="M7" s="58"/>
      <c r="N7" s="144"/>
      <c r="O7" s="116"/>
    </row>
    <row r="8" spans="1:18" s="57" customFormat="1" ht="16.2" hidden="1" thickBot="1" x14ac:dyDescent="0.35">
      <c r="A8" s="79"/>
      <c r="B8" s="81"/>
      <c r="C8" s="63"/>
      <c r="D8" s="113"/>
      <c r="E8" s="62"/>
      <c r="F8" s="58"/>
      <c r="G8" s="58"/>
      <c r="H8" s="58"/>
      <c r="I8" s="58"/>
      <c r="J8" s="58"/>
      <c r="K8" s="58"/>
      <c r="L8" s="108"/>
      <c r="M8" s="58"/>
      <c r="N8" s="144"/>
      <c r="O8" s="116"/>
    </row>
    <row r="9" spans="1:18" s="170" customFormat="1" ht="29.4" thickBot="1" x14ac:dyDescent="0.3">
      <c r="A9" s="156" t="s">
        <v>29</v>
      </c>
      <c r="B9" s="157" t="s">
        <v>30</v>
      </c>
      <c r="C9" s="158" t="s">
        <v>28</v>
      </c>
      <c r="D9" s="159" t="s">
        <v>54</v>
      </c>
      <c r="E9" s="160" t="s">
        <v>130</v>
      </c>
      <c r="F9" s="161" t="s">
        <v>37</v>
      </c>
      <c r="G9" s="162" t="s">
        <v>38</v>
      </c>
      <c r="H9" s="163" t="s">
        <v>126</v>
      </c>
      <c r="I9" s="164" t="s">
        <v>127</v>
      </c>
      <c r="J9" s="165" t="s">
        <v>128</v>
      </c>
      <c r="K9" s="166" t="s">
        <v>129</v>
      </c>
      <c r="L9" s="167" t="s">
        <v>33</v>
      </c>
      <c r="M9" s="159" t="s">
        <v>2</v>
      </c>
      <c r="N9" s="168" t="s">
        <v>34</v>
      </c>
      <c r="O9" s="169" t="s">
        <v>35</v>
      </c>
    </row>
    <row r="10" spans="1:18" s="70" customFormat="1" ht="15.6" x14ac:dyDescent="0.3">
      <c r="A10" s="98" t="s">
        <v>144</v>
      </c>
      <c r="B10" s="76" t="s">
        <v>145</v>
      </c>
      <c r="C10" s="72" t="s">
        <v>53</v>
      </c>
      <c r="D10" s="74" t="s">
        <v>3</v>
      </c>
      <c r="E10" s="72"/>
      <c r="F10" s="73"/>
      <c r="G10" s="72" t="s">
        <v>47</v>
      </c>
      <c r="H10" s="99">
        <v>38709</v>
      </c>
      <c r="I10" s="192"/>
      <c r="J10" s="192"/>
      <c r="K10" s="192"/>
      <c r="L10" s="75"/>
      <c r="M10" s="74">
        <f t="shared" ref="M10:M12" si="0">IF(ISBLANK(H10),"",(YEAR($I$1)-YEAR(H10)))</f>
        <v>11</v>
      </c>
      <c r="N10" s="145" t="str">
        <f>IF((M10&lt;=Datas!$E$5),Datas!$A$5,IF(AND((M10&gt;Datas!$E$5),(M10&lt;Datas!$D$7)),Datas!$A$6,IF(AND((M10&gt;Datas!$E$6),(M10&lt;Datas!$D$8)),Datas!$A$7,IF(AND((M10&gt;Datas!$E$7),(M10&lt;Datas!$D$9)),Datas!$A$8,IF(AND((M10&gt;Datas!$E$8),(M10&lt;Datas!$D$10)),Datas!$A$9,IF(AND((M10&gt;Datas!$E$9),(M10&lt;Datas!$D$11)),Datas!$A$10,IF(AND((M10&gt;Datas!$E$10),(M10&lt;Datas!$D$12)),Datas!$A$11,Datas!$A$12)))))))</f>
        <v>BENJAMINS</v>
      </c>
      <c r="O10" s="151"/>
      <c r="P10" s="71"/>
    </row>
    <row r="11" spans="1:18" s="70" customFormat="1" ht="15.6" x14ac:dyDescent="0.3">
      <c r="A11" s="98" t="s">
        <v>144</v>
      </c>
      <c r="B11" s="76" t="s">
        <v>146</v>
      </c>
      <c r="C11" s="78" t="s">
        <v>58</v>
      </c>
      <c r="D11" s="74" t="s">
        <v>6</v>
      </c>
      <c r="E11" s="72"/>
      <c r="F11" s="73"/>
      <c r="G11" s="72" t="s">
        <v>47</v>
      </c>
      <c r="H11" s="99">
        <v>32805</v>
      </c>
      <c r="I11" s="192"/>
      <c r="J11" s="192"/>
      <c r="K11" s="192"/>
      <c r="L11" s="109"/>
      <c r="M11" s="74">
        <f t="shared" si="0"/>
        <v>27</v>
      </c>
      <c r="N11" s="145" t="str">
        <f>IF((M11&lt;=Datas!$E$5),Datas!$A$5,IF(AND((M11&gt;Datas!$E$5),(M11&lt;Datas!$D$7)),Datas!$A$6,IF(AND((M11&gt;Datas!$E$6),(M11&lt;Datas!$D$8)),Datas!$A$7,IF(AND((M11&gt;Datas!$E$7),(M11&lt;Datas!$D$9)),Datas!$A$8,IF(AND((M11&gt;Datas!$E$8),(M11&lt;Datas!$D$10)),Datas!$A$9,IF(AND((M11&gt;Datas!$E$9),(M11&lt;Datas!$D$11)),Datas!$A$10,IF(AND((M11&gt;Datas!$E$10),(M11&lt;Datas!$D$12)),Datas!$A$11,Datas!$A$12)))))))</f>
        <v>SENIORS</v>
      </c>
      <c r="O11" s="151"/>
      <c r="P11" s="71"/>
    </row>
    <row r="12" spans="1:18" s="70" customFormat="1" ht="15.6" x14ac:dyDescent="0.3">
      <c r="A12" s="100" t="s">
        <v>147</v>
      </c>
      <c r="B12" s="76" t="s">
        <v>148</v>
      </c>
      <c r="C12" s="78" t="s">
        <v>57</v>
      </c>
      <c r="D12" s="101" t="s">
        <v>3</v>
      </c>
      <c r="E12" s="72"/>
      <c r="F12" s="73"/>
      <c r="G12" s="72" t="s">
        <v>47</v>
      </c>
      <c r="H12" s="101" t="s">
        <v>56</v>
      </c>
      <c r="I12" s="192"/>
      <c r="J12" s="192"/>
      <c r="K12" s="192"/>
      <c r="L12" s="109"/>
      <c r="M12" s="74">
        <f t="shared" si="0"/>
        <v>28</v>
      </c>
      <c r="N12" s="145" t="str">
        <f>IF((M12&lt;=Datas!$E$5),Datas!$A$5,IF(AND((M12&gt;Datas!$E$5),(M12&lt;Datas!$D$7)),Datas!$A$6,IF(AND((M12&gt;Datas!$E$6),(M12&lt;Datas!$D$8)),Datas!$A$7,IF(AND((M12&gt;Datas!$E$7),(M12&lt;Datas!$D$9)),Datas!$A$8,IF(AND((M12&gt;Datas!$E$8),(M12&lt;Datas!$D$10)),Datas!$A$9,IF(AND((M12&gt;Datas!$E$9),(M12&lt;Datas!$D$11)),Datas!$A$10,IF(AND((M12&gt;Datas!$E$10),(M12&lt;Datas!$D$12)),Datas!$A$11,Datas!$A$12)))))))</f>
        <v>SENIORS</v>
      </c>
      <c r="O12" s="151"/>
      <c r="P12" s="71"/>
    </row>
    <row r="13" spans="1:18" s="70" customFormat="1" ht="15.6" x14ac:dyDescent="0.3">
      <c r="C13" s="100"/>
      <c r="D13" s="71"/>
      <c r="E13" s="71"/>
      <c r="F13" s="78"/>
      <c r="G13" s="71"/>
      <c r="H13" s="71"/>
      <c r="I13" s="71"/>
      <c r="J13" s="99"/>
      <c r="K13" s="71"/>
      <c r="L13" s="71"/>
      <c r="M13" s="71"/>
      <c r="N13" s="77"/>
      <c r="O13" s="74" t="str">
        <f t="shared" ref="O13:O29" si="1">IF(ISBLANK(J13),"",(YEAR($I$1)-YEAR(J13)))</f>
        <v/>
      </c>
      <c r="P13" s="146"/>
      <c r="Q13" s="152"/>
      <c r="R13" s="71"/>
    </row>
    <row r="14" spans="1:18" s="70" customFormat="1" ht="15.6" x14ac:dyDescent="0.3">
      <c r="C14" s="100"/>
      <c r="D14" s="71"/>
      <c r="E14" s="71"/>
      <c r="F14" s="78"/>
      <c r="G14" s="71"/>
      <c r="H14" s="71"/>
      <c r="I14" s="71"/>
      <c r="J14" s="99"/>
      <c r="K14" s="71"/>
      <c r="L14" s="71"/>
      <c r="M14" s="71"/>
      <c r="N14" s="77"/>
      <c r="O14" s="74" t="str">
        <f t="shared" si="1"/>
        <v/>
      </c>
      <c r="P14" s="146"/>
      <c r="Q14" s="152"/>
      <c r="R14" s="71"/>
    </row>
    <row r="15" spans="1:18" s="70" customFormat="1" ht="15.6" x14ac:dyDescent="0.3">
      <c r="C15" s="100"/>
      <c r="D15" s="71"/>
      <c r="E15" s="71"/>
      <c r="F15" s="78"/>
      <c r="G15" s="71"/>
      <c r="H15" s="71"/>
      <c r="I15" s="71"/>
      <c r="J15" s="99"/>
      <c r="K15" s="71"/>
      <c r="L15" s="71"/>
      <c r="M15" s="71"/>
      <c r="N15" s="77"/>
      <c r="O15" s="74" t="str">
        <f t="shared" si="1"/>
        <v/>
      </c>
      <c r="P15" s="146"/>
      <c r="Q15" s="152"/>
      <c r="R15" s="71"/>
    </row>
    <row r="16" spans="1:18" s="70" customFormat="1" ht="15.6" x14ac:dyDescent="0.3">
      <c r="C16" s="100"/>
      <c r="D16" s="71"/>
      <c r="E16" s="71"/>
      <c r="F16" s="78"/>
      <c r="G16" s="71"/>
      <c r="H16" s="71"/>
      <c r="I16" s="71"/>
      <c r="J16" s="99"/>
      <c r="K16" s="71"/>
      <c r="L16" s="71"/>
      <c r="M16" s="71"/>
      <c r="N16" s="77"/>
      <c r="O16" s="74" t="str">
        <f t="shared" si="1"/>
        <v/>
      </c>
      <c r="P16" s="146"/>
      <c r="Q16" s="152"/>
      <c r="R16" s="71"/>
    </row>
    <row r="17" spans="3:18" s="70" customFormat="1" ht="15.6" x14ac:dyDescent="0.3">
      <c r="C17" s="100"/>
      <c r="D17" s="71"/>
      <c r="E17" s="71"/>
      <c r="F17" s="78"/>
      <c r="G17" s="71"/>
      <c r="H17" s="71"/>
      <c r="I17" s="71"/>
      <c r="J17" s="99"/>
      <c r="K17" s="71"/>
      <c r="L17" s="71"/>
      <c r="M17" s="71"/>
      <c r="N17" s="77"/>
      <c r="O17" s="74" t="str">
        <f t="shared" si="1"/>
        <v/>
      </c>
      <c r="P17" s="146"/>
      <c r="Q17" s="152"/>
      <c r="R17" s="71"/>
    </row>
    <row r="18" spans="3:18" s="70" customFormat="1" ht="15.6" x14ac:dyDescent="0.3">
      <c r="C18" s="100"/>
      <c r="D18" s="71"/>
      <c r="E18" s="71"/>
      <c r="F18" s="78"/>
      <c r="G18" s="71"/>
      <c r="H18" s="71"/>
      <c r="I18" s="71"/>
      <c r="J18" s="99"/>
      <c r="K18" s="71"/>
      <c r="L18" s="71"/>
      <c r="M18" s="71"/>
      <c r="N18" s="77"/>
      <c r="O18" s="74" t="str">
        <f t="shared" si="1"/>
        <v/>
      </c>
      <c r="P18" s="146"/>
      <c r="Q18" s="152"/>
      <c r="R18" s="71"/>
    </row>
    <row r="19" spans="3:18" s="70" customFormat="1" ht="15.6" x14ac:dyDescent="0.3">
      <c r="C19" s="100"/>
      <c r="D19" s="71"/>
      <c r="E19" s="71"/>
      <c r="F19" s="78"/>
      <c r="G19" s="71"/>
      <c r="H19" s="71"/>
      <c r="I19" s="71"/>
      <c r="J19" s="99"/>
      <c r="K19" s="71"/>
      <c r="L19" s="71"/>
      <c r="M19" s="71"/>
      <c r="N19" s="101"/>
      <c r="O19" s="74" t="str">
        <f t="shared" si="1"/>
        <v/>
      </c>
      <c r="P19" s="146"/>
      <c r="Q19" s="152"/>
      <c r="R19" s="71"/>
    </row>
    <row r="20" spans="3:18" s="70" customFormat="1" ht="15.6" x14ac:dyDescent="0.3">
      <c r="C20" s="100"/>
      <c r="D20" s="71"/>
      <c r="E20" s="71"/>
      <c r="F20" s="78"/>
      <c r="G20" s="71"/>
      <c r="H20" s="71"/>
      <c r="I20" s="71"/>
      <c r="J20" s="99"/>
      <c r="K20" s="71"/>
      <c r="L20" s="71"/>
      <c r="M20" s="71"/>
      <c r="N20" s="101"/>
      <c r="O20" s="74" t="str">
        <f t="shared" si="1"/>
        <v/>
      </c>
      <c r="P20" s="146"/>
      <c r="Q20" s="152"/>
      <c r="R20" s="71"/>
    </row>
    <row r="21" spans="3:18" s="70" customFormat="1" ht="15.6" x14ac:dyDescent="0.3">
      <c r="C21" s="100"/>
      <c r="D21" s="71"/>
      <c r="E21" s="71"/>
      <c r="F21" s="78"/>
      <c r="G21" s="71"/>
      <c r="H21" s="71"/>
      <c r="I21" s="71"/>
      <c r="J21" s="99"/>
      <c r="K21" s="71"/>
      <c r="L21" s="71"/>
      <c r="M21" s="71"/>
      <c r="N21" s="101"/>
      <c r="O21" s="74" t="str">
        <f t="shared" si="1"/>
        <v/>
      </c>
      <c r="P21" s="146"/>
      <c r="Q21" s="152"/>
      <c r="R21" s="71"/>
    </row>
    <row r="22" spans="3:18" s="70" customFormat="1" ht="15.6" x14ac:dyDescent="0.3">
      <c r="C22" s="100"/>
      <c r="D22" s="71"/>
      <c r="E22" s="71"/>
      <c r="F22" s="78"/>
      <c r="G22" s="71"/>
      <c r="H22" s="71"/>
      <c r="I22" s="71"/>
      <c r="J22" s="99"/>
      <c r="K22" s="71"/>
      <c r="L22" s="71"/>
      <c r="M22" s="71"/>
      <c r="N22" s="101"/>
      <c r="O22" s="74" t="str">
        <f t="shared" si="1"/>
        <v/>
      </c>
      <c r="P22" s="146"/>
      <c r="Q22" s="152"/>
      <c r="R22" s="71"/>
    </row>
    <row r="23" spans="3:18" s="70" customFormat="1" ht="15.6" x14ac:dyDescent="0.3">
      <c r="C23" s="100"/>
      <c r="D23" s="71"/>
      <c r="E23" s="71"/>
      <c r="F23" s="78"/>
      <c r="G23" s="71"/>
      <c r="H23" s="71"/>
      <c r="I23" s="71"/>
      <c r="J23" s="99"/>
      <c r="K23" s="71"/>
      <c r="L23" s="71"/>
      <c r="M23" s="71"/>
      <c r="N23" s="101"/>
      <c r="O23" s="74" t="str">
        <f t="shared" si="1"/>
        <v/>
      </c>
      <c r="P23" s="146"/>
      <c r="Q23" s="152"/>
      <c r="R23" s="71"/>
    </row>
    <row r="24" spans="3:18" s="70" customFormat="1" ht="15.6" x14ac:dyDescent="0.3">
      <c r="C24" s="100"/>
      <c r="D24" s="71"/>
      <c r="E24" s="71"/>
      <c r="F24" s="78"/>
      <c r="G24" s="71"/>
      <c r="H24" s="71"/>
      <c r="I24" s="71"/>
      <c r="J24" s="99"/>
      <c r="K24" s="71"/>
      <c r="L24" s="71"/>
      <c r="M24" s="71"/>
      <c r="N24" s="101"/>
      <c r="O24" s="74" t="str">
        <f t="shared" si="1"/>
        <v/>
      </c>
      <c r="P24" s="146"/>
      <c r="Q24" s="152"/>
      <c r="R24" s="71"/>
    </row>
    <row r="25" spans="3:18" s="70" customFormat="1" ht="15.6" x14ac:dyDescent="0.3">
      <c r="C25" s="100"/>
      <c r="D25" s="71"/>
      <c r="E25" s="71"/>
      <c r="F25" s="78"/>
      <c r="G25" s="71"/>
      <c r="H25" s="71"/>
      <c r="I25" s="71"/>
      <c r="J25" s="99"/>
      <c r="K25" s="71"/>
      <c r="L25" s="71"/>
      <c r="M25" s="71"/>
      <c r="N25" s="101"/>
      <c r="O25" s="74" t="str">
        <f t="shared" si="1"/>
        <v/>
      </c>
      <c r="P25" s="146"/>
      <c r="Q25" s="152"/>
      <c r="R25" s="71"/>
    </row>
    <row r="26" spans="3:18" s="70" customFormat="1" ht="15.6" x14ac:dyDescent="0.3">
      <c r="C26" s="100"/>
      <c r="D26" s="71"/>
      <c r="E26" s="71"/>
      <c r="F26" s="78"/>
      <c r="G26" s="71"/>
      <c r="H26" s="71"/>
      <c r="I26" s="71"/>
      <c r="J26" s="99"/>
      <c r="K26" s="71"/>
      <c r="L26" s="71"/>
      <c r="M26" s="71"/>
      <c r="N26" s="101"/>
      <c r="O26" s="74" t="str">
        <f t="shared" si="1"/>
        <v/>
      </c>
      <c r="P26" s="146"/>
      <c r="Q26" s="152"/>
      <c r="R26" s="71"/>
    </row>
    <row r="27" spans="3:18" s="70" customFormat="1" ht="15.6" x14ac:dyDescent="0.3">
      <c r="C27" s="100"/>
      <c r="D27" s="71"/>
      <c r="E27" s="71"/>
      <c r="F27" s="78"/>
      <c r="G27" s="71"/>
      <c r="H27" s="71"/>
      <c r="I27" s="71"/>
      <c r="J27" s="99"/>
      <c r="K27" s="71"/>
      <c r="L27" s="71"/>
      <c r="M27" s="71"/>
      <c r="N27" s="101"/>
      <c r="O27" s="74" t="str">
        <f t="shared" si="1"/>
        <v/>
      </c>
      <c r="P27" s="146"/>
      <c r="Q27" s="152"/>
      <c r="R27" s="71"/>
    </row>
    <row r="28" spans="3:18" s="70" customFormat="1" ht="15.6" x14ac:dyDescent="0.3">
      <c r="C28" s="100"/>
      <c r="D28" s="71"/>
      <c r="E28" s="71"/>
      <c r="F28" s="78"/>
      <c r="G28" s="71"/>
      <c r="H28" s="71"/>
      <c r="I28" s="71"/>
      <c r="J28" s="99"/>
      <c r="K28" s="71"/>
      <c r="L28" s="71"/>
      <c r="M28" s="71"/>
      <c r="N28" s="101"/>
      <c r="O28" s="74" t="str">
        <f t="shared" si="1"/>
        <v/>
      </c>
      <c r="P28" s="146"/>
      <c r="Q28" s="152"/>
      <c r="R28" s="71"/>
    </row>
    <row r="29" spans="3:18" s="70" customFormat="1" ht="15.6" x14ac:dyDescent="0.3">
      <c r="C29" s="100"/>
      <c r="D29" s="71"/>
      <c r="E29" s="71"/>
      <c r="F29" s="78"/>
      <c r="G29" s="71"/>
      <c r="H29" s="71"/>
      <c r="I29" s="71"/>
      <c r="J29" s="99"/>
      <c r="K29" s="71"/>
      <c r="L29" s="71"/>
      <c r="M29" s="71"/>
      <c r="N29" s="101"/>
      <c r="O29" s="74" t="str">
        <f t="shared" si="1"/>
        <v/>
      </c>
      <c r="P29" s="146"/>
      <c r="Q29" s="152"/>
      <c r="R29" s="71"/>
    </row>
    <row r="30" spans="3:18" s="70" customFormat="1" ht="15.6" x14ac:dyDescent="0.3">
      <c r="C30" s="100"/>
      <c r="D30" s="71"/>
      <c r="E30" s="71"/>
      <c r="F30" s="78"/>
      <c r="G30" s="71"/>
      <c r="H30" s="71"/>
      <c r="I30" s="71"/>
      <c r="J30" s="71"/>
      <c r="K30" s="71"/>
      <c r="L30" s="71"/>
      <c r="M30" s="71"/>
      <c r="N30" s="101"/>
      <c r="O30" s="71"/>
      <c r="P30" s="146"/>
      <c r="Q30" s="152"/>
      <c r="R30" s="71"/>
    </row>
    <row r="31" spans="3:18" s="70" customFormat="1" ht="15.6" x14ac:dyDescent="0.3">
      <c r="C31" s="100"/>
      <c r="D31" s="71"/>
      <c r="E31" s="71"/>
      <c r="F31" s="78"/>
      <c r="G31" s="71"/>
      <c r="H31" s="71"/>
      <c r="I31" s="71"/>
      <c r="J31" s="71"/>
      <c r="K31" s="71"/>
      <c r="L31" s="71"/>
      <c r="M31" s="71"/>
      <c r="N31" s="101"/>
      <c r="O31" s="71"/>
      <c r="P31" s="146"/>
      <c r="Q31" s="152"/>
      <c r="R31" s="71"/>
    </row>
    <row r="32" spans="3:18" s="70" customFormat="1" ht="15.6" x14ac:dyDescent="0.3">
      <c r="C32" s="100"/>
      <c r="D32" s="71"/>
      <c r="E32" s="71"/>
      <c r="F32" s="78"/>
      <c r="G32" s="71"/>
      <c r="H32" s="71"/>
      <c r="I32" s="71"/>
      <c r="J32" s="71"/>
      <c r="K32" s="71"/>
      <c r="L32" s="71"/>
      <c r="M32" s="71"/>
      <c r="N32" s="101"/>
      <c r="O32" s="71"/>
      <c r="P32" s="146"/>
      <c r="Q32" s="152"/>
      <c r="R32" s="71"/>
    </row>
    <row r="33" spans="3:18" s="70" customFormat="1" ht="15.6" x14ac:dyDescent="0.3">
      <c r="C33" s="100"/>
      <c r="D33" s="71"/>
      <c r="E33" s="71"/>
      <c r="F33" s="78"/>
      <c r="G33" s="71"/>
      <c r="H33" s="71"/>
      <c r="I33" s="71"/>
      <c r="J33" s="71"/>
      <c r="K33" s="71"/>
      <c r="L33" s="71"/>
      <c r="M33" s="71"/>
      <c r="N33" s="101"/>
      <c r="O33" s="71"/>
      <c r="P33" s="146"/>
      <c r="Q33" s="152"/>
      <c r="R33" s="71"/>
    </row>
    <row r="34" spans="3:18" s="70" customFormat="1" ht="15.6" x14ac:dyDescent="0.3">
      <c r="C34" s="100"/>
      <c r="D34" s="71"/>
      <c r="E34" s="71"/>
      <c r="F34" s="78"/>
      <c r="G34" s="71"/>
      <c r="H34" s="71"/>
      <c r="I34" s="71"/>
      <c r="J34" s="71"/>
      <c r="K34" s="71"/>
      <c r="L34" s="71"/>
      <c r="M34" s="71"/>
      <c r="N34" s="101"/>
      <c r="O34" s="71"/>
      <c r="P34" s="146"/>
      <c r="Q34" s="152"/>
      <c r="R34" s="71"/>
    </row>
    <row r="35" spans="3:18" s="70" customFormat="1" ht="15.6" x14ac:dyDescent="0.3">
      <c r="C35" s="100"/>
      <c r="D35" s="71"/>
      <c r="E35" s="71"/>
      <c r="F35" s="78"/>
      <c r="G35" s="71"/>
      <c r="H35" s="71"/>
      <c r="I35" s="71"/>
      <c r="J35" s="71"/>
      <c r="K35" s="71"/>
      <c r="L35" s="71"/>
      <c r="M35" s="71"/>
      <c r="N35" s="101"/>
      <c r="O35" s="71"/>
      <c r="P35" s="146"/>
      <c r="Q35" s="152"/>
      <c r="R35" s="71"/>
    </row>
    <row r="36" spans="3:18" s="70" customFormat="1" ht="15.6" x14ac:dyDescent="0.3">
      <c r="C36" s="100"/>
      <c r="D36" s="71"/>
      <c r="E36" s="71"/>
      <c r="F36" s="78"/>
      <c r="G36" s="71"/>
      <c r="H36" s="71"/>
      <c r="I36" s="71"/>
      <c r="J36" s="71"/>
      <c r="K36" s="71"/>
      <c r="L36" s="71"/>
      <c r="M36" s="71"/>
      <c r="N36" s="101"/>
      <c r="O36" s="71"/>
      <c r="P36" s="146"/>
      <c r="Q36" s="152"/>
      <c r="R36" s="71"/>
    </row>
    <row r="37" spans="3:18" s="70" customFormat="1" ht="15.6" x14ac:dyDescent="0.3">
      <c r="C37" s="100"/>
      <c r="D37" s="71"/>
      <c r="E37" s="71"/>
      <c r="F37" s="78"/>
      <c r="G37" s="71"/>
      <c r="H37" s="71"/>
      <c r="I37" s="71"/>
      <c r="J37" s="71"/>
      <c r="K37" s="71"/>
      <c r="L37" s="71"/>
      <c r="M37" s="71"/>
      <c r="N37" s="101"/>
      <c r="O37" s="71"/>
      <c r="P37" s="146"/>
      <c r="Q37" s="152"/>
      <c r="R37" s="71"/>
    </row>
    <row r="38" spans="3:18" s="70" customFormat="1" ht="15.6" x14ac:dyDescent="0.3">
      <c r="C38" s="100"/>
      <c r="D38" s="71"/>
      <c r="E38" s="71"/>
      <c r="F38" s="78"/>
      <c r="G38" s="71"/>
      <c r="H38" s="71"/>
      <c r="I38" s="71"/>
      <c r="J38" s="71"/>
      <c r="K38" s="71"/>
      <c r="L38" s="71"/>
      <c r="M38" s="71"/>
      <c r="N38" s="101"/>
      <c r="O38" s="71"/>
      <c r="P38" s="146"/>
      <c r="Q38" s="152"/>
      <c r="R38" s="71"/>
    </row>
    <row r="39" spans="3:18" s="70" customFormat="1" ht="15.6" x14ac:dyDescent="0.3">
      <c r="C39" s="100"/>
      <c r="D39" s="71"/>
      <c r="E39" s="71"/>
      <c r="F39" s="78"/>
      <c r="G39" s="71"/>
      <c r="H39" s="71"/>
      <c r="I39" s="71"/>
      <c r="J39" s="71"/>
      <c r="K39" s="71"/>
      <c r="L39" s="71"/>
      <c r="M39" s="71"/>
      <c r="N39" s="101"/>
      <c r="O39" s="71"/>
      <c r="P39" s="146"/>
      <c r="Q39" s="152"/>
      <c r="R39" s="71"/>
    </row>
    <row r="40" spans="3:18" s="70" customFormat="1" ht="15.6" x14ac:dyDescent="0.3">
      <c r="C40" s="100"/>
      <c r="D40" s="71"/>
      <c r="E40" s="71"/>
      <c r="F40" s="78"/>
      <c r="G40" s="71"/>
      <c r="H40" s="71"/>
      <c r="I40" s="71"/>
      <c r="J40" s="71"/>
      <c r="K40" s="71"/>
      <c r="L40" s="71"/>
      <c r="M40" s="71"/>
      <c r="N40" s="101"/>
      <c r="O40" s="71"/>
      <c r="P40" s="146"/>
      <c r="Q40" s="152"/>
      <c r="R40" s="71"/>
    </row>
    <row r="41" spans="3:18" s="70" customFormat="1" ht="15.6" x14ac:dyDescent="0.3">
      <c r="C41" s="100"/>
      <c r="D41" s="71"/>
      <c r="E41" s="71"/>
      <c r="F41" s="78"/>
      <c r="G41" s="71"/>
      <c r="H41" s="71"/>
      <c r="I41" s="71"/>
      <c r="J41" s="71"/>
      <c r="K41" s="71"/>
      <c r="L41" s="71"/>
      <c r="M41" s="71"/>
      <c r="N41" s="101"/>
      <c r="O41" s="71"/>
      <c r="P41" s="146"/>
      <c r="Q41" s="152"/>
      <c r="R41" s="71"/>
    </row>
    <row r="42" spans="3:18" s="70" customFormat="1" ht="15.6" x14ac:dyDescent="0.3">
      <c r="C42" s="100"/>
      <c r="D42" s="71"/>
      <c r="E42" s="71"/>
      <c r="F42" s="78"/>
      <c r="G42" s="71"/>
      <c r="H42" s="71"/>
      <c r="I42" s="71"/>
      <c r="J42" s="71"/>
      <c r="K42" s="71"/>
      <c r="L42" s="71"/>
      <c r="M42" s="71"/>
      <c r="N42" s="101"/>
      <c r="O42" s="71"/>
      <c r="P42" s="146"/>
      <c r="Q42" s="152"/>
      <c r="R42" s="71"/>
    </row>
    <row r="43" spans="3:18" s="70" customFormat="1" ht="15.6" x14ac:dyDescent="0.3">
      <c r="C43" s="100"/>
      <c r="D43" s="71"/>
      <c r="E43" s="71"/>
      <c r="F43" s="78"/>
      <c r="G43" s="71"/>
      <c r="H43" s="71"/>
      <c r="I43" s="71"/>
      <c r="J43" s="71"/>
      <c r="K43" s="71"/>
      <c r="L43" s="71"/>
      <c r="M43" s="71"/>
      <c r="N43" s="101"/>
      <c r="O43" s="71"/>
      <c r="P43" s="146"/>
      <c r="Q43" s="152"/>
      <c r="R43" s="71"/>
    </row>
    <row r="44" spans="3:18" s="70" customFormat="1" ht="15.6" x14ac:dyDescent="0.3">
      <c r="C44" s="100"/>
      <c r="D44" s="71"/>
      <c r="E44" s="71"/>
      <c r="F44" s="78"/>
      <c r="G44" s="71"/>
      <c r="H44" s="71"/>
      <c r="I44" s="71"/>
      <c r="J44" s="71"/>
      <c r="K44" s="71"/>
      <c r="L44" s="71"/>
      <c r="M44" s="71"/>
      <c r="N44" s="101"/>
      <c r="O44" s="71"/>
      <c r="P44" s="146"/>
      <c r="Q44" s="152"/>
      <c r="R44" s="71"/>
    </row>
    <row r="45" spans="3:18" s="70" customFormat="1" ht="15.6" x14ac:dyDescent="0.3">
      <c r="C45" s="100"/>
      <c r="D45" s="71"/>
      <c r="E45" s="71"/>
      <c r="F45" s="78"/>
      <c r="G45" s="71"/>
      <c r="H45" s="71"/>
      <c r="I45" s="71"/>
      <c r="J45" s="71"/>
      <c r="K45" s="71"/>
      <c r="L45" s="71"/>
      <c r="M45" s="71"/>
      <c r="N45" s="101"/>
      <c r="O45" s="71"/>
      <c r="P45" s="146"/>
      <c r="Q45" s="152"/>
      <c r="R45" s="71"/>
    </row>
    <row r="46" spans="3:18" s="70" customFormat="1" ht="15.6" x14ac:dyDescent="0.3">
      <c r="C46" s="100"/>
      <c r="D46" s="71"/>
      <c r="E46" s="71"/>
      <c r="F46" s="78"/>
      <c r="G46" s="71"/>
      <c r="H46" s="71"/>
      <c r="I46" s="71"/>
      <c r="J46" s="71"/>
      <c r="K46" s="71"/>
      <c r="L46" s="71"/>
      <c r="M46" s="71"/>
      <c r="N46" s="101"/>
      <c r="O46" s="71"/>
      <c r="P46" s="146"/>
      <c r="Q46" s="152"/>
      <c r="R46" s="71"/>
    </row>
    <row r="47" spans="3:18" s="70" customFormat="1" ht="15.6" x14ac:dyDescent="0.3">
      <c r="C47" s="100"/>
      <c r="D47" s="71"/>
      <c r="E47" s="71"/>
      <c r="F47" s="78"/>
      <c r="G47" s="71"/>
      <c r="H47" s="71"/>
      <c r="I47" s="71"/>
      <c r="J47" s="71"/>
      <c r="K47" s="71"/>
      <c r="L47" s="71"/>
      <c r="M47" s="71"/>
      <c r="N47" s="101"/>
      <c r="O47" s="71"/>
      <c r="P47" s="146"/>
      <c r="Q47" s="152"/>
      <c r="R47" s="71"/>
    </row>
    <row r="48" spans="3:18" s="70" customFormat="1" ht="15.6" x14ac:dyDescent="0.3">
      <c r="C48" s="100"/>
      <c r="D48" s="71"/>
      <c r="E48" s="71"/>
      <c r="F48" s="78"/>
      <c r="G48" s="71"/>
      <c r="H48" s="71"/>
      <c r="I48" s="71"/>
      <c r="J48" s="71"/>
      <c r="K48" s="71"/>
      <c r="L48" s="71"/>
      <c r="M48" s="71"/>
      <c r="N48" s="101"/>
      <c r="O48" s="71"/>
      <c r="P48" s="146"/>
      <c r="Q48" s="152"/>
      <c r="R48" s="71"/>
    </row>
    <row r="49" spans="3:18" s="70" customFormat="1" ht="15.6" x14ac:dyDescent="0.3">
      <c r="C49" s="100"/>
      <c r="D49" s="71"/>
      <c r="E49" s="71"/>
      <c r="F49" s="78"/>
      <c r="G49" s="71"/>
      <c r="H49" s="71"/>
      <c r="I49" s="71"/>
      <c r="J49" s="71"/>
      <c r="K49" s="71"/>
      <c r="L49" s="71"/>
      <c r="M49" s="71"/>
      <c r="N49" s="101"/>
      <c r="O49" s="71"/>
      <c r="P49" s="146"/>
      <c r="Q49" s="152"/>
      <c r="R49" s="71"/>
    </row>
    <row r="50" spans="3:18" s="70" customFormat="1" ht="15.6" x14ac:dyDescent="0.3">
      <c r="C50" s="100"/>
      <c r="D50" s="71"/>
      <c r="E50" s="71"/>
      <c r="F50" s="78"/>
      <c r="G50" s="71"/>
      <c r="H50" s="71"/>
      <c r="I50" s="71"/>
      <c r="J50" s="71"/>
      <c r="K50" s="71"/>
      <c r="L50" s="71"/>
      <c r="M50" s="71"/>
      <c r="N50" s="101"/>
      <c r="O50" s="71"/>
      <c r="P50" s="146"/>
      <c r="Q50" s="152"/>
      <c r="R50" s="71"/>
    </row>
    <row r="51" spans="3:18" s="70" customFormat="1" ht="15.6" x14ac:dyDescent="0.3">
      <c r="C51" s="100"/>
      <c r="D51" s="71"/>
      <c r="E51" s="71"/>
      <c r="F51" s="78"/>
      <c r="G51" s="71"/>
      <c r="H51" s="71"/>
      <c r="I51" s="71"/>
      <c r="J51" s="71"/>
      <c r="K51" s="71"/>
      <c r="L51" s="71"/>
      <c r="M51" s="71"/>
      <c r="N51" s="101"/>
      <c r="O51" s="71"/>
      <c r="P51" s="146"/>
      <c r="Q51" s="152"/>
      <c r="R51" s="71"/>
    </row>
    <row r="52" spans="3:18" s="70" customFormat="1" ht="15.6" x14ac:dyDescent="0.3">
      <c r="C52" s="100"/>
      <c r="D52" s="71"/>
      <c r="E52" s="71"/>
      <c r="F52" s="78"/>
      <c r="G52" s="71"/>
      <c r="H52" s="71"/>
      <c r="I52" s="71"/>
      <c r="J52" s="71"/>
      <c r="K52" s="71"/>
      <c r="L52" s="71"/>
      <c r="M52" s="71"/>
      <c r="N52" s="101"/>
      <c r="O52" s="71"/>
      <c r="P52" s="146"/>
      <c r="Q52" s="152"/>
      <c r="R52" s="71"/>
    </row>
    <row r="53" spans="3:18" s="70" customFormat="1" ht="15.6" x14ac:dyDescent="0.3">
      <c r="C53" s="100"/>
      <c r="D53" s="71"/>
      <c r="E53" s="71"/>
      <c r="F53" s="78"/>
      <c r="G53" s="71"/>
      <c r="H53" s="71"/>
      <c r="I53" s="71"/>
      <c r="J53" s="71"/>
      <c r="K53" s="71"/>
      <c r="L53" s="71"/>
      <c r="M53" s="71"/>
      <c r="N53" s="101"/>
      <c r="O53" s="71"/>
      <c r="P53" s="146"/>
      <c r="Q53" s="152"/>
      <c r="R53" s="71"/>
    </row>
    <row r="54" spans="3:18" s="70" customFormat="1" ht="15.6" x14ac:dyDescent="0.3">
      <c r="C54" s="100"/>
      <c r="D54" s="71"/>
      <c r="E54" s="71"/>
      <c r="F54" s="78"/>
      <c r="G54" s="71"/>
      <c r="H54" s="71"/>
      <c r="I54" s="71"/>
      <c r="J54" s="71"/>
      <c r="K54" s="71"/>
      <c r="L54" s="71"/>
      <c r="M54" s="71"/>
      <c r="N54" s="101"/>
      <c r="O54" s="71"/>
      <c r="P54" s="146"/>
      <c r="Q54" s="152"/>
      <c r="R54" s="71"/>
    </row>
    <row r="55" spans="3:18" s="70" customFormat="1" ht="15.6" x14ac:dyDescent="0.3">
      <c r="C55" s="100"/>
      <c r="D55" s="71"/>
      <c r="E55" s="71"/>
      <c r="F55" s="78"/>
      <c r="G55" s="71"/>
      <c r="H55" s="71"/>
      <c r="I55" s="71"/>
      <c r="J55" s="71"/>
      <c r="K55" s="71"/>
      <c r="L55" s="71"/>
      <c r="M55" s="71"/>
      <c r="N55" s="101"/>
      <c r="O55" s="71"/>
      <c r="P55" s="146"/>
      <c r="Q55" s="152"/>
      <c r="R55" s="71"/>
    </row>
    <row r="56" spans="3:18" s="70" customFormat="1" ht="15.6" x14ac:dyDescent="0.3">
      <c r="C56" s="100"/>
      <c r="D56" s="71"/>
      <c r="E56" s="71"/>
      <c r="F56" s="78"/>
      <c r="G56" s="71"/>
      <c r="H56" s="71"/>
      <c r="I56" s="71"/>
      <c r="J56" s="71"/>
      <c r="K56" s="71"/>
      <c r="L56" s="71"/>
      <c r="M56" s="71"/>
      <c r="N56" s="101"/>
      <c r="O56" s="71"/>
      <c r="P56" s="146"/>
      <c r="Q56" s="152"/>
      <c r="R56" s="71"/>
    </row>
    <row r="57" spans="3:18" s="70" customFormat="1" ht="15.6" x14ac:dyDescent="0.3">
      <c r="C57" s="100"/>
      <c r="D57" s="71"/>
      <c r="E57" s="71"/>
      <c r="F57" s="78"/>
      <c r="G57" s="71"/>
      <c r="H57" s="71"/>
      <c r="I57" s="71"/>
      <c r="J57" s="71"/>
      <c r="K57" s="71"/>
      <c r="L57" s="71"/>
      <c r="M57" s="71"/>
      <c r="N57" s="101"/>
      <c r="O57" s="71"/>
      <c r="P57" s="146"/>
      <c r="Q57" s="152"/>
      <c r="R57" s="71"/>
    </row>
    <row r="58" spans="3:18" s="70" customFormat="1" ht="15.6" x14ac:dyDescent="0.3">
      <c r="C58" s="100"/>
      <c r="D58" s="71"/>
      <c r="E58" s="71"/>
      <c r="F58" s="78"/>
      <c r="G58" s="71"/>
      <c r="H58" s="71"/>
      <c r="I58" s="71"/>
      <c r="J58" s="71"/>
      <c r="K58" s="71"/>
      <c r="L58" s="71"/>
      <c r="M58" s="71"/>
      <c r="N58" s="101"/>
      <c r="O58" s="71"/>
      <c r="P58" s="146"/>
      <c r="Q58" s="152"/>
      <c r="R58" s="71"/>
    </row>
    <row r="59" spans="3:18" s="70" customFormat="1" ht="15.6" x14ac:dyDescent="0.3">
      <c r="C59" s="100"/>
      <c r="D59" s="71"/>
      <c r="E59" s="71"/>
      <c r="F59" s="78"/>
      <c r="G59" s="71"/>
      <c r="H59" s="71"/>
      <c r="I59" s="71"/>
      <c r="J59" s="71"/>
      <c r="K59" s="71"/>
      <c r="L59" s="71"/>
      <c r="M59" s="71"/>
      <c r="N59" s="101"/>
      <c r="O59" s="71"/>
      <c r="P59" s="146"/>
      <c r="Q59" s="152"/>
      <c r="R59" s="71"/>
    </row>
    <row r="60" spans="3:18" s="70" customFormat="1" ht="15.6" x14ac:dyDescent="0.3">
      <c r="C60" s="100"/>
      <c r="D60" s="71"/>
      <c r="E60" s="71"/>
      <c r="F60" s="78"/>
      <c r="G60" s="71"/>
      <c r="H60" s="71"/>
      <c r="I60" s="71"/>
      <c r="J60" s="71"/>
      <c r="K60" s="71"/>
      <c r="L60" s="71"/>
      <c r="M60" s="71"/>
      <c r="N60" s="101"/>
      <c r="O60" s="71"/>
      <c r="P60" s="146"/>
      <c r="Q60" s="152"/>
      <c r="R60" s="71"/>
    </row>
    <row r="61" spans="3:18" s="70" customFormat="1" ht="15.6" x14ac:dyDescent="0.3">
      <c r="C61" s="100"/>
      <c r="D61" s="71"/>
      <c r="E61" s="71"/>
      <c r="F61" s="78"/>
      <c r="G61" s="71"/>
      <c r="H61" s="71"/>
      <c r="I61" s="71"/>
      <c r="J61" s="71"/>
      <c r="K61" s="71"/>
      <c r="L61" s="71"/>
      <c r="M61" s="71"/>
      <c r="N61" s="101"/>
      <c r="O61" s="71"/>
      <c r="P61" s="146"/>
      <c r="Q61" s="152"/>
      <c r="R61" s="71"/>
    </row>
    <row r="62" spans="3:18" s="70" customFormat="1" ht="15.6" x14ac:dyDescent="0.3">
      <c r="C62" s="100"/>
      <c r="D62" s="71"/>
      <c r="E62" s="71"/>
      <c r="F62" s="78"/>
      <c r="G62" s="71"/>
      <c r="H62" s="71"/>
      <c r="I62" s="71"/>
      <c r="J62" s="71"/>
      <c r="K62" s="71"/>
      <c r="L62" s="71"/>
      <c r="M62" s="71"/>
      <c r="N62" s="101"/>
      <c r="O62" s="71"/>
      <c r="P62" s="146"/>
      <c r="Q62" s="152"/>
      <c r="R62" s="71"/>
    </row>
    <row r="63" spans="3:18" s="70" customFormat="1" ht="15.6" x14ac:dyDescent="0.3">
      <c r="C63" s="100"/>
      <c r="D63" s="71"/>
      <c r="E63" s="71"/>
      <c r="F63" s="78"/>
      <c r="G63" s="71"/>
      <c r="H63" s="71"/>
      <c r="I63" s="71"/>
      <c r="J63" s="71"/>
      <c r="K63" s="71"/>
      <c r="L63" s="71"/>
      <c r="M63" s="71"/>
      <c r="N63" s="101"/>
      <c r="O63" s="71"/>
      <c r="P63" s="146"/>
      <c r="Q63" s="152"/>
      <c r="R63" s="71"/>
    </row>
    <row r="64" spans="3:18" s="70" customFormat="1" ht="15.6" x14ac:dyDescent="0.3">
      <c r="C64" s="100"/>
      <c r="D64" s="71"/>
      <c r="E64" s="71"/>
      <c r="F64" s="78"/>
      <c r="G64" s="71"/>
      <c r="H64" s="71"/>
      <c r="I64" s="71"/>
      <c r="J64" s="71"/>
      <c r="K64" s="71"/>
      <c r="L64" s="71"/>
      <c r="M64" s="71"/>
      <c r="N64" s="101"/>
      <c r="O64" s="71"/>
      <c r="P64" s="146"/>
      <c r="Q64" s="152"/>
      <c r="R64" s="71"/>
    </row>
    <row r="65" spans="3:18" s="70" customFormat="1" ht="15.6" x14ac:dyDescent="0.3">
      <c r="C65" s="100"/>
      <c r="D65" s="71"/>
      <c r="E65" s="71"/>
      <c r="F65" s="78"/>
      <c r="G65" s="71"/>
      <c r="H65" s="71"/>
      <c r="I65" s="71"/>
      <c r="J65" s="71"/>
      <c r="K65" s="71"/>
      <c r="L65" s="71"/>
      <c r="M65" s="71"/>
      <c r="N65" s="101"/>
      <c r="O65" s="71"/>
      <c r="P65" s="146"/>
      <c r="Q65" s="152"/>
      <c r="R65" s="71"/>
    </row>
    <row r="66" spans="3:18" s="70" customFormat="1" ht="15.6" x14ac:dyDescent="0.3">
      <c r="C66" s="100"/>
      <c r="D66" s="71"/>
      <c r="E66" s="71"/>
      <c r="F66" s="78"/>
      <c r="G66" s="71"/>
      <c r="H66" s="71"/>
      <c r="I66" s="71"/>
      <c r="J66" s="71"/>
      <c r="K66" s="71"/>
      <c r="L66" s="71"/>
      <c r="M66" s="71"/>
      <c r="N66" s="101"/>
      <c r="O66" s="71"/>
      <c r="P66" s="146"/>
      <c r="Q66" s="152"/>
      <c r="R66" s="71"/>
    </row>
    <row r="67" spans="3:18" s="70" customFormat="1" ht="15.6" x14ac:dyDescent="0.3">
      <c r="C67" s="100"/>
      <c r="D67" s="71"/>
      <c r="E67" s="71"/>
      <c r="F67" s="78"/>
      <c r="G67" s="71"/>
      <c r="H67" s="71"/>
      <c r="I67" s="71"/>
      <c r="J67" s="71"/>
      <c r="K67" s="71"/>
      <c r="L67" s="71"/>
      <c r="M67" s="71"/>
      <c r="N67" s="101"/>
      <c r="O67" s="71"/>
      <c r="P67" s="146"/>
      <c r="Q67" s="152"/>
      <c r="R67" s="71"/>
    </row>
    <row r="68" spans="3:18" s="70" customFormat="1" ht="15.6" x14ac:dyDescent="0.3">
      <c r="C68" s="100"/>
      <c r="D68" s="71"/>
      <c r="E68" s="71"/>
      <c r="F68" s="78"/>
      <c r="G68" s="71"/>
      <c r="H68" s="71"/>
      <c r="I68" s="71"/>
      <c r="J68" s="71"/>
      <c r="K68" s="71"/>
      <c r="L68" s="71"/>
      <c r="M68" s="71"/>
      <c r="N68" s="101"/>
      <c r="O68" s="71"/>
      <c r="P68" s="146"/>
      <c r="Q68" s="152"/>
      <c r="R68" s="71"/>
    </row>
    <row r="69" spans="3:18" s="70" customFormat="1" ht="15.6" x14ac:dyDescent="0.3">
      <c r="C69" s="100"/>
      <c r="D69" s="71"/>
      <c r="E69" s="71"/>
      <c r="F69" s="78"/>
      <c r="G69" s="71"/>
      <c r="H69" s="71"/>
      <c r="I69" s="71"/>
      <c r="J69" s="71"/>
      <c r="K69" s="71"/>
      <c r="L69" s="71"/>
      <c r="M69" s="71"/>
      <c r="N69" s="101"/>
      <c r="O69" s="71"/>
      <c r="P69" s="146"/>
      <c r="Q69" s="152"/>
      <c r="R69" s="71"/>
    </row>
    <row r="70" spans="3:18" s="70" customFormat="1" ht="15.6" x14ac:dyDescent="0.3">
      <c r="C70" s="100"/>
      <c r="D70" s="71"/>
      <c r="E70" s="71"/>
      <c r="F70" s="78"/>
      <c r="G70" s="71"/>
      <c r="H70" s="71"/>
      <c r="I70" s="71"/>
      <c r="J70" s="71"/>
      <c r="K70" s="71"/>
      <c r="L70" s="71"/>
      <c r="M70" s="71"/>
      <c r="N70" s="101"/>
      <c r="O70" s="71"/>
      <c r="P70" s="146"/>
      <c r="Q70" s="152"/>
      <c r="R70" s="71"/>
    </row>
    <row r="71" spans="3:18" s="70" customFormat="1" ht="15.6" x14ac:dyDescent="0.3">
      <c r="C71" s="100"/>
      <c r="D71" s="71"/>
      <c r="E71" s="71"/>
      <c r="F71" s="78"/>
      <c r="G71" s="71"/>
      <c r="H71" s="71"/>
      <c r="I71" s="71"/>
      <c r="J71" s="71"/>
      <c r="K71" s="71"/>
      <c r="L71" s="71"/>
      <c r="M71" s="71"/>
      <c r="N71" s="101"/>
      <c r="O71" s="71"/>
      <c r="P71" s="146"/>
      <c r="Q71" s="152"/>
      <c r="R71" s="71"/>
    </row>
    <row r="72" spans="3:18" s="70" customFormat="1" ht="15.6" x14ac:dyDescent="0.3">
      <c r="C72" s="100"/>
      <c r="D72" s="71"/>
      <c r="E72" s="71"/>
      <c r="F72" s="78"/>
      <c r="G72" s="71"/>
      <c r="H72" s="71"/>
      <c r="I72" s="71"/>
      <c r="J72" s="71"/>
      <c r="K72" s="71"/>
      <c r="L72" s="71"/>
      <c r="M72" s="71"/>
      <c r="N72" s="101"/>
      <c r="O72" s="71"/>
      <c r="P72" s="146"/>
      <c r="Q72" s="152"/>
      <c r="R72" s="71"/>
    </row>
    <row r="73" spans="3:18" s="70" customFormat="1" ht="15.6" x14ac:dyDescent="0.3">
      <c r="C73" s="100"/>
      <c r="D73" s="71"/>
      <c r="E73" s="71"/>
      <c r="F73" s="78"/>
      <c r="G73" s="71"/>
      <c r="H73" s="71"/>
      <c r="I73" s="71"/>
      <c r="J73" s="71"/>
      <c r="K73" s="71"/>
      <c r="L73" s="71"/>
      <c r="M73" s="71"/>
      <c r="N73" s="101"/>
      <c r="O73" s="71"/>
      <c r="P73" s="146"/>
      <c r="Q73" s="152"/>
      <c r="R73" s="71"/>
    </row>
    <row r="74" spans="3:18" s="70" customFormat="1" ht="15.6" x14ac:dyDescent="0.3">
      <c r="C74" s="100"/>
      <c r="D74" s="71"/>
      <c r="E74" s="71"/>
      <c r="F74" s="78"/>
      <c r="G74" s="71"/>
      <c r="H74" s="71"/>
      <c r="I74" s="71"/>
      <c r="J74" s="71"/>
      <c r="K74" s="71"/>
      <c r="L74" s="71"/>
      <c r="M74" s="71"/>
      <c r="N74" s="101"/>
      <c r="O74" s="71"/>
      <c r="P74" s="146"/>
      <c r="Q74" s="152"/>
      <c r="R74" s="71"/>
    </row>
    <row r="75" spans="3:18" s="70" customFormat="1" ht="15.6" x14ac:dyDescent="0.3">
      <c r="C75" s="100"/>
      <c r="D75" s="71"/>
      <c r="E75" s="71"/>
      <c r="F75" s="78"/>
      <c r="G75" s="71"/>
      <c r="H75" s="71"/>
      <c r="I75" s="71"/>
      <c r="J75" s="71"/>
      <c r="K75" s="71"/>
      <c r="L75" s="71"/>
      <c r="M75" s="71"/>
      <c r="N75" s="101"/>
      <c r="O75" s="71"/>
      <c r="P75" s="146"/>
      <c r="Q75" s="152"/>
      <c r="R75" s="71"/>
    </row>
    <row r="76" spans="3:18" s="70" customFormat="1" ht="15.6" x14ac:dyDescent="0.3">
      <c r="C76" s="100"/>
      <c r="D76" s="71"/>
      <c r="E76" s="71"/>
      <c r="F76" s="78"/>
      <c r="G76" s="71"/>
      <c r="H76" s="71"/>
      <c r="I76" s="71"/>
      <c r="J76" s="71"/>
      <c r="K76" s="71"/>
      <c r="L76" s="71"/>
      <c r="M76" s="71"/>
      <c r="N76" s="101"/>
      <c r="O76" s="71"/>
      <c r="P76" s="146"/>
      <c r="Q76" s="152"/>
      <c r="R76" s="71"/>
    </row>
    <row r="77" spans="3:18" s="70" customFormat="1" ht="15.6" x14ac:dyDescent="0.3">
      <c r="C77" s="100"/>
      <c r="D77" s="71"/>
      <c r="E77" s="71"/>
      <c r="F77" s="78"/>
      <c r="G77" s="71"/>
      <c r="H77" s="71"/>
      <c r="I77" s="71"/>
      <c r="J77" s="71"/>
      <c r="K77" s="71"/>
      <c r="L77" s="71"/>
      <c r="M77" s="71"/>
      <c r="N77" s="101"/>
      <c r="O77" s="71"/>
      <c r="P77" s="146"/>
      <c r="Q77" s="152"/>
      <c r="R77" s="71"/>
    </row>
    <row r="78" spans="3:18" s="70" customFormat="1" ht="15.6" x14ac:dyDescent="0.3">
      <c r="C78" s="100"/>
      <c r="D78" s="71"/>
      <c r="E78" s="71"/>
      <c r="F78" s="78"/>
      <c r="G78" s="71"/>
      <c r="H78" s="71"/>
      <c r="I78" s="71"/>
      <c r="J78" s="71"/>
      <c r="K78" s="71"/>
      <c r="L78" s="71"/>
      <c r="M78" s="71"/>
      <c r="N78" s="101"/>
      <c r="O78" s="71"/>
      <c r="P78" s="146"/>
      <c r="Q78" s="152"/>
      <c r="R78" s="71"/>
    </row>
    <row r="79" spans="3:18" s="70" customFormat="1" ht="15.6" x14ac:dyDescent="0.3">
      <c r="C79" s="100"/>
      <c r="D79" s="71"/>
      <c r="E79" s="71"/>
      <c r="F79" s="78"/>
      <c r="G79" s="71"/>
      <c r="H79" s="71"/>
      <c r="I79" s="71"/>
      <c r="J79" s="71"/>
      <c r="K79" s="71"/>
      <c r="L79" s="71"/>
      <c r="M79" s="71"/>
      <c r="N79" s="101"/>
      <c r="O79" s="71"/>
      <c r="P79" s="146"/>
      <c r="Q79" s="152"/>
      <c r="R79" s="71"/>
    </row>
    <row r="80" spans="3:18" s="70" customFormat="1" ht="15.6" x14ac:dyDescent="0.3">
      <c r="C80" s="100"/>
      <c r="D80" s="71"/>
      <c r="E80" s="71"/>
      <c r="F80" s="78"/>
      <c r="G80" s="71"/>
      <c r="H80" s="71"/>
      <c r="I80" s="71"/>
      <c r="J80" s="71"/>
      <c r="K80" s="71"/>
      <c r="L80" s="71"/>
      <c r="M80" s="71"/>
      <c r="N80" s="101"/>
      <c r="O80" s="71"/>
      <c r="P80" s="146"/>
      <c r="Q80" s="152"/>
      <c r="R80" s="71"/>
    </row>
    <row r="81" spans="3:18" s="70" customFormat="1" ht="15.6" x14ac:dyDescent="0.3">
      <c r="C81" s="100"/>
      <c r="D81" s="71"/>
      <c r="E81" s="71"/>
      <c r="F81" s="78"/>
      <c r="G81" s="71"/>
      <c r="H81" s="71"/>
      <c r="I81" s="71"/>
      <c r="J81" s="71"/>
      <c r="K81" s="71"/>
      <c r="L81" s="71"/>
      <c r="M81" s="71"/>
      <c r="N81" s="101"/>
      <c r="O81" s="71"/>
      <c r="P81" s="146"/>
      <c r="Q81" s="152"/>
      <c r="R81" s="71"/>
    </row>
    <row r="82" spans="3:18" s="70" customFormat="1" ht="15.6" x14ac:dyDescent="0.3">
      <c r="C82" s="100"/>
      <c r="D82" s="71"/>
      <c r="E82" s="71"/>
      <c r="F82" s="78"/>
      <c r="G82" s="71"/>
      <c r="H82" s="71"/>
      <c r="I82" s="71"/>
      <c r="J82" s="71"/>
      <c r="K82" s="71"/>
      <c r="L82" s="71"/>
      <c r="M82" s="71"/>
      <c r="N82" s="101"/>
      <c r="O82" s="71"/>
      <c r="P82" s="146"/>
      <c r="Q82" s="152"/>
      <c r="R82" s="71"/>
    </row>
    <row r="83" spans="3:18" s="70" customFormat="1" ht="15.6" x14ac:dyDescent="0.3">
      <c r="C83" s="100"/>
      <c r="D83" s="71"/>
      <c r="E83" s="71"/>
      <c r="F83" s="78"/>
      <c r="G83" s="71"/>
      <c r="H83" s="71"/>
      <c r="I83" s="71"/>
      <c r="J83" s="71"/>
      <c r="K83" s="71"/>
      <c r="L83" s="71"/>
      <c r="M83" s="71"/>
      <c r="N83" s="101"/>
      <c r="O83" s="71"/>
      <c r="P83" s="146"/>
      <c r="Q83" s="152"/>
      <c r="R83" s="71"/>
    </row>
    <row r="84" spans="3:18" s="70" customFormat="1" ht="15.6" x14ac:dyDescent="0.3">
      <c r="C84" s="100"/>
      <c r="D84" s="71"/>
      <c r="E84" s="71"/>
      <c r="F84" s="78"/>
      <c r="G84" s="71"/>
      <c r="H84" s="71"/>
      <c r="I84" s="71"/>
      <c r="J84" s="71"/>
      <c r="K84" s="71"/>
      <c r="L84" s="71"/>
      <c r="M84" s="71"/>
      <c r="N84" s="101"/>
      <c r="O84" s="71"/>
      <c r="P84" s="146"/>
      <c r="Q84" s="152"/>
      <c r="R84" s="71"/>
    </row>
    <row r="85" spans="3:18" s="70" customFormat="1" ht="15.6" x14ac:dyDescent="0.3">
      <c r="C85" s="100"/>
      <c r="D85" s="71"/>
      <c r="E85" s="71"/>
      <c r="F85" s="78"/>
      <c r="G85" s="71"/>
      <c r="H85" s="71"/>
      <c r="I85" s="71"/>
      <c r="J85" s="71"/>
      <c r="K85" s="71"/>
      <c r="L85" s="71"/>
      <c r="M85" s="71"/>
      <c r="N85" s="101"/>
      <c r="O85" s="71"/>
      <c r="P85" s="146"/>
      <c r="Q85" s="152"/>
      <c r="R85" s="71"/>
    </row>
    <row r="86" spans="3:18" s="70" customFormat="1" ht="15.6" x14ac:dyDescent="0.3">
      <c r="C86" s="100"/>
      <c r="D86" s="71"/>
      <c r="E86" s="71"/>
      <c r="F86" s="78"/>
      <c r="G86" s="71"/>
      <c r="H86" s="71"/>
      <c r="I86" s="71"/>
      <c r="J86" s="71"/>
      <c r="K86" s="71"/>
      <c r="L86" s="71"/>
      <c r="M86" s="71"/>
      <c r="N86" s="101"/>
      <c r="O86" s="71"/>
      <c r="P86" s="146"/>
      <c r="Q86" s="152"/>
      <c r="R86" s="71"/>
    </row>
    <row r="87" spans="3:18" s="70" customFormat="1" ht="15.6" x14ac:dyDescent="0.3">
      <c r="C87" s="100"/>
      <c r="D87" s="71"/>
      <c r="E87" s="71"/>
      <c r="F87" s="78"/>
      <c r="G87" s="71"/>
      <c r="H87" s="71"/>
      <c r="I87" s="71"/>
      <c r="J87" s="71"/>
      <c r="K87" s="71"/>
      <c r="L87" s="71"/>
      <c r="M87" s="71"/>
      <c r="N87" s="101"/>
      <c r="O87" s="71"/>
      <c r="P87" s="146"/>
      <c r="Q87" s="152"/>
      <c r="R87" s="71"/>
    </row>
    <row r="88" spans="3:18" s="70" customFormat="1" ht="15.6" x14ac:dyDescent="0.3">
      <c r="C88" s="100"/>
      <c r="D88" s="71"/>
      <c r="E88" s="71"/>
      <c r="F88" s="78"/>
      <c r="G88" s="71"/>
      <c r="H88" s="71"/>
      <c r="I88" s="71"/>
      <c r="J88" s="71"/>
      <c r="K88" s="71"/>
      <c r="L88" s="71"/>
      <c r="M88" s="71"/>
      <c r="N88" s="101"/>
      <c r="O88" s="71"/>
      <c r="P88" s="146"/>
      <c r="Q88" s="152"/>
      <c r="R88" s="71"/>
    </row>
    <row r="89" spans="3:18" s="70" customFormat="1" ht="15.6" x14ac:dyDescent="0.3">
      <c r="C89" s="100"/>
      <c r="D89" s="71"/>
      <c r="E89" s="71"/>
      <c r="F89" s="78"/>
      <c r="G89" s="71"/>
      <c r="H89" s="71"/>
      <c r="I89" s="71"/>
      <c r="J89" s="71"/>
      <c r="K89" s="71"/>
      <c r="L89" s="71"/>
      <c r="M89" s="71"/>
      <c r="N89" s="101"/>
      <c r="O89" s="71"/>
      <c r="P89" s="146"/>
      <c r="Q89" s="152"/>
      <c r="R89" s="71"/>
    </row>
    <row r="90" spans="3:18" s="70" customFormat="1" ht="15.6" x14ac:dyDescent="0.3">
      <c r="C90" s="100"/>
      <c r="D90" s="71"/>
      <c r="E90" s="71"/>
      <c r="F90" s="78"/>
      <c r="G90" s="71"/>
      <c r="H90" s="71"/>
      <c r="I90" s="71"/>
      <c r="J90" s="71"/>
      <c r="K90" s="71"/>
      <c r="L90" s="71"/>
      <c r="M90" s="71"/>
      <c r="N90" s="101"/>
      <c r="O90" s="71"/>
      <c r="P90" s="146"/>
      <c r="Q90" s="152"/>
      <c r="R90" s="71"/>
    </row>
    <row r="91" spans="3:18" s="70" customFormat="1" ht="15.6" x14ac:dyDescent="0.3">
      <c r="C91" s="100"/>
      <c r="D91" s="71"/>
      <c r="E91" s="71"/>
      <c r="F91" s="78"/>
      <c r="G91" s="71"/>
      <c r="H91" s="71"/>
      <c r="I91" s="71"/>
      <c r="J91" s="71"/>
      <c r="K91" s="71"/>
      <c r="L91" s="71"/>
      <c r="M91" s="71"/>
      <c r="N91" s="101"/>
      <c r="O91" s="71"/>
      <c r="P91" s="146"/>
      <c r="Q91" s="152"/>
      <c r="R91" s="71"/>
    </row>
    <row r="92" spans="3:18" s="70" customFormat="1" ht="15.6" x14ac:dyDescent="0.3">
      <c r="C92" s="100"/>
      <c r="D92" s="71"/>
      <c r="E92" s="71"/>
      <c r="F92" s="78"/>
      <c r="G92" s="71"/>
      <c r="H92" s="71"/>
      <c r="I92" s="71"/>
      <c r="J92" s="71"/>
      <c r="K92" s="71"/>
      <c r="L92" s="71"/>
      <c r="M92" s="71"/>
      <c r="N92" s="101"/>
      <c r="O92" s="71"/>
      <c r="P92" s="146"/>
      <c r="Q92" s="152"/>
      <c r="R92" s="71"/>
    </row>
    <row r="93" spans="3:18" s="70" customFormat="1" ht="15.6" x14ac:dyDescent="0.3">
      <c r="C93" s="100"/>
      <c r="D93" s="71"/>
      <c r="E93" s="71"/>
      <c r="F93" s="78"/>
      <c r="G93" s="71"/>
      <c r="H93" s="71"/>
      <c r="I93" s="71"/>
      <c r="J93" s="71"/>
      <c r="K93" s="71"/>
      <c r="L93" s="71"/>
      <c r="M93" s="71"/>
      <c r="N93" s="101"/>
      <c r="O93" s="71"/>
      <c r="P93" s="146"/>
      <c r="Q93" s="152"/>
      <c r="R93" s="71"/>
    </row>
    <row r="94" spans="3:18" s="70" customFormat="1" ht="15.6" x14ac:dyDescent="0.3">
      <c r="C94" s="100"/>
      <c r="D94" s="71"/>
      <c r="E94" s="71"/>
      <c r="F94" s="78"/>
      <c r="G94" s="71"/>
      <c r="H94" s="71"/>
      <c r="I94" s="71"/>
      <c r="J94" s="71"/>
      <c r="K94" s="71"/>
      <c r="L94" s="71"/>
      <c r="M94" s="71"/>
      <c r="N94" s="101"/>
      <c r="O94" s="71"/>
      <c r="P94" s="146"/>
      <c r="Q94" s="152"/>
      <c r="R94" s="71"/>
    </row>
    <row r="95" spans="3:18" s="70" customFormat="1" ht="15.6" x14ac:dyDescent="0.3">
      <c r="C95" s="100"/>
      <c r="D95" s="71"/>
      <c r="E95" s="71"/>
      <c r="F95" s="78"/>
      <c r="G95" s="71"/>
      <c r="H95" s="71"/>
      <c r="I95" s="71"/>
      <c r="J95" s="71"/>
      <c r="K95" s="71"/>
      <c r="L95" s="71"/>
      <c r="M95" s="71"/>
      <c r="N95" s="101"/>
      <c r="O95" s="71"/>
      <c r="P95" s="146"/>
      <c r="Q95" s="152"/>
      <c r="R95" s="71"/>
    </row>
    <row r="96" spans="3:18" s="70" customFormat="1" ht="15.6" x14ac:dyDescent="0.3">
      <c r="C96" s="100"/>
      <c r="D96" s="71"/>
      <c r="E96" s="71"/>
      <c r="F96" s="78"/>
      <c r="G96" s="71"/>
      <c r="H96" s="71"/>
      <c r="I96" s="71"/>
      <c r="J96" s="71"/>
      <c r="K96" s="71"/>
      <c r="L96" s="71"/>
      <c r="M96" s="71"/>
      <c r="N96" s="101"/>
      <c r="O96" s="71"/>
      <c r="P96" s="146"/>
      <c r="Q96" s="152"/>
      <c r="R96" s="71"/>
    </row>
    <row r="97" spans="3:18" s="70" customFormat="1" ht="15.6" x14ac:dyDescent="0.3">
      <c r="C97" s="100"/>
      <c r="D97" s="71"/>
      <c r="E97" s="71"/>
      <c r="F97" s="78"/>
      <c r="G97" s="71"/>
      <c r="H97" s="71"/>
      <c r="I97" s="71"/>
      <c r="J97" s="71"/>
      <c r="K97" s="71"/>
      <c r="L97" s="71"/>
      <c r="M97" s="71"/>
      <c r="N97" s="101"/>
      <c r="O97" s="71"/>
      <c r="P97" s="146"/>
      <c r="Q97" s="152"/>
      <c r="R97" s="71"/>
    </row>
    <row r="98" spans="3:18" s="53" customFormat="1" ht="15.6" x14ac:dyDescent="0.3">
      <c r="C98" s="102"/>
      <c r="D98" s="61"/>
      <c r="E98" s="61"/>
      <c r="F98" s="104"/>
      <c r="G98" s="61"/>
      <c r="H98" s="61"/>
      <c r="I98" s="61"/>
      <c r="J98" s="61"/>
      <c r="K98" s="61"/>
      <c r="L98" s="61"/>
      <c r="M98" s="61"/>
      <c r="N98" s="110"/>
      <c r="O98" s="61"/>
      <c r="P98" s="147"/>
      <c r="Q98" s="153"/>
      <c r="R98" s="61"/>
    </row>
    <row r="99" spans="3:18" s="53" customFormat="1" ht="15.6" x14ac:dyDescent="0.3">
      <c r="C99" s="102"/>
      <c r="D99" s="61"/>
      <c r="E99" s="61"/>
      <c r="F99" s="104"/>
      <c r="G99" s="61"/>
      <c r="H99" s="61"/>
      <c r="I99" s="61"/>
      <c r="J99" s="61"/>
      <c r="K99" s="61"/>
      <c r="L99" s="61"/>
      <c r="M99" s="61"/>
      <c r="N99" s="110"/>
      <c r="O99" s="61"/>
      <c r="P99" s="147"/>
      <c r="Q99" s="153"/>
      <c r="R99" s="61"/>
    </row>
    <row r="100" spans="3:18" s="53" customFormat="1" ht="15.6" x14ac:dyDescent="0.3">
      <c r="C100" s="102"/>
      <c r="D100" s="61"/>
      <c r="E100" s="61"/>
      <c r="F100" s="104"/>
      <c r="G100" s="61"/>
      <c r="H100" s="61"/>
      <c r="I100" s="61"/>
      <c r="J100" s="61"/>
      <c r="K100" s="61"/>
      <c r="L100" s="61"/>
      <c r="M100" s="61"/>
      <c r="N100" s="110"/>
      <c r="O100" s="61"/>
      <c r="P100" s="147"/>
      <c r="Q100" s="153"/>
      <c r="R100" s="61"/>
    </row>
    <row r="101" spans="3:18" s="53" customFormat="1" ht="15.6" x14ac:dyDescent="0.3">
      <c r="C101" s="102"/>
      <c r="D101" s="61"/>
      <c r="E101" s="61"/>
      <c r="F101" s="104"/>
      <c r="G101" s="61"/>
      <c r="H101" s="61"/>
      <c r="I101" s="61"/>
      <c r="J101" s="61"/>
      <c r="K101" s="61"/>
      <c r="L101" s="61"/>
      <c r="M101" s="61"/>
      <c r="N101" s="110"/>
      <c r="O101" s="61"/>
      <c r="P101" s="147"/>
      <c r="Q101" s="153"/>
      <c r="R101" s="61"/>
    </row>
    <row r="102" spans="3:18" s="53" customFormat="1" ht="15.6" x14ac:dyDescent="0.3">
      <c r="C102" s="102"/>
      <c r="D102" s="61"/>
      <c r="E102" s="61"/>
      <c r="F102" s="104"/>
      <c r="G102" s="61"/>
      <c r="H102" s="61"/>
      <c r="I102" s="61"/>
      <c r="J102" s="61"/>
      <c r="K102" s="61"/>
      <c r="L102" s="61"/>
      <c r="M102" s="61"/>
      <c r="N102" s="110"/>
      <c r="O102" s="61"/>
      <c r="P102" s="147"/>
      <c r="Q102" s="153"/>
      <c r="R102" s="61"/>
    </row>
    <row r="103" spans="3:18" s="53" customFormat="1" ht="15.6" x14ac:dyDescent="0.3">
      <c r="C103" s="102"/>
      <c r="D103" s="61"/>
      <c r="E103" s="61"/>
      <c r="F103" s="104"/>
      <c r="G103" s="61"/>
      <c r="H103" s="61"/>
      <c r="I103" s="61"/>
      <c r="J103" s="61"/>
      <c r="K103" s="61"/>
      <c r="L103" s="61"/>
      <c r="M103" s="61"/>
      <c r="N103" s="110"/>
      <c r="O103" s="61"/>
      <c r="P103" s="147"/>
      <c r="Q103" s="153"/>
      <c r="R103" s="61"/>
    </row>
    <row r="104" spans="3:18" s="53" customFormat="1" ht="15.6" x14ac:dyDescent="0.3">
      <c r="C104" s="102"/>
      <c r="D104" s="61"/>
      <c r="E104" s="61"/>
      <c r="F104" s="104"/>
      <c r="G104" s="61"/>
      <c r="H104" s="61"/>
      <c r="I104" s="61"/>
      <c r="J104" s="61"/>
      <c r="K104" s="61"/>
      <c r="L104" s="61"/>
      <c r="M104" s="61"/>
      <c r="N104" s="110"/>
      <c r="O104" s="61"/>
      <c r="P104" s="147"/>
      <c r="Q104" s="153"/>
      <c r="R104" s="61"/>
    </row>
    <row r="105" spans="3:18" s="53" customFormat="1" ht="15.6" x14ac:dyDescent="0.3">
      <c r="C105" s="102"/>
      <c r="D105" s="61"/>
      <c r="E105" s="61"/>
      <c r="F105" s="104"/>
      <c r="G105" s="61"/>
      <c r="H105" s="61"/>
      <c r="I105" s="61"/>
      <c r="J105" s="61"/>
      <c r="K105" s="61"/>
      <c r="L105" s="61"/>
      <c r="M105" s="61"/>
      <c r="N105" s="110"/>
      <c r="O105" s="61"/>
      <c r="P105" s="147"/>
      <c r="Q105" s="153"/>
      <c r="R105" s="61"/>
    </row>
    <row r="106" spans="3:18" x14ac:dyDescent="0.3">
      <c r="C106" s="103"/>
      <c r="D106" s="60"/>
      <c r="E106" s="60"/>
      <c r="F106" s="105"/>
      <c r="G106" s="60"/>
      <c r="H106" s="60"/>
      <c r="I106" s="60"/>
      <c r="J106" s="60"/>
      <c r="K106" s="60"/>
      <c r="L106" s="60"/>
      <c r="M106" s="60"/>
      <c r="N106" s="111"/>
      <c r="O106" s="60"/>
      <c r="P106" s="148"/>
      <c r="Q106" s="154"/>
      <c r="R106" s="60"/>
    </row>
    <row r="107" spans="3:18" x14ac:dyDescent="0.3">
      <c r="C107" s="103"/>
      <c r="D107" s="60"/>
      <c r="E107" s="60"/>
      <c r="F107" s="105"/>
      <c r="G107" s="60"/>
      <c r="H107" s="60"/>
      <c r="I107" s="60"/>
      <c r="J107" s="60"/>
      <c r="K107" s="60"/>
      <c r="L107" s="60"/>
      <c r="M107" s="60"/>
      <c r="N107" s="111"/>
      <c r="O107" s="60"/>
      <c r="P107" s="148"/>
      <c r="Q107" s="154"/>
      <c r="R107" s="60"/>
    </row>
    <row r="108" spans="3:18" x14ac:dyDescent="0.3">
      <c r="C108" s="103"/>
      <c r="D108" s="60"/>
      <c r="E108" s="60"/>
      <c r="F108" s="105"/>
      <c r="G108" s="60"/>
      <c r="H108" s="60"/>
      <c r="I108" s="60"/>
      <c r="J108" s="60"/>
      <c r="K108" s="60"/>
      <c r="L108" s="60"/>
      <c r="M108" s="60"/>
      <c r="N108" s="111"/>
      <c r="O108" s="60"/>
      <c r="P108" s="148"/>
      <c r="Q108" s="154"/>
      <c r="R108" s="60"/>
    </row>
    <row r="109" spans="3:18" x14ac:dyDescent="0.3">
      <c r="C109" s="103"/>
      <c r="D109" s="60"/>
      <c r="E109" s="60"/>
      <c r="F109" s="105"/>
      <c r="G109" s="60"/>
      <c r="H109" s="60"/>
      <c r="I109" s="60"/>
      <c r="J109" s="60"/>
      <c r="K109" s="60"/>
      <c r="L109" s="60"/>
      <c r="M109" s="60"/>
      <c r="N109" s="111"/>
      <c r="O109" s="60"/>
      <c r="P109" s="148"/>
      <c r="Q109" s="154"/>
      <c r="R109" s="60"/>
    </row>
    <row r="110" spans="3:18" x14ac:dyDescent="0.3">
      <c r="C110" s="103"/>
      <c r="D110" s="60"/>
      <c r="E110" s="60"/>
      <c r="F110" s="105"/>
      <c r="G110" s="60"/>
      <c r="H110" s="60"/>
      <c r="I110" s="60"/>
      <c r="J110" s="60"/>
      <c r="K110" s="60"/>
      <c r="L110" s="60"/>
      <c r="M110" s="60"/>
      <c r="N110" s="111"/>
      <c r="O110" s="60"/>
      <c r="P110" s="148"/>
      <c r="Q110" s="154"/>
      <c r="R110" s="60"/>
    </row>
    <row r="111" spans="3:18" x14ac:dyDescent="0.3">
      <c r="C111" s="103"/>
      <c r="D111" s="60"/>
      <c r="E111" s="60"/>
      <c r="F111" s="105"/>
      <c r="G111" s="60"/>
      <c r="H111" s="60"/>
      <c r="I111" s="60"/>
      <c r="J111" s="60"/>
      <c r="K111" s="60"/>
      <c r="L111" s="60"/>
      <c r="M111" s="60"/>
      <c r="N111" s="111"/>
      <c r="O111" s="60"/>
      <c r="P111" s="148"/>
      <c r="Q111" s="154"/>
      <c r="R111" s="60"/>
    </row>
    <row r="112" spans="3:18" x14ac:dyDescent="0.3">
      <c r="C112" s="103"/>
      <c r="D112" s="60"/>
      <c r="E112" s="60"/>
      <c r="F112" s="105"/>
      <c r="G112" s="60"/>
      <c r="H112" s="60"/>
      <c r="I112" s="60"/>
      <c r="J112" s="60"/>
      <c r="K112" s="60"/>
      <c r="L112" s="60"/>
      <c r="M112" s="60"/>
      <c r="N112" s="111"/>
      <c r="O112" s="60"/>
      <c r="P112" s="148"/>
      <c r="Q112" s="154"/>
      <c r="R112" s="60"/>
    </row>
    <row r="113" spans="3:18" x14ac:dyDescent="0.3">
      <c r="C113" s="103"/>
      <c r="D113" s="60"/>
      <c r="E113" s="60"/>
      <c r="F113" s="105"/>
      <c r="G113" s="60"/>
      <c r="H113" s="60"/>
      <c r="I113" s="60"/>
      <c r="J113" s="60"/>
      <c r="K113" s="60"/>
      <c r="L113" s="60"/>
      <c r="M113" s="60"/>
      <c r="N113" s="111"/>
      <c r="O113" s="60"/>
      <c r="P113" s="148"/>
      <c r="Q113" s="154"/>
      <c r="R113" s="60"/>
    </row>
    <row r="114" spans="3:18" x14ac:dyDescent="0.3">
      <c r="C114" s="103"/>
      <c r="D114" s="60"/>
      <c r="E114" s="60"/>
      <c r="F114" s="105"/>
      <c r="G114" s="60"/>
      <c r="H114" s="60"/>
      <c r="I114" s="60"/>
      <c r="J114" s="60"/>
      <c r="K114" s="60"/>
      <c r="L114" s="60"/>
      <c r="M114" s="60"/>
      <c r="N114" s="111"/>
      <c r="O114" s="60"/>
      <c r="P114" s="148"/>
      <c r="Q114" s="154"/>
      <c r="R114" s="60"/>
    </row>
    <row r="115" spans="3:18" x14ac:dyDescent="0.3">
      <c r="C115" s="103"/>
      <c r="D115" s="60"/>
      <c r="E115" s="60"/>
      <c r="F115" s="105"/>
      <c r="G115" s="60"/>
      <c r="H115" s="60"/>
      <c r="I115" s="60"/>
      <c r="J115" s="60"/>
      <c r="K115" s="60"/>
      <c r="L115" s="60"/>
      <c r="M115" s="60"/>
      <c r="N115" s="111"/>
      <c r="O115" s="60"/>
      <c r="P115" s="148"/>
      <c r="Q115" s="154"/>
      <c r="R115" s="60"/>
    </row>
    <row r="116" spans="3:18" x14ac:dyDescent="0.3">
      <c r="C116" s="103"/>
      <c r="D116" s="60"/>
      <c r="E116" s="60"/>
      <c r="F116" s="105"/>
      <c r="G116" s="60"/>
      <c r="H116" s="60"/>
      <c r="I116" s="60"/>
      <c r="J116" s="60"/>
      <c r="K116" s="60"/>
      <c r="L116" s="60"/>
      <c r="M116" s="60"/>
      <c r="N116" s="111"/>
      <c r="O116" s="60"/>
      <c r="P116" s="148"/>
      <c r="Q116" s="154"/>
      <c r="R116" s="60"/>
    </row>
    <row r="117" spans="3:18" x14ac:dyDescent="0.3">
      <c r="C117" s="103"/>
      <c r="D117" s="60"/>
      <c r="E117" s="60"/>
      <c r="F117" s="105"/>
      <c r="G117" s="60"/>
      <c r="H117" s="60"/>
      <c r="I117" s="60"/>
      <c r="J117" s="60"/>
      <c r="K117" s="60"/>
      <c r="L117" s="60"/>
      <c r="M117" s="60"/>
      <c r="N117" s="111"/>
      <c r="O117" s="60"/>
      <c r="P117" s="148"/>
      <c r="Q117" s="154"/>
      <c r="R117" s="60"/>
    </row>
  </sheetData>
  <mergeCells count="3">
    <mergeCell ref="G1:H1"/>
    <mergeCell ref="G4:H4"/>
    <mergeCell ref="I4:J4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Z22"/>
  <sheetViews>
    <sheetView workbookViewId="0">
      <pane xSplit="5" ySplit="7" topLeftCell="F8" activePane="bottomRight" state="frozen"/>
      <selection activeCell="A7" sqref="A7"/>
      <selection pane="topRight" activeCell="E7" sqref="E7"/>
      <selection pane="bottomLeft" activeCell="A9" sqref="A9"/>
      <selection pane="bottomRight" activeCell="F18" sqref="F18"/>
    </sheetView>
  </sheetViews>
  <sheetFormatPr defaultColWidth="11.5546875" defaultRowHeight="13.2" x14ac:dyDescent="0.25"/>
  <cols>
    <col min="1" max="1" width="3.21875" customWidth="1"/>
    <col min="2" max="3" width="13.6640625" customWidth="1"/>
    <col min="4" max="4" width="12.21875" customWidth="1"/>
    <col min="5" max="5" width="6.21875" customWidth="1"/>
    <col min="6" max="6" width="30.33203125" bestFit="1" customWidth="1"/>
    <col min="7" max="7" width="7.109375" bestFit="1" customWidth="1"/>
    <col min="8" max="8" width="19" customWidth="1"/>
    <col min="9" max="9" width="17.5546875" customWidth="1"/>
    <col min="10" max="12" width="14.6640625" bestFit="1" customWidth="1"/>
    <col min="13" max="13" width="33.44140625" bestFit="1" customWidth="1"/>
    <col min="14" max="14" width="6.33203125" style="120" customWidth="1"/>
    <col min="15" max="15" width="12.44140625" customWidth="1"/>
    <col min="16" max="16" width="8.6640625" customWidth="1"/>
    <col min="17" max="17" width="8.21875" bestFit="1" customWidth="1"/>
    <col min="18" max="18" width="11.44140625" customWidth="1"/>
    <col min="19" max="19" width="8.6640625" customWidth="1"/>
    <col min="20" max="20" width="8.88671875" bestFit="1" customWidth="1"/>
    <col min="21" max="21" width="11.88671875" customWidth="1"/>
    <col min="22" max="22" width="6.88671875" customWidth="1"/>
    <col min="23" max="23" width="10.77734375" customWidth="1"/>
    <col min="24" max="24" width="10" customWidth="1"/>
    <col min="25" max="25" width="12.44140625" customWidth="1"/>
  </cols>
  <sheetData>
    <row r="1" spans="2:26" s="17" customFormat="1" ht="15.6" hidden="1" x14ac:dyDescent="0.3">
      <c r="F1" s="29"/>
      <c r="G1" s="30"/>
      <c r="H1" s="189" t="s">
        <v>21</v>
      </c>
      <c r="I1" s="189"/>
      <c r="J1" s="50">
        <v>42735</v>
      </c>
      <c r="K1" s="28"/>
      <c r="L1" s="30"/>
      <c r="M1" s="51"/>
      <c r="N1" s="29"/>
      <c r="O1" s="30"/>
      <c r="P1" s="30"/>
      <c r="Q1" s="51"/>
      <c r="R1" s="51"/>
      <c r="S1" s="51"/>
      <c r="T1" s="51"/>
      <c r="U1" s="51"/>
      <c r="V1" s="30"/>
      <c r="W1" s="30"/>
      <c r="X1" s="16"/>
      <c r="Y1" s="16"/>
      <c r="Z1" s="15"/>
    </row>
    <row r="2" spans="2:26" s="17" customFormat="1" ht="15.6" hidden="1" x14ac:dyDescent="0.3">
      <c r="F2" s="29"/>
      <c r="G2" s="30"/>
      <c r="H2" s="31" t="s">
        <v>22</v>
      </c>
      <c r="I2" s="32">
        <v>36</v>
      </c>
      <c r="J2" s="33"/>
      <c r="K2" s="34"/>
      <c r="L2" s="30"/>
      <c r="M2" s="51"/>
      <c r="N2" s="29"/>
      <c r="O2" s="30"/>
      <c r="P2" s="30"/>
      <c r="Q2" s="51"/>
      <c r="R2" s="51"/>
      <c r="S2" s="51"/>
      <c r="T2" s="51"/>
      <c r="U2" s="51"/>
      <c r="V2" s="30"/>
      <c r="W2" s="30"/>
      <c r="X2" s="16"/>
      <c r="Y2" s="16"/>
      <c r="Z2" s="15"/>
    </row>
    <row r="3" spans="2:26" s="17" customFormat="1" ht="15.6" hidden="1" x14ac:dyDescent="0.3">
      <c r="F3" s="37"/>
      <c r="G3" s="30"/>
      <c r="H3" s="190" t="s">
        <v>23</v>
      </c>
      <c r="I3" s="190"/>
      <c r="J3" s="191" t="s">
        <v>24</v>
      </c>
      <c r="K3" s="191"/>
      <c r="L3" s="30"/>
      <c r="M3" s="51"/>
      <c r="N3" s="29"/>
      <c r="O3" s="30"/>
      <c r="P3" s="30"/>
      <c r="Q3" s="51"/>
      <c r="R3" s="51"/>
      <c r="S3" s="51"/>
      <c r="T3" s="51"/>
      <c r="U3" s="51"/>
      <c r="V3" s="30"/>
      <c r="W3" s="30"/>
      <c r="X3" s="16"/>
      <c r="Y3" s="16"/>
      <c r="Z3" s="15"/>
    </row>
    <row r="4" spans="2:26" s="17" customFormat="1" ht="15.6" hidden="1" x14ac:dyDescent="0.3">
      <c r="F4" s="37"/>
      <c r="G4" s="30"/>
      <c r="H4" s="36" t="s">
        <v>25</v>
      </c>
      <c r="I4" s="38">
        <f>200-I2</f>
        <v>164</v>
      </c>
      <c r="J4" s="39">
        <v>7</v>
      </c>
      <c r="K4" s="35">
        <v>12</v>
      </c>
      <c r="L4" s="30"/>
      <c r="M4" s="51"/>
      <c r="N4" s="29"/>
      <c r="O4" s="30"/>
      <c r="P4" s="30"/>
      <c r="Q4" s="51"/>
      <c r="R4" s="51"/>
      <c r="S4" s="51"/>
      <c r="T4" s="51"/>
      <c r="U4" s="51"/>
      <c r="V4" s="30"/>
      <c r="W4" s="30"/>
      <c r="X4" s="16"/>
      <c r="Y4" s="16"/>
      <c r="Z4" s="15"/>
    </row>
    <row r="5" spans="2:26" s="17" customFormat="1" ht="15.6" hidden="1" x14ac:dyDescent="0.3">
      <c r="F5" s="37"/>
      <c r="G5" s="30"/>
      <c r="H5" s="36" t="s">
        <v>26</v>
      </c>
      <c r="I5" s="40">
        <f>230-I2</f>
        <v>194</v>
      </c>
      <c r="J5" s="39">
        <v>13</v>
      </c>
      <c r="K5" s="35">
        <v>17</v>
      </c>
      <c r="L5" s="30"/>
      <c r="M5" s="51"/>
      <c r="N5" s="29"/>
      <c r="O5" s="30"/>
      <c r="P5" s="30"/>
      <c r="Q5" s="51"/>
      <c r="R5" s="51"/>
      <c r="S5" s="51"/>
      <c r="T5" s="51"/>
      <c r="U5" s="51"/>
      <c r="V5" s="30"/>
      <c r="W5" s="30"/>
      <c r="X5" s="16"/>
      <c r="Y5" s="16"/>
      <c r="Z5" s="15"/>
    </row>
    <row r="6" spans="2:26" s="17" customFormat="1" ht="16.2" hidden="1" thickBot="1" x14ac:dyDescent="0.35">
      <c r="F6" s="37"/>
      <c r="G6" s="45"/>
      <c r="H6" s="41" t="s">
        <v>27</v>
      </c>
      <c r="I6" s="42">
        <f>270-I2</f>
        <v>234</v>
      </c>
      <c r="J6" s="43">
        <v>18</v>
      </c>
      <c r="K6" s="44"/>
      <c r="L6" s="45"/>
      <c r="M6" s="52"/>
      <c r="N6" s="119"/>
      <c r="O6" s="45"/>
      <c r="P6" s="45"/>
      <c r="Q6" s="52"/>
      <c r="R6" s="52"/>
      <c r="S6" s="52"/>
      <c r="T6" s="52"/>
      <c r="U6" s="52"/>
      <c r="V6" s="45"/>
      <c r="W6" s="45"/>
      <c r="X6" s="46"/>
      <c r="Y6" s="46"/>
      <c r="Z6" s="15"/>
    </row>
    <row r="7" spans="2:26" s="128" customFormat="1" ht="45.6" customHeight="1" thickBot="1" x14ac:dyDescent="0.3">
      <c r="B7" s="137" t="s">
        <v>29</v>
      </c>
      <c r="C7" s="137" t="s">
        <v>30</v>
      </c>
      <c r="D7" s="136" t="s">
        <v>28</v>
      </c>
      <c r="E7" s="137" t="s">
        <v>54</v>
      </c>
      <c r="F7" s="131" t="s">
        <v>31</v>
      </c>
      <c r="G7" s="132" t="s">
        <v>37</v>
      </c>
      <c r="H7" s="131" t="s">
        <v>38</v>
      </c>
      <c r="I7" s="130" t="s">
        <v>32</v>
      </c>
      <c r="J7" s="131" t="s">
        <v>39</v>
      </c>
      <c r="K7" s="131" t="s">
        <v>40</v>
      </c>
      <c r="L7" s="131" t="s">
        <v>41</v>
      </c>
      <c r="M7" s="133" t="s">
        <v>33</v>
      </c>
      <c r="N7" s="130" t="s">
        <v>2</v>
      </c>
      <c r="O7" s="130" t="s">
        <v>34</v>
      </c>
      <c r="P7" s="130" t="s">
        <v>35</v>
      </c>
      <c r="Q7" s="134" t="s">
        <v>42</v>
      </c>
      <c r="R7" s="134" t="s">
        <v>43</v>
      </c>
      <c r="S7" s="134" t="s">
        <v>44</v>
      </c>
      <c r="T7" s="134" t="s">
        <v>45</v>
      </c>
      <c r="U7" s="131" t="s">
        <v>46</v>
      </c>
      <c r="V7" s="130" t="s">
        <v>36</v>
      </c>
      <c r="W7" s="130" t="s">
        <v>51</v>
      </c>
      <c r="X7" s="130" t="s">
        <v>131</v>
      </c>
      <c r="Y7" s="135" t="s">
        <v>55</v>
      </c>
      <c r="Z7" s="129"/>
    </row>
    <row r="8" spans="2:26" s="115" customFormat="1" ht="15.6" x14ac:dyDescent="0.25">
      <c r="B8" s="121" t="s">
        <v>144</v>
      </c>
      <c r="C8" s="69" t="str">
        <f>VLOOKUP(Table4[[#This Row],[NOM]],Table5[],2,FALSE)</f>
        <v>AABB</v>
      </c>
      <c r="D8" s="69" t="str">
        <f>VLOOKUP(Table4[[#This Row],[NOM]],Table5[],3,FALSE)</f>
        <v>10807593J</v>
      </c>
      <c r="E8" s="69" t="str">
        <f>VLOOKUP(Table4[[#This Row],[NOM]],Table5[],4,FALSE)</f>
        <v>H</v>
      </c>
      <c r="F8" s="69">
        <f>VLOOKUP(Table4[[#This Row],[NOM]],Table5[],5,FALSE)</f>
        <v>0</v>
      </c>
      <c r="G8" s="69">
        <f>VLOOKUP(Table4[[#This Row],[NOM]],Table5[],6,FALSE)</f>
        <v>0</v>
      </c>
      <c r="H8" s="69" t="str">
        <f>VLOOKUP(Table4[[#This Row],[NOM]],Table5[],7,FALSE)</f>
        <v>LYON</v>
      </c>
      <c r="I8" s="68">
        <f>VLOOKUP(Table4[[#This Row],[NOM]],Table5[],8,FALSE)</f>
        <v>38709</v>
      </c>
      <c r="J8" s="69">
        <f>VLOOKUP(Table4[[#This Row],[NOM]],Table5[],9,FALSE)</f>
        <v>0</v>
      </c>
      <c r="K8" s="69">
        <f>VLOOKUP(Table4[[#This Row],[NOM]],Table5[],10,FALSE)</f>
        <v>0</v>
      </c>
      <c r="L8" s="69">
        <f>VLOOKUP(Table4[[#This Row],[NOM]],Table5[],11,FALSE)</f>
        <v>0</v>
      </c>
      <c r="M8" s="69">
        <f>VLOOKUP(Table4[[#This Row],[NOM]],Table5[],12,FALSE)</f>
        <v>0</v>
      </c>
      <c r="N8" s="69">
        <f>VLOOKUP(Table4[[#This Row],[NOM]],Table5[],13,FALSE)</f>
        <v>11</v>
      </c>
      <c r="O8" s="69" t="str">
        <f>VLOOKUP(Table4[[#This Row],[NOM]],Table5[],14,FALSE)</f>
        <v>BENJAMINS</v>
      </c>
      <c r="P8" s="69">
        <f>VLOOKUP(Table4[[#This Row],[NOM]],Table5[],15,FALSE)</f>
        <v>0</v>
      </c>
      <c r="Q8" s="142">
        <f>IF(ISBLANK(#REF!),"",$I$2)</f>
        <v>36</v>
      </c>
      <c r="R8" s="142">
        <f>IF(ISBLANK(#REF!),"",IF((N8&gt;=$J$6),$I$6,IF((N8&lt;=$K$4),$I$4,$I$5)))</f>
        <v>164</v>
      </c>
      <c r="S8" s="142"/>
      <c r="T8" s="142">
        <f>IF(ISBLANK(#REF!),"",((Q8+R8)-S8))</f>
        <v>200</v>
      </c>
      <c r="U8" s="127"/>
      <c r="V8" s="122"/>
      <c r="W8" s="123"/>
      <c r="X8" s="122"/>
      <c r="Y8" s="121" t="s">
        <v>49</v>
      </c>
      <c r="Z8" s="114"/>
    </row>
    <row r="9" spans="2:26" s="115" customFormat="1" ht="15.6" x14ac:dyDescent="0.25">
      <c r="B9" s="121" t="s">
        <v>144</v>
      </c>
      <c r="C9" s="69" t="str">
        <f>VLOOKUP(Table4[[#This Row],[NOM]],Table5[],2,FALSE)</f>
        <v>AABB</v>
      </c>
      <c r="D9" s="69" t="str">
        <f>VLOOKUP(Table4[[#This Row],[NOM]],Table5[],3,FALSE)</f>
        <v>10807593J</v>
      </c>
      <c r="E9" s="69" t="str">
        <f>VLOOKUP(Table4[[#This Row],[NOM]],Table5[],4,FALSE)</f>
        <v>H</v>
      </c>
      <c r="F9" s="69">
        <f>VLOOKUP(Table4[[#This Row],[NOM]],Table5[],5,FALSE)</f>
        <v>0</v>
      </c>
      <c r="G9" s="69">
        <f>VLOOKUP(Table4[[#This Row],[NOM]],Table5[],6,FALSE)</f>
        <v>0</v>
      </c>
      <c r="H9" s="69" t="str">
        <f>VLOOKUP(Table4[[#This Row],[NOM]],Table5[],7,FALSE)</f>
        <v>LYON</v>
      </c>
      <c r="I9" s="68">
        <f>VLOOKUP(Table4[[#This Row],[NOM]],Table5[],8,FALSE)</f>
        <v>38709</v>
      </c>
      <c r="J9" s="69">
        <f>VLOOKUP(Table4[[#This Row],[NOM]],Table5[],9,FALSE)</f>
        <v>0</v>
      </c>
      <c r="K9" s="69">
        <f>VLOOKUP(Table4[[#This Row],[NOM]],Table5[],10,FALSE)</f>
        <v>0</v>
      </c>
      <c r="L9" s="69">
        <f>VLOOKUP(Table4[[#This Row],[NOM]],Table5[],11,FALSE)</f>
        <v>0</v>
      </c>
      <c r="M9" s="69">
        <f>VLOOKUP(Table4[[#This Row],[NOM]],Table5[],12,FALSE)</f>
        <v>0</v>
      </c>
      <c r="N9" s="69">
        <f>VLOOKUP(Table4[[#This Row],[NOM]],Table5[],13,FALSE)</f>
        <v>11</v>
      </c>
      <c r="O9" s="69" t="str">
        <f>VLOOKUP(Table4[[#This Row],[NOM]],Table5[],14,FALSE)</f>
        <v>BENJAMINS</v>
      </c>
      <c r="P9" s="69">
        <f>VLOOKUP(Table4[[#This Row],[NOM]],Table5[],15,FALSE)</f>
        <v>0</v>
      </c>
      <c r="Q9" s="142">
        <f t="shared" ref="Q9:Q13" si="0">IF(ISBLANK(I9),"",$I$2)</f>
        <v>36</v>
      </c>
      <c r="R9" s="142">
        <f t="shared" ref="R9:R13" si="1">IF(ISBLANK(I9),"",IF((N9&gt;=$J$6),$I$6,IF((N9&lt;=$K$4),$I$4,$I$5)))</f>
        <v>164</v>
      </c>
      <c r="S9" s="142"/>
      <c r="T9" s="142">
        <f t="shared" ref="T9:T13" si="2">IF(ISBLANK(I9),"",((Q9+R9)-S9))</f>
        <v>200</v>
      </c>
      <c r="U9" s="127"/>
      <c r="V9" s="122"/>
      <c r="W9" s="123"/>
      <c r="X9" s="122"/>
      <c r="Y9" s="121" t="s">
        <v>48</v>
      </c>
      <c r="Z9" s="114"/>
    </row>
    <row r="10" spans="2:26" s="115" customFormat="1" ht="15.6" x14ac:dyDescent="0.25">
      <c r="B10" s="121" t="s">
        <v>147</v>
      </c>
      <c r="C10" s="69" t="str">
        <f>VLOOKUP(Table4[[#This Row],[NOM]],Table5[],2,FALSE)</f>
        <v>CCCC</v>
      </c>
      <c r="D10" s="69" t="str">
        <f>VLOOKUP(Table4[[#This Row],[NOM]],Table5[],3,FALSE)</f>
        <v>10898313S</v>
      </c>
      <c r="E10" s="69" t="str">
        <f>VLOOKUP(Table4[[#This Row],[NOM]],Table5[],4,FALSE)</f>
        <v>H</v>
      </c>
      <c r="F10" s="69">
        <f>VLOOKUP(Table4[[#This Row],[NOM]],Table5[],5,FALSE)</f>
        <v>0</v>
      </c>
      <c r="G10" s="69">
        <f>VLOOKUP(Table4[[#This Row],[NOM]],Table5[],6,FALSE)</f>
        <v>0</v>
      </c>
      <c r="H10" s="69" t="str">
        <f>VLOOKUP(Table4[[#This Row],[NOM]],Table5[],7,FALSE)</f>
        <v>LYON</v>
      </c>
      <c r="I10" s="68" t="str">
        <f>VLOOKUP(Table4[[#This Row],[NOM]],Table5[],8,FALSE)</f>
        <v>11/12/1988</v>
      </c>
      <c r="J10" s="69">
        <f>VLOOKUP(Table4[[#This Row],[NOM]],Table5[],9,FALSE)</f>
        <v>0</v>
      </c>
      <c r="K10" s="69">
        <f>VLOOKUP(Table4[[#This Row],[NOM]],Table5[],10,FALSE)</f>
        <v>0</v>
      </c>
      <c r="L10" s="69">
        <f>VLOOKUP(Table4[[#This Row],[NOM]],Table5[],11,FALSE)</f>
        <v>0</v>
      </c>
      <c r="M10" s="69">
        <f>VLOOKUP(Table4[[#This Row],[NOM]],Table5[],12,FALSE)</f>
        <v>0</v>
      </c>
      <c r="N10" s="69">
        <f>VLOOKUP(Table4[[#This Row],[NOM]],Table5[],13,FALSE)</f>
        <v>28</v>
      </c>
      <c r="O10" s="69" t="str">
        <f>VLOOKUP(Table4[[#This Row],[NOM]],Table5[],14,FALSE)</f>
        <v>SENIORS</v>
      </c>
      <c r="P10" s="69">
        <f>VLOOKUP(Table4[[#This Row],[NOM]],Table5[],15,FALSE)</f>
        <v>0</v>
      </c>
      <c r="Q10" s="142">
        <f t="shared" si="0"/>
        <v>36</v>
      </c>
      <c r="R10" s="142">
        <f t="shared" si="1"/>
        <v>234</v>
      </c>
      <c r="S10" s="142"/>
      <c r="T10" s="142">
        <f t="shared" si="2"/>
        <v>270</v>
      </c>
      <c r="U10" s="127"/>
      <c r="V10" s="122"/>
      <c r="W10" s="123"/>
      <c r="X10" s="122"/>
      <c r="Y10" s="121" t="s">
        <v>48</v>
      </c>
      <c r="Z10" s="114"/>
    </row>
    <row r="11" spans="2:26" s="115" customFormat="1" ht="15.6" x14ac:dyDescent="0.25">
      <c r="B11" s="121" t="s">
        <v>147</v>
      </c>
      <c r="C11" s="69" t="str">
        <f>VLOOKUP(Table4[[#This Row],[NOM]],Table5[],2,FALSE)</f>
        <v>CCCC</v>
      </c>
      <c r="D11" s="69" t="str">
        <f>VLOOKUP(Table4[[#This Row],[NOM]],Table5[],3,FALSE)</f>
        <v>10898313S</v>
      </c>
      <c r="E11" s="69" t="str">
        <f>VLOOKUP(Table4[[#This Row],[NOM]],Table5[],4,FALSE)</f>
        <v>H</v>
      </c>
      <c r="F11" s="69">
        <f>VLOOKUP(Table4[[#This Row],[NOM]],Table5[],5,FALSE)</f>
        <v>0</v>
      </c>
      <c r="G11" s="69">
        <f>VLOOKUP(Table4[[#This Row],[NOM]],Table5[],6,FALSE)</f>
        <v>0</v>
      </c>
      <c r="H11" s="69" t="str">
        <f>VLOOKUP(Table4[[#This Row],[NOM]],Table5[],7,FALSE)</f>
        <v>LYON</v>
      </c>
      <c r="I11" s="68" t="str">
        <f>VLOOKUP(Table4[[#This Row],[NOM]],Table5[],8,FALSE)</f>
        <v>11/12/1988</v>
      </c>
      <c r="J11" s="69">
        <f>VLOOKUP(Table4[[#This Row],[NOM]],Table5[],9,FALSE)</f>
        <v>0</v>
      </c>
      <c r="K11" s="69">
        <f>VLOOKUP(Table4[[#This Row],[NOM]],Table5[],10,FALSE)</f>
        <v>0</v>
      </c>
      <c r="L11" s="69">
        <f>VLOOKUP(Table4[[#This Row],[NOM]],Table5[],11,FALSE)</f>
        <v>0</v>
      </c>
      <c r="M11" s="69">
        <f>VLOOKUP(Table4[[#This Row],[NOM]],Table5[],12,FALSE)</f>
        <v>0</v>
      </c>
      <c r="N11" s="69">
        <f>VLOOKUP(Table4[[#This Row],[NOM]],Table5[],13,FALSE)</f>
        <v>28</v>
      </c>
      <c r="O11" s="69" t="str">
        <f>VLOOKUP(Table4[[#This Row],[NOM]],Table5[],14,FALSE)</f>
        <v>SENIORS</v>
      </c>
      <c r="P11" s="69">
        <f>VLOOKUP(Table4[[#This Row],[NOM]],Table5[],15,FALSE)</f>
        <v>0</v>
      </c>
      <c r="Q11" s="142">
        <f t="shared" si="0"/>
        <v>36</v>
      </c>
      <c r="R11" s="142">
        <f t="shared" si="1"/>
        <v>234</v>
      </c>
      <c r="S11" s="142"/>
      <c r="T11" s="142">
        <f t="shared" si="2"/>
        <v>270</v>
      </c>
      <c r="U11" s="127"/>
      <c r="V11" s="122"/>
      <c r="W11" s="123"/>
      <c r="X11" s="122"/>
      <c r="Y11" s="121"/>
      <c r="Z11" s="114"/>
    </row>
    <row r="12" spans="2:26" s="115" customFormat="1" ht="15.6" x14ac:dyDescent="0.25">
      <c r="B12" s="121"/>
      <c r="C12" s="69" t="e">
        <f>VLOOKUP(Table4[[#This Row],[NOM]],Table5[],2,FALSE)</f>
        <v>#N/A</v>
      </c>
      <c r="D12" s="69" t="e">
        <f>VLOOKUP(Table4[[#This Row],[NOM]],Table5[],3,FALSE)</f>
        <v>#N/A</v>
      </c>
      <c r="E12" s="69" t="e">
        <f>VLOOKUP(Table4[[#This Row],[NOM]],Table5[],4,FALSE)</f>
        <v>#N/A</v>
      </c>
      <c r="F12" s="69" t="e">
        <f>VLOOKUP(Table4[[#This Row],[NOM]],Table5[],5,FALSE)</f>
        <v>#N/A</v>
      </c>
      <c r="G12" s="69" t="e">
        <f>VLOOKUP(Table4[[#This Row],[NOM]],Table5[],6,FALSE)</f>
        <v>#N/A</v>
      </c>
      <c r="H12" s="69" t="e">
        <f>VLOOKUP(Table4[[#This Row],[NOM]],Table5[],7,FALSE)</f>
        <v>#N/A</v>
      </c>
      <c r="I12" s="68" t="e">
        <f>VLOOKUP(Table4[[#This Row],[NOM]],Table5[],8,FALSE)</f>
        <v>#N/A</v>
      </c>
      <c r="J12" s="69" t="e">
        <f>VLOOKUP(Table4[[#This Row],[NOM]],Table5[],9,FALSE)</f>
        <v>#N/A</v>
      </c>
      <c r="K12" s="69" t="e">
        <f>VLOOKUP(Table4[[#This Row],[NOM]],Table5[],10,FALSE)</f>
        <v>#N/A</v>
      </c>
      <c r="L12" s="69" t="e">
        <f>VLOOKUP(Table4[[#This Row],[NOM]],Table5[],11,FALSE)</f>
        <v>#N/A</v>
      </c>
      <c r="M12" s="69" t="e">
        <f>VLOOKUP(Table4[[#This Row],[NOM]],Table5[],12,FALSE)</f>
        <v>#N/A</v>
      </c>
      <c r="N12" s="69" t="e">
        <f>VLOOKUP(Table4[[#This Row],[NOM]],Table5[],13,FALSE)</f>
        <v>#N/A</v>
      </c>
      <c r="O12" s="69" t="e">
        <f>VLOOKUP(Table4[[#This Row],[NOM]],Table5[],14,FALSE)</f>
        <v>#N/A</v>
      </c>
      <c r="P12" s="69" t="e">
        <f>VLOOKUP(Table4[[#This Row],[NOM]],Table5[],15,FALSE)</f>
        <v>#N/A</v>
      </c>
      <c r="Q12" s="142">
        <f t="shared" si="0"/>
        <v>36</v>
      </c>
      <c r="R12" s="142" t="e">
        <f t="shared" si="1"/>
        <v>#N/A</v>
      </c>
      <c r="S12" s="142"/>
      <c r="T12" s="142" t="e">
        <f t="shared" si="2"/>
        <v>#N/A</v>
      </c>
      <c r="U12" s="127"/>
      <c r="V12" s="122"/>
      <c r="W12" s="123"/>
      <c r="X12" s="122"/>
      <c r="Y12" s="121"/>
      <c r="Z12" s="114"/>
    </row>
    <row r="13" spans="2:26" s="115" customFormat="1" ht="15.6" x14ac:dyDescent="0.25">
      <c r="B13" s="121"/>
      <c r="C13" s="69" t="e">
        <f>VLOOKUP(Table4[[#This Row],[NOM]],Table5[],2,FALSE)</f>
        <v>#N/A</v>
      </c>
      <c r="D13" s="69" t="e">
        <f>VLOOKUP(Table4[[#This Row],[NOM]],Table5[],3,FALSE)</f>
        <v>#N/A</v>
      </c>
      <c r="E13" s="69" t="e">
        <f>VLOOKUP(Table4[[#This Row],[NOM]],Table5[],4,FALSE)</f>
        <v>#N/A</v>
      </c>
      <c r="F13" s="69" t="e">
        <f>VLOOKUP(Table4[[#This Row],[NOM]],Table5[],5,FALSE)</f>
        <v>#N/A</v>
      </c>
      <c r="G13" s="69" t="e">
        <f>VLOOKUP(Table4[[#This Row],[NOM]],Table5[],6,FALSE)</f>
        <v>#N/A</v>
      </c>
      <c r="H13" s="69" t="e">
        <f>VLOOKUP(Table4[[#This Row],[NOM]],Table5[],7,FALSE)</f>
        <v>#N/A</v>
      </c>
      <c r="I13" s="68" t="e">
        <f>VLOOKUP(Table4[[#This Row],[NOM]],Table5[],8,FALSE)</f>
        <v>#N/A</v>
      </c>
      <c r="J13" s="69" t="e">
        <f>VLOOKUP(Table4[[#This Row],[NOM]],Table5[],9,FALSE)</f>
        <v>#N/A</v>
      </c>
      <c r="K13" s="69" t="e">
        <f>VLOOKUP(Table4[[#This Row],[NOM]],Table5[],10,FALSE)</f>
        <v>#N/A</v>
      </c>
      <c r="L13" s="69" t="e">
        <f>VLOOKUP(Table4[[#This Row],[NOM]],Table5[],11,FALSE)</f>
        <v>#N/A</v>
      </c>
      <c r="M13" s="69" t="e">
        <f>VLOOKUP(Table4[[#This Row],[NOM]],Table5[],12,FALSE)</f>
        <v>#N/A</v>
      </c>
      <c r="N13" s="69" t="e">
        <f>VLOOKUP(Table4[[#This Row],[NOM]],Table5[],13,FALSE)</f>
        <v>#N/A</v>
      </c>
      <c r="O13" s="69" t="e">
        <f>VLOOKUP(Table4[[#This Row],[NOM]],Table5[],14,FALSE)</f>
        <v>#N/A</v>
      </c>
      <c r="P13" s="69" t="e">
        <f>VLOOKUP(Table4[[#This Row],[NOM]],Table5[],15,FALSE)</f>
        <v>#N/A</v>
      </c>
      <c r="Q13" s="142">
        <f t="shared" si="0"/>
        <v>36</v>
      </c>
      <c r="R13" s="142" t="e">
        <f t="shared" si="1"/>
        <v>#N/A</v>
      </c>
      <c r="S13" s="142"/>
      <c r="T13" s="142" t="e">
        <f t="shared" si="2"/>
        <v>#N/A</v>
      </c>
      <c r="U13" s="127"/>
      <c r="V13" s="122"/>
      <c r="W13" s="123"/>
      <c r="X13" s="122"/>
      <c r="Y13" s="121"/>
      <c r="Z13" s="114"/>
    </row>
    <row r="14" spans="2:26" s="1" customFormat="1" ht="15.6" x14ac:dyDescent="0.25">
      <c r="B14" s="138" t="s">
        <v>132</v>
      </c>
      <c r="C14" s="139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40"/>
      <c r="O14" s="138"/>
      <c r="P14" s="138"/>
      <c r="Q14" s="140"/>
      <c r="R14" s="140"/>
      <c r="S14" s="140"/>
      <c r="T14" s="140"/>
      <c r="U14" s="138"/>
      <c r="V14" s="138"/>
      <c r="W14" s="138"/>
      <c r="X14" s="138"/>
      <c r="Y14" s="138">
        <f>SUBTOTAL(103,Table4[Ancien / Nouveau])</f>
        <v>3</v>
      </c>
      <c r="Z14" s="15"/>
    </row>
    <row r="15" spans="2:26" s="1" customFormat="1" ht="13.8" x14ac:dyDescent="0.25">
      <c r="B15" s="19"/>
      <c r="C15" s="20"/>
      <c r="D15" s="21"/>
      <c r="E15" s="22"/>
      <c r="F15" s="20"/>
      <c r="G15" s="12"/>
      <c r="H15" s="20"/>
      <c r="I15" s="19"/>
      <c r="J15" s="19"/>
      <c r="K15" s="19"/>
      <c r="L15" s="19"/>
      <c r="M15" s="47"/>
      <c r="N15" s="22"/>
      <c r="O15" s="20"/>
      <c r="P15" s="20"/>
      <c r="Q15" s="47"/>
      <c r="R15" s="47"/>
      <c r="S15" s="47"/>
      <c r="T15" s="47"/>
      <c r="U15" s="47"/>
      <c r="V15" s="23"/>
      <c r="W15" s="23"/>
      <c r="X15" s="23"/>
      <c r="Y15" s="19"/>
      <c r="Z15" s="15"/>
    </row>
    <row r="16" spans="2:26" s="1" customFormat="1" ht="13.8" x14ac:dyDescent="0.25">
      <c r="B16" s="188" t="s">
        <v>143</v>
      </c>
      <c r="C16" s="188"/>
      <c r="D16" s="188"/>
      <c r="E16" s="18">
        <f>COUNTIF(Y7:Y13,"N")+COUNTIF(Y7:Y13,"A")</f>
        <v>3</v>
      </c>
      <c r="F16" s="15"/>
      <c r="G16" s="3"/>
      <c r="H16" s="15"/>
      <c r="I16" s="16"/>
      <c r="J16" s="16"/>
      <c r="K16" s="16"/>
      <c r="L16" s="16"/>
      <c r="M16" s="48"/>
      <c r="N16" s="13"/>
      <c r="O16" s="15"/>
      <c r="P16" s="15"/>
      <c r="Q16" s="48"/>
      <c r="R16" s="48"/>
      <c r="S16" s="48"/>
      <c r="T16" s="49" t="e">
        <f>SUM(T8:T13)</f>
        <v>#N/A</v>
      </c>
      <c r="U16" s="48"/>
      <c r="V16" s="18"/>
      <c r="W16" s="18"/>
      <c r="X16" s="18"/>
      <c r="Y16" s="16"/>
      <c r="Z16" s="15"/>
    </row>
    <row r="17" spans="2:26" s="1" customFormat="1" ht="13.8" x14ac:dyDescent="0.25">
      <c r="B17" s="188" t="s">
        <v>50</v>
      </c>
      <c r="C17" s="188"/>
      <c r="D17" s="188"/>
      <c r="E17" s="25">
        <f>SUM(E18:E20)</f>
        <v>2</v>
      </c>
      <c r="F17" s="15"/>
      <c r="G17" s="3"/>
      <c r="H17" s="15"/>
      <c r="I17" s="16"/>
      <c r="J17" s="16"/>
      <c r="K17" s="16"/>
      <c r="L17" s="16"/>
      <c r="M17" s="48"/>
      <c r="N17" s="13"/>
      <c r="O17" s="15"/>
      <c r="P17" s="15"/>
      <c r="Q17" s="48"/>
      <c r="R17" s="48"/>
      <c r="S17" s="48"/>
      <c r="T17" s="48"/>
      <c r="U17" s="48"/>
      <c r="V17" s="18"/>
      <c r="W17" s="18"/>
      <c r="X17" s="18"/>
      <c r="Y17" s="14"/>
      <c r="Z17" s="15"/>
    </row>
    <row r="18" spans="2:26" s="1" customFormat="1" ht="13.8" x14ac:dyDescent="0.25">
      <c r="B18" s="16"/>
      <c r="C18" s="15"/>
      <c r="D18" s="26" t="s">
        <v>25</v>
      </c>
      <c r="E18" s="25">
        <f>COUNTIFS(Y7:Y13,"N",R7:R13,I4)</f>
        <v>1</v>
      </c>
      <c r="F18" s="15"/>
      <c r="G18" s="3"/>
      <c r="H18" s="15"/>
      <c r="I18" s="16"/>
      <c r="J18" s="16"/>
      <c r="K18" s="16"/>
      <c r="L18" s="16"/>
      <c r="M18" s="48"/>
      <c r="N18" s="13"/>
      <c r="O18" s="15"/>
      <c r="P18" s="15"/>
      <c r="Q18" s="48"/>
      <c r="R18" s="48"/>
      <c r="S18" s="48"/>
      <c r="T18" s="48"/>
      <c r="U18" s="48"/>
      <c r="V18" s="18"/>
      <c r="W18" s="18"/>
      <c r="X18" s="18"/>
      <c r="Y18" s="14"/>
      <c r="Z18" s="15"/>
    </row>
    <row r="19" spans="2:26" s="1" customFormat="1" ht="13.8" x14ac:dyDescent="0.25">
      <c r="B19" s="16"/>
      <c r="C19" s="15"/>
      <c r="D19" s="26" t="s">
        <v>26</v>
      </c>
      <c r="E19" s="25">
        <f>COUNTIFS(Y7:Y13,"N",R7:R13,I5)</f>
        <v>0</v>
      </c>
      <c r="F19" s="15"/>
      <c r="G19" s="3"/>
      <c r="H19" s="15"/>
      <c r="I19" s="16"/>
      <c r="J19" s="16"/>
      <c r="K19" s="16"/>
      <c r="L19" s="16"/>
      <c r="M19" s="48"/>
      <c r="N19" s="13"/>
      <c r="O19" s="15"/>
      <c r="P19" s="15"/>
      <c r="Q19" s="48"/>
      <c r="R19" s="48"/>
      <c r="S19" s="48"/>
      <c r="T19" s="48"/>
      <c r="U19" s="48"/>
      <c r="V19" s="18"/>
      <c r="W19" s="18"/>
      <c r="X19" s="18"/>
      <c r="Y19" s="14"/>
      <c r="Z19" s="15"/>
    </row>
    <row r="20" spans="2:26" s="1" customFormat="1" ht="13.8" x14ac:dyDescent="0.25">
      <c r="B20" s="16"/>
      <c r="C20" s="15"/>
      <c r="D20" s="26" t="s">
        <v>27</v>
      </c>
      <c r="E20" s="25">
        <f>COUNTIFS(Y7:Y13,"N",R7:R13,I6)</f>
        <v>1</v>
      </c>
      <c r="F20" s="15"/>
      <c r="G20" s="3"/>
      <c r="H20" s="15"/>
      <c r="I20" s="16"/>
      <c r="J20" s="16"/>
      <c r="K20" s="16"/>
      <c r="L20" s="16"/>
      <c r="M20" s="48"/>
      <c r="N20" s="13"/>
      <c r="O20" s="15"/>
      <c r="P20" s="15"/>
      <c r="Q20" s="48"/>
      <c r="R20" s="48"/>
      <c r="S20" s="48"/>
      <c r="T20" s="48"/>
      <c r="U20" s="48"/>
      <c r="V20" s="18"/>
      <c r="W20" s="18"/>
      <c r="X20" s="18"/>
      <c r="Y20" s="14"/>
      <c r="Z20" s="15"/>
    </row>
    <row r="21" spans="2:26" s="1" customFormat="1" ht="13.8" x14ac:dyDescent="0.25">
      <c r="B21" s="188"/>
      <c r="C21" s="188"/>
      <c r="D21" s="188"/>
      <c r="E21" s="27"/>
      <c r="F21" s="15"/>
      <c r="G21" s="3"/>
      <c r="H21" s="15"/>
      <c r="I21" s="16"/>
      <c r="J21" s="16"/>
      <c r="K21" s="16"/>
      <c r="L21" s="16"/>
      <c r="M21" s="48"/>
      <c r="N21" s="13"/>
      <c r="O21" s="15"/>
      <c r="P21" s="15"/>
      <c r="Q21" s="48"/>
      <c r="R21" s="48"/>
      <c r="S21" s="48"/>
      <c r="T21" s="48"/>
      <c r="U21" s="48"/>
      <c r="V21" s="18"/>
      <c r="W21" s="18"/>
      <c r="X21" s="18"/>
      <c r="Y21" s="14"/>
      <c r="Z21" s="15"/>
    </row>
    <row r="22" spans="2:26" ht="13.8" x14ac:dyDescent="0.25">
      <c r="B22" s="16"/>
      <c r="C22" s="15"/>
      <c r="D22" s="24"/>
      <c r="E22" s="13"/>
      <c r="F22" s="15"/>
      <c r="G22" s="3"/>
      <c r="H22" s="15"/>
      <c r="I22" s="16"/>
      <c r="J22" s="16"/>
      <c r="K22" s="16"/>
      <c r="L22" s="16"/>
      <c r="M22" s="48"/>
      <c r="N22" s="13"/>
      <c r="O22" s="15"/>
      <c r="P22" s="15"/>
      <c r="Q22" s="48"/>
      <c r="R22" s="48"/>
      <c r="S22" s="48"/>
      <c r="T22" s="48"/>
      <c r="U22" s="48"/>
      <c r="V22" s="18"/>
      <c r="W22" s="18"/>
      <c r="X22" s="18"/>
      <c r="Y22" s="14"/>
    </row>
  </sheetData>
  <mergeCells count="6">
    <mergeCell ref="J3:K3"/>
    <mergeCell ref="B16:D16"/>
    <mergeCell ref="B17:D17"/>
    <mergeCell ref="B21:D21"/>
    <mergeCell ref="H1:I1"/>
    <mergeCell ref="H3:I3"/>
  </mergeCells>
  <conditionalFormatting sqref="U7 U8:V13 X8:X13">
    <cfRule type="cellIs" dxfId="25" priority="14" stopIfTrue="1" operator="equal">
      <formula>"NOK"</formula>
    </cfRule>
    <cfRule type="cellIs" dxfId="24" priority="15" stopIfTrue="1" operator="equal">
      <formula>"OK"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Datas!$AF$2:$AF$3</xm:f>
          </x14:formula1>
          <xm:sqref>Y8:Y13</xm:sqref>
        </x14:dataValidation>
        <x14:dataValidation type="list" allowBlank="1" showInputMessage="1" showErrorMessage="1">
          <x14:formula1>
            <xm:f>List!$A$10:$A$12</xm:f>
          </x14:formula1>
          <xm:sqref>B8:B13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Datas</vt:lpstr>
      <vt:lpstr>List</vt:lpstr>
      <vt:lpstr>2016-2017</vt:lpstr>
      <vt:lpstr>DATA</vt:lpstr>
      <vt:lpstr>N°_LICENCE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Vongprasith Phouphane (Consultant)</dc:creator>
  <cp:lastModifiedBy>Vongprasith Phouphane (Consultant)</cp:lastModifiedBy>
  <cp:lastPrinted>2016-05-24T13:35:16Z</cp:lastPrinted>
  <dcterms:created xsi:type="dcterms:W3CDTF">2016-08-09T13:37:50Z</dcterms:created>
  <dcterms:modified xsi:type="dcterms:W3CDTF">2016-08-09T15:23:09Z</dcterms:modified>
</cp:coreProperties>
</file>