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rotondaro\Dropbox\ADAPEI\Phase 4 resultats\planning réception hotel\"/>
    </mc:Choice>
  </mc:AlternateContent>
  <bookViews>
    <workbookView xWindow="0" yWindow="0" windowWidth="20490" windowHeight="8205" tabRatio="759"/>
  </bookViews>
  <sheets>
    <sheet name="juil-aout" sheetId="94" r:id="rId1"/>
    <sheet name="jours férié" sheetId="95" r:id="rId2"/>
  </sheets>
  <definedNames>
    <definedName name="ferie">'jours férié'!$B$2:$B$14</definedName>
    <definedName name="_xlnm.Print_Area" localSheetId="0">'juil-aout'!$A$1:$R$105</definedName>
  </definedNames>
  <calcPr calcId="162913"/>
</workbook>
</file>

<file path=xl/calcChain.xml><?xml version="1.0" encoding="utf-8"?>
<calcChain xmlns="http://schemas.openxmlformats.org/spreadsheetml/2006/main">
  <c r="B95" i="94" l="1"/>
  <c r="B44" i="94"/>
  <c r="D44" i="94" s="1"/>
  <c r="F44" i="94" s="1"/>
  <c r="H44" i="94" s="1"/>
  <c r="J44" i="94" s="1"/>
  <c r="L44" i="94" s="1"/>
  <c r="N44" i="94" s="1"/>
  <c r="F24" i="94"/>
  <c r="H24" i="94"/>
  <c r="J24" i="94" s="1"/>
  <c r="L24" i="94" s="1"/>
  <c r="N24" i="94" s="1"/>
  <c r="D24" i="94"/>
  <c r="B24" i="94"/>
  <c r="F4" i="94"/>
  <c r="H4" i="94"/>
  <c r="J4" i="94"/>
  <c r="L4" i="94"/>
  <c r="N4" i="94" s="1"/>
  <c r="D4" i="94"/>
  <c r="B4" i="94"/>
  <c r="C14" i="95"/>
  <c r="B14" i="95"/>
  <c r="C13" i="95"/>
  <c r="B13" i="95"/>
  <c r="C12" i="95"/>
  <c r="B12" i="95"/>
  <c r="C11" i="95"/>
  <c r="B11" i="95"/>
  <c r="C10" i="95"/>
  <c r="B10" i="95"/>
  <c r="C6" i="95"/>
  <c r="B6" i="95"/>
  <c r="C5" i="95"/>
  <c r="B5" i="95"/>
  <c r="C3" i="95"/>
  <c r="C8" i="95" s="1"/>
  <c r="B3" i="95"/>
  <c r="B8" i="95" s="1"/>
  <c r="C2" i="95"/>
  <c r="B2" i="95"/>
  <c r="B7" i="95" l="1"/>
  <c r="B9" i="95"/>
  <c r="C7" i="95"/>
  <c r="C9" i="95"/>
  <c r="B4" i="95"/>
  <c r="C4" i="95"/>
  <c r="K87" i="94" l="1"/>
  <c r="J87" i="94"/>
  <c r="I87" i="94"/>
  <c r="H87" i="94"/>
  <c r="G88" i="94" l="1"/>
  <c r="M88" i="94"/>
  <c r="N88" i="94"/>
  <c r="O88" i="94"/>
  <c r="Q88" i="94"/>
  <c r="G89" i="94"/>
  <c r="M89" i="94"/>
  <c r="N89" i="94"/>
  <c r="O89" i="94"/>
  <c r="Q89" i="94"/>
  <c r="G90" i="94"/>
  <c r="M90" i="94"/>
  <c r="N90" i="94"/>
  <c r="O90" i="94"/>
  <c r="Q90" i="94"/>
  <c r="G91" i="94"/>
  <c r="M91" i="94"/>
  <c r="N91" i="94"/>
  <c r="O91" i="94"/>
  <c r="Q91" i="94"/>
  <c r="G92" i="94"/>
  <c r="M92" i="94"/>
  <c r="N92" i="94"/>
  <c r="O92" i="94"/>
  <c r="Q92" i="94"/>
  <c r="R91" i="94" l="1"/>
  <c r="R92" i="94"/>
  <c r="R89" i="94"/>
  <c r="R88" i="94"/>
  <c r="R90" i="94"/>
  <c r="Q70" i="94"/>
  <c r="E92" i="94" s="1"/>
  <c r="Q69" i="94"/>
  <c r="E91" i="94" s="1"/>
  <c r="Q68" i="94"/>
  <c r="E90" i="94" s="1"/>
  <c r="Q67" i="94"/>
  <c r="E89" i="94" s="1"/>
  <c r="Q66" i="94"/>
  <c r="E88" i="94" s="1"/>
  <c r="Q50" i="94"/>
  <c r="D92" i="94" s="1"/>
  <c r="Q49" i="94"/>
  <c r="D91" i="94" s="1"/>
  <c r="Q48" i="94"/>
  <c r="D90" i="94" s="1"/>
  <c r="Q47" i="94"/>
  <c r="D89" i="94" s="1"/>
  <c r="Q46" i="94"/>
  <c r="D88" i="94" s="1"/>
  <c r="Q30" i="94"/>
  <c r="C92" i="94" s="1"/>
  <c r="Q29" i="94"/>
  <c r="C91" i="94" s="1"/>
  <c r="Q28" i="94"/>
  <c r="C90" i="94" s="1"/>
  <c r="Q27" i="94"/>
  <c r="C89" i="94" s="1"/>
  <c r="Q26" i="94"/>
  <c r="C88" i="94" s="1"/>
  <c r="Q7" i="94"/>
  <c r="B89" i="94" s="1"/>
  <c r="Q8" i="94"/>
  <c r="B90" i="94" s="1"/>
  <c r="Q9" i="94"/>
  <c r="B91" i="94" s="1"/>
  <c r="Q10" i="94"/>
  <c r="B92" i="94" s="1"/>
  <c r="O11" i="94"/>
  <c r="N11" i="94"/>
  <c r="M11" i="94"/>
  <c r="L11" i="94"/>
  <c r="K11" i="94"/>
  <c r="J11" i="94"/>
  <c r="I11" i="94"/>
  <c r="H11" i="94"/>
  <c r="G11" i="94"/>
  <c r="F11" i="94"/>
  <c r="E11" i="94"/>
  <c r="D11" i="94"/>
  <c r="C11" i="94"/>
  <c r="B11" i="94"/>
  <c r="O31" i="94"/>
  <c r="N31" i="94"/>
  <c r="M31" i="94"/>
  <c r="L31" i="94"/>
  <c r="K31" i="94"/>
  <c r="J31" i="94"/>
  <c r="I31" i="94"/>
  <c r="H31" i="94"/>
  <c r="G31" i="94"/>
  <c r="F31" i="94"/>
  <c r="E31" i="94"/>
  <c r="D31" i="94"/>
  <c r="C31" i="94"/>
  <c r="B31" i="94"/>
  <c r="O51" i="94"/>
  <c r="N51" i="94"/>
  <c r="M51" i="94"/>
  <c r="L51" i="94"/>
  <c r="K51" i="94"/>
  <c r="J51" i="94"/>
  <c r="I51" i="94"/>
  <c r="H51" i="94"/>
  <c r="G51" i="94"/>
  <c r="F51" i="94"/>
  <c r="E51" i="94"/>
  <c r="D51" i="94"/>
  <c r="C51" i="94"/>
  <c r="B51" i="94"/>
  <c r="D71" i="94"/>
  <c r="E71" i="94"/>
  <c r="F71" i="94"/>
  <c r="G71" i="94"/>
  <c r="H71" i="94"/>
  <c r="I71" i="94"/>
  <c r="J71" i="94"/>
  <c r="K71" i="94"/>
  <c r="L71" i="94"/>
  <c r="M71" i="94"/>
  <c r="N71" i="94"/>
  <c r="O71" i="94"/>
  <c r="C71" i="94"/>
  <c r="B71" i="94"/>
  <c r="F90" i="94" l="1"/>
  <c r="F91" i="94"/>
  <c r="F89" i="94"/>
  <c r="F92" i="94"/>
  <c r="S63" i="94"/>
  <c r="S23" i="94"/>
  <c r="S43" i="94"/>
  <c r="S3" i="94"/>
  <c r="F84" i="94"/>
  <c r="K3" i="94"/>
  <c r="F23" i="94" s="1"/>
  <c r="K23" i="94" s="1"/>
  <c r="F43" i="94" s="1"/>
  <c r="K43" i="94" s="1"/>
  <c r="F63" i="94" s="1"/>
  <c r="K63" i="94" s="1"/>
  <c r="I84" i="94" s="1"/>
  <c r="P70" i="94"/>
  <c r="K92" i="94" s="1"/>
  <c r="P69" i="94"/>
  <c r="K91" i="94" s="1"/>
  <c r="P68" i="94"/>
  <c r="K90" i="94" s="1"/>
  <c r="P67" i="94"/>
  <c r="K89" i="94" s="1"/>
  <c r="P66" i="94"/>
  <c r="K88" i="94" s="1"/>
  <c r="P50" i="94"/>
  <c r="J92" i="94" s="1"/>
  <c r="P49" i="94"/>
  <c r="J91" i="94" s="1"/>
  <c r="P48" i="94"/>
  <c r="J90" i="94" s="1"/>
  <c r="P47" i="94"/>
  <c r="J89" i="94" s="1"/>
  <c r="P46" i="94"/>
  <c r="J88" i="94" s="1"/>
  <c r="P30" i="94"/>
  <c r="I92" i="94" s="1"/>
  <c r="P29" i="94"/>
  <c r="I91" i="94" s="1"/>
  <c r="P28" i="94"/>
  <c r="I90" i="94" s="1"/>
  <c r="P27" i="94"/>
  <c r="I89" i="94" s="1"/>
  <c r="P26" i="94"/>
  <c r="I88" i="94" s="1"/>
  <c r="P7" i="94"/>
  <c r="H89" i="94" s="1"/>
  <c r="P8" i="94"/>
  <c r="H90" i="94" s="1"/>
  <c r="P9" i="94"/>
  <c r="H91" i="94" s="1"/>
  <c r="P10" i="94"/>
  <c r="H92" i="94" s="1"/>
  <c r="P6" i="94"/>
  <c r="L90" i="94" l="1"/>
  <c r="S62" i="94"/>
  <c r="E93" i="94" s="1"/>
  <c r="S42" i="94"/>
  <c r="D93" i="94" s="1"/>
  <c r="L91" i="94"/>
  <c r="S2" i="94"/>
  <c r="B93" i="94" s="1"/>
  <c r="S22" i="94"/>
  <c r="C93" i="94" s="1"/>
  <c r="H88" i="94"/>
  <c r="L88" i="94" s="1"/>
  <c r="L89" i="94"/>
  <c r="L92" i="94"/>
  <c r="Q6" i="94"/>
  <c r="B88" i="94" s="1"/>
  <c r="F88" i="94" s="1"/>
  <c r="P88" i="94" l="1"/>
</calcChain>
</file>

<file path=xl/sharedStrings.xml><?xml version="1.0" encoding="utf-8"?>
<sst xmlns="http://schemas.openxmlformats.org/spreadsheetml/2006/main" count="211" uniqueCount="66">
  <si>
    <t>CYCLE : 1</t>
  </si>
  <si>
    <t>MOIS :</t>
  </si>
  <si>
    <t>SEMAINE DU :</t>
  </si>
  <si>
    <t>RESSOURCES</t>
  </si>
  <si>
    <t>KLEIN</t>
  </si>
  <si>
    <t>MERCIER</t>
  </si>
  <si>
    <t>PLANNING RECEPTION                                                                                                                                                                                                                 HOTEL</t>
  </si>
  <si>
    <t>Repos hebd.</t>
  </si>
  <si>
    <t>Réception</t>
  </si>
  <si>
    <t>Chambre</t>
  </si>
  <si>
    <t>Congés</t>
  </si>
  <si>
    <t>Le Directeur</t>
  </si>
  <si>
    <t>AU</t>
  </si>
  <si>
    <t>CYCLE : 2</t>
  </si>
  <si>
    <t>CYCLE : 3</t>
  </si>
  <si>
    <t>CYCLE : 4</t>
  </si>
  <si>
    <t>Restaurant</t>
  </si>
  <si>
    <t>Caisse</t>
  </si>
  <si>
    <t>Formation</t>
  </si>
  <si>
    <t>PRESTINI</t>
  </si>
  <si>
    <t>Polyvalent</t>
  </si>
  <si>
    <t>Maladie</t>
  </si>
  <si>
    <t>Le Responsable Restauration</t>
  </si>
  <si>
    <t>N.BARON</t>
  </si>
  <si>
    <t>VERCHERE</t>
  </si>
  <si>
    <t>F.DUPAS</t>
  </si>
  <si>
    <t>Récupération</t>
  </si>
  <si>
    <t>Férié</t>
  </si>
  <si>
    <t>BASILE</t>
  </si>
  <si>
    <t>AOUT</t>
  </si>
  <si>
    <t>Début</t>
  </si>
  <si>
    <t>Fin</t>
  </si>
  <si>
    <t>Somme heure Hebdo</t>
  </si>
  <si>
    <t>RECAPITULATIF DES 4 CYCLES</t>
  </si>
  <si>
    <t>Heure Cycle 1</t>
  </si>
  <si>
    <t>Heure Cycle 2</t>
  </si>
  <si>
    <t>Heure Cycle 3</t>
  </si>
  <si>
    <t>Heure Cycle 4</t>
  </si>
  <si>
    <t>TOTAL</t>
  </si>
  <si>
    <t>Nb d'heure dimanche cycle 1</t>
  </si>
  <si>
    <t>Nb d'heure dimanche cycle 2</t>
  </si>
  <si>
    <t>Nb d'heure dimanche cycle 3</t>
  </si>
  <si>
    <t>Nb d'heure dimanche cycle 4</t>
  </si>
  <si>
    <t xml:space="preserve">du </t>
  </si>
  <si>
    <t>au</t>
  </si>
  <si>
    <t>Nb de jours de repos cycle 1</t>
  </si>
  <si>
    <t>Nb de jours de repos cycle 2</t>
  </si>
  <si>
    <t>Nb de jours de repos cycle 3</t>
  </si>
  <si>
    <t>Nb de jours de repos cycle 4</t>
  </si>
  <si>
    <t>TOTAL nombre de jours de congés</t>
  </si>
  <si>
    <t>Total nombre d'heures travaillées le dimanche</t>
  </si>
  <si>
    <t>Nb de dimanche travaillés</t>
  </si>
  <si>
    <t>AN</t>
  </si>
  <si>
    <t>JOUR DE L'AN</t>
  </si>
  <si>
    <t>Pâques</t>
  </si>
  <si>
    <t>Lundi de Pâques</t>
  </si>
  <si>
    <t>Fete du Travail</t>
  </si>
  <si>
    <t>Victoire 1945</t>
  </si>
  <si>
    <t>Ascension</t>
  </si>
  <si>
    <t>Pentecote</t>
  </si>
  <si>
    <t>Lundi de Pentecote</t>
  </si>
  <si>
    <t>Fete Nationale</t>
  </si>
  <si>
    <t>Assomption</t>
  </si>
  <si>
    <t>Toussaint</t>
  </si>
  <si>
    <t>Armistice</t>
  </si>
  <si>
    <t>Noel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</si>
</sst>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F800]dddd\,\ mmmm\ dd\,\ yyyy"/>
    <numFmt numFmtId="165" formatCode="h:mm;@"/>
    <numFmt numFmtId="166" formatCode="dddd\ dd\ mmm"/>
    <numFmt numFmtId="167" formatCode="[h]\ :\ mm"/>
    <numFmt numFmtId="169" formatCode="[$-40C]d\-mmm\-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FF00FF"/>
      <name val="Calibri"/>
      <family val="2"/>
      <scheme val="minor"/>
    </font>
    <font>
      <b/>
      <sz val="20"/>
      <name val="Calibri"/>
      <family val="2"/>
      <scheme val="minor"/>
    </font>
    <font>
      <sz val="14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9" fillId="0" borderId="0"/>
  </cellStyleXfs>
  <cellXfs count="137">
    <xf numFmtId="0" fontId="0" fillId="0" borderId="0" xfId="0"/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3" fillId="0" borderId="0" xfId="0" applyFont="1" applyBorder="1" applyAlignment="1">
      <alignment horizontal="center" vertical="center"/>
    </xf>
    <xf numFmtId="0" fontId="4" fillId="0" borderId="0" xfId="0" applyFont="1"/>
    <xf numFmtId="0" fontId="7" fillId="13" borderId="7" xfId="0" applyFont="1" applyFill="1" applyBorder="1" applyAlignment="1">
      <alignment vertical="center"/>
    </xf>
    <xf numFmtId="0" fontId="3" fillId="0" borderId="7" xfId="0" applyFont="1" applyBorder="1" applyAlignment="1">
      <alignment vertical="center"/>
    </xf>
    <xf numFmtId="165" fontId="0" fillId="0" borderId="0" xfId="0" applyNumberFormat="1" applyAlignment="1">
      <alignment horizontal="center" vertical="center"/>
    </xf>
    <xf numFmtId="0" fontId="10" fillId="0" borderId="0" xfId="0" applyFont="1"/>
    <xf numFmtId="0" fontId="0" fillId="0" borderId="0" xfId="0" applyAlignment="1"/>
    <xf numFmtId="20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167" fontId="0" fillId="0" borderId="0" xfId="0" applyNumberFormat="1" applyAlignment="1">
      <alignment horizontal="center" vertical="center"/>
    </xf>
    <xf numFmtId="0" fontId="3" fillId="0" borderId="14" xfId="0" applyFont="1" applyBorder="1" applyAlignment="1">
      <alignment vertical="center"/>
    </xf>
    <xf numFmtId="0" fontId="8" fillId="0" borderId="10" xfId="0" applyFont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20" fontId="10" fillId="0" borderId="0" xfId="0" applyNumberFormat="1" applyFont="1"/>
    <xf numFmtId="167" fontId="10" fillId="5" borderId="14" xfId="0" applyNumberFormat="1" applyFont="1" applyFill="1" applyBorder="1" applyAlignment="1">
      <alignment horizontal="center" vertical="center"/>
    </xf>
    <xf numFmtId="167" fontId="14" fillId="16" borderId="1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/>
    <xf numFmtId="0" fontId="3" fillId="8" borderId="9" xfId="0" applyFont="1" applyFill="1" applyBorder="1" applyAlignment="1">
      <alignment horizontal="center" vertical="center"/>
    </xf>
    <xf numFmtId="167" fontId="14" fillId="10" borderId="14" xfId="0" applyNumberFormat="1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15" borderId="0" xfId="0" applyFont="1" applyFill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9" borderId="9" xfId="0" applyFont="1" applyFill="1" applyBorder="1" applyAlignment="1">
      <alignment horizontal="center" vertical="center"/>
    </xf>
    <xf numFmtId="0" fontId="10" fillId="14" borderId="0" xfId="0" applyFont="1" applyFill="1" applyBorder="1" applyAlignment="1">
      <alignment horizontal="center" vertical="center"/>
    </xf>
    <xf numFmtId="0" fontId="10" fillId="0" borderId="0" xfId="0" applyFont="1" applyAlignment="1"/>
    <xf numFmtId="0" fontId="11" fillId="0" borderId="0" xfId="0" applyFont="1" applyAlignment="1"/>
    <xf numFmtId="167" fontId="15" fillId="16" borderId="1" xfId="0" applyNumberFormat="1" applyFont="1" applyFill="1" applyBorder="1" applyAlignment="1">
      <alignment horizontal="center" vertical="center"/>
    </xf>
    <xf numFmtId="167" fontId="15" fillId="16" borderId="3" xfId="0" applyNumberFormat="1" applyFont="1" applyFill="1" applyBorder="1" applyAlignment="1">
      <alignment horizontal="center" vertical="center"/>
    </xf>
    <xf numFmtId="167" fontId="11" fillId="5" borderId="1" xfId="0" applyNumberFormat="1" applyFont="1" applyFill="1" applyBorder="1" applyAlignment="1">
      <alignment horizontal="center" vertical="center"/>
    </xf>
    <xf numFmtId="167" fontId="11" fillId="5" borderId="3" xfId="0" applyNumberFormat="1" applyFont="1" applyFill="1" applyBorder="1" applyAlignment="1">
      <alignment horizontal="center" vertical="center"/>
    </xf>
    <xf numFmtId="167" fontId="11" fillId="6" borderId="1" xfId="0" applyNumberFormat="1" applyFont="1" applyFill="1" applyBorder="1" applyAlignment="1">
      <alignment horizontal="center" vertical="center"/>
    </xf>
    <xf numFmtId="167" fontId="11" fillId="6" borderId="3" xfId="0" applyNumberFormat="1" applyFont="1" applyFill="1" applyBorder="1" applyAlignment="1">
      <alignment horizontal="center" vertical="center"/>
    </xf>
    <xf numFmtId="167" fontId="16" fillId="3" borderId="1" xfId="0" applyNumberFormat="1" applyFont="1" applyFill="1" applyBorder="1" applyAlignment="1">
      <alignment horizontal="center" vertical="center"/>
    </xf>
    <xf numFmtId="167" fontId="16" fillId="3" borderId="3" xfId="0" applyNumberFormat="1" applyFont="1" applyFill="1" applyBorder="1" applyAlignment="1">
      <alignment horizontal="center" vertical="center"/>
    </xf>
    <xf numFmtId="167" fontId="15" fillId="10" borderId="1" xfId="0" applyNumberFormat="1" applyFont="1" applyFill="1" applyBorder="1" applyAlignment="1">
      <alignment horizontal="center" vertical="center"/>
    </xf>
    <xf numFmtId="167" fontId="15" fillId="10" borderId="3" xfId="0" applyNumberFormat="1" applyFont="1" applyFill="1" applyBorder="1" applyAlignment="1">
      <alignment horizontal="center" vertical="center"/>
    </xf>
    <xf numFmtId="0" fontId="8" fillId="17" borderId="12" xfId="0" applyFont="1" applyFill="1" applyBorder="1" applyAlignment="1">
      <alignment horizontal="center" vertical="center"/>
    </xf>
    <xf numFmtId="0" fontId="8" fillId="17" borderId="13" xfId="0" applyFont="1" applyFill="1" applyBorder="1" applyAlignment="1">
      <alignment horizontal="center" vertical="center"/>
    </xf>
    <xf numFmtId="0" fontId="12" fillId="0" borderId="9" xfId="0" applyFont="1" applyBorder="1" applyAlignment="1">
      <alignment horizontal="center" vertical="center" wrapText="1"/>
    </xf>
    <xf numFmtId="0" fontId="12" fillId="0" borderId="0" xfId="0" applyFont="1" applyAlignment="1">
      <alignment wrapText="1"/>
    </xf>
    <xf numFmtId="167" fontId="12" fillId="0" borderId="9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67" fontId="12" fillId="0" borderId="21" xfId="0" applyNumberFormat="1" applyFont="1" applyBorder="1" applyAlignment="1">
      <alignment horizontal="center" vertical="center" wrapText="1"/>
    </xf>
    <xf numFmtId="167" fontId="12" fillId="0" borderId="22" xfId="0" applyNumberFormat="1" applyFont="1" applyBorder="1" applyAlignment="1">
      <alignment horizontal="center" vertical="center" wrapText="1"/>
    </xf>
    <xf numFmtId="167" fontId="12" fillId="0" borderId="24" xfId="0" applyNumberFormat="1" applyFont="1" applyBorder="1" applyAlignment="1">
      <alignment horizontal="center" vertical="center" wrapText="1"/>
    </xf>
    <xf numFmtId="167" fontId="12" fillId="0" borderId="25" xfId="0" applyNumberFormat="1" applyFont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17" fillId="13" borderId="7" xfId="0" applyFont="1" applyFill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167" fontId="12" fillId="0" borderId="26" xfId="0" applyNumberFormat="1" applyFont="1" applyBorder="1" applyAlignment="1">
      <alignment horizontal="center" vertical="center" wrapText="1"/>
    </xf>
    <xf numFmtId="167" fontId="12" fillId="0" borderId="27" xfId="0" applyNumberFormat="1" applyFont="1" applyBorder="1" applyAlignment="1">
      <alignment horizontal="center" vertical="center" wrapText="1"/>
    </xf>
    <xf numFmtId="167" fontId="12" fillId="0" borderId="28" xfId="0" applyNumberFormat="1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1" fillId="0" borderId="16" xfId="0" applyFont="1" applyFill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7" fontId="12" fillId="0" borderId="30" xfId="0" applyNumberFormat="1" applyFont="1" applyBorder="1" applyAlignment="1">
      <alignment horizontal="center" vertical="center" wrapText="1"/>
    </xf>
    <xf numFmtId="167" fontId="12" fillId="0" borderId="31" xfId="0" applyNumberFormat="1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167" fontId="10" fillId="0" borderId="0" xfId="0" applyNumberFormat="1" applyFont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67" fontId="15" fillId="2" borderId="1" xfId="0" applyNumberFormat="1" applyFont="1" applyFill="1" applyBorder="1" applyAlignment="1">
      <alignment horizontal="center" vertical="center"/>
    </xf>
    <xf numFmtId="167" fontId="15" fillId="2" borderId="3" xfId="0" applyNumberFormat="1" applyFont="1" applyFill="1" applyBorder="1" applyAlignment="1">
      <alignment horizontal="center" vertical="center"/>
    </xf>
    <xf numFmtId="167" fontId="15" fillId="12" borderId="1" xfId="0" applyNumberFormat="1" applyFont="1" applyFill="1" applyBorder="1" applyAlignment="1">
      <alignment horizontal="center" vertical="center"/>
    </xf>
    <xf numFmtId="167" fontId="15" fillId="12" borderId="3" xfId="0" applyNumberFormat="1" applyFont="1" applyFill="1" applyBorder="1" applyAlignment="1">
      <alignment horizontal="center" vertical="center"/>
    </xf>
    <xf numFmtId="167" fontId="11" fillId="12" borderId="1" xfId="0" applyNumberFormat="1" applyFont="1" applyFill="1" applyBorder="1" applyAlignment="1">
      <alignment horizontal="center" vertical="center"/>
    </xf>
    <xf numFmtId="167" fontId="11" fillId="12" borderId="3" xfId="0" applyNumberFormat="1" applyFont="1" applyFill="1" applyBorder="1" applyAlignment="1">
      <alignment horizontal="center" vertical="center"/>
    </xf>
    <xf numFmtId="167" fontId="18" fillId="12" borderId="1" xfId="0" applyNumberFormat="1" applyFont="1" applyFill="1" applyBorder="1" applyAlignment="1">
      <alignment horizontal="center" vertical="center"/>
    </xf>
    <xf numFmtId="167" fontId="18" fillId="12" borderId="3" xfId="0" applyNumberFormat="1" applyFont="1" applyFill="1" applyBorder="1" applyAlignment="1">
      <alignment horizontal="center" vertical="center"/>
    </xf>
    <xf numFmtId="167" fontId="12" fillId="0" borderId="17" xfId="0" applyNumberFormat="1" applyFont="1" applyBorder="1" applyAlignment="1">
      <alignment horizontal="center" vertical="center" wrapText="1"/>
    </xf>
    <xf numFmtId="167" fontId="12" fillId="0" borderId="29" xfId="0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18" borderId="0" xfId="0" applyFont="1" applyFill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166" fontId="9" fillId="17" borderId="7" xfId="0" applyNumberFormat="1" applyFont="1" applyFill="1" applyBorder="1" applyAlignment="1">
      <alignment horizontal="center" vertical="center"/>
    </xf>
    <xf numFmtId="166" fontId="9" fillId="17" borderId="11" xfId="0" applyNumberFormat="1" applyFont="1" applyFill="1" applyBorder="1" applyAlignment="1">
      <alignment horizontal="center" vertical="center"/>
    </xf>
    <xf numFmtId="166" fontId="9" fillId="17" borderId="1" xfId="0" applyNumberFormat="1" applyFont="1" applyFill="1" applyBorder="1" applyAlignment="1">
      <alignment horizontal="center" vertical="center"/>
    </xf>
    <xf numFmtId="166" fontId="9" fillId="17" borderId="3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64" fontId="8" fillId="0" borderId="2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167" fontId="12" fillId="0" borderId="32" xfId="0" applyNumberFormat="1" applyFont="1" applyBorder="1" applyAlignment="1">
      <alignment horizontal="center" vertical="center" wrapText="1"/>
    </xf>
    <xf numFmtId="0" fontId="12" fillId="0" borderId="27" xfId="0" applyFont="1" applyBorder="1" applyAlignment="1">
      <alignment horizontal="center" vertical="center" wrapText="1"/>
    </xf>
    <xf numFmtId="0" fontId="12" fillId="0" borderId="28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 wrapText="1"/>
    </xf>
    <xf numFmtId="169" fontId="8" fillId="0" borderId="34" xfId="0" applyNumberFormat="1" applyFont="1" applyFill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1" fillId="0" borderId="0" xfId="0" applyFont="1"/>
    <xf numFmtId="20" fontId="11" fillId="0" borderId="0" xfId="0" applyNumberFormat="1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/>
    <xf numFmtId="0" fontId="8" fillId="0" borderId="0" xfId="0" applyFont="1" applyAlignment="1">
      <alignment horizontal="center"/>
    </xf>
    <xf numFmtId="0" fontId="20" fillId="0" borderId="0" xfId="1" applyFont="1" applyAlignment="1">
      <alignment horizontal="center" vertical="center"/>
    </xf>
    <xf numFmtId="1" fontId="20" fillId="0" borderId="0" xfId="1" applyNumberFormat="1" applyFont="1" applyAlignment="1">
      <alignment horizontal="center" vertical="center"/>
    </xf>
    <xf numFmtId="0" fontId="19" fillId="0" borderId="0" xfId="1" applyAlignment="1">
      <alignment vertical="center"/>
    </xf>
    <xf numFmtId="14" fontId="19" fillId="0" borderId="0" xfId="1" applyNumberFormat="1" applyAlignment="1">
      <alignment vertical="center"/>
    </xf>
    <xf numFmtId="0" fontId="20" fillId="0" borderId="0" xfId="1" applyFont="1" applyAlignment="1">
      <alignment vertical="center"/>
    </xf>
    <xf numFmtId="14" fontId="20" fillId="0" borderId="0" xfId="1" applyNumberFormat="1" applyFont="1" applyAlignment="1">
      <alignment vertical="center"/>
    </xf>
    <xf numFmtId="14" fontId="8" fillId="8" borderId="0" xfId="0" applyNumberFormat="1" applyFont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15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  <color rgb="FF008000"/>
      <color rgb="FFFF00FF"/>
      <color rgb="FFFF0066"/>
      <color rgb="FF53C9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A106"/>
  <sheetViews>
    <sheetView tabSelected="1" view="pageBreakPreview" topLeftCell="A88" zoomScale="70" zoomScaleNormal="40" zoomScaleSheetLayoutView="70" workbookViewId="0">
      <selection activeCell="B95" sqref="B95"/>
    </sheetView>
  </sheetViews>
  <sheetFormatPr baseColWidth="10" defaultRowHeight="15" x14ac:dyDescent="0.25"/>
  <cols>
    <col min="1" max="1" width="20.7109375" customWidth="1"/>
    <col min="2" max="2" width="15.7109375" customWidth="1"/>
    <col min="3" max="9" width="14.7109375" customWidth="1"/>
    <col min="10" max="10" width="16" customWidth="1"/>
    <col min="11" max="15" width="14.7109375" customWidth="1"/>
    <col min="16" max="16" width="14.7109375" hidden="1" customWidth="1"/>
    <col min="17" max="17" width="16.28515625" customWidth="1"/>
    <col min="18" max="18" width="14.7109375" bestFit="1" customWidth="1"/>
    <col min="19" max="19" width="15.7109375" customWidth="1"/>
  </cols>
  <sheetData>
    <row r="1" spans="1:27" ht="84.75" customHeight="1" thickBot="1" x14ac:dyDescent="0.3">
      <c r="A1" s="95" t="s">
        <v>6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</row>
    <row r="2" spans="1:27" ht="51.75" customHeight="1" thickBot="1" x14ac:dyDescent="0.3">
      <c r="A2" s="88" t="s">
        <v>3</v>
      </c>
      <c r="B2" s="102" t="s">
        <v>0</v>
      </c>
      <c r="C2" s="103"/>
      <c r="D2" s="103"/>
      <c r="E2" s="103"/>
      <c r="F2" s="104"/>
      <c r="G2" s="17"/>
      <c r="H2" s="102" t="s">
        <v>1</v>
      </c>
      <c r="I2" s="103"/>
      <c r="J2" s="103"/>
      <c r="K2" s="17"/>
      <c r="L2" s="103" t="s">
        <v>29</v>
      </c>
      <c r="M2" s="103"/>
      <c r="N2" s="103"/>
      <c r="O2" s="104"/>
      <c r="S2" s="72" t="str">
        <f>IF(S3=14,"OK Réception 6h15 - 21h30","NON")</f>
        <v>OK Réception 6h15 - 21h30</v>
      </c>
    </row>
    <row r="3" spans="1:27" ht="75" customHeight="1" thickBot="1" x14ac:dyDescent="0.3">
      <c r="A3" s="89"/>
      <c r="B3" s="105" t="s">
        <v>2</v>
      </c>
      <c r="C3" s="106"/>
      <c r="D3" s="106"/>
      <c r="E3" s="106"/>
      <c r="F3" s="107">
        <v>42590</v>
      </c>
      <c r="G3" s="107"/>
      <c r="H3" s="107"/>
      <c r="I3" s="107"/>
      <c r="J3" s="16" t="s">
        <v>12</v>
      </c>
      <c r="K3" s="107">
        <f>F3+6</f>
        <v>42596</v>
      </c>
      <c r="L3" s="107"/>
      <c r="M3" s="107"/>
      <c r="N3" s="107"/>
      <c r="O3" s="108"/>
      <c r="S3" s="71">
        <f>COUNTIF(B11:O11,"OK")</f>
        <v>14</v>
      </c>
    </row>
    <row r="4" spans="1:27" ht="45" customHeight="1" thickBot="1" x14ac:dyDescent="0.3">
      <c r="A4" s="89"/>
      <c r="B4" s="98">
        <f>F3</f>
        <v>42590</v>
      </c>
      <c r="C4" s="99"/>
      <c r="D4" s="98">
        <f>B4+1</f>
        <v>42591</v>
      </c>
      <c r="E4" s="99"/>
      <c r="F4" s="98">
        <f t="shared" ref="F4" si="0">D4+1</f>
        <v>42592</v>
      </c>
      <c r="G4" s="99"/>
      <c r="H4" s="98">
        <f t="shared" ref="H4" si="1">F4+1</f>
        <v>42593</v>
      </c>
      <c r="I4" s="99"/>
      <c r="J4" s="98">
        <f t="shared" ref="J4" si="2">H4+1</f>
        <v>42594</v>
      </c>
      <c r="K4" s="99"/>
      <c r="L4" s="98">
        <f t="shared" ref="L4" si="3">J4+1</f>
        <v>42595</v>
      </c>
      <c r="M4" s="99"/>
      <c r="N4" s="98">
        <f t="shared" ref="N4" si="4">L4+1</f>
        <v>42596</v>
      </c>
      <c r="O4" s="99"/>
      <c r="Q4" s="91" t="s">
        <v>32</v>
      </c>
      <c r="R4" s="92"/>
    </row>
    <row r="5" spans="1:27" ht="56.25" customHeight="1" thickBot="1" x14ac:dyDescent="0.3">
      <c r="A5" s="97"/>
      <c r="B5" s="47" t="s">
        <v>30</v>
      </c>
      <c r="C5" s="48" t="s">
        <v>31</v>
      </c>
      <c r="D5" s="47" t="s">
        <v>30</v>
      </c>
      <c r="E5" s="48" t="s">
        <v>31</v>
      </c>
      <c r="F5" s="47" t="s">
        <v>30</v>
      </c>
      <c r="G5" s="48" t="s">
        <v>31</v>
      </c>
      <c r="H5" s="47" t="s">
        <v>30</v>
      </c>
      <c r="I5" s="48" t="s">
        <v>31</v>
      </c>
      <c r="J5" s="47" t="s">
        <v>30</v>
      </c>
      <c r="K5" s="48" t="s">
        <v>31</v>
      </c>
      <c r="L5" s="47" t="s">
        <v>30</v>
      </c>
      <c r="M5" s="48" t="s">
        <v>31</v>
      </c>
      <c r="N5" s="47" t="s">
        <v>30</v>
      </c>
      <c r="O5" s="48" t="s">
        <v>31</v>
      </c>
      <c r="Q5" s="91"/>
      <c r="R5" s="92"/>
    </row>
    <row r="6" spans="1:27" ht="54.95" customHeight="1" thickBot="1" x14ac:dyDescent="0.3">
      <c r="A6" s="5" t="s">
        <v>28</v>
      </c>
      <c r="B6" s="37">
        <v>0.35416666666666669</v>
      </c>
      <c r="C6" s="38">
        <v>0.6875</v>
      </c>
      <c r="D6" s="37">
        <v>0.35416666666666669</v>
      </c>
      <c r="E6" s="38">
        <v>0.6875</v>
      </c>
      <c r="F6" s="41"/>
      <c r="G6" s="42"/>
      <c r="H6" s="39">
        <v>0.5625</v>
      </c>
      <c r="I6" s="40">
        <v>0.89583333333333337</v>
      </c>
      <c r="J6" s="37">
        <v>0.35416666666666669</v>
      </c>
      <c r="K6" s="38">
        <v>0.6875</v>
      </c>
      <c r="L6" s="41"/>
      <c r="M6" s="42"/>
      <c r="N6" s="41"/>
      <c r="O6" s="42"/>
      <c r="P6" s="14">
        <f>O6-N6</f>
        <v>0</v>
      </c>
      <c r="Q6" s="90">
        <f>(C6-B6)+(E6-D6)+(G6-F6)+(I6-H6)+(K6-J6)+(M6-L6)+(O6-N6)</f>
        <v>1.3333333333333333</v>
      </c>
      <c r="R6" s="90"/>
      <c r="X6" s="2"/>
      <c r="Y6" s="2"/>
      <c r="Z6" s="2"/>
      <c r="AA6" s="2"/>
    </row>
    <row r="7" spans="1:27" ht="54.95" customHeight="1" thickBot="1" x14ac:dyDescent="0.3">
      <c r="A7" s="6" t="s">
        <v>4</v>
      </c>
      <c r="B7" s="39">
        <v>0.58333333333333337</v>
      </c>
      <c r="C7" s="40">
        <v>0.89583333333333337</v>
      </c>
      <c r="D7" s="39">
        <v>0.58333333333333337</v>
      </c>
      <c r="E7" s="40">
        <v>0.89583333333333337</v>
      </c>
      <c r="F7" s="41"/>
      <c r="G7" s="42"/>
      <c r="H7" s="41"/>
      <c r="I7" s="42"/>
      <c r="J7" s="39">
        <v>0.5625</v>
      </c>
      <c r="K7" s="40">
        <v>0.89583333333333337</v>
      </c>
      <c r="L7" s="39">
        <v>0.58333333333333337</v>
      </c>
      <c r="M7" s="40">
        <v>0.89583333333333337</v>
      </c>
      <c r="N7" s="39">
        <v>0.58333333333333337</v>
      </c>
      <c r="O7" s="40">
        <v>0.89583333333333337</v>
      </c>
      <c r="P7" s="14">
        <f t="shared" ref="P7:P10" si="5">O7-N7</f>
        <v>0.3125</v>
      </c>
      <c r="Q7" s="90">
        <f t="shared" ref="Q7:Q10" si="6">(C7-B7)+(E7-D7)+(G7-F7)+(I7-H7)+(K7-J7)+(M7-L7)+(O7-N7)</f>
        <v>1.5833333333333335</v>
      </c>
      <c r="R7" s="90"/>
      <c r="X7" s="2"/>
      <c r="Y7" s="2"/>
      <c r="Z7" s="2"/>
      <c r="AA7" s="2"/>
    </row>
    <row r="8" spans="1:27" ht="54.95" customHeight="1" thickBot="1" x14ac:dyDescent="0.3">
      <c r="A8" s="6" t="s">
        <v>5</v>
      </c>
      <c r="B8" s="43"/>
      <c r="C8" s="44"/>
      <c r="D8" s="43"/>
      <c r="E8" s="44"/>
      <c r="F8" s="43"/>
      <c r="G8" s="44"/>
      <c r="H8" s="43"/>
      <c r="I8" s="44"/>
      <c r="J8" s="43"/>
      <c r="K8" s="44"/>
      <c r="L8" s="43"/>
      <c r="M8" s="44"/>
      <c r="N8" s="41"/>
      <c r="O8" s="42"/>
      <c r="P8" s="14">
        <f t="shared" si="5"/>
        <v>0</v>
      </c>
      <c r="Q8" s="90">
        <f t="shared" si="6"/>
        <v>0</v>
      </c>
      <c r="R8" s="90"/>
      <c r="X8" s="2"/>
      <c r="Y8" s="2"/>
      <c r="Z8" s="2"/>
      <c r="AA8" s="2"/>
    </row>
    <row r="9" spans="1:27" ht="54.95" customHeight="1" thickBot="1" x14ac:dyDescent="0.3">
      <c r="A9" s="6" t="s">
        <v>19</v>
      </c>
      <c r="B9" s="39">
        <v>0.26041666666666669</v>
      </c>
      <c r="C9" s="40">
        <v>0.59375</v>
      </c>
      <c r="D9" s="41"/>
      <c r="E9" s="42"/>
      <c r="F9" s="39">
        <v>0.26041666666666669</v>
      </c>
      <c r="G9" s="40">
        <v>0.59375</v>
      </c>
      <c r="H9" s="39">
        <v>0.26041666666666669</v>
      </c>
      <c r="I9" s="40">
        <v>0.59375</v>
      </c>
      <c r="J9" s="39">
        <v>0.26041666666666669</v>
      </c>
      <c r="K9" s="40">
        <v>0.59375</v>
      </c>
      <c r="L9" s="41"/>
      <c r="M9" s="42"/>
      <c r="N9" s="41"/>
      <c r="O9" s="42"/>
      <c r="P9" s="14">
        <f t="shared" si="5"/>
        <v>0</v>
      </c>
      <c r="Q9" s="90">
        <f t="shared" si="6"/>
        <v>1.3333333333333333</v>
      </c>
      <c r="R9" s="90"/>
      <c r="X9" s="2"/>
      <c r="Y9" s="2"/>
      <c r="Z9" s="2"/>
      <c r="AA9" s="2"/>
    </row>
    <row r="10" spans="1:27" ht="54.95" customHeight="1" thickBot="1" x14ac:dyDescent="0.3">
      <c r="A10" s="15" t="s">
        <v>24</v>
      </c>
      <c r="B10" s="45">
        <v>0.35416666666666669</v>
      </c>
      <c r="C10" s="46">
        <v>0.66666666666666663</v>
      </c>
      <c r="D10" s="39">
        <v>0.26041666666666669</v>
      </c>
      <c r="E10" s="40">
        <v>0.59375</v>
      </c>
      <c r="F10" s="39">
        <v>0.58333333333333337</v>
      </c>
      <c r="G10" s="40">
        <v>0.89583333333333337</v>
      </c>
      <c r="H10" s="41"/>
      <c r="I10" s="42"/>
      <c r="J10" s="41"/>
      <c r="K10" s="42"/>
      <c r="L10" s="39">
        <v>0.26041666666666669</v>
      </c>
      <c r="M10" s="40">
        <v>0.59375</v>
      </c>
      <c r="N10" s="39">
        <v>0.26041666666666669</v>
      </c>
      <c r="O10" s="40">
        <v>0.59375</v>
      </c>
      <c r="P10" s="14">
        <f t="shared" si="5"/>
        <v>0.33333333333333331</v>
      </c>
      <c r="Q10" s="90">
        <f t="shared" si="6"/>
        <v>1.6249999999999998</v>
      </c>
      <c r="R10" s="90"/>
      <c r="X10" s="2"/>
      <c r="Y10" s="2"/>
      <c r="Z10" s="2"/>
      <c r="AA10" s="2"/>
    </row>
    <row r="11" spans="1:27" ht="31.5" hidden="1" x14ac:dyDescent="0.25">
      <c r="A11" s="3"/>
      <c r="B11" s="12" t="str">
        <f>IF(COUNTIF(B6:B10,"6:15")&gt;0,"OK","NON")</f>
        <v>OK</v>
      </c>
      <c r="C11" s="12" t="str">
        <f>IF(COUNTIF(C6:C10,"21:30")&gt;0,"OK","NON")</f>
        <v>OK</v>
      </c>
      <c r="D11" s="12" t="str">
        <f t="shared" ref="D11" si="7">IF(COUNTIF(D6:D10,"6:15")&gt;0,"OK","NON")</f>
        <v>OK</v>
      </c>
      <c r="E11" s="12" t="str">
        <f t="shared" ref="E11" si="8">IF(COUNTIF(E6:E10,"21:30")&gt;0,"OK","NON")</f>
        <v>OK</v>
      </c>
      <c r="F11" s="12" t="str">
        <f t="shared" ref="F11" si="9">IF(COUNTIF(F6:F10,"6:15")&gt;0,"OK","NON")</f>
        <v>OK</v>
      </c>
      <c r="G11" s="12" t="str">
        <f t="shared" ref="G11" si="10">IF(COUNTIF(G6:G10,"21:30")&gt;0,"OK","NON")</f>
        <v>OK</v>
      </c>
      <c r="H11" s="12" t="str">
        <f t="shared" ref="H11" si="11">IF(COUNTIF(H6:H10,"6:15")&gt;0,"OK","NON")</f>
        <v>OK</v>
      </c>
      <c r="I11" s="12" t="str">
        <f t="shared" ref="I11" si="12">IF(COUNTIF(I6:I10,"21:30")&gt;0,"OK","NON")</f>
        <v>OK</v>
      </c>
      <c r="J11" s="12" t="str">
        <f t="shared" ref="J11" si="13">IF(COUNTIF(J6:J10,"6:15")&gt;0,"OK","NON")</f>
        <v>OK</v>
      </c>
      <c r="K11" s="12" t="str">
        <f t="shared" ref="K11" si="14">IF(COUNTIF(K6:K10,"21:30")&gt;0,"OK","NON")</f>
        <v>OK</v>
      </c>
      <c r="L11" s="12" t="str">
        <f t="shared" ref="L11" si="15">IF(COUNTIF(L6:L10,"6:15")&gt;0,"OK","NON")</f>
        <v>OK</v>
      </c>
      <c r="M11" s="12" t="str">
        <f t="shared" ref="M11" si="16">IF(COUNTIF(M6:M10,"21:30")&gt;0,"OK","NON")</f>
        <v>OK</v>
      </c>
      <c r="N11" s="12" t="str">
        <f t="shared" ref="N11" si="17">IF(COUNTIF(N6:N10,"6:15")&gt;0,"OK","NON")</f>
        <v>OK</v>
      </c>
      <c r="O11" s="12" t="str">
        <f t="shared" ref="O11" si="18">IF(COUNTIF(O6:O10,"21:30")&gt;0,"OK","NON")</f>
        <v>OK</v>
      </c>
      <c r="X11" s="2"/>
      <c r="Y11" s="2"/>
      <c r="Z11" s="2"/>
      <c r="AA11" s="2"/>
    </row>
    <row r="12" spans="1:27" ht="90" customHeight="1" thickBot="1" x14ac:dyDescent="0.3">
      <c r="A12" s="8"/>
      <c r="B12" s="12"/>
      <c r="C12" s="10"/>
      <c r="D12" s="8"/>
      <c r="E12" s="8"/>
      <c r="F12" s="8"/>
      <c r="G12" s="8"/>
      <c r="H12" s="8"/>
      <c r="I12" s="35"/>
      <c r="J12" s="19" t="s">
        <v>22</v>
      </c>
      <c r="K12" s="18"/>
      <c r="L12" s="18"/>
      <c r="M12" s="18"/>
      <c r="N12" s="18"/>
      <c r="O12" s="19" t="s">
        <v>11</v>
      </c>
      <c r="P12" s="8"/>
      <c r="Q12" s="20"/>
      <c r="X12" s="1"/>
      <c r="Y12" s="1"/>
    </row>
    <row r="13" spans="1:27" s="9" customFormat="1" ht="39.950000000000003" customHeight="1" thickBot="1" x14ac:dyDescent="0.35">
      <c r="A13" s="21" t="s">
        <v>8</v>
      </c>
      <c r="B13" s="11"/>
      <c r="C13" s="11"/>
      <c r="D13" s="22" t="s">
        <v>9</v>
      </c>
      <c r="E13" s="35"/>
      <c r="F13" s="11"/>
      <c r="G13" s="36"/>
      <c r="H13" s="23"/>
      <c r="I13" s="35"/>
      <c r="J13" s="24"/>
      <c r="K13" s="24"/>
      <c r="L13" s="24"/>
      <c r="M13" s="24"/>
      <c r="N13" s="24"/>
      <c r="O13" s="24"/>
      <c r="P13" s="35"/>
      <c r="Q13" s="35"/>
      <c r="X13" s="1"/>
      <c r="Y13" s="1"/>
    </row>
    <row r="14" spans="1:27" s="9" customFormat="1" ht="39.950000000000003" customHeight="1" thickBot="1" x14ac:dyDescent="0.35">
      <c r="A14" s="11"/>
      <c r="B14" s="25" t="s">
        <v>16</v>
      </c>
      <c r="C14" s="11"/>
      <c r="D14" s="11"/>
      <c r="E14" s="26" t="s">
        <v>20</v>
      </c>
      <c r="F14" s="35"/>
      <c r="G14" s="36"/>
      <c r="H14" s="23"/>
      <c r="I14" s="35"/>
      <c r="J14" s="24"/>
      <c r="K14" s="24"/>
      <c r="L14" s="24"/>
      <c r="M14" s="24"/>
      <c r="N14" s="24"/>
      <c r="O14" s="24"/>
      <c r="P14" s="35"/>
      <c r="Q14" s="35"/>
      <c r="X14" s="1"/>
      <c r="Y14" s="1"/>
    </row>
    <row r="15" spans="1:27" s="9" customFormat="1" ht="39.950000000000003" customHeight="1" x14ac:dyDescent="0.3">
      <c r="A15" s="27" t="s">
        <v>7</v>
      </c>
      <c r="B15" s="11"/>
      <c r="C15" s="11"/>
      <c r="D15" s="28" t="s">
        <v>10</v>
      </c>
      <c r="E15" s="11"/>
      <c r="F15" s="29" t="s">
        <v>27</v>
      </c>
      <c r="G15" s="36"/>
      <c r="H15" s="35"/>
      <c r="I15" s="35"/>
      <c r="J15" s="24"/>
      <c r="K15" s="24"/>
      <c r="L15" s="24"/>
      <c r="M15" s="24"/>
      <c r="N15" s="24"/>
      <c r="O15" s="24"/>
      <c r="P15" s="35"/>
      <c r="Q15" s="35"/>
      <c r="X15" s="1"/>
      <c r="Y15" s="1"/>
    </row>
    <row r="16" spans="1:27" s="9" customFormat="1" ht="39.950000000000003" customHeight="1" x14ac:dyDescent="0.3">
      <c r="A16" s="11"/>
      <c r="B16" s="30" t="s">
        <v>18</v>
      </c>
      <c r="C16" s="11"/>
      <c r="D16" s="11"/>
      <c r="E16" s="31" t="s">
        <v>21</v>
      </c>
      <c r="F16" s="35"/>
      <c r="G16" s="36"/>
      <c r="H16" s="23"/>
      <c r="I16" s="35"/>
      <c r="J16" s="32" t="s">
        <v>23</v>
      </c>
      <c r="K16" s="32"/>
      <c r="L16" s="32"/>
      <c r="M16" s="32"/>
      <c r="N16" s="32"/>
      <c r="O16" s="32" t="s">
        <v>25</v>
      </c>
      <c r="P16" s="35"/>
      <c r="Q16" s="35"/>
      <c r="X16" s="1"/>
    </row>
    <row r="17" spans="1:27" s="9" customFormat="1" ht="39.950000000000003" customHeight="1" x14ac:dyDescent="0.3">
      <c r="A17" s="33" t="s">
        <v>17</v>
      </c>
      <c r="B17" s="11"/>
      <c r="C17" s="11"/>
      <c r="D17" s="34" t="s">
        <v>26</v>
      </c>
      <c r="E17" s="35"/>
      <c r="F17" s="11"/>
      <c r="G17" s="36"/>
      <c r="H17" s="11"/>
      <c r="I17" s="35"/>
      <c r="J17" s="24"/>
      <c r="K17" s="24"/>
      <c r="L17" s="35"/>
      <c r="M17" s="35"/>
      <c r="N17" s="35"/>
      <c r="O17" s="24"/>
      <c r="P17" s="35"/>
      <c r="Q17" s="35"/>
      <c r="X17" s="1"/>
      <c r="Y17" s="1"/>
    </row>
    <row r="18" spans="1:27" ht="30" customHeight="1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</row>
    <row r="19" spans="1:27" ht="30" customHeight="1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</row>
    <row r="20" spans="1:27" ht="30" customHeight="1" x14ac:dyDescent="0.25"/>
    <row r="21" spans="1:27" ht="84.75" customHeight="1" thickBot="1" x14ac:dyDescent="0.3">
      <c r="A21" s="95" t="s">
        <v>6</v>
      </c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  <c r="N21" s="95"/>
      <c r="O21" s="95"/>
      <c r="P21" s="95"/>
      <c r="Q21" s="95"/>
    </row>
    <row r="22" spans="1:27" ht="51.75" customHeight="1" thickBot="1" x14ac:dyDescent="0.3">
      <c r="A22" s="88" t="s">
        <v>3</v>
      </c>
      <c r="B22" s="102" t="s">
        <v>13</v>
      </c>
      <c r="C22" s="103"/>
      <c r="D22" s="103"/>
      <c r="E22" s="103"/>
      <c r="F22" s="104"/>
      <c r="G22" s="17"/>
      <c r="H22" s="102" t="s">
        <v>1</v>
      </c>
      <c r="I22" s="103"/>
      <c r="J22" s="103"/>
      <c r="K22" s="17"/>
      <c r="L22" s="103" t="s">
        <v>29</v>
      </c>
      <c r="M22" s="103"/>
      <c r="N22" s="103"/>
      <c r="O22" s="104"/>
      <c r="S22" s="72" t="str">
        <f>IF(S23=14,"OK Réception 6h15 - 21h30","NON")</f>
        <v>OK Réception 6h15 - 21h30</v>
      </c>
    </row>
    <row r="23" spans="1:27" ht="75" customHeight="1" thickBot="1" x14ac:dyDescent="0.3">
      <c r="A23" s="89"/>
      <c r="B23" s="105" t="s">
        <v>2</v>
      </c>
      <c r="C23" s="106"/>
      <c r="D23" s="106"/>
      <c r="E23" s="106"/>
      <c r="F23" s="107">
        <f>K3+1</f>
        <v>42597</v>
      </c>
      <c r="G23" s="107"/>
      <c r="H23" s="107"/>
      <c r="I23" s="107"/>
      <c r="J23" s="16" t="s">
        <v>12</v>
      </c>
      <c r="K23" s="107">
        <f>F23+6</f>
        <v>42603</v>
      </c>
      <c r="L23" s="107"/>
      <c r="M23" s="107"/>
      <c r="N23" s="107"/>
      <c r="O23" s="108"/>
      <c r="S23" s="12">
        <f>COUNTIF(B31:O31,"OK")</f>
        <v>14</v>
      </c>
    </row>
    <row r="24" spans="1:27" ht="45" customHeight="1" thickBot="1" x14ac:dyDescent="0.3">
      <c r="A24" s="89"/>
      <c r="B24" s="98">
        <f>F23</f>
        <v>42597</v>
      </c>
      <c r="C24" s="99"/>
      <c r="D24" s="98">
        <f>B24+1</f>
        <v>42598</v>
      </c>
      <c r="E24" s="99"/>
      <c r="F24" s="98">
        <f t="shared" ref="F24" si="19">D24+1</f>
        <v>42599</v>
      </c>
      <c r="G24" s="99"/>
      <c r="H24" s="98">
        <f t="shared" ref="H24" si="20">F24+1</f>
        <v>42600</v>
      </c>
      <c r="I24" s="99"/>
      <c r="J24" s="98">
        <f t="shared" ref="J24" si="21">H24+1</f>
        <v>42601</v>
      </c>
      <c r="K24" s="99"/>
      <c r="L24" s="98">
        <f t="shared" ref="L24" si="22">J24+1</f>
        <v>42602</v>
      </c>
      <c r="M24" s="99"/>
      <c r="N24" s="98">
        <f t="shared" ref="N24" si="23">L24+1</f>
        <v>42603</v>
      </c>
      <c r="O24" s="99"/>
      <c r="Q24" s="91" t="s">
        <v>32</v>
      </c>
      <c r="R24" s="92"/>
    </row>
    <row r="25" spans="1:27" ht="56.25" customHeight="1" thickBot="1" x14ac:dyDescent="0.3">
      <c r="A25" s="97"/>
      <c r="B25" s="47" t="s">
        <v>30</v>
      </c>
      <c r="C25" s="48" t="s">
        <v>31</v>
      </c>
      <c r="D25" s="47" t="s">
        <v>30</v>
      </c>
      <c r="E25" s="48" t="s">
        <v>31</v>
      </c>
      <c r="F25" s="47" t="s">
        <v>30</v>
      </c>
      <c r="G25" s="48" t="s">
        <v>31</v>
      </c>
      <c r="H25" s="47" t="s">
        <v>30</v>
      </c>
      <c r="I25" s="48" t="s">
        <v>31</v>
      </c>
      <c r="J25" s="47" t="s">
        <v>30</v>
      </c>
      <c r="K25" s="48" t="s">
        <v>31</v>
      </c>
      <c r="L25" s="47" t="s">
        <v>30</v>
      </c>
      <c r="M25" s="48" t="s">
        <v>31</v>
      </c>
      <c r="N25" s="47" t="s">
        <v>30</v>
      </c>
      <c r="O25" s="48" t="s">
        <v>31</v>
      </c>
      <c r="Q25" s="91"/>
      <c r="R25" s="92"/>
    </row>
    <row r="26" spans="1:27" ht="54.95" customHeight="1" thickBot="1" x14ac:dyDescent="0.3">
      <c r="A26" s="5" t="s">
        <v>28</v>
      </c>
      <c r="B26" s="78">
        <v>0.35416666666666669</v>
      </c>
      <c r="C26" s="79">
        <v>0.64583333333333337</v>
      </c>
      <c r="D26" s="37">
        <v>0.35416666666666669</v>
      </c>
      <c r="E26" s="38">
        <v>0.66666666666666663</v>
      </c>
      <c r="F26" s="41"/>
      <c r="G26" s="42"/>
      <c r="H26" s="41"/>
      <c r="I26" s="42"/>
      <c r="J26" s="37">
        <v>0.35416666666666669</v>
      </c>
      <c r="K26" s="38">
        <v>0.66666666666666663</v>
      </c>
      <c r="L26" s="39">
        <v>0.5625</v>
      </c>
      <c r="M26" s="40">
        <v>0.89583333333333337</v>
      </c>
      <c r="N26" s="39">
        <v>0.5625</v>
      </c>
      <c r="O26" s="40">
        <v>0.89583333333333337</v>
      </c>
      <c r="P26" s="14">
        <f>O26-N26</f>
        <v>0.33333333333333337</v>
      </c>
      <c r="Q26" s="90">
        <f>(C26-B26)+(E26-D26)+(G26-F26)+(I26-H26)+(K26-J26)+(M26-L26)+(O26-N26)</f>
        <v>1.5833333333333335</v>
      </c>
      <c r="R26" s="90"/>
      <c r="X26" s="2"/>
      <c r="Y26" s="2"/>
      <c r="Z26" s="2"/>
      <c r="AA26" s="2"/>
    </row>
    <row r="27" spans="1:27" ht="54.95" customHeight="1" thickBot="1" x14ac:dyDescent="0.3">
      <c r="A27" s="6" t="s">
        <v>4</v>
      </c>
      <c r="B27" s="39">
        <v>0.5625</v>
      </c>
      <c r="C27" s="40">
        <v>0.89583333333333337</v>
      </c>
      <c r="D27" s="41"/>
      <c r="E27" s="42"/>
      <c r="F27" s="39">
        <v>0.5625</v>
      </c>
      <c r="G27" s="40">
        <v>0.89583333333333337</v>
      </c>
      <c r="H27" s="39">
        <v>0.5625</v>
      </c>
      <c r="I27" s="40">
        <v>0.89583333333333337</v>
      </c>
      <c r="J27" s="39">
        <v>0.5625</v>
      </c>
      <c r="K27" s="40">
        <v>0.89583333333333337</v>
      </c>
      <c r="L27" s="41"/>
      <c r="M27" s="42"/>
      <c r="N27" s="41"/>
      <c r="O27" s="42"/>
      <c r="P27" s="14">
        <f t="shared" ref="P27:P30" si="24">O27-N27</f>
        <v>0</v>
      </c>
      <c r="Q27" s="90">
        <f t="shared" ref="Q27:Q30" si="25">(C27-B27)+(E27-D27)+(G27-F27)+(I27-H27)+(K27-J27)+(M27-L27)+(O27-N27)</f>
        <v>1.3333333333333335</v>
      </c>
      <c r="R27" s="90"/>
      <c r="X27" s="2"/>
      <c r="Y27" s="2"/>
      <c r="Z27" s="2"/>
      <c r="AA27" s="2"/>
    </row>
    <row r="28" spans="1:27" ht="54.95" customHeight="1" thickBot="1" x14ac:dyDescent="0.3">
      <c r="A28" s="6" t="s">
        <v>5</v>
      </c>
      <c r="B28" s="43"/>
      <c r="C28" s="44"/>
      <c r="D28" s="43"/>
      <c r="E28" s="44"/>
      <c r="F28" s="43"/>
      <c r="G28" s="44"/>
      <c r="H28" s="43"/>
      <c r="I28" s="44"/>
      <c r="J28" s="43"/>
      <c r="K28" s="44"/>
      <c r="L28" s="43"/>
      <c r="M28" s="44"/>
      <c r="N28" s="41"/>
      <c r="O28" s="42"/>
      <c r="P28" s="14">
        <f t="shared" si="24"/>
        <v>0</v>
      </c>
      <c r="Q28" s="90">
        <f t="shared" si="25"/>
        <v>0</v>
      </c>
      <c r="R28" s="90"/>
      <c r="X28" s="2"/>
      <c r="Y28" s="2"/>
      <c r="Z28" s="2"/>
      <c r="AA28" s="2"/>
    </row>
    <row r="29" spans="1:27" ht="54.95" customHeight="1" thickBot="1" x14ac:dyDescent="0.3">
      <c r="A29" s="6" t="s">
        <v>19</v>
      </c>
      <c r="B29" s="39">
        <v>0.26041666666666669</v>
      </c>
      <c r="C29" s="40">
        <v>0.55208333333333337</v>
      </c>
      <c r="D29" s="39">
        <v>0.26041666666666669</v>
      </c>
      <c r="E29" s="40">
        <v>0.55208333333333337</v>
      </c>
      <c r="F29" s="39">
        <v>0.26041666666666669</v>
      </c>
      <c r="G29" s="40">
        <v>0.57291666666666663</v>
      </c>
      <c r="H29" s="41"/>
      <c r="I29" s="42"/>
      <c r="J29" s="41"/>
      <c r="K29" s="42"/>
      <c r="L29" s="39">
        <v>0.26041666666666669</v>
      </c>
      <c r="M29" s="40">
        <v>0.59375</v>
      </c>
      <c r="N29" s="39">
        <v>0.26041666666666669</v>
      </c>
      <c r="O29" s="40">
        <v>0.57291666666666663</v>
      </c>
      <c r="P29" s="14">
        <f t="shared" si="24"/>
        <v>0.31249999999999994</v>
      </c>
      <c r="Q29" s="90">
        <f t="shared" si="25"/>
        <v>1.5416666666666665</v>
      </c>
      <c r="R29" s="90"/>
      <c r="X29" s="2"/>
      <c r="Y29" s="2"/>
      <c r="Z29" s="2"/>
      <c r="AA29" s="2"/>
    </row>
    <row r="30" spans="1:27" ht="54.95" customHeight="1" thickBot="1" x14ac:dyDescent="0.3">
      <c r="A30" s="15" t="s">
        <v>24</v>
      </c>
      <c r="B30" s="41"/>
      <c r="C30" s="42"/>
      <c r="D30" s="39">
        <v>0.5625</v>
      </c>
      <c r="E30" s="40">
        <v>0.89583333333333337</v>
      </c>
      <c r="F30" s="45">
        <v>0.35416666666666669</v>
      </c>
      <c r="G30" s="46">
        <v>0.64583333333333337</v>
      </c>
      <c r="H30" s="39">
        <v>0.26041666666666669</v>
      </c>
      <c r="I30" s="40">
        <v>0.59375</v>
      </c>
      <c r="J30" s="39">
        <v>0.26041666666666669</v>
      </c>
      <c r="K30" s="40">
        <v>0.59375</v>
      </c>
      <c r="L30" s="41"/>
      <c r="M30" s="42"/>
      <c r="N30" s="41"/>
      <c r="O30" s="42"/>
      <c r="P30" s="14">
        <f t="shared" si="24"/>
        <v>0</v>
      </c>
      <c r="Q30" s="90">
        <f t="shared" si="25"/>
        <v>1.2916666666666665</v>
      </c>
      <c r="R30" s="90"/>
      <c r="X30" s="2"/>
      <c r="Y30" s="2"/>
      <c r="Z30" s="2"/>
      <c r="AA30" s="2"/>
    </row>
    <row r="31" spans="1:27" ht="31.5" hidden="1" x14ac:dyDescent="0.25">
      <c r="A31" s="3"/>
      <c r="B31" s="12" t="str">
        <f>IF(COUNTIF(B26:B30,"6:15")&gt;0,"OK","NON")</f>
        <v>OK</v>
      </c>
      <c r="C31" s="12" t="str">
        <f>IF(COUNTIF(C26:C30,"21:30")&gt;0,"OK","NON")</f>
        <v>OK</v>
      </c>
      <c r="D31" s="12" t="str">
        <f t="shared" ref="D31" si="26">IF(COUNTIF(D26:D30,"6:15")&gt;0,"OK","NON")</f>
        <v>OK</v>
      </c>
      <c r="E31" s="12" t="str">
        <f t="shared" ref="E31" si="27">IF(COUNTIF(E26:E30,"21:30")&gt;0,"OK","NON")</f>
        <v>OK</v>
      </c>
      <c r="F31" s="12" t="str">
        <f t="shared" ref="F31" si="28">IF(COUNTIF(F26:F30,"6:15")&gt;0,"OK","NON")</f>
        <v>OK</v>
      </c>
      <c r="G31" s="12" t="str">
        <f t="shared" ref="G31" si="29">IF(COUNTIF(G26:G30,"21:30")&gt;0,"OK","NON")</f>
        <v>OK</v>
      </c>
      <c r="H31" s="12" t="str">
        <f t="shared" ref="H31" si="30">IF(COUNTIF(H26:H30,"6:15")&gt;0,"OK","NON")</f>
        <v>OK</v>
      </c>
      <c r="I31" s="12" t="str">
        <f t="shared" ref="I31" si="31">IF(COUNTIF(I26:I30,"21:30")&gt;0,"OK","NON")</f>
        <v>OK</v>
      </c>
      <c r="J31" s="12" t="str">
        <f t="shared" ref="J31" si="32">IF(COUNTIF(J26:J30,"6:15")&gt;0,"OK","NON")</f>
        <v>OK</v>
      </c>
      <c r="K31" s="12" t="str">
        <f t="shared" ref="K31" si="33">IF(COUNTIF(K26:K30,"21:30")&gt;0,"OK","NON")</f>
        <v>OK</v>
      </c>
      <c r="L31" s="12" t="str">
        <f t="shared" ref="L31" si="34">IF(COUNTIF(L26:L30,"6:15")&gt;0,"OK","NON")</f>
        <v>OK</v>
      </c>
      <c r="M31" s="12" t="str">
        <f t="shared" ref="M31" si="35">IF(COUNTIF(M26:M30,"21:30")&gt;0,"OK","NON")</f>
        <v>OK</v>
      </c>
      <c r="N31" s="12" t="str">
        <f t="shared" ref="N31" si="36">IF(COUNTIF(N26:N30,"6:15")&gt;0,"OK","NON")</f>
        <v>OK</v>
      </c>
      <c r="O31" s="12" t="str">
        <f t="shared" ref="O31" si="37">IF(COUNTIF(O26:O30,"21:30")&gt;0,"OK","NON")</f>
        <v>OK</v>
      </c>
      <c r="X31" s="2"/>
      <c r="Y31" s="2"/>
      <c r="Z31" s="2"/>
      <c r="AA31" s="2"/>
    </row>
    <row r="32" spans="1:27" ht="90" customHeight="1" thickBot="1" x14ac:dyDescent="0.3">
      <c r="A32" s="8"/>
      <c r="B32" s="8"/>
      <c r="C32" s="8"/>
      <c r="D32" s="8"/>
      <c r="E32" s="8"/>
      <c r="F32" s="76"/>
      <c r="G32" s="8"/>
      <c r="H32" s="8"/>
      <c r="I32" s="35"/>
      <c r="J32" s="19" t="s">
        <v>22</v>
      </c>
      <c r="K32" s="18"/>
      <c r="L32" s="18"/>
      <c r="M32" s="18"/>
      <c r="N32" s="18"/>
      <c r="O32" s="19" t="s">
        <v>11</v>
      </c>
      <c r="P32" s="8"/>
      <c r="Q32" s="20"/>
      <c r="X32" s="1"/>
      <c r="Y32" s="1"/>
    </row>
    <row r="33" spans="1:27" s="9" customFormat="1" ht="39.950000000000003" customHeight="1" thickBot="1" x14ac:dyDescent="0.35">
      <c r="A33" s="21" t="s">
        <v>8</v>
      </c>
      <c r="B33" s="11"/>
      <c r="C33" s="11"/>
      <c r="D33" s="77" t="s">
        <v>9</v>
      </c>
      <c r="E33" s="35"/>
      <c r="F33" s="11"/>
      <c r="G33" s="36"/>
      <c r="H33" s="23"/>
      <c r="I33" s="35"/>
      <c r="J33" s="24"/>
      <c r="K33" s="24"/>
      <c r="L33" s="24"/>
      <c r="M33" s="24"/>
      <c r="N33" s="24"/>
      <c r="O33" s="24"/>
      <c r="P33" s="35"/>
      <c r="Q33" s="35"/>
      <c r="X33" s="1"/>
      <c r="Y33" s="1"/>
    </row>
    <row r="34" spans="1:27" s="9" customFormat="1" ht="39.950000000000003" customHeight="1" thickBot="1" x14ac:dyDescent="0.35">
      <c r="A34" s="11"/>
      <c r="B34" s="25" t="s">
        <v>16</v>
      </c>
      <c r="C34" s="11"/>
      <c r="D34" s="11"/>
      <c r="E34" s="26" t="s">
        <v>20</v>
      </c>
      <c r="F34" s="35"/>
      <c r="G34" s="36"/>
      <c r="H34" s="23"/>
      <c r="I34" s="35"/>
      <c r="J34" s="24"/>
      <c r="K34" s="24"/>
      <c r="L34" s="24"/>
      <c r="M34" s="24"/>
      <c r="N34" s="24"/>
      <c r="O34" s="24"/>
      <c r="P34" s="35"/>
      <c r="Q34" s="35"/>
      <c r="X34" s="1"/>
      <c r="Y34" s="1"/>
    </row>
    <row r="35" spans="1:27" s="9" customFormat="1" ht="39.950000000000003" customHeight="1" x14ac:dyDescent="0.3">
      <c r="A35" s="27" t="s">
        <v>7</v>
      </c>
      <c r="B35" s="11"/>
      <c r="C35" s="11"/>
      <c r="D35" s="28" t="s">
        <v>10</v>
      </c>
      <c r="E35" s="11"/>
      <c r="F35" s="29" t="s">
        <v>27</v>
      </c>
      <c r="G35" s="36"/>
      <c r="H35" s="35"/>
      <c r="I35" s="35"/>
      <c r="J35" s="24"/>
      <c r="K35" s="24"/>
      <c r="L35" s="24"/>
      <c r="M35" s="24"/>
      <c r="N35" s="24"/>
      <c r="O35" s="24"/>
      <c r="P35" s="35"/>
      <c r="Q35" s="35"/>
      <c r="X35" s="1"/>
      <c r="Y35" s="1"/>
    </row>
    <row r="36" spans="1:27" s="9" customFormat="1" ht="39.950000000000003" customHeight="1" x14ac:dyDescent="0.3">
      <c r="A36" s="11"/>
      <c r="B36" s="30" t="s">
        <v>18</v>
      </c>
      <c r="C36" s="11"/>
      <c r="D36" s="11"/>
      <c r="E36" s="31" t="s">
        <v>21</v>
      </c>
      <c r="F36" s="35"/>
      <c r="G36" s="36"/>
      <c r="H36" s="23"/>
      <c r="I36" s="35"/>
      <c r="J36" s="32" t="s">
        <v>23</v>
      </c>
      <c r="K36" s="32"/>
      <c r="L36" s="32"/>
      <c r="M36" s="32"/>
      <c r="N36" s="32"/>
      <c r="O36" s="32" t="s">
        <v>25</v>
      </c>
      <c r="P36" s="35"/>
      <c r="Q36" s="35"/>
      <c r="X36" s="1"/>
    </row>
    <row r="37" spans="1:27" s="9" customFormat="1" ht="39.950000000000003" customHeight="1" x14ac:dyDescent="0.3">
      <c r="A37" s="33" t="s">
        <v>17</v>
      </c>
      <c r="B37" s="11"/>
      <c r="C37" s="11"/>
      <c r="D37" s="34" t="s">
        <v>26</v>
      </c>
      <c r="E37" s="35"/>
      <c r="F37" s="11"/>
      <c r="G37" s="36"/>
      <c r="H37" s="11"/>
      <c r="I37" s="35"/>
      <c r="J37" s="24"/>
      <c r="K37" s="24"/>
      <c r="L37" s="35"/>
      <c r="M37" s="35"/>
      <c r="N37" s="35"/>
      <c r="O37" s="24"/>
      <c r="P37" s="35"/>
      <c r="Q37" s="35"/>
      <c r="X37" s="1"/>
      <c r="Y37" s="1"/>
    </row>
    <row r="38" spans="1:27" ht="30" customHeight="1" x14ac:dyDescent="0.25"/>
    <row r="39" spans="1:27" ht="30" customHeight="1" x14ac:dyDescent="0.25"/>
    <row r="40" spans="1:27" ht="30" customHeight="1" x14ac:dyDescent="0.25"/>
    <row r="41" spans="1:27" ht="84.75" customHeight="1" thickBot="1" x14ac:dyDescent="0.3">
      <c r="A41" s="95" t="s">
        <v>6</v>
      </c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</row>
    <row r="42" spans="1:27" ht="51.75" customHeight="1" thickBot="1" x14ac:dyDescent="0.3">
      <c r="A42" s="88" t="s">
        <v>3</v>
      </c>
      <c r="B42" s="102" t="s">
        <v>14</v>
      </c>
      <c r="C42" s="103"/>
      <c r="D42" s="103"/>
      <c r="E42" s="103"/>
      <c r="F42" s="104"/>
      <c r="G42" s="17"/>
      <c r="H42" s="102" t="s">
        <v>1</v>
      </c>
      <c r="I42" s="103"/>
      <c r="J42" s="103"/>
      <c r="K42" s="17"/>
      <c r="L42" s="103" t="s">
        <v>29</v>
      </c>
      <c r="M42" s="103"/>
      <c r="N42" s="103"/>
      <c r="O42" s="104"/>
      <c r="S42" s="72" t="str">
        <f>IF(S43=14,"OK Réception 6h15 - 21h30","NON")</f>
        <v>OK Réception 6h15 - 21h30</v>
      </c>
    </row>
    <row r="43" spans="1:27" ht="75" customHeight="1" thickBot="1" x14ac:dyDescent="0.3">
      <c r="A43" s="89"/>
      <c r="B43" s="105" t="s">
        <v>2</v>
      </c>
      <c r="C43" s="106"/>
      <c r="D43" s="106"/>
      <c r="E43" s="106"/>
      <c r="F43" s="107">
        <f>K23+1</f>
        <v>42604</v>
      </c>
      <c r="G43" s="107"/>
      <c r="H43" s="107"/>
      <c r="I43" s="107"/>
      <c r="J43" s="16" t="s">
        <v>12</v>
      </c>
      <c r="K43" s="107">
        <f>F43+6</f>
        <v>42610</v>
      </c>
      <c r="L43" s="107"/>
      <c r="M43" s="107"/>
      <c r="N43" s="107"/>
      <c r="O43" s="108"/>
      <c r="S43" s="12">
        <f>COUNTIF(B51:O51,"OK")</f>
        <v>14</v>
      </c>
    </row>
    <row r="44" spans="1:27" ht="45" customHeight="1" thickBot="1" x14ac:dyDescent="0.3">
      <c r="A44" s="89"/>
      <c r="B44" s="98">
        <f>F43</f>
        <v>42604</v>
      </c>
      <c r="C44" s="99"/>
      <c r="D44" s="98">
        <f>B44+1</f>
        <v>42605</v>
      </c>
      <c r="E44" s="99"/>
      <c r="F44" s="98">
        <f t="shared" ref="F44" si="38">D44+1</f>
        <v>42606</v>
      </c>
      <c r="G44" s="99"/>
      <c r="H44" s="98">
        <f t="shared" ref="H44" si="39">F44+1</f>
        <v>42607</v>
      </c>
      <c r="I44" s="99"/>
      <c r="J44" s="98">
        <f t="shared" ref="J44" si="40">H44+1</f>
        <v>42608</v>
      </c>
      <c r="K44" s="99"/>
      <c r="L44" s="98">
        <f t="shared" ref="L44" si="41">J44+1</f>
        <v>42609</v>
      </c>
      <c r="M44" s="99"/>
      <c r="N44" s="98">
        <f t="shared" ref="N44" si="42">L44+1</f>
        <v>42610</v>
      </c>
      <c r="O44" s="99"/>
      <c r="Q44" s="91" t="s">
        <v>32</v>
      </c>
      <c r="R44" s="92"/>
    </row>
    <row r="45" spans="1:27" ht="56.25" customHeight="1" thickBot="1" x14ac:dyDescent="0.3">
      <c r="A45" s="97"/>
      <c r="B45" s="47" t="s">
        <v>30</v>
      </c>
      <c r="C45" s="48" t="s">
        <v>31</v>
      </c>
      <c r="D45" s="47" t="s">
        <v>30</v>
      </c>
      <c r="E45" s="48" t="s">
        <v>31</v>
      </c>
      <c r="F45" s="47" t="s">
        <v>30</v>
      </c>
      <c r="G45" s="48" t="s">
        <v>31</v>
      </c>
      <c r="H45" s="47" t="s">
        <v>30</v>
      </c>
      <c r="I45" s="48" t="s">
        <v>31</v>
      </c>
      <c r="J45" s="47" t="s">
        <v>30</v>
      </c>
      <c r="K45" s="48" t="s">
        <v>31</v>
      </c>
      <c r="L45" s="47" t="s">
        <v>30</v>
      </c>
      <c r="M45" s="48" t="s">
        <v>31</v>
      </c>
      <c r="N45" s="47" t="s">
        <v>30</v>
      </c>
      <c r="O45" s="48" t="s">
        <v>31</v>
      </c>
      <c r="Q45" s="91"/>
      <c r="R45" s="92"/>
    </row>
    <row r="46" spans="1:27" ht="54.95" customHeight="1" thickBot="1" x14ac:dyDescent="0.3">
      <c r="A46" s="5" t="s">
        <v>28</v>
      </c>
      <c r="B46" s="84"/>
      <c r="C46" s="85"/>
      <c r="D46" s="84"/>
      <c r="E46" s="85"/>
      <c r="F46" s="84"/>
      <c r="G46" s="85"/>
      <c r="H46" s="84"/>
      <c r="I46" s="85"/>
      <c r="J46" s="39">
        <v>0.5625</v>
      </c>
      <c r="K46" s="40">
        <v>0.89583333333333337</v>
      </c>
      <c r="L46" s="37">
        <v>0.35416666666666669</v>
      </c>
      <c r="M46" s="38">
        <v>0.6875</v>
      </c>
      <c r="N46" s="37">
        <v>0.35416666666666669</v>
      </c>
      <c r="O46" s="38">
        <v>0.6875</v>
      </c>
      <c r="P46" s="14">
        <f>O46-N46</f>
        <v>0.33333333333333331</v>
      </c>
      <c r="Q46" s="90">
        <f>(C46-B46)+(E46-D46)+(G46-F46)+(I46-H46)+(K46-J46)+(M46-L46)+(O46-N46)</f>
        <v>1</v>
      </c>
      <c r="R46" s="90"/>
      <c r="X46" s="2"/>
      <c r="Y46" s="2"/>
      <c r="Z46" s="2"/>
      <c r="AA46" s="2"/>
    </row>
    <row r="47" spans="1:27" ht="54.95" customHeight="1" thickBot="1" x14ac:dyDescent="0.3">
      <c r="A47" s="6" t="s">
        <v>4</v>
      </c>
      <c r="B47" s="43"/>
      <c r="C47" s="44"/>
      <c r="D47" s="43"/>
      <c r="E47" s="44"/>
      <c r="F47" s="43"/>
      <c r="G47" s="44"/>
      <c r="H47" s="43"/>
      <c r="I47" s="44"/>
      <c r="J47" s="43"/>
      <c r="K47" s="44"/>
      <c r="L47" s="43"/>
      <c r="M47" s="44"/>
      <c r="N47" s="43"/>
      <c r="O47" s="44"/>
      <c r="P47" s="14">
        <f t="shared" ref="P47:P50" si="43">O47-N47</f>
        <v>0</v>
      </c>
      <c r="Q47" s="90">
        <f t="shared" ref="Q47:Q50" si="44">(C47-B47)+(E47-D47)+(G47-F47)+(I47-H47)+(K47-J47)+(M47-L47)+(O47-N47)</f>
        <v>0</v>
      </c>
      <c r="R47" s="90"/>
      <c r="X47" s="2"/>
      <c r="Y47" s="2"/>
      <c r="Z47" s="2"/>
      <c r="AA47" s="2"/>
    </row>
    <row r="48" spans="1:27" ht="54.95" customHeight="1" thickBot="1" x14ac:dyDescent="0.3">
      <c r="A48" s="6" t="s">
        <v>5</v>
      </c>
      <c r="B48" s="43"/>
      <c r="C48" s="44"/>
      <c r="D48" s="39">
        <v>0.5625</v>
      </c>
      <c r="E48" s="40">
        <v>0.89583333333333337</v>
      </c>
      <c r="F48" s="39">
        <v>0.5625</v>
      </c>
      <c r="G48" s="40">
        <v>0.89583333333333337</v>
      </c>
      <c r="H48" s="43"/>
      <c r="I48" s="44"/>
      <c r="J48" s="43"/>
      <c r="K48" s="44"/>
      <c r="L48" s="39">
        <v>0.26041666666666669</v>
      </c>
      <c r="M48" s="40">
        <v>0.59375</v>
      </c>
      <c r="N48" s="39">
        <v>0.26041666666666669</v>
      </c>
      <c r="O48" s="40">
        <v>0.59375</v>
      </c>
      <c r="P48" s="14">
        <f t="shared" si="43"/>
        <v>0.33333333333333331</v>
      </c>
      <c r="Q48" s="90">
        <f t="shared" si="44"/>
        <v>1.3333333333333333</v>
      </c>
      <c r="R48" s="90"/>
      <c r="X48" s="2"/>
      <c r="Y48" s="2"/>
      <c r="Z48" s="2"/>
      <c r="AA48" s="2"/>
    </row>
    <row r="49" spans="1:27" ht="54.95" customHeight="1" thickBot="1" x14ac:dyDescent="0.3">
      <c r="A49" s="6" t="s">
        <v>19</v>
      </c>
      <c r="B49" s="39">
        <v>0.26041666666666669</v>
      </c>
      <c r="C49" s="40">
        <v>0.59375</v>
      </c>
      <c r="D49" s="39">
        <v>0.26041666666666669</v>
      </c>
      <c r="E49" s="40">
        <v>0.59375</v>
      </c>
      <c r="F49" s="39">
        <v>0.26041666666666669</v>
      </c>
      <c r="G49" s="40">
        <v>0.55208333333333337</v>
      </c>
      <c r="H49" s="39">
        <v>0.58333333333333337</v>
      </c>
      <c r="I49" s="40">
        <v>0.89583333333333337</v>
      </c>
      <c r="J49" s="41"/>
      <c r="K49" s="42"/>
      <c r="L49" s="41"/>
      <c r="M49" s="42"/>
      <c r="N49" s="41"/>
      <c r="O49" s="42"/>
      <c r="P49" s="14">
        <f t="shared" si="43"/>
        <v>0</v>
      </c>
      <c r="Q49" s="90">
        <f t="shared" si="44"/>
        <v>1.2708333333333333</v>
      </c>
      <c r="R49" s="90"/>
      <c r="X49" s="2"/>
      <c r="Y49" s="2"/>
      <c r="Z49" s="2"/>
      <c r="AA49" s="2"/>
    </row>
    <row r="50" spans="1:27" ht="54.95" customHeight="1" thickBot="1" x14ac:dyDescent="0.3">
      <c r="A50" s="15" t="s">
        <v>24</v>
      </c>
      <c r="B50" s="39">
        <v>0.5625</v>
      </c>
      <c r="C50" s="40">
        <v>0.89583333333333337</v>
      </c>
      <c r="D50" s="41"/>
      <c r="E50" s="42"/>
      <c r="F50" s="41"/>
      <c r="G50" s="42"/>
      <c r="H50" s="39">
        <v>0.26041666666666669</v>
      </c>
      <c r="I50" s="40">
        <v>0.59375</v>
      </c>
      <c r="J50" s="39">
        <v>0.26041666666666669</v>
      </c>
      <c r="K50" s="40">
        <v>0.59375</v>
      </c>
      <c r="L50" s="39">
        <v>0.58333333333333337</v>
      </c>
      <c r="M50" s="40">
        <v>0.89583333333333337</v>
      </c>
      <c r="N50" s="39">
        <v>0.58333333333333337</v>
      </c>
      <c r="O50" s="40">
        <v>0.89583333333333337</v>
      </c>
      <c r="P50" s="14">
        <f t="shared" si="43"/>
        <v>0.3125</v>
      </c>
      <c r="Q50" s="90">
        <f t="shared" si="44"/>
        <v>1.625</v>
      </c>
      <c r="R50" s="90"/>
      <c r="X50" s="2"/>
      <c r="Y50" s="2"/>
      <c r="Z50" s="2"/>
      <c r="AA50" s="2"/>
    </row>
    <row r="51" spans="1:27" ht="31.5" hidden="1" x14ac:dyDescent="0.25">
      <c r="A51" s="3"/>
      <c r="B51" s="12" t="str">
        <f>IF(COUNTIF(B46:B50,"6:15")&gt;0,"OK","NON")</f>
        <v>OK</v>
      </c>
      <c r="C51" s="12" t="str">
        <f>IF(COUNTIF(C46:C50,"21:30")&gt;0,"OK","NON")</f>
        <v>OK</v>
      </c>
      <c r="D51" s="12" t="str">
        <f t="shared" ref="D51" si="45">IF(COUNTIF(D46:D50,"6:15")&gt;0,"OK","NON")</f>
        <v>OK</v>
      </c>
      <c r="E51" s="12" t="str">
        <f t="shared" ref="E51" si="46">IF(COUNTIF(E46:E50,"21:30")&gt;0,"OK","NON")</f>
        <v>OK</v>
      </c>
      <c r="F51" s="12" t="str">
        <f t="shared" ref="F51" si="47">IF(COUNTIF(F46:F50,"6:15")&gt;0,"OK","NON")</f>
        <v>OK</v>
      </c>
      <c r="G51" s="12" t="str">
        <f t="shared" ref="G51" si="48">IF(COUNTIF(G46:G50,"21:30")&gt;0,"OK","NON")</f>
        <v>OK</v>
      </c>
      <c r="H51" s="12" t="str">
        <f t="shared" ref="H51" si="49">IF(COUNTIF(H46:H50,"6:15")&gt;0,"OK","NON")</f>
        <v>OK</v>
      </c>
      <c r="I51" s="12" t="str">
        <f t="shared" ref="I51" si="50">IF(COUNTIF(I46:I50,"21:30")&gt;0,"OK","NON")</f>
        <v>OK</v>
      </c>
      <c r="J51" s="12" t="str">
        <f t="shared" ref="J51" si="51">IF(COUNTIF(J46:J50,"6:15")&gt;0,"OK","NON")</f>
        <v>OK</v>
      </c>
      <c r="K51" s="12" t="str">
        <f t="shared" ref="K51" si="52">IF(COUNTIF(K46:K50,"21:30")&gt;0,"OK","NON")</f>
        <v>OK</v>
      </c>
      <c r="L51" s="12" t="str">
        <f t="shared" ref="L51" si="53">IF(COUNTIF(L46:L50,"6:15")&gt;0,"OK","NON")</f>
        <v>OK</v>
      </c>
      <c r="M51" s="12" t="str">
        <f t="shared" ref="M51" si="54">IF(COUNTIF(M46:M50,"21:30")&gt;0,"OK","NON")</f>
        <v>OK</v>
      </c>
      <c r="N51" s="12" t="str">
        <f t="shared" ref="N51" si="55">IF(COUNTIF(N46:N50,"6:15")&gt;0,"OK","NON")</f>
        <v>OK</v>
      </c>
      <c r="O51" s="12" t="str">
        <f t="shared" ref="O51" si="56">IF(COUNTIF(O46:O50,"21:30")&gt;0,"OK","NON")</f>
        <v>OK</v>
      </c>
      <c r="X51" s="2"/>
      <c r="Y51" s="2"/>
      <c r="Z51" s="2"/>
      <c r="AA51" s="2"/>
    </row>
    <row r="52" spans="1:27" ht="90" customHeight="1" thickBot="1" x14ac:dyDescent="0.3">
      <c r="A52" s="8"/>
      <c r="B52" s="8"/>
      <c r="C52" s="8"/>
      <c r="D52" s="8"/>
      <c r="E52" s="8"/>
      <c r="F52" s="8"/>
      <c r="G52" s="8"/>
      <c r="H52" s="8"/>
      <c r="I52" s="35"/>
      <c r="J52" s="19" t="s">
        <v>22</v>
      </c>
      <c r="K52" s="18"/>
      <c r="L52" s="18"/>
      <c r="M52" s="18"/>
      <c r="N52" s="18"/>
      <c r="O52" s="19" t="s">
        <v>11</v>
      </c>
      <c r="P52" s="8"/>
      <c r="Q52" s="20"/>
      <c r="X52" s="1"/>
      <c r="Y52" s="1"/>
    </row>
    <row r="53" spans="1:27" s="9" customFormat="1" ht="39.950000000000003" customHeight="1" thickBot="1" x14ac:dyDescent="0.35">
      <c r="A53" s="21" t="s">
        <v>8</v>
      </c>
      <c r="B53" s="11"/>
      <c r="C53" s="11"/>
      <c r="D53" s="22" t="s">
        <v>9</v>
      </c>
      <c r="E53" s="35"/>
      <c r="F53" s="11"/>
      <c r="G53" s="36"/>
      <c r="H53" s="23"/>
      <c r="I53" s="35"/>
      <c r="J53" s="24"/>
      <c r="K53" s="24"/>
      <c r="L53" s="24"/>
      <c r="M53" s="24"/>
      <c r="N53" s="24"/>
      <c r="O53" s="24"/>
      <c r="P53" s="35"/>
      <c r="Q53" s="35"/>
      <c r="X53" s="1"/>
      <c r="Y53" s="1"/>
    </row>
    <row r="54" spans="1:27" s="9" customFormat="1" ht="39.950000000000003" customHeight="1" thickBot="1" x14ac:dyDescent="0.35">
      <c r="A54" s="11"/>
      <c r="B54" s="25" t="s">
        <v>16</v>
      </c>
      <c r="C54" s="11"/>
      <c r="D54" s="11"/>
      <c r="E54" s="26" t="s">
        <v>20</v>
      </c>
      <c r="F54" s="35"/>
      <c r="G54" s="36"/>
      <c r="H54" s="23"/>
      <c r="I54" s="35"/>
      <c r="J54" s="24"/>
      <c r="K54" s="24"/>
      <c r="L54" s="24"/>
      <c r="M54" s="24"/>
      <c r="N54" s="24"/>
      <c r="O54" s="24"/>
      <c r="P54" s="35"/>
      <c r="Q54" s="35"/>
      <c r="X54" s="1"/>
      <c r="Y54" s="1"/>
    </row>
    <row r="55" spans="1:27" s="9" customFormat="1" ht="39.950000000000003" customHeight="1" x14ac:dyDescent="0.3">
      <c r="A55" s="27" t="s">
        <v>7</v>
      </c>
      <c r="B55" s="11"/>
      <c r="C55" s="11"/>
      <c r="D55" s="28" t="s">
        <v>10</v>
      </c>
      <c r="E55" s="11"/>
      <c r="F55" s="29" t="s">
        <v>27</v>
      </c>
      <c r="G55" s="36"/>
      <c r="H55" s="35"/>
      <c r="I55" s="35"/>
      <c r="J55" s="24"/>
      <c r="K55" s="24"/>
      <c r="L55" s="24"/>
      <c r="M55" s="24"/>
      <c r="N55" s="24"/>
      <c r="O55" s="24"/>
      <c r="P55" s="35"/>
      <c r="Q55" s="35"/>
      <c r="X55" s="1"/>
      <c r="Y55" s="1"/>
    </row>
    <row r="56" spans="1:27" s="9" customFormat="1" ht="39.950000000000003" customHeight="1" x14ac:dyDescent="0.3">
      <c r="A56" s="11"/>
      <c r="B56" s="30" t="s">
        <v>18</v>
      </c>
      <c r="C56" s="11"/>
      <c r="D56" s="11"/>
      <c r="E56" s="31" t="s">
        <v>21</v>
      </c>
      <c r="F56" s="35"/>
      <c r="G56" s="36"/>
      <c r="H56" s="23"/>
      <c r="I56" s="35"/>
      <c r="J56" s="32" t="s">
        <v>23</v>
      </c>
      <c r="K56" s="32"/>
      <c r="L56" s="32"/>
      <c r="M56" s="32"/>
      <c r="N56" s="32"/>
      <c r="O56" s="32" t="s">
        <v>25</v>
      </c>
      <c r="P56" s="35"/>
      <c r="Q56" s="35"/>
      <c r="X56" s="1"/>
    </row>
    <row r="57" spans="1:27" s="9" customFormat="1" ht="39.950000000000003" customHeight="1" x14ac:dyDescent="0.3">
      <c r="A57" s="33" t="s">
        <v>17</v>
      </c>
      <c r="B57" s="11"/>
      <c r="C57" s="11"/>
      <c r="D57" s="34" t="s">
        <v>26</v>
      </c>
      <c r="E57" s="35"/>
      <c r="F57" s="11"/>
      <c r="G57" s="36"/>
      <c r="H57" s="11"/>
      <c r="I57" s="35"/>
      <c r="J57" s="24"/>
      <c r="K57" s="24"/>
      <c r="L57" s="35"/>
      <c r="M57" s="35"/>
      <c r="N57" s="35"/>
      <c r="O57" s="24"/>
      <c r="P57" s="35"/>
      <c r="Q57" s="35"/>
      <c r="X57" s="1"/>
      <c r="Y57" s="1"/>
    </row>
    <row r="58" spans="1:27" ht="30" customHeight="1" x14ac:dyDescent="0.25"/>
    <row r="59" spans="1:27" ht="30" customHeight="1" x14ac:dyDescent="0.25"/>
    <row r="60" spans="1:27" ht="30" customHeight="1" x14ac:dyDescent="0.25"/>
    <row r="61" spans="1:27" ht="84.75" customHeight="1" thickBot="1" x14ac:dyDescent="0.3">
      <c r="A61" s="95" t="s">
        <v>6</v>
      </c>
      <c r="B61" s="95"/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5"/>
    </row>
    <row r="62" spans="1:27" ht="51.75" customHeight="1" thickBot="1" x14ac:dyDescent="0.3">
      <c r="A62" s="88" t="s">
        <v>3</v>
      </c>
      <c r="B62" s="102" t="s">
        <v>15</v>
      </c>
      <c r="C62" s="103"/>
      <c r="D62" s="103"/>
      <c r="E62" s="103"/>
      <c r="F62" s="104"/>
      <c r="G62" s="17"/>
      <c r="H62" s="102" t="s">
        <v>1</v>
      </c>
      <c r="I62" s="103"/>
      <c r="J62" s="103"/>
      <c r="K62" s="17"/>
      <c r="L62" s="103" t="s">
        <v>29</v>
      </c>
      <c r="M62" s="103"/>
      <c r="N62" s="103"/>
      <c r="O62" s="104"/>
      <c r="S62" s="72" t="str">
        <f>IF(S63=14,"OK Réception 6h15 - 21h30","NON")</f>
        <v>OK Réception 6h15 - 21h30</v>
      </c>
    </row>
    <row r="63" spans="1:27" ht="75" customHeight="1" thickBot="1" x14ac:dyDescent="0.3">
      <c r="A63" s="89"/>
      <c r="B63" s="105" t="s">
        <v>2</v>
      </c>
      <c r="C63" s="106"/>
      <c r="D63" s="106"/>
      <c r="E63" s="106"/>
      <c r="F63" s="107">
        <f>K43+1</f>
        <v>42611</v>
      </c>
      <c r="G63" s="107"/>
      <c r="H63" s="107"/>
      <c r="I63" s="107"/>
      <c r="J63" s="16" t="s">
        <v>12</v>
      </c>
      <c r="K63" s="107">
        <f>F63+6</f>
        <v>42617</v>
      </c>
      <c r="L63" s="107"/>
      <c r="M63" s="107"/>
      <c r="N63" s="107"/>
      <c r="O63" s="108"/>
      <c r="S63" s="12">
        <f>COUNTIF(B71:O71,"OK")</f>
        <v>14</v>
      </c>
    </row>
    <row r="64" spans="1:27" ht="45" customHeight="1" thickBot="1" x14ac:dyDescent="0.3">
      <c r="A64" s="89"/>
      <c r="B64" s="98">
        <v>42594</v>
      </c>
      <c r="C64" s="99"/>
      <c r="D64" s="100">
        <v>42595</v>
      </c>
      <c r="E64" s="101"/>
      <c r="F64" s="100">
        <v>42596</v>
      </c>
      <c r="G64" s="101"/>
      <c r="H64" s="100">
        <v>42597</v>
      </c>
      <c r="I64" s="101"/>
      <c r="J64" s="100">
        <v>42598</v>
      </c>
      <c r="K64" s="101"/>
      <c r="L64" s="100">
        <v>42599</v>
      </c>
      <c r="M64" s="101"/>
      <c r="N64" s="100">
        <v>42600</v>
      </c>
      <c r="O64" s="101"/>
      <c r="Q64" s="91" t="s">
        <v>32</v>
      </c>
      <c r="R64" s="92"/>
    </row>
    <row r="65" spans="1:27" ht="56.25" customHeight="1" thickBot="1" x14ac:dyDescent="0.3">
      <c r="A65" s="97"/>
      <c r="B65" s="47" t="s">
        <v>30</v>
      </c>
      <c r="C65" s="48" t="s">
        <v>31</v>
      </c>
      <c r="D65" s="47" t="s">
        <v>30</v>
      </c>
      <c r="E65" s="48" t="s">
        <v>31</v>
      </c>
      <c r="F65" s="47" t="s">
        <v>30</v>
      </c>
      <c r="G65" s="48" t="s">
        <v>31</v>
      </c>
      <c r="H65" s="47" t="s">
        <v>30</v>
      </c>
      <c r="I65" s="48" t="s">
        <v>31</v>
      </c>
      <c r="J65" s="47" t="s">
        <v>30</v>
      </c>
      <c r="K65" s="48" t="s">
        <v>31</v>
      </c>
      <c r="L65" s="47" t="s">
        <v>30</v>
      </c>
      <c r="M65" s="48" t="s">
        <v>31</v>
      </c>
      <c r="N65" s="47" t="s">
        <v>30</v>
      </c>
      <c r="O65" s="48" t="s">
        <v>31</v>
      </c>
      <c r="Q65" s="91"/>
      <c r="R65" s="92"/>
    </row>
    <row r="66" spans="1:27" ht="54.95" customHeight="1" thickBot="1" x14ac:dyDescent="0.3">
      <c r="A66" s="5" t="s">
        <v>28</v>
      </c>
      <c r="B66" s="80"/>
      <c r="C66" s="81"/>
      <c r="D66" s="80"/>
      <c r="E66" s="81"/>
      <c r="F66" s="82"/>
      <c r="G66" s="83"/>
      <c r="H66" s="82"/>
      <c r="I66" s="83"/>
      <c r="J66" s="80"/>
      <c r="K66" s="81"/>
      <c r="L66" s="80"/>
      <c r="M66" s="81"/>
      <c r="N66" s="80"/>
      <c r="O66" s="81"/>
      <c r="P66" s="14">
        <f>O66-N66</f>
        <v>0</v>
      </c>
      <c r="Q66" s="90">
        <f>(C66-B66)+(E66-D66)+(G66-F66)+(I66-H66)+(K66-J66)+(M66-L66)+(O66-N66)</f>
        <v>0</v>
      </c>
      <c r="R66" s="90"/>
      <c r="X66" s="2"/>
      <c r="Y66" s="2"/>
      <c r="Z66" s="2"/>
      <c r="AA66" s="2"/>
    </row>
    <row r="67" spans="1:27" ht="54.95" customHeight="1" thickBot="1" x14ac:dyDescent="0.3">
      <c r="A67" s="6" t="s">
        <v>4</v>
      </c>
      <c r="B67" s="39">
        <v>0.5625</v>
      </c>
      <c r="C67" s="40">
        <v>0.89583333333333337</v>
      </c>
      <c r="D67" s="39">
        <v>0.58333333333333337</v>
      </c>
      <c r="E67" s="40">
        <v>0.89583333333333337</v>
      </c>
      <c r="F67" s="39">
        <v>0.5625</v>
      </c>
      <c r="G67" s="40">
        <v>0.89583333333333337</v>
      </c>
      <c r="H67" s="41"/>
      <c r="I67" s="42"/>
      <c r="J67" s="41"/>
      <c r="K67" s="42"/>
      <c r="L67" s="39">
        <v>0.5625</v>
      </c>
      <c r="M67" s="40">
        <v>0.89583333333333337</v>
      </c>
      <c r="N67" s="39">
        <v>0.58333333333333337</v>
      </c>
      <c r="O67" s="40">
        <v>0.89583333333333337</v>
      </c>
      <c r="P67" s="14">
        <f t="shared" ref="P67:P70" si="57">O67-N67</f>
        <v>0.3125</v>
      </c>
      <c r="Q67" s="90">
        <f t="shared" ref="Q67:Q70" si="58">(C67-B67)+(E67-D67)+(G67-F67)+(I67-H67)+(K67-J67)+(M67-L67)+(O67-N67)</f>
        <v>1.625</v>
      </c>
      <c r="R67" s="90"/>
      <c r="X67" s="2"/>
      <c r="Y67" s="2"/>
      <c r="Z67" s="2"/>
      <c r="AA67" s="2"/>
    </row>
    <row r="68" spans="1:27" ht="54.95" customHeight="1" thickBot="1" x14ac:dyDescent="0.3">
      <c r="A68" s="6" t="s">
        <v>5</v>
      </c>
      <c r="B68" s="43"/>
      <c r="C68" s="44"/>
      <c r="D68" s="43"/>
      <c r="E68" s="44"/>
      <c r="F68" s="43"/>
      <c r="G68" s="44"/>
      <c r="H68" s="43"/>
      <c r="I68" s="44"/>
      <c r="J68" s="43"/>
      <c r="K68" s="44"/>
      <c r="L68" s="43"/>
      <c r="M68" s="44"/>
      <c r="N68" s="43"/>
      <c r="O68" s="44"/>
      <c r="P68" s="14">
        <f t="shared" si="57"/>
        <v>0</v>
      </c>
      <c r="Q68" s="90">
        <f t="shared" si="58"/>
        <v>0</v>
      </c>
      <c r="R68" s="90"/>
      <c r="X68" s="2"/>
      <c r="Y68" s="2"/>
      <c r="Z68" s="2"/>
      <c r="AA68" s="2"/>
    </row>
    <row r="69" spans="1:27" ht="54.95" customHeight="1" thickBot="1" x14ac:dyDescent="0.3">
      <c r="A69" s="6" t="s">
        <v>19</v>
      </c>
      <c r="B69" s="39">
        <v>0.26041666666666669</v>
      </c>
      <c r="C69" s="40">
        <v>0.59375</v>
      </c>
      <c r="D69" s="41"/>
      <c r="E69" s="42"/>
      <c r="F69" s="41"/>
      <c r="G69" s="42"/>
      <c r="H69" s="39">
        <v>0.26041666666666669</v>
      </c>
      <c r="I69" s="40">
        <v>0.59375</v>
      </c>
      <c r="J69" s="39">
        <v>0.26041666666666669</v>
      </c>
      <c r="K69" s="40">
        <v>0.59375</v>
      </c>
      <c r="L69" s="39">
        <v>0.26041666666666669</v>
      </c>
      <c r="M69" s="40">
        <v>0.57291666666666663</v>
      </c>
      <c r="N69" s="39">
        <v>0.26041666666666669</v>
      </c>
      <c r="O69" s="40">
        <v>0.59375</v>
      </c>
      <c r="P69" s="14">
        <f t="shared" si="57"/>
        <v>0.33333333333333331</v>
      </c>
      <c r="Q69" s="90">
        <f t="shared" si="58"/>
        <v>1.6458333333333333</v>
      </c>
      <c r="R69" s="90"/>
      <c r="X69" s="2"/>
      <c r="Y69" s="2"/>
      <c r="Z69" s="2"/>
      <c r="AA69" s="2"/>
    </row>
    <row r="70" spans="1:27" ht="54.95" customHeight="1" thickBot="1" x14ac:dyDescent="0.3">
      <c r="A70" s="15" t="s">
        <v>24</v>
      </c>
      <c r="B70" s="41"/>
      <c r="C70" s="42"/>
      <c r="D70" s="39">
        <v>0.26041666666666669</v>
      </c>
      <c r="E70" s="40">
        <v>0.59375</v>
      </c>
      <c r="F70" s="39">
        <v>0.26041666666666669</v>
      </c>
      <c r="G70" s="40">
        <v>0.59375</v>
      </c>
      <c r="H70" s="39">
        <v>0.58333333333333337</v>
      </c>
      <c r="I70" s="40">
        <v>0.89583333333333337</v>
      </c>
      <c r="J70" s="39">
        <v>0.58333333333333337</v>
      </c>
      <c r="K70" s="40">
        <v>0.89583333333333337</v>
      </c>
      <c r="L70" s="41"/>
      <c r="M70" s="42"/>
      <c r="N70" s="41"/>
      <c r="O70" s="42"/>
      <c r="P70" s="14">
        <f t="shared" si="57"/>
        <v>0</v>
      </c>
      <c r="Q70" s="90">
        <f t="shared" si="58"/>
        <v>1.2916666666666665</v>
      </c>
      <c r="R70" s="90"/>
      <c r="X70" s="2"/>
      <c r="Y70" s="2"/>
      <c r="Z70" s="2"/>
      <c r="AA70" s="2"/>
    </row>
    <row r="71" spans="1:27" ht="31.5" hidden="1" x14ac:dyDescent="0.25">
      <c r="A71" s="3"/>
      <c r="B71" s="12" t="str">
        <f>IF(COUNTIF(B66:B70,"6:15")&gt;0,"OK","NON")</f>
        <v>OK</v>
      </c>
      <c r="C71" s="12" t="str">
        <f>IF(COUNTIF(C66:C70,"21:30")&gt;0,"OK","NON")</f>
        <v>OK</v>
      </c>
      <c r="D71" s="12" t="str">
        <f t="shared" ref="D71" si="59">IF(COUNTIF(D66:D70,"6:15")&gt;0,"OK","NON")</f>
        <v>OK</v>
      </c>
      <c r="E71" s="12" t="str">
        <f t="shared" ref="E71" si="60">IF(COUNTIF(E66:E70,"21:30")&gt;0,"OK","NON")</f>
        <v>OK</v>
      </c>
      <c r="F71" s="12" t="str">
        <f t="shared" ref="F71" si="61">IF(COUNTIF(F66:F70,"6:15")&gt;0,"OK","NON")</f>
        <v>OK</v>
      </c>
      <c r="G71" s="12" t="str">
        <f t="shared" ref="G71" si="62">IF(COUNTIF(G66:G70,"21:30")&gt;0,"OK","NON")</f>
        <v>OK</v>
      </c>
      <c r="H71" s="12" t="str">
        <f t="shared" ref="H71" si="63">IF(COUNTIF(H66:H70,"6:15")&gt;0,"OK","NON")</f>
        <v>OK</v>
      </c>
      <c r="I71" s="12" t="str">
        <f t="shared" ref="I71" si="64">IF(COUNTIF(I66:I70,"21:30")&gt;0,"OK","NON")</f>
        <v>OK</v>
      </c>
      <c r="J71" s="12" t="str">
        <f t="shared" ref="J71" si="65">IF(COUNTIF(J66:J70,"6:15")&gt;0,"OK","NON")</f>
        <v>OK</v>
      </c>
      <c r="K71" s="12" t="str">
        <f t="shared" ref="K71" si="66">IF(COUNTIF(K66:K70,"21:30")&gt;0,"OK","NON")</f>
        <v>OK</v>
      </c>
      <c r="L71" s="12" t="str">
        <f t="shared" ref="L71" si="67">IF(COUNTIF(L66:L70,"6:15")&gt;0,"OK","NON")</f>
        <v>OK</v>
      </c>
      <c r="M71" s="12" t="str">
        <f t="shared" ref="M71" si="68">IF(COUNTIF(M66:M70,"21:30")&gt;0,"OK","NON")</f>
        <v>OK</v>
      </c>
      <c r="N71" s="12" t="str">
        <f t="shared" ref="N71" si="69">IF(COUNTIF(N66:N70,"6:15")&gt;0,"OK","NON")</f>
        <v>OK</v>
      </c>
      <c r="O71" s="12" t="str">
        <f t="shared" ref="O71" si="70">IF(COUNTIF(O66:O70,"21:30")&gt;0,"OK","NON")</f>
        <v>OK</v>
      </c>
      <c r="X71" s="2"/>
      <c r="Y71" s="2"/>
      <c r="Z71" s="2"/>
      <c r="AA71" s="2"/>
    </row>
    <row r="72" spans="1:27" ht="90" customHeight="1" thickBot="1" x14ac:dyDescent="0.3">
      <c r="A72" s="8"/>
      <c r="B72" s="8"/>
      <c r="C72" s="8"/>
      <c r="D72" s="8"/>
      <c r="E72" s="8"/>
      <c r="F72" s="8"/>
      <c r="G72" s="8"/>
      <c r="H72" s="8"/>
      <c r="I72" s="35"/>
      <c r="J72" s="19" t="s">
        <v>22</v>
      </c>
      <c r="K72" s="18"/>
      <c r="L72" s="18"/>
      <c r="M72" s="18"/>
      <c r="N72" s="18"/>
      <c r="O72" s="19" t="s">
        <v>11</v>
      </c>
      <c r="P72" s="8"/>
      <c r="Q72" s="20"/>
      <c r="X72" s="1"/>
      <c r="Y72" s="1"/>
    </row>
    <row r="73" spans="1:27" s="9" customFormat="1" ht="39.950000000000003" customHeight="1" thickBot="1" x14ac:dyDescent="0.35">
      <c r="A73" s="21" t="s">
        <v>8</v>
      </c>
      <c r="B73" s="11"/>
      <c r="C73" s="11"/>
      <c r="D73" s="22" t="s">
        <v>9</v>
      </c>
      <c r="E73" s="35"/>
      <c r="F73" s="11"/>
      <c r="G73" s="36"/>
      <c r="H73" s="23"/>
      <c r="I73" s="35"/>
      <c r="J73" s="24"/>
      <c r="K73" s="24"/>
      <c r="L73" s="24"/>
      <c r="M73" s="24"/>
      <c r="N73" s="24"/>
      <c r="O73" s="24"/>
      <c r="P73" s="35"/>
      <c r="Q73" s="35"/>
      <c r="X73" s="1"/>
      <c r="Y73" s="1"/>
    </row>
    <row r="74" spans="1:27" s="9" customFormat="1" ht="39.950000000000003" customHeight="1" thickBot="1" x14ac:dyDescent="0.35">
      <c r="A74" s="11"/>
      <c r="B74" s="25" t="s">
        <v>16</v>
      </c>
      <c r="C74" s="11"/>
      <c r="D74" s="11"/>
      <c r="E74" s="26" t="s">
        <v>20</v>
      </c>
      <c r="F74" s="35"/>
      <c r="G74" s="36"/>
      <c r="H74" s="23"/>
      <c r="I74" s="35"/>
      <c r="J74" s="24"/>
      <c r="K74" s="24"/>
      <c r="L74" s="24"/>
      <c r="M74" s="24"/>
      <c r="N74" s="24"/>
      <c r="O74" s="24"/>
      <c r="P74" s="35"/>
      <c r="Q74" s="35"/>
      <c r="X74" s="1"/>
      <c r="Y74" s="1"/>
    </row>
    <row r="75" spans="1:27" s="9" customFormat="1" ht="39.950000000000003" customHeight="1" x14ac:dyDescent="0.3">
      <c r="A75" s="27" t="s">
        <v>7</v>
      </c>
      <c r="B75" s="11"/>
      <c r="C75" s="11"/>
      <c r="D75" s="28" t="s">
        <v>10</v>
      </c>
      <c r="E75" s="11"/>
      <c r="F75" s="29" t="s">
        <v>27</v>
      </c>
      <c r="G75" s="36"/>
      <c r="H75" s="35"/>
      <c r="I75" s="35"/>
      <c r="J75" s="24"/>
      <c r="K75" s="24"/>
      <c r="L75" s="24"/>
      <c r="M75" s="24"/>
      <c r="N75" s="24"/>
      <c r="O75" s="24"/>
      <c r="P75" s="35"/>
      <c r="Q75" s="35"/>
      <c r="X75" s="1"/>
      <c r="Y75" s="1"/>
    </row>
    <row r="76" spans="1:27" s="9" customFormat="1" ht="39.950000000000003" customHeight="1" x14ac:dyDescent="0.3">
      <c r="A76" s="11"/>
      <c r="B76" s="30" t="s">
        <v>18</v>
      </c>
      <c r="C76" s="11"/>
      <c r="D76" s="11"/>
      <c r="E76" s="31" t="s">
        <v>21</v>
      </c>
      <c r="F76" s="35"/>
      <c r="G76" s="36"/>
      <c r="H76" s="23"/>
      <c r="I76" s="35"/>
      <c r="J76" s="32" t="s">
        <v>23</v>
      </c>
      <c r="K76" s="32"/>
      <c r="L76" s="32"/>
      <c r="M76" s="32"/>
      <c r="N76" s="32"/>
      <c r="O76" s="32" t="s">
        <v>25</v>
      </c>
      <c r="P76" s="35"/>
      <c r="Q76" s="35"/>
      <c r="X76" s="1"/>
    </row>
    <row r="77" spans="1:27" s="9" customFormat="1" ht="39.950000000000003" customHeight="1" x14ac:dyDescent="0.3">
      <c r="A77" s="33" t="s">
        <v>17</v>
      </c>
      <c r="B77" s="11"/>
      <c r="C77" s="11"/>
      <c r="D77" s="34" t="s">
        <v>26</v>
      </c>
      <c r="E77" s="35"/>
      <c r="F77" s="11"/>
      <c r="G77" s="36"/>
      <c r="H77" s="11"/>
      <c r="I77" s="35"/>
      <c r="J77" s="24"/>
      <c r="K77" s="24"/>
      <c r="L77" s="35"/>
      <c r="M77" s="35"/>
      <c r="N77" s="35"/>
      <c r="O77" s="24"/>
      <c r="P77" s="35"/>
      <c r="Q77" s="35"/>
      <c r="X77" s="1"/>
      <c r="Y77" s="1"/>
    </row>
    <row r="78" spans="1:27" ht="30" customHeight="1" x14ac:dyDescent="0.25"/>
    <row r="79" spans="1:27" ht="30" customHeight="1" x14ac:dyDescent="0.25">
      <c r="B79" s="7"/>
    </row>
    <row r="80" spans="1:27" ht="30" customHeight="1" x14ac:dyDescent="0.25"/>
    <row r="81" spans="1:25" ht="84.75" customHeight="1" x14ac:dyDescent="0.25">
      <c r="A81" s="95" t="s">
        <v>6</v>
      </c>
      <c r="B81" s="95"/>
      <c r="C81" s="95"/>
      <c r="D81" s="95"/>
      <c r="E81" s="95"/>
      <c r="F81" s="95"/>
      <c r="G81" s="95"/>
      <c r="H81" s="95"/>
      <c r="I81" s="95"/>
      <c r="J81" s="95"/>
      <c r="K81" s="95"/>
      <c r="L81" s="95"/>
      <c r="M81" s="95"/>
      <c r="N81" s="95"/>
      <c r="O81" s="95"/>
      <c r="P81" s="95"/>
      <c r="Q81" s="95"/>
    </row>
    <row r="82" spans="1:25" ht="30" customHeight="1" x14ac:dyDescent="0.25"/>
    <row r="83" spans="1:25" ht="30" customHeight="1" x14ac:dyDescent="0.25"/>
    <row r="84" spans="1:25" ht="30" customHeight="1" x14ac:dyDescent="0.4">
      <c r="A84" s="96" t="s">
        <v>33</v>
      </c>
      <c r="B84" s="96"/>
      <c r="C84" s="96"/>
      <c r="D84" s="50"/>
      <c r="E84" s="66" t="s">
        <v>43</v>
      </c>
      <c r="F84" s="93">
        <f>F3</f>
        <v>42590</v>
      </c>
      <c r="G84" s="93"/>
      <c r="H84" s="66" t="s">
        <v>44</v>
      </c>
      <c r="I84" s="94">
        <f>K63</f>
        <v>42617</v>
      </c>
      <c r="J84" s="94"/>
      <c r="K84" s="94"/>
      <c r="L84" s="94"/>
      <c r="M84" s="13"/>
    </row>
    <row r="85" spans="1:25" ht="30" customHeight="1" thickBot="1" x14ac:dyDescent="0.45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50"/>
      <c r="M85" s="13"/>
    </row>
    <row r="86" spans="1:25" s="53" customFormat="1" ht="66" customHeight="1" x14ac:dyDescent="0.25">
      <c r="A86" s="52"/>
      <c r="B86" s="114" t="s">
        <v>34</v>
      </c>
      <c r="C86" s="115" t="s">
        <v>35</v>
      </c>
      <c r="D86" s="115" t="s">
        <v>36</v>
      </c>
      <c r="E86" s="115" t="s">
        <v>37</v>
      </c>
      <c r="F86" s="116" t="s">
        <v>38</v>
      </c>
      <c r="G86" s="109" t="s">
        <v>51</v>
      </c>
      <c r="H86" s="67" t="s">
        <v>39</v>
      </c>
      <c r="I86" s="67" t="s">
        <v>40</v>
      </c>
      <c r="J86" s="67" t="s">
        <v>41</v>
      </c>
      <c r="K86" s="67" t="s">
        <v>42</v>
      </c>
      <c r="L86" s="116" t="s">
        <v>50</v>
      </c>
      <c r="M86" s="114" t="s">
        <v>45</v>
      </c>
      <c r="N86" s="115" t="s">
        <v>46</v>
      </c>
      <c r="O86" s="115" t="s">
        <v>47</v>
      </c>
      <c r="P86" s="122"/>
      <c r="Q86" s="115" t="s">
        <v>48</v>
      </c>
      <c r="R86" s="116" t="s">
        <v>49</v>
      </c>
    </row>
    <row r="87" spans="1:25" s="53" customFormat="1" ht="30.75" customHeight="1" thickBot="1" x14ac:dyDescent="0.3">
      <c r="A87" s="52"/>
      <c r="B87" s="117"/>
      <c r="C87" s="118"/>
      <c r="D87" s="118"/>
      <c r="E87" s="118"/>
      <c r="F87" s="119"/>
      <c r="G87" s="120"/>
      <c r="H87" s="121">
        <f>K3</f>
        <v>42596</v>
      </c>
      <c r="I87" s="121">
        <f>K23</f>
        <v>42603</v>
      </c>
      <c r="J87" s="121">
        <f>K43</f>
        <v>42610</v>
      </c>
      <c r="K87" s="121">
        <f>K63</f>
        <v>42617</v>
      </c>
      <c r="L87" s="119"/>
      <c r="M87" s="117"/>
      <c r="N87" s="118"/>
      <c r="O87" s="118"/>
      <c r="P87" s="123"/>
      <c r="Q87" s="118"/>
      <c r="R87" s="119"/>
    </row>
    <row r="88" spans="1:25" ht="54.95" customHeight="1" thickBot="1" x14ac:dyDescent="0.3">
      <c r="A88" s="60" t="s">
        <v>28</v>
      </c>
      <c r="B88" s="63">
        <f>Q6</f>
        <v>1.3333333333333333</v>
      </c>
      <c r="C88" s="64">
        <f>Q26</f>
        <v>1.5833333333333335</v>
      </c>
      <c r="D88" s="64">
        <f>Q46</f>
        <v>1</v>
      </c>
      <c r="E88" s="64">
        <f>Q66</f>
        <v>0</v>
      </c>
      <c r="F88" s="65">
        <f>SUM(B88:E88)</f>
        <v>3.916666666666667</v>
      </c>
      <c r="G88" s="110">
        <f>COUNTA(N6,N26,N46,N66)</f>
        <v>2</v>
      </c>
      <c r="H88" s="64">
        <f>P6</f>
        <v>0</v>
      </c>
      <c r="I88" s="64">
        <f>P26</f>
        <v>0.33333333333333337</v>
      </c>
      <c r="J88" s="64">
        <f>P46</f>
        <v>0.33333333333333331</v>
      </c>
      <c r="K88" s="64">
        <f>P66</f>
        <v>0</v>
      </c>
      <c r="L88" s="111">
        <f>SUM(H88:K88)</f>
        <v>0.66666666666666674</v>
      </c>
      <c r="M88" s="110">
        <f>(COUNTBLANK(B6:O6))/2</f>
        <v>3</v>
      </c>
      <c r="N88" s="112">
        <f>(COUNTBLANK(B26:O26))/2</f>
        <v>2</v>
      </c>
      <c r="O88" s="112">
        <f>(COUNTBLANK(B46:O46))/2</f>
        <v>4</v>
      </c>
      <c r="P88" s="112">
        <f t="shared" ref="P88" si="71">(COUNTBLANK(E6:R6))/2</f>
        <v>3.5</v>
      </c>
      <c r="Q88" s="112">
        <f>(COUNTBLANK(B46:O46))/2</f>
        <v>4</v>
      </c>
      <c r="R88" s="113">
        <f>SUM(M88:O88,Q88)</f>
        <v>13</v>
      </c>
    </row>
    <row r="89" spans="1:25" ht="54.95" customHeight="1" thickBot="1" x14ac:dyDescent="0.3">
      <c r="A89" s="61" t="s">
        <v>4</v>
      </c>
      <c r="B89" s="54">
        <f>Q7</f>
        <v>1.5833333333333335</v>
      </c>
      <c r="C89" s="51">
        <f>Q27</f>
        <v>1.3333333333333335</v>
      </c>
      <c r="D89" s="51">
        <f>Q47</f>
        <v>0</v>
      </c>
      <c r="E89" s="51">
        <f>Q67</f>
        <v>1.625</v>
      </c>
      <c r="F89" s="55">
        <f t="shared" ref="F89:F92" si="72">SUM(B89:E89)</f>
        <v>4.541666666666667</v>
      </c>
      <c r="G89" s="58">
        <f>COUNTA(N7,N27,N47,N67)</f>
        <v>2</v>
      </c>
      <c r="H89" s="51">
        <f>P7</f>
        <v>0.3125</v>
      </c>
      <c r="I89" s="51">
        <f>P27</f>
        <v>0</v>
      </c>
      <c r="J89" s="51">
        <f>P47</f>
        <v>0</v>
      </c>
      <c r="K89" s="51">
        <f>P67</f>
        <v>0.3125</v>
      </c>
      <c r="L89" s="86">
        <f>SUM(H89:K89)</f>
        <v>0.625</v>
      </c>
      <c r="M89" s="58">
        <f>(COUNTBLANK(B7:O7))/2</f>
        <v>2</v>
      </c>
      <c r="N89" s="49">
        <f>(COUNTBLANK(B27:O27))/2</f>
        <v>3</v>
      </c>
      <c r="O89" s="49">
        <f>(COUNTBLANK(B47:O47))/2</f>
        <v>7</v>
      </c>
      <c r="P89" s="49"/>
      <c r="Q89" s="49">
        <f>(COUNTBLANK(B47:O47))/2</f>
        <v>7</v>
      </c>
      <c r="R89" s="68">
        <f t="shared" ref="R89:R92" si="73">SUM(M89:O89,Q89)</f>
        <v>19</v>
      </c>
      <c r="W89" s="4"/>
    </row>
    <row r="90" spans="1:25" ht="54.95" customHeight="1" thickBot="1" x14ac:dyDescent="0.3">
      <c r="A90" s="61" t="s">
        <v>5</v>
      </c>
      <c r="B90" s="54">
        <f>Q8</f>
        <v>0</v>
      </c>
      <c r="C90" s="51">
        <f>Q28</f>
        <v>0</v>
      </c>
      <c r="D90" s="51">
        <f>Q48</f>
        <v>1.3333333333333333</v>
      </c>
      <c r="E90" s="51">
        <f>Q68</f>
        <v>0</v>
      </c>
      <c r="F90" s="55">
        <f t="shared" si="72"/>
        <v>1.3333333333333333</v>
      </c>
      <c r="G90" s="58">
        <f>COUNTA(N8,N28,N48,N68)</f>
        <v>1</v>
      </c>
      <c r="H90" s="51">
        <f>P8</f>
        <v>0</v>
      </c>
      <c r="I90" s="51">
        <f>P28</f>
        <v>0</v>
      </c>
      <c r="J90" s="51">
        <f>P48</f>
        <v>0.33333333333333331</v>
      </c>
      <c r="K90" s="51">
        <f>P68</f>
        <v>0</v>
      </c>
      <c r="L90" s="86">
        <f>SUM(H90:K90)</f>
        <v>0.33333333333333331</v>
      </c>
      <c r="M90" s="58">
        <f>(COUNTBLANK(B8:O8))/2</f>
        <v>7</v>
      </c>
      <c r="N90" s="49">
        <f>(COUNTBLANK(B28:O28))/2</f>
        <v>7</v>
      </c>
      <c r="O90" s="49">
        <f>(COUNTBLANK(B48:O48))/2</f>
        <v>3</v>
      </c>
      <c r="P90" s="49"/>
      <c r="Q90" s="49">
        <f>(COUNTBLANK(B48:O48))/2</f>
        <v>3</v>
      </c>
      <c r="R90" s="68">
        <f t="shared" si="73"/>
        <v>20</v>
      </c>
    </row>
    <row r="91" spans="1:25" ht="54.95" customHeight="1" thickBot="1" x14ac:dyDescent="0.3">
      <c r="A91" s="61" t="s">
        <v>19</v>
      </c>
      <c r="B91" s="54">
        <f>Q9</f>
        <v>1.3333333333333333</v>
      </c>
      <c r="C91" s="51">
        <f>Q29</f>
        <v>1.5416666666666665</v>
      </c>
      <c r="D91" s="51">
        <f>Q49</f>
        <v>1.2708333333333333</v>
      </c>
      <c r="E91" s="51">
        <f>Q69</f>
        <v>1.6458333333333333</v>
      </c>
      <c r="F91" s="55">
        <f t="shared" si="72"/>
        <v>5.7916666666666661</v>
      </c>
      <c r="G91" s="58">
        <f>COUNTA(N9,N29,N49,N69)</f>
        <v>2</v>
      </c>
      <c r="H91" s="51">
        <f>P9</f>
        <v>0</v>
      </c>
      <c r="I91" s="51">
        <f>P29</f>
        <v>0.31249999999999994</v>
      </c>
      <c r="J91" s="51">
        <f>P49</f>
        <v>0</v>
      </c>
      <c r="K91" s="51">
        <f>P69</f>
        <v>0.33333333333333331</v>
      </c>
      <c r="L91" s="86">
        <f>SUM(H91:K91)</f>
        <v>0.64583333333333326</v>
      </c>
      <c r="M91" s="58">
        <f>(COUNTBLANK(B9:O9))/2</f>
        <v>3</v>
      </c>
      <c r="N91" s="49">
        <f>(COUNTBLANK(B29:O29))/2</f>
        <v>2</v>
      </c>
      <c r="O91" s="49">
        <f>(COUNTBLANK(B49:O49))/2</f>
        <v>3</v>
      </c>
      <c r="P91" s="49"/>
      <c r="Q91" s="49">
        <f>(COUNTBLANK(B49:O49))/2</f>
        <v>3</v>
      </c>
      <c r="R91" s="68">
        <f t="shared" si="73"/>
        <v>11</v>
      </c>
    </row>
    <row r="92" spans="1:25" ht="54.95" customHeight="1" thickBot="1" x14ac:dyDescent="0.3">
      <c r="A92" s="62" t="s">
        <v>24</v>
      </c>
      <c r="B92" s="73">
        <f>Q10</f>
        <v>1.6249999999999998</v>
      </c>
      <c r="C92" s="74">
        <f>Q30</f>
        <v>1.2916666666666665</v>
      </c>
      <c r="D92" s="74">
        <f>Q50</f>
        <v>1.625</v>
      </c>
      <c r="E92" s="74">
        <f>Q70</f>
        <v>1.2916666666666665</v>
      </c>
      <c r="F92" s="57">
        <f t="shared" si="72"/>
        <v>5.8333333333333321</v>
      </c>
      <c r="G92" s="59">
        <f>COUNTA(N10,N30,N50,N70)</f>
        <v>2</v>
      </c>
      <c r="H92" s="56">
        <f>P10</f>
        <v>0.33333333333333331</v>
      </c>
      <c r="I92" s="56">
        <f>P30</f>
        <v>0</v>
      </c>
      <c r="J92" s="56">
        <f>P50</f>
        <v>0.3125</v>
      </c>
      <c r="K92" s="56">
        <f>P70</f>
        <v>0</v>
      </c>
      <c r="L92" s="87">
        <f>SUM(H92:K92)</f>
        <v>0.64583333333333326</v>
      </c>
      <c r="M92" s="59">
        <f>(COUNTBLANK(B10:O10))/2</f>
        <v>2</v>
      </c>
      <c r="N92" s="69">
        <f>(COUNTBLANK(B30:O30))/2</f>
        <v>3</v>
      </c>
      <c r="O92" s="69">
        <f>(COUNTBLANK(B50:O50))/2</f>
        <v>2</v>
      </c>
      <c r="P92" s="69"/>
      <c r="Q92" s="69">
        <f>(COUNTBLANK(B50:O50))/2</f>
        <v>2</v>
      </c>
      <c r="R92" s="70">
        <f t="shared" si="73"/>
        <v>9</v>
      </c>
    </row>
    <row r="93" spans="1:25" ht="56.25" customHeight="1" x14ac:dyDescent="0.25">
      <c r="B93" s="75" t="str">
        <f>S2</f>
        <v>OK Réception 6h15 - 21h30</v>
      </c>
      <c r="C93" s="75" t="str">
        <f>S22</f>
        <v>OK Réception 6h15 - 21h30</v>
      </c>
      <c r="D93" s="75" t="str">
        <f>S42</f>
        <v>OK Réception 6h15 - 21h30</v>
      </c>
      <c r="E93" s="75" t="str">
        <f>S62</f>
        <v>OK Réception 6h15 - 21h30</v>
      </c>
      <c r="X93" s="1"/>
      <c r="Y93" s="1"/>
    </row>
    <row r="94" spans="1:25" ht="30" customHeight="1" x14ac:dyDescent="0.3">
      <c r="G94" s="124"/>
      <c r="H94" s="124"/>
      <c r="I94" s="124"/>
      <c r="J94" s="124"/>
      <c r="K94" s="124"/>
      <c r="L94" s="124"/>
      <c r="M94" s="124"/>
      <c r="N94" s="124"/>
      <c r="O94" s="124"/>
      <c r="P94" s="125"/>
      <c r="Q94" s="124"/>
      <c r="X94" s="1"/>
      <c r="Y94" s="1"/>
    </row>
    <row r="95" spans="1:25" ht="30" customHeight="1" x14ac:dyDescent="0.3">
      <c r="B95" s="136">
        <f>IF(SUMPRODUCT((B64:O64=ferie)*1)&gt;0,LOOKUP(B64:O64,ferie,ferie),"Pas de jours fériés")</f>
        <v>42565</v>
      </c>
      <c r="G95" s="124"/>
      <c r="H95" s="36"/>
      <c r="I95" s="126" t="s">
        <v>22</v>
      </c>
      <c r="J95" s="127"/>
      <c r="K95" s="127"/>
      <c r="L95" s="127"/>
      <c r="M95" s="127"/>
      <c r="N95" s="126" t="s">
        <v>11</v>
      </c>
      <c r="O95" s="36"/>
      <c r="P95" s="36"/>
      <c r="Q95" s="124"/>
      <c r="X95" s="1"/>
      <c r="Y95" s="1"/>
    </row>
    <row r="96" spans="1:25" ht="30" customHeight="1" x14ac:dyDescent="0.3">
      <c r="G96" s="124"/>
      <c r="H96" s="36"/>
      <c r="I96" s="128"/>
      <c r="J96" s="128"/>
      <c r="K96" s="128"/>
      <c r="L96" s="128"/>
      <c r="M96" s="128"/>
      <c r="N96" s="128"/>
      <c r="O96" s="36"/>
      <c r="P96" s="36"/>
      <c r="Q96" s="124"/>
      <c r="X96" s="1"/>
    </row>
    <row r="97" spans="7:25" ht="30" customHeight="1" x14ac:dyDescent="0.3">
      <c r="G97" s="124"/>
      <c r="H97" s="36"/>
      <c r="I97" s="128"/>
      <c r="J97" s="128"/>
      <c r="K97" s="128"/>
      <c r="L97" s="128"/>
      <c r="M97" s="128"/>
      <c r="N97" s="128"/>
      <c r="O97" s="36"/>
      <c r="P97" s="36"/>
      <c r="Q97" s="124"/>
      <c r="X97" s="1"/>
      <c r="Y97" s="1"/>
    </row>
    <row r="98" spans="7:25" ht="30" customHeight="1" x14ac:dyDescent="0.3">
      <c r="G98" s="124"/>
      <c r="H98" s="124"/>
      <c r="I98" s="124"/>
      <c r="J98" s="124"/>
      <c r="K98" s="124"/>
      <c r="L98" s="124"/>
      <c r="M98" s="124"/>
      <c r="N98" s="124"/>
      <c r="O98" s="124"/>
      <c r="P98" s="36"/>
      <c r="Q98" s="124"/>
    </row>
    <row r="99" spans="7:25" ht="30" customHeight="1" x14ac:dyDescent="0.3">
      <c r="G99" s="124"/>
      <c r="H99" s="124"/>
      <c r="I99" s="124"/>
      <c r="J99" s="124"/>
      <c r="K99" s="124"/>
      <c r="L99" s="124"/>
      <c r="M99" s="124"/>
      <c r="N99" s="124"/>
      <c r="O99" s="124"/>
      <c r="P99" s="124"/>
      <c r="Q99" s="124"/>
    </row>
    <row r="100" spans="7:25" ht="30" customHeight="1" x14ac:dyDescent="0.3">
      <c r="G100" s="124"/>
      <c r="H100" s="124"/>
      <c r="I100" s="124"/>
      <c r="J100" s="124"/>
      <c r="K100" s="124"/>
      <c r="L100" s="124"/>
      <c r="M100" s="124"/>
      <c r="N100" s="124"/>
      <c r="O100" s="124"/>
      <c r="P100" s="124"/>
      <c r="Q100" s="124"/>
    </row>
    <row r="101" spans="7:25" ht="30" customHeight="1" x14ac:dyDescent="0.3">
      <c r="G101" s="124"/>
      <c r="H101" s="124"/>
      <c r="I101" s="124"/>
      <c r="J101" s="124"/>
      <c r="K101" s="124"/>
      <c r="L101" s="124"/>
      <c r="M101" s="124"/>
      <c r="N101" s="124"/>
      <c r="O101" s="124"/>
      <c r="P101" s="124"/>
      <c r="Q101" s="124"/>
    </row>
    <row r="102" spans="7:25" ht="30" customHeight="1" x14ac:dyDescent="0.3">
      <c r="G102" s="124"/>
      <c r="H102" s="36"/>
      <c r="I102" s="129" t="s">
        <v>23</v>
      </c>
      <c r="J102" s="129"/>
      <c r="K102" s="129"/>
      <c r="L102" s="129"/>
      <c r="M102" s="129"/>
      <c r="N102" s="129" t="s">
        <v>25</v>
      </c>
      <c r="O102" s="36"/>
      <c r="P102" s="124"/>
      <c r="Q102" s="124"/>
    </row>
    <row r="103" spans="7:25" ht="30" customHeight="1" x14ac:dyDescent="0.3">
      <c r="G103" s="124"/>
      <c r="H103" s="124"/>
      <c r="I103" s="124"/>
      <c r="J103" s="124"/>
      <c r="K103" s="124"/>
      <c r="L103" s="124"/>
      <c r="M103" s="124"/>
      <c r="N103" s="124"/>
      <c r="O103" s="124"/>
      <c r="P103" s="124"/>
      <c r="Q103" s="124"/>
    </row>
    <row r="104" spans="7:25" ht="30" customHeight="1" x14ac:dyDescent="0.3">
      <c r="G104" s="124"/>
      <c r="H104" s="124"/>
      <c r="I104" s="124"/>
      <c r="J104" s="124"/>
      <c r="K104" s="124"/>
      <c r="L104" s="124"/>
      <c r="M104" s="124"/>
      <c r="N104" s="124"/>
      <c r="O104" s="124"/>
      <c r="P104" s="124"/>
      <c r="Q104" s="124"/>
    </row>
    <row r="105" spans="7:25" ht="30" customHeight="1" x14ac:dyDescent="0.3">
      <c r="G105" s="124"/>
      <c r="H105" s="124"/>
      <c r="I105" s="124"/>
      <c r="J105" s="124"/>
      <c r="K105" s="124"/>
      <c r="L105" s="124"/>
      <c r="M105" s="124"/>
      <c r="N105" s="124"/>
      <c r="O105" s="124"/>
      <c r="P105" s="124"/>
      <c r="Q105" s="124"/>
    </row>
    <row r="106" spans="7:25" ht="30" customHeight="1" x14ac:dyDescent="0.25"/>
  </sheetData>
  <mergeCells count="100">
    <mergeCell ref="L86:L87"/>
    <mergeCell ref="F86:F87"/>
    <mergeCell ref="G86:G87"/>
    <mergeCell ref="N86:N87"/>
    <mergeCell ref="O86:O87"/>
    <mergeCell ref="Q86:Q87"/>
    <mergeCell ref="R86:R87"/>
    <mergeCell ref="M86:M87"/>
    <mergeCell ref="B86:B87"/>
    <mergeCell ref="C86:C87"/>
    <mergeCell ref="D86:D87"/>
    <mergeCell ref="E86:E87"/>
    <mergeCell ref="B2:F2"/>
    <mergeCell ref="H2:J2"/>
    <mergeCell ref="L2:O2"/>
    <mergeCell ref="B4:C4"/>
    <mergeCell ref="B3:E3"/>
    <mergeCell ref="F3:I3"/>
    <mergeCell ref="K3:O3"/>
    <mergeCell ref="H4:I4"/>
    <mergeCell ref="F4:G4"/>
    <mergeCell ref="D4:E4"/>
    <mergeCell ref="N4:O4"/>
    <mergeCell ref="L4:M4"/>
    <mergeCell ref="J4:K4"/>
    <mergeCell ref="N44:O44"/>
    <mergeCell ref="B22:F22"/>
    <mergeCell ref="H22:J22"/>
    <mergeCell ref="L22:O22"/>
    <mergeCell ref="B23:E23"/>
    <mergeCell ref="F23:I23"/>
    <mergeCell ref="K23:O23"/>
    <mergeCell ref="B24:C24"/>
    <mergeCell ref="D24:E24"/>
    <mergeCell ref="F24:G24"/>
    <mergeCell ref="H24:I24"/>
    <mergeCell ref="J24:K24"/>
    <mergeCell ref="L24:M24"/>
    <mergeCell ref="N24:O24"/>
    <mergeCell ref="B44:C44"/>
    <mergeCell ref="L42:O42"/>
    <mergeCell ref="B43:E43"/>
    <mergeCell ref="F43:I43"/>
    <mergeCell ref="K43:O43"/>
    <mergeCell ref="B63:E63"/>
    <mergeCell ref="F63:I63"/>
    <mergeCell ref="K63:O63"/>
    <mergeCell ref="H62:J62"/>
    <mergeCell ref="L62:O62"/>
    <mergeCell ref="D44:E44"/>
    <mergeCell ref="F44:G44"/>
    <mergeCell ref="H44:I44"/>
    <mergeCell ref="J44:K44"/>
    <mergeCell ref="B42:F42"/>
    <mergeCell ref="H42:J42"/>
    <mergeCell ref="L44:M44"/>
    <mergeCell ref="B64:C64"/>
    <mergeCell ref="D64:E64"/>
    <mergeCell ref="F64:G64"/>
    <mergeCell ref="H64:I64"/>
    <mergeCell ref="J64:K64"/>
    <mergeCell ref="L64:M64"/>
    <mergeCell ref="N64:O64"/>
    <mergeCell ref="A42:A45"/>
    <mergeCell ref="A62:A65"/>
    <mergeCell ref="Q24:R25"/>
    <mergeCell ref="Q26:R26"/>
    <mergeCell ref="Q27:R27"/>
    <mergeCell ref="Q28:R28"/>
    <mergeCell ref="Q29:R29"/>
    <mergeCell ref="Q30:R30"/>
    <mergeCell ref="Q44:R45"/>
    <mergeCell ref="Q46:R46"/>
    <mergeCell ref="Q47:R47"/>
    <mergeCell ref="Q48:R48"/>
    <mergeCell ref="Q49:R49"/>
    <mergeCell ref="B62:F62"/>
    <mergeCell ref="F84:G84"/>
    <mergeCell ref="I84:L84"/>
    <mergeCell ref="A1:Q1"/>
    <mergeCell ref="A21:Q21"/>
    <mergeCell ref="A41:Q41"/>
    <mergeCell ref="A61:Q61"/>
    <mergeCell ref="A81:Q81"/>
    <mergeCell ref="Q4:R5"/>
    <mergeCell ref="Q6:R6"/>
    <mergeCell ref="Q7:R7"/>
    <mergeCell ref="Q8:R8"/>
    <mergeCell ref="Q9:R9"/>
    <mergeCell ref="Q10:R10"/>
    <mergeCell ref="A84:C84"/>
    <mergeCell ref="A2:A5"/>
    <mergeCell ref="A22:A25"/>
    <mergeCell ref="Q69:R69"/>
    <mergeCell ref="Q70:R70"/>
    <mergeCell ref="Q50:R50"/>
    <mergeCell ref="Q64:R65"/>
    <mergeCell ref="Q66:R66"/>
    <mergeCell ref="Q67:R67"/>
    <mergeCell ref="Q68:R68"/>
  </mergeCells>
  <conditionalFormatting sqref="B71:O71">
    <cfRule type="containsText" dxfId="14" priority="27" operator="containsText" text="OK">
      <formula>NOT(ISERROR(SEARCH("OK",B71)))</formula>
    </cfRule>
  </conditionalFormatting>
  <conditionalFormatting sqref="B51:O51">
    <cfRule type="containsText" dxfId="13" priority="26" operator="containsText" text="OK">
      <formula>NOT(ISERROR(SEARCH("OK",B51)))</formula>
    </cfRule>
  </conditionalFormatting>
  <conditionalFormatting sqref="B31:O31">
    <cfRule type="containsText" dxfId="12" priority="25" operator="containsText" text="OK">
      <formula>NOT(ISERROR(SEARCH("OK",B31)))</formula>
    </cfRule>
  </conditionalFormatting>
  <conditionalFormatting sqref="B11:O11">
    <cfRule type="containsText" dxfId="11" priority="24" operator="containsText" text="OK">
      <formula>NOT(ISERROR(SEARCH("OK",B11)))</formula>
    </cfRule>
  </conditionalFormatting>
  <conditionalFormatting sqref="B11:O11 B31:O31 B51:O51 B71:O71">
    <cfRule type="containsText" dxfId="10" priority="23" operator="containsText" text="NON">
      <formula>NOT(ISERROR(SEARCH("NON",B11)))</formula>
    </cfRule>
  </conditionalFormatting>
  <conditionalFormatting sqref="S2">
    <cfRule type="containsText" dxfId="9" priority="22" operator="containsText" text="OK">
      <formula>NOT(ISERROR(SEARCH("OK",S2)))</formula>
    </cfRule>
  </conditionalFormatting>
  <conditionalFormatting sqref="S2">
    <cfRule type="containsText" dxfId="8" priority="21" operator="containsText" text="NON">
      <formula>NOT(ISERROR(SEARCH("NON",S2)))</formula>
    </cfRule>
  </conditionalFormatting>
  <conditionalFormatting sqref="B93:E93">
    <cfRule type="containsText" dxfId="7" priority="8" operator="containsText" text="OK">
      <formula>NOT(ISERROR(SEARCH("OK",B93)))</formula>
    </cfRule>
  </conditionalFormatting>
  <conditionalFormatting sqref="B93:E93">
    <cfRule type="containsText" dxfId="6" priority="7" operator="containsText" text="NON">
      <formula>NOT(ISERROR(SEARCH("NON",B93)))</formula>
    </cfRule>
  </conditionalFormatting>
  <conditionalFormatting sqref="S22">
    <cfRule type="containsText" dxfId="5" priority="6" operator="containsText" text="OK">
      <formula>NOT(ISERROR(SEARCH("OK",S22)))</formula>
    </cfRule>
  </conditionalFormatting>
  <conditionalFormatting sqref="S22">
    <cfRule type="containsText" dxfId="4" priority="5" operator="containsText" text="NON">
      <formula>NOT(ISERROR(SEARCH("NON",S22)))</formula>
    </cfRule>
  </conditionalFormatting>
  <conditionalFormatting sqref="S42">
    <cfRule type="containsText" dxfId="3" priority="4" operator="containsText" text="OK">
      <formula>NOT(ISERROR(SEARCH("OK",S42)))</formula>
    </cfRule>
  </conditionalFormatting>
  <conditionalFormatting sqref="S42">
    <cfRule type="containsText" dxfId="2" priority="3" operator="containsText" text="NON">
      <formula>NOT(ISERROR(SEARCH("NON",S42)))</formula>
    </cfRule>
  </conditionalFormatting>
  <conditionalFormatting sqref="S62">
    <cfRule type="containsText" dxfId="1" priority="2" operator="containsText" text="OK">
      <formula>NOT(ISERROR(SEARCH("OK",S62)))</formula>
    </cfRule>
  </conditionalFormatting>
  <conditionalFormatting sqref="S62">
    <cfRule type="containsText" dxfId="0" priority="1" operator="containsText" text="NON">
      <formula>NOT(ISERROR(SEARCH("NON",S62)))</formula>
    </cfRule>
  </conditionalFormatting>
  <printOptions horizontalCentered="1"/>
  <pageMargins left="0" right="0" top="0" bottom="0" header="0.31496062992125984" footer="0.31496062992125984"/>
  <pageSetup paperSize="9" scale="55" fitToHeight="0" orientation="landscape" r:id="rId1"/>
  <rowBreaks count="4" manualBreakCount="4">
    <brk id="20" max="17" man="1"/>
    <brk id="40" max="17" man="1"/>
    <brk id="60" max="17" man="1"/>
    <brk id="80" max="17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B9" sqref="B9"/>
    </sheetView>
  </sheetViews>
  <sheetFormatPr baseColWidth="10" defaultRowHeight="15" x14ac:dyDescent="0.25"/>
  <cols>
    <col min="1" max="1" width="17.140625" bestFit="1" customWidth="1"/>
  </cols>
  <sheetData>
    <row r="1" spans="1:3" x14ac:dyDescent="0.25">
      <c r="A1" s="130" t="s">
        <v>52</v>
      </c>
      <c r="B1" s="131">
        <v>2016</v>
      </c>
      <c r="C1" s="131">
        <v>2017</v>
      </c>
    </row>
    <row r="2" spans="1:3" x14ac:dyDescent="0.25">
      <c r="A2" s="132" t="s">
        <v>53</v>
      </c>
      <c r="B2" s="133">
        <f>DATE(B1,1,1)</f>
        <v>42370</v>
      </c>
      <c r="C2" s="133">
        <f>DATE(C1,1,1)</f>
        <v>42736</v>
      </c>
    </row>
    <row r="3" spans="1:3" x14ac:dyDescent="0.25">
      <c r="A3" s="134" t="s">
        <v>54</v>
      </c>
      <c r="B3" s="135">
        <f>ROUND(DATE(B1,4,MOD(234-11*MOD(B1,19),30))/7,)*7-6</f>
        <v>42456</v>
      </c>
      <c r="C3" s="135">
        <f>ROUND(DATE(C1,4,MOD(234-11*MOD(C1,19),30))/7,)*7-6</f>
        <v>42841</v>
      </c>
    </row>
    <row r="4" spans="1:3" x14ac:dyDescent="0.25">
      <c r="A4" s="132" t="s">
        <v>55</v>
      </c>
      <c r="B4" s="133">
        <f>B3+1</f>
        <v>42457</v>
      </c>
      <c r="C4" s="133">
        <f>C3+1</f>
        <v>42842</v>
      </c>
    </row>
    <row r="5" spans="1:3" x14ac:dyDescent="0.25">
      <c r="A5" s="132" t="s">
        <v>56</v>
      </c>
      <c r="B5" s="133">
        <f>DATE(B1,5,1)</f>
        <v>42491</v>
      </c>
      <c r="C5" s="133">
        <f>DATE(C1,5,1)</f>
        <v>42856</v>
      </c>
    </row>
    <row r="6" spans="1:3" x14ac:dyDescent="0.25">
      <c r="A6" s="132" t="s">
        <v>57</v>
      </c>
      <c r="B6" s="133">
        <f>DATE(B1,5,8)</f>
        <v>42498</v>
      </c>
      <c r="C6" s="133">
        <f>DATE(C1,5,8)</f>
        <v>42863</v>
      </c>
    </row>
    <row r="7" spans="1:3" x14ac:dyDescent="0.25">
      <c r="A7" s="132" t="s">
        <v>58</v>
      </c>
      <c r="B7" s="133">
        <f>B3+39</f>
        <v>42495</v>
      </c>
      <c r="C7" s="133">
        <f>C3+39</f>
        <v>42880</v>
      </c>
    </row>
    <row r="8" spans="1:3" x14ac:dyDescent="0.25">
      <c r="A8" s="132" t="s">
        <v>59</v>
      </c>
      <c r="B8" s="133">
        <f>B3+49</f>
        <v>42505</v>
      </c>
      <c r="C8" s="133">
        <f>C3+49</f>
        <v>42890</v>
      </c>
    </row>
    <row r="9" spans="1:3" x14ac:dyDescent="0.25">
      <c r="A9" s="132" t="s">
        <v>60</v>
      </c>
      <c r="B9" s="133">
        <f>B3+50</f>
        <v>42506</v>
      </c>
      <c r="C9" s="133">
        <f>C3+50</f>
        <v>42891</v>
      </c>
    </row>
    <row r="10" spans="1:3" x14ac:dyDescent="0.25">
      <c r="A10" s="132" t="s">
        <v>61</v>
      </c>
      <c r="B10" s="133">
        <f>DATE(B1,7,14)</f>
        <v>42565</v>
      </c>
      <c r="C10" s="133">
        <f>DATE(C1,7,14)</f>
        <v>42930</v>
      </c>
    </row>
    <row r="11" spans="1:3" x14ac:dyDescent="0.25">
      <c r="A11" s="132" t="s">
        <v>62</v>
      </c>
      <c r="B11" s="133">
        <f>DATE(B1,8,15)</f>
        <v>42597</v>
      </c>
      <c r="C11" s="133">
        <f>DATE(C1,8,15)</f>
        <v>42962</v>
      </c>
    </row>
    <row r="12" spans="1:3" x14ac:dyDescent="0.25">
      <c r="A12" s="132" t="s">
        <v>63</v>
      </c>
      <c r="B12" s="133">
        <f>DATE(B1,11,1)</f>
        <v>42675</v>
      </c>
      <c r="C12" s="133">
        <f>DATE(C1,11,1)</f>
        <v>43040</v>
      </c>
    </row>
    <row r="13" spans="1:3" x14ac:dyDescent="0.25">
      <c r="A13" s="132" t="s">
        <v>64</v>
      </c>
      <c r="B13" s="133">
        <f>DATE(B1,11,11)</f>
        <v>42685</v>
      </c>
      <c r="C13" s="133">
        <f>DATE(C1,11,11)</f>
        <v>43050</v>
      </c>
    </row>
    <row r="14" spans="1:3" x14ac:dyDescent="0.25">
      <c r="A14" s="132" t="s">
        <v>65</v>
      </c>
      <c r="B14" s="133">
        <f>DATE(B1,12,25)</f>
        <v>42729</v>
      </c>
      <c r="C14" s="133">
        <f>DATE(C1,12,25)</f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juil-aout</vt:lpstr>
      <vt:lpstr>jours férié</vt:lpstr>
      <vt:lpstr>ferie</vt:lpstr>
      <vt:lpstr>'juil-aout'!Zone_d_impression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ChefServRest</dc:creator>
  <cp:lastModifiedBy>L Rotondaro</cp:lastModifiedBy>
  <cp:lastPrinted>2016-08-25T06:55:32Z</cp:lastPrinted>
  <dcterms:created xsi:type="dcterms:W3CDTF">2010-11-25T16:01:27Z</dcterms:created>
  <dcterms:modified xsi:type="dcterms:W3CDTF">2016-08-25T07:44:05Z</dcterms:modified>
</cp:coreProperties>
</file>