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16263C40-0DBB-4872-A291-4BE0837AB17D}" xr6:coauthVersionLast="44" xr6:coauthVersionMax="44" xr10:uidLastSave="{00000000-0000-0000-0000-000000000000}"/>
  <bookViews>
    <workbookView xWindow="28680" yWindow="990" windowWidth="29040" windowHeight="16440" xr2:uid="{990C108D-F107-4B34-B827-389FC9AC3358}"/>
  </bookViews>
  <sheets>
    <sheet name="Donnéesorties" sheetId="1" r:id="rId1"/>
    <sheet name="Extraction" sheetId="3" r:id="rId2"/>
    <sheet name="Liste déroulante" sheetId="2" state="hidden" r:id="rId3"/>
  </sheets>
  <definedNames>
    <definedName name="_xlnm._FilterDatabase" localSheetId="0" hidden="1">Donnéesorties!$A$1:$L$17</definedName>
    <definedName name="Chargement_batterie">OFFSET('Liste déroulante'!$A$2,0,0,COUNTA('Liste déroulante'!$A:$A)-1)</definedName>
    <definedName name="_xlnm.Criteria" localSheetId="1">Extraction!$AB$2:$AI$3</definedName>
    <definedName name="_xlnm.Extract" localSheetId="1">Extraction!$B$2:$I$2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7" i="1" l="1"/>
  <c r="L17" i="1"/>
  <c r="K16" i="1" l="1"/>
  <c r="L16" i="1"/>
  <c r="K15" i="1" l="1"/>
  <c r="L15" i="1"/>
  <c r="K14" i="1"/>
  <c r="L14" i="1"/>
  <c r="K3" i="3" l="1"/>
  <c r="L13" i="1" l="1"/>
  <c r="K13" i="1"/>
  <c r="L12" i="1"/>
  <c r="K12" i="1"/>
  <c r="N3" i="3" l="1"/>
  <c r="M3" i="3" l="1"/>
  <c r="L3" i="3"/>
  <c r="AC3" i="3" l="1"/>
  <c r="Q3" i="3"/>
  <c r="P3" i="3"/>
  <c r="O3" i="3"/>
  <c r="K2" i="1" l="1"/>
  <c r="K3" i="1"/>
  <c r="K4" i="1"/>
  <c r="K5" i="1"/>
  <c r="K6" i="1"/>
  <c r="K7" i="1"/>
  <c r="K8" i="1"/>
  <c r="K9" i="1"/>
  <c r="K10" i="1"/>
  <c r="K11" i="1"/>
  <c r="S3" i="3" l="1"/>
  <c r="R3" i="3"/>
  <c r="L2" i="1"/>
  <c r="L3" i="1"/>
  <c r="L4" i="1"/>
  <c r="L5" i="1"/>
  <c r="L6" i="1"/>
  <c r="L7" i="1"/>
  <c r="L8" i="1"/>
  <c r="L9" i="1"/>
  <c r="L10" i="1"/>
  <c r="L11" i="1"/>
</calcChain>
</file>

<file path=xl/sharedStrings.xml><?xml version="1.0" encoding="utf-8"?>
<sst xmlns="http://schemas.openxmlformats.org/spreadsheetml/2006/main" count="39" uniqueCount="22">
  <si>
    <t>Date</t>
  </si>
  <si>
    <t>% consommé pendant la sortie</t>
  </si>
  <si>
    <t>Chargement batterie</t>
  </si>
  <si>
    <t xml:space="preserve">Km au départ </t>
  </si>
  <si>
    <t xml:space="preserve">% au départ </t>
  </si>
  <si>
    <t xml:space="preserve">Distance parcourue </t>
  </si>
  <si>
    <t>Charge N°</t>
  </si>
  <si>
    <t xml:space="preserve">Km total à l'arrivée </t>
  </si>
  <si>
    <t>Kilométrage total du vélo</t>
  </si>
  <si>
    <t>Total parcouru avec la même batterie</t>
  </si>
  <si>
    <t>Nombre de sorties totale</t>
  </si>
  <si>
    <t>Nombre de sorties avec la même batterie</t>
  </si>
  <si>
    <t>Moyenne consommée au km avec la même batterie (%)</t>
  </si>
  <si>
    <t xml:space="preserve">% de charge de la batterie </t>
  </si>
  <si>
    <t>Nombres de charges de la batterie</t>
  </si>
  <si>
    <t>Nombre de charges à 100 %</t>
  </si>
  <si>
    <t>Nombre de charges à 50 %</t>
  </si>
  <si>
    <t>Nombre de charges Total</t>
  </si>
  <si>
    <t>Gain d'altitude</t>
  </si>
  <si>
    <t>Gain d'altitude myenne</t>
  </si>
  <si>
    <t xml:space="preserve">Ratio % au km </t>
  </si>
  <si>
    <t xml:space="preserve">Charge  restante à l'arrivée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</si>
</sst>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##0.00&quot; Km&quot;"/>
    <numFmt numFmtId="165" formatCode="#,##0&quot;%&quot;"/>
    <numFmt numFmtId="166" formatCode="#,##0.00&quot;%&quot;"/>
    <numFmt numFmtId="167" formatCode="###0&quot; m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 vertical="top" wrapText="1"/>
    </xf>
    <xf numFmtId="0" fontId="1" fillId="0" borderId="0" xfId="0" applyFon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1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left" vertical="center" indent="1"/>
    </xf>
    <xf numFmtId="0" fontId="1" fillId="0" borderId="1" xfId="0" applyFont="1" applyBorder="1" applyAlignment="1">
      <alignment horizontal="center" vertical="top" wrapText="1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1" fillId="0" borderId="0" xfId="0" applyNumberFormat="1" applyFont="1" applyBorder="1" applyAlignment="1">
      <alignment vertical="top" wrapText="1"/>
    </xf>
    <xf numFmtId="1" fontId="0" fillId="0" borderId="0" xfId="0" applyNumberFormat="1"/>
    <xf numFmtId="1" fontId="1" fillId="0" borderId="0" xfId="0" applyNumberFormat="1" applyFont="1" applyBorder="1" applyAlignment="1">
      <alignment vertical="top" wrapText="1"/>
    </xf>
    <xf numFmtId="166" fontId="0" fillId="0" borderId="0" xfId="0" applyNumberFormat="1"/>
    <xf numFmtId="166" fontId="1" fillId="0" borderId="0" xfId="0" applyNumberFormat="1" applyFont="1" applyBorder="1" applyAlignment="1">
      <alignment vertical="top" wrapText="1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vertical="top" wrapText="1"/>
    </xf>
    <xf numFmtId="2" fontId="1" fillId="0" borderId="5" xfId="0" applyNumberFormat="1" applyFont="1" applyBorder="1" applyAlignment="1">
      <alignment vertical="top" wrapText="1"/>
    </xf>
    <xf numFmtId="166" fontId="1" fillId="0" borderId="5" xfId="0" applyNumberFormat="1" applyFont="1" applyBorder="1" applyAlignment="1">
      <alignment vertical="top" wrapText="1"/>
    </xf>
    <xf numFmtId="1" fontId="1" fillId="0" borderId="5" xfId="0" applyNumberFormat="1" applyFont="1" applyBorder="1" applyAlignment="1">
      <alignment vertical="top" wrapText="1"/>
    </xf>
    <xf numFmtId="2" fontId="1" fillId="0" borderId="6" xfId="0" applyNumberFormat="1" applyFont="1" applyBorder="1" applyAlignment="1">
      <alignment vertical="top" wrapText="1"/>
    </xf>
    <xf numFmtId="164" fontId="6" fillId="0" borderId="7" xfId="0" applyNumberFormat="1" applyFont="1" applyBorder="1" applyAlignment="1">
      <alignment horizontal="center" vertical="center" wrapText="1"/>
    </xf>
    <xf numFmtId="164" fontId="6" fillId="0" borderId="8" xfId="0" applyNumberFormat="1" applyFont="1" applyBorder="1" applyAlignment="1">
      <alignment horizontal="center" vertical="center" wrapText="1"/>
    </xf>
    <xf numFmtId="166" fontId="6" fillId="0" borderId="8" xfId="0" applyNumberFormat="1" applyFont="1" applyBorder="1" applyAlignment="1">
      <alignment horizontal="center" vertical="center" wrapText="1"/>
    </xf>
    <xf numFmtId="1" fontId="6" fillId="0" borderId="8" xfId="0" applyNumberFormat="1" applyFont="1" applyBorder="1" applyAlignment="1">
      <alignment horizontal="center" vertical="center" wrapText="1"/>
    </xf>
    <xf numFmtId="1" fontId="5" fillId="0" borderId="8" xfId="0" applyNumberFormat="1" applyFont="1" applyBorder="1" applyAlignment="1">
      <alignment horizontal="center" vertical="center" wrapText="1"/>
    </xf>
    <xf numFmtId="1" fontId="6" fillId="0" borderId="9" xfId="0" applyNumberFormat="1" applyFon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top" wrapText="1"/>
    </xf>
    <xf numFmtId="2" fontId="1" fillId="0" borderId="3" xfId="0" applyNumberFormat="1" applyFont="1" applyBorder="1" applyAlignment="1">
      <alignment horizontal="center" vertical="top" wrapText="1"/>
    </xf>
    <xf numFmtId="0" fontId="1" fillId="0" borderId="3" xfId="0" applyNumberFormat="1" applyFont="1" applyBorder="1" applyAlignment="1">
      <alignment horizontal="center" vertical="top" wrapText="1"/>
    </xf>
    <xf numFmtId="164" fontId="1" fillId="0" borderId="3" xfId="0" applyNumberFormat="1" applyFont="1" applyBorder="1" applyAlignment="1">
      <alignment horizontal="center" vertical="top" wrapText="1"/>
    </xf>
    <xf numFmtId="2" fontId="1" fillId="0" borderId="2" xfId="0" applyNumberFormat="1" applyFont="1" applyBorder="1" applyAlignment="1">
      <alignment horizontal="center" vertical="top" wrapText="1"/>
    </xf>
    <xf numFmtId="166" fontId="0" fillId="0" borderId="10" xfId="0" applyNumberFormat="1" applyBorder="1" applyAlignment="1">
      <alignment horizontal="left" vertical="center" indent="1"/>
    </xf>
    <xf numFmtId="166" fontId="0" fillId="0" borderId="0" xfId="0" applyNumberFormat="1" applyBorder="1" applyAlignment="1">
      <alignment horizontal="left" vertical="center" indent="1"/>
    </xf>
    <xf numFmtId="167" fontId="6" fillId="0" borderId="8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numFmt numFmtId="166" formatCode="#,##0.00&quot;%&quot;"/>
      <alignment horizontal="left" vertical="center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7" formatCode="###0&quot; m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##0.00&quot; Km&quot;"/>
      <alignment horizontal="center" vertical="center" textRotation="0" indent="0" justifyLastLine="0" shrinkToFit="0" readingOrder="0"/>
    </dxf>
    <dxf>
      <numFmt numFmtId="165" formatCode="#,##0&quot;%&quot;"/>
      <alignment horizontal="center" vertical="center" textRotation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</dxf>
    <dxf>
      <border>
        <bottom style="thin">
          <color auto="1"/>
        </bottom>
      </border>
    </dxf>
    <dxf>
      <font>
        <b/>
      </font>
      <numFmt numFmtId="2" formatCode="0.00"/>
      <alignment horizontal="center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EC8F5C70-EF0C-42A8-9659-AF89B6854902}">
      <tableStyleElement type="wholeTable" dxfId="20"/>
      <tableStyleElement type="headerRow" dxfId="19"/>
    </tableStyle>
  </tableStyles>
  <colors>
    <mruColors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15240</xdr:colOff>
      <xdr:row>4</xdr:row>
      <xdr:rowOff>7620</xdr:rowOff>
    </xdr:from>
    <xdr:to>
      <xdr:col>17</xdr:col>
      <xdr:colOff>0</xdr:colOff>
      <xdr:row>6</xdr:row>
      <xdr:rowOff>0</xdr:rowOff>
    </xdr:to>
    <xdr:sp macro="[0]!Extrac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26D9839-CF6F-4A72-A0B7-362CBE4C3E8A}"/>
            </a:ext>
          </a:extLst>
        </xdr:cNvPr>
        <xdr:cNvSpPr/>
      </xdr:nvSpPr>
      <xdr:spPr>
        <a:xfrm>
          <a:off x="3787140" y="1257300"/>
          <a:ext cx="2286000" cy="472440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Extraction</a:t>
          </a:r>
        </a:p>
      </xdr:txBody>
    </xdr:sp>
    <xdr:clientData/>
  </xdr:twoCellAnchor>
  <xdr:twoCellAnchor>
    <xdr:from>
      <xdr:col>10</xdr:col>
      <xdr:colOff>0</xdr:colOff>
      <xdr:row>3</xdr:row>
      <xdr:rowOff>175260</xdr:rowOff>
    </xdr:from>
    <xdr:to>
      <xdr:col>11</xdr:col>
      <xdr:colOff>7620</xdr:colOff>
      <xdr:row>5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8A6660D-EBC7-4EAC-BC14-CEE6CFB2B183}"/>
            </a:ext>
          </a:extLst>
        </xdr:cNvPr>
        <xdr:cNvSpPr/>
      </xdr:nvSpPr>
      <xdr:spPr>
        <a:xfrm>
          <a:off x="396240" y="1242060"/>
          <a:ext cx="1112520" cy="31242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Charge N°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0C530-3E5A-438D-9B9B-2327A7DD7C83}" name="Tabdonnées" displayName="Tabdonnées" ref="A1:L17" totalsRowShown="0" headerRowDxfId="18" headerRowBorderDxfId="17">
  <tableColumns count="12">
    <tableColumn id="1" xr3:uid="{F128D4EE-9EB8-4443-9D9C-778F342D40C7}" name="Date" dataDxfId="16"/>
    <tableColumn id="2" xr3:uid="{BA0D0011-AF53-4331-BA68-4AAE78BA9AF9}" name="Charge N°" dataDxfId="15"/>
    <tableColumn id="3" xr3:uid="{097D2BE5-8754-43FD-9D2E-EEE2E1A7D94C}" name="Km au départ " dataDxfId="14"/>
    <tableColumn id="4" xr3:uid="{7183F445-A135-489E-ABA7-42E2AEC2F7A8}" name="% au départ " dataDxfId="13"/>
    <tableColumn id="5" xr3:uid="{EB826F8B-FDCC-40BA-BB91-D81F6DE30A6C}" name="Distance parcourue " dataDxfId="12"/>
    <tableColumn id="13" xr3:uid="{5BAADD07-60B7-42AD-800D-4EA0AD70A788}" name="Gain d'altitude" dataDxfId="11"/>
    <tableColumn id="6" xr3:uid="{00083045-101D-4517-B76E-DBC56AECCB1D}" name="Km total à l'arrivée " dataDxfId="10"/>
    <tableColumn id="7" xr3:uid="{7117882B-2C22-4FB5-BB8C-EE9D606488DE}" name="Charge  restante à l'arrivée " dataDxfId="9"/>
    <tableColumn id="8" xr3:uid="{00F2E140-400E-4F65-B24A-90F715D238F7}" name="% consommé pendant la sortie" dataDxfId="8"/>
    <tableColumn id="9" xr3:uid="{E0B40D0A-6902-4FB6-B6A8-C347B0FB0A2B}" name="% de charge de la batterie " dataDxfId="7"/>
    <tableColumn id="10" xr3:uid="{EB16FCB1-3FC6-4F00-ABEC-334DB9994A00}" name="Nombres de charges de la batterie" dataDxfId="6">
      <calculatedColumnFormula>IF(J2=100,1,
IF(J2=50,0.5,
IF(J2=0,"")))</calculatedColumnFormula>
    </tableColumn>
    <tableColumn id="11" xr3:uid="{76F4B9FF-342B-4C3A-A39B-3FD4A8A90E3F}" name="Ratio % au km " dataDxfId="5">
      <calculatedColumnFormula>SUM(Tabdonnées[[#This Row],[Distance parcourue ]]/Tabdonnées[[#This Row],[% consommé pendant la sortie]])</calculatedColumnFormula>
    </tableColumn>
  </tableColumns>
  <tableStyleInfo name="Style de tableau 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D51F97-80D0-436E-A12A-CBA18E98C794}" name="Tableau3" displayName="Tableau3" ref="B2:I4" totalsRowShown="0" headerRowBorderDxfId="4" tableBorderDxfId="3">
  <tableColumns count="8">
    <tableColumn id="1" xr3:uid="{250C687F-778F-4DA3-8643-DBAA923D3F8F}" name="Date"/>
    <tableColumn id="2" xr3:uid="{50ADC028-8B88-44F3-A0DF-25C036CEFD0A}" name="Charge N°"/>
    <tableColumn id="3" xr3:uid="{50DC4ACE-7153-4BA7-B6BD-206C69C4D980}" name="% au départ "/>
    <tableColumn id="4" xr3:uid="{E2653424-890B-4F11-A9DE-030ABE6499F6}" name="Distance parcourue "/>
    <tableColumn id="5" xr3:uid="{49C40B51-72AE-4F10-B750-BA5295BC36D6}" name="Gain d'altitude"/>
    <tableColumn id="6" xr3:uid="{A8FD7355-95DD-4FDB-9408-B3C6F330148E}" name="Charge  restante à l'arrivée "/>
    <tableColumn id="7" xr3:uid="{8C499AA6-96E2-44F3-B91A-93A17501F6D5}" name="% consommé pendant la sortie"/>
    <tableColumn id="8" xr3:uid="{8424E39C-4A8B-4F46-9975-7D3DFB73EB3D}" name="Ratio % au km 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9506A0-EC15-41BE-86F2-9078BE96B1B2}" name="Tablcharge" displayName="Tablcharge" ref="C1:C11" totalsRowShown="0" headerRowDxfId="2" dataDxfId="1">
  <autoFilter ref="C1:C11" xr:uid="{0DB4A049-3C4A-4593-B2E9-A974620B85B5}"/>
  <tableColumns count="1">
    <tableColumn id="1" xr3:uid="{56EC8A05-5E83-4779-A07C-4ACA49346D37}" name="Charge N°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30E4-139C-4354-894B-051D582683B4}">
  <sheetPr codeName="Feuil1"/>
  <dimension ref="A1:N17"/>
  <sheetViews>
    <sheetView showGridLines="0" tabSelected="1" workbookViewId="0">
      <pane ySplit="1" topLeftCell="A2" activePane="bottomLeft" state="frozen"/>
      <selection pane="bottomLeft" activeCell="A17" sqref="A17"/>
    </sheetView>
  </sheetViews>
  <sheetFormatPr baseColWidth="10" defaultColWidth="11.5703125" defaultRowHeight="15" x14ac:dyDescent="0.25"/>
  <cols>
    <col min="1" max="1" width="10.5703125" style="3" bestFit="1" customWidth="1"/>
    <col min="2" max="2" width="7.140625" style="1" customWidth="1"/>
    <col min="3" max="3" width="10.85546875" style="2" bestFit="1" customWidth="1"/>
    <col min="4" max="4" width="6.7109375" style="1" customWidth="1"/>
    <col min="5" max="5" width="10" style="2" customWidth="1"/>
    <col min="6" max="6" width="8.7109375" style="2" customWidth="1"/>
    <col min="7" max="7" width="10.85546875" style="2" bestFit="1" customWidth="1"/>
    <col min="8" max="8" width="8.140625" style="1" customWidth="1"/>
    <col min="9" max="9" width="11" style="1" customWidth="1"/>
    <col min="10" max="10" width="9.7109375" style="3" customWidth="1"/>
    <col min="11" max="11" width="10.28515625" style="2" customWidth="1"/>
    <col min="12" max="12" width="8.28515625" style="2" customWidth="1"/>
    <col min="13" max="16384" width="11.5703125" style="3"/>
  </cols>
  <sheetData>
    <row r="1" spans="1:14" s="4" customFormat="1" ht="57.6" customHeight="1" x14ac:dyDescent="0.25">
      <c r="A1" s="18" t="s">
        <v>0</v>
      </c>
      <c r="B1" s="19" t="s">
        <v>6</v>
      </c>
      <c r="C1" s="19" t="s">
        <v>3</v>
      </c>
      <c r="D1" s="20" t="s">
        <v>4</v>
      </c>
      <c r="E1" s="19" t="s">
        <v>5</v>
      </c>
      <c r="F1" s="21" t="s">
        <v>18</v>
      </c>
      <c r="G1" s="19" t="s">
        <v>7</v>
      </c>
      <c r="H1" s="20" t="s">
        <v>21</v>
      </c>
      <c r="I1" s="20" t="s">
        <v>1</v>
      </c>
      <c r="J1" s="20" t="s">
        <v>13</v>
      </c>
      <c r="K1" s="19" t="s">
        <v>14</v>
      </c>
      <c r="L1" s="19" t="s">
        <v>20</v>
      </c>
      <c r="M1" s="7"/>
    </row>
    <row r="2" spans="1:14" x14ac:dyDescent="0.25">
      <c r="A2" s="12">
        <v>43716</v>
      </c>
      <c r="B2" s="13">
        <v>1</v>
      </c>
      <c r="C2" s="15">
        <v>2994</v>
      </c>
      <c r="D2" s="16">
        <v>100</v>
      </c>
      <c r="E2" s="15">
        <v>19.82</v>
      </c>
      <c r="F2" s="42">
        <v>259</v>
      </c>
      <c r="G2" s="15">
        <v>3013.82</v>
      </c>
      <c r="H2" s="16">
        <v>80</v>
      </c>
      <c r="I2" s="16">
        <v>20</v>
      </c>
      <c r="J2" s="16">
        <v>100</v>
      </c>
      <c r="K2" s="14">
        <f t="shared" ref="K2:K11" si="0">IF(J2=100,1,
IF(J2=50,0.5,
IF(J2=0,"")))</f>
        <v>1</v>
      </c>
      <c r="L2" s="17">
        <f>SUM(Tabdonnées[[#This Row],[Distance parcourue ]]/Tabdonnées[[#This Row],[% consommé pendant la sortie]])</f>
        <v>0.99099999999999999</v>
      </c>
      <c r="M2" s="6"/>
    </row>
    <row r="3" spans="1:14" x14ac:dyDescent="0.25">
      <c r="A3" s="12">
        <v>43718</v>
      </c>
      <c r="B3" s="13">
        <v>1</v>
      </c>
      <c r="C3" s="15">
        <v>3013.82</v>
      </c>
      <c r="D3" s="16">
        <v>80</v>
      </c>
      <c r="E3" s="15">
        <v>13.87</v>
      </c>
      <c r="F3" s="42">
        <v>175</v>
      </c>
      <c r="G3" s="15">
        <v>3026.87</v>
      </c>
      <c r="H3" s="16">
        <v>66</v>
      </c>
      <c r="I3" s="16">
        <v>14</v>
      </c>
      <c r="J3" s="16"/>
      <c r="K3" s="14" t="str">
        <f t="shared" si="0"/>
        <v/>
      </c>
      <c r="L3" s="17">
        <f>SUM(Tabdonnées[[#This Row],[Distance parcourue ]]/Tabdonnées[[#This Row],[% consommé pendant la sortie]])</f>
        <v>0.99071428571428566</v>
      </c>
      <c r="M3" s="5"/>
    </row>
    <row r="4" spans="1:14" x14ac:dyDescent="0.25">
      <c r="A4" s="12">
        <v>43719</v>
      </c>
      <c r="B4" s="13">
        <v>1</v>
      </c>
      <c r="C4" s="15">
        <v>3026.87</v>
      </c>
      <c r="D4" s="16">
        <v>66</v>
      </c>
      <c r="E4" s="15">
        <v>28.49</v>
      </c>
      <c r="F4" s="42">
        <v>379</v>
      </c>
      <c r="G4" s="15">
        <v>3054.49</v>
      </c>
      <c r="H4" s="16">
        <v>36</v>
      </c>
      <c r="I4" s="16">
        <v>30</v>
      </c>
      <c r="J4" s="16"/>
      <c r="K4" s="14" t="str">
        <f t="shared" si="0"/>
        <v/>
      </c>
      <c r="L4" s="17">
        <f>SUM(Tabdonnées[[#This Row],[Distance parcourue ]]/Tabdonnées[[#This Row],[% consommé pendant la sortie]])</f>
        <v>0.94966666666666666</v>
      </c>
      <c r="M4" s="5"/>
    </row>
    <row r="5" spans="1:14" ht="14.45" customHeight="1" x14ac:dyDescent="0.25">
      <c r="A5" s="12">
        <v>43720</v>
      </c>
      <c r="B5" s="13">
        <v>1</v>
      </c>
      <c r="C5" s="15">
        <v>3054.49</v>
      </c>
      <c r="D5" s="16">
        <v>36</v>
      </c>
      <c r="E5" s="15">
        <v>20.92</v>
      </c>
      <c r="F5" s="42">
        <v>282</v>
      </c>
      <c r="G5" s="15">
        <v>3074.92</v>
      </c>
      <c r="H5" s="16">
        <v>7</v>
      </c>
      <c r="I5" s="16">
        <v>29</v>
      </c>
      <c r="J5" s="16"/>
      <c r="K5" s="14" t="str">
        <f t="shared" si="0"/>
        <v/>
      </c>
      <c r="L5" s="17">
        <f>SUM(Tabdonnées[[#This Row],[Distance parcourue ]]/Tabdonnées[[#This Row],[% consommé pendant la sortie]])</f>
        <v>0.72137931034482761</v>
      </c>
      <c r="M5" s="5"/>
    </row>
    <row r="6" spans="1:14" x14ac:dyDescent="0.25">
      <c r="A6" s="12">
        <v>43721</v>
      </c>
      <c r="B6" s="13">
        <v>2</v>
      </c>
      <c r="C6" s="15">
        <v>3074.92</v>
      </c>
      <c r="D6" s="16">
        <v>100</v>
      </c>
      <c r="E6" s="15">
        <v>15.48</v>
      </c>
      <c r="F6" s="42">
        <v>231</v>
      </c>
      <c r="G6" s="15">
        <v>3089.48</v>
      </c>
      <c r="H6" s="16">
        <v>82</v>
      </c>
      <c r="I6" s="16">
        <v>17</v>
      </c>
      <c r="J6" s="16">
        <v>50</v>
      </c>
      <c r="K6" s="14">
        <f t="shared" si="0"/>
        <v>0.5</v>
      </c>
      <c r="L6" s="17">
        <f>SUM(Tabdonnées[[#This Row],[Distance parcourue ]]/Tabdonnées[[#This Row],[% consommé pendant la sortie]])</f>
        <v>0.9105882352941177</v>
      </c>
      <c r="M6" s="5"/>
    </row>
    <row r="7" spans="1:14" x14ac:dyDescent="0.25">
      <c r="A7" s="12">
        <v>43722</v>
      </c>
      <c r="B7" s="13">
        <v>3</v>
      </c>
      <c r="C7" s="15">
        <v>3089.48</v>
      </c>
      <c r="D7" s="16">
        <v>100</v>
      </c>
      <c r="E7" s="15">
        <v>35.21</v>
      </c>
      <c r="F7" s="42">
        <v>588</v>
      </c>
      <c r="G7" s="15">
        <v>3124.21</v>
      </c>
      <c r="H7" s="16">
        <v>52</v>
      </c>
      <c r="I7" s="16">
        <v>48</v>
      </c>
      <c r="J7" s="16">
        <v>50</v>
      </c>
      <c r="K7" s="14">
        <f t="shared" si="0"/>
        <v>0.5</v>
      </c>
      <c r="L7" s="17">
        <f>SUM(Tabdonnées[[#This Row],[Distance parcourue ]]/Tabdonnées[[#This Row],[% consommé pendant la sortie]])</f>
        <v>0.73354166666666665</v>
      </c>
      <c r="M7" s="5"/>
    </row>
    <row r="8" spans="1:14" x14ac:dyDescent="0.25">
      <c r="A8" s="12">
        <v>43724</v>
      </c>
      <c r="B8" s="13">
        <v>3</v>
      </c>
      <c r="C8" s="15">
        <v>3124.21</v>
      </c>
      <c r="D8" s="16">
        <v>52</v>
      </c>
      <c r="E8" s="15">
        <v>19.989999999999998</v>
      </c>
      <c r="F8" s="42">
        <v>242</v>
      </c>
      <c r="G8" s="15">
        <v>3143.99</v>
      </c>
      <c r="H8" s="16">
        <v>28</v>
      </c>
      <c r="I8" s="16">
        <v>24</v>
      </c>
      <c r="J8" s="16"/>
      <c r="K8" s="14" t="str">
        <f t="shared" si="0"/>
        <v/>
      </c>
      <c r="L8" s="17">
        <f>SUM(Tabdonnées[[#This Row],[Distance parcourue ]]/Tabdonnées[[#This Row],[% consommé pendant la sortie]])</f>
        <v>0.83291666666666664</v>
      </c>
      <c r="M8" s="5"/>
    </row>
    <row r="9" spans="1:14" x14ac:dyDescent="0.25">
      <c r="A9" s="12">
        <v>43725</v>
      </c>
      <c r="B9" s="13">
        <v>3</v>
      </c>
      <c r="C9" s="15">
        <v>3143.99</v>
      </c>
      <c r="D9" s="16">
        <v>28</v>
      </c>
      <c r="E9" s="15">
        <v>16.149999999999999</v>
      </c>
      <c r="F9" s="42">
        <v>161</v>
      </c>
      <c r="G9" s="15">
        <v>3159.15</v>
      </c>
      <c r="H9" s="16">
        <v>12</v>
      </c>
      <c r="I9" s="16">
        <v>16</v>
      </c>
      <c r="J9" s="16"/>
      <c r="K9" s="14" t="str">
        <f t="shared" si="0"/>
        <v/>
      </c>
      <c r="L9" s="17">
        <f>SUM(Tabdonnées[[#This Row],[Distance parcourue ]]/Tabdonnées[[#This Row],[% consommé pendant la sortie]])</f>
        <v>1.0093749999999999</v>
      </c>
      <c r="M9" s="2"/>
    </row>
    <row r="10" spans="1:14" x14ac:dyDescent="0.25">
      <c r="A10" s="12">
        <v>43727</v>
      </c>
      <c r="B10" s="13">
        <v>3</v>
      </c>
      <c r="C10" s="15">
        <v>3159.15</v>
      </c>
      <c r="D10" s="16">
        <v>12</v>
      </c>
      <c r="E10" s="15">
        <v>10.66</v>
      </c>
      <c r="F10" s="42">
        <v>140</v>
      </c>
      <c r="G10" s="15">
        <v>3169.66</v>
      </c>
      <c r="H10" s="16">
        <v>0</v>
      </c>
      <c r="I10" s="16">
        <v>12</v>
      </c>
      <c r="J10" s="16"/>
      <c r="K10" s="14" t="str">
        <f t="shared" si="0"/>
        <v/>
      </c>
      <c r="L10" s="17">
        <f>SUM(Tabdonnées[[#This Row],[Distance parcourue ]]/Tabdonnées[[#This Row],[% consommé pendant la sortie]])</f>
        <v>0.88833333333333331</v>
      </c>
      <c r="M10" s="2"/>
    </row>
    <row r="11" spans="1:14" x14ac:dyDescent="0.25">
      <c r="A11" s="12">
        <v>43728</v>
      </c>
      <c r="B11" s="13">
        <v>4</v>
      </c>
      <c r="C11" s="15">
        <v>3169.66</v>
      </c>
      <c r="D11" s="16">
        <v>100</v>
      </c>
      <c r="E11" s="15">
        <v>25.14</v>
      </c>
      <c r="F11" s="42">
        <v>342</v>
      </c>
      <c r="G11" s="15">
        <v>3194.14</v>
      </c>
      <c r="H11" s="16">
        <v>75</v>
      </c>
      <c r="I11" s="16">
        <v>25</v>
      </c>
      <c r="J11" s="16">
        <v>100</v>
      </c>
      <c r="K11" s="14">
        <f t="shared" si="0"/>
        <v>1</v>
      </c>
      <c r="L11" s="17">
        <f>SUM(Tabdonnées[[#This Row],[Distance parcourue ]]/Tabdonnées[[#This Row],[% consommé pendant la sortie]])</f>
        <v>1.0056</v>
      </c>
      <c r="M11" s="2"/>
    </row>
    <row r="12" spans="1:14" x14ac:dyDescent="0.25">
      <c r="A12" s="51">
        <v>43734</v>
      </c>
      <c r="B12" s="52">
        <v>4</v>
      </c>
      <c r="C12" s="53">
        <v>3194.14</v>
      </c>
      <c r="D12" s="54">
        <v>75</v>
      </c>
      <c r="E12" s="53">
        <v>28.55</v>
      </c>
      <c r="F12" s="55">
        <v>397</v>
      </c>
      <c r="G12" s="53">
        <v>3222.55</v>
      </c>
      <c r="H12" s="54">
        <v>44</v>
      </c>
      <c r="I12" s="54">
        <v>31</v>
      </c>
      <c r="J12" s="54"/>
      <c r="K12" s="52" t="str">
        <f t="shared" ref="K12:K15" si="1">IF(J12=100,1,
IF(J12=50,0.5,
IF(J12=0,"")))</f>
        <v/>
      </c>
      <c r="L12" s="49">
        <f>SUM(Tabdonnées[[#This Row],[Distance parcourue ]]/Tabdonnées[[#This Row],[% consommé pendant la sortie]])</f>
        <v>0.92096774193548392</v>
      </c>
      <c r="M12" s="2"/>
    </row>
    <row r="13" spans="1:14" x14ac:dyDescent="0.25">
      <c r="A13" s="51">
        <v>43737</v>
      </c>
      <c r="B13" s="52">
        <v>4</v>
      </c>
      <c r="C13" s="53">
        <v>3222.55</v>
      </c>
      <c r="D13" s="54">
        <v>44</v>
      </c>
      <c r="E13" s="53">
        <v>30.6</v>
      </c>
      <c r="F13" s="55">
        <v>424</v>
      </c>
      <c r="G13" s="53">
        <v>3252.6</v>
      </c>
      <c r="H13" s="54">
        <v>7</v>
      </c>
      <c r="I13" s="54">
        <v>37</v>
      </c>
      <c r="J13" s="54"/>
      <c r="K13" s="52" t="str">
        <f t="shared" si="1"/>
        <v/>
      </c>
      <c r="L13" s="49">
        <f>SUM(Tabdonnées[[#This Row],[Distance parcourue ]]/Tabdonnées[[#This Row],[% consommé pendant la sortie]])</f>
        <v>0.82702702702702702</v>
      </c>
      <c r="M13" s="2"/>
    </row>
    <row r="14" spans="1:14" x14ac:dyDescent="0.25">
      <c r="A14" s="51">
        <v>43737</v>
      </c>
      <c r="B14" s="52">
        <v>5</v>
      </c>
      <c r="C14" s="53">
        <v>3252.6</v>
      </c>
      <c r="D14" s="54">
        <v>78</v>
      </c>
      <c r="E14" s="53">
        <v>19.2</v>
      </c>
      <c r="F14" s="55">
        <v>256</v>
      </c>
      <c r="G14" s="53">
        <v>3271.2</v>
      </c>
      <c r="H14" s="54">
        <v>47</v>
      </c>
      <c r="I14" s="54">
        <v>31</v>
      </c>
      <c r="J14" s="54">
        <v>100</v>
      </c>
      <c r="K14" s="52">
        <f t="shared" si="1"/>
        <v>1</v>
      </c>
      <c r="L14" s="49">
        <f>SUM(Tabdonnées[[#This Row],[Distance parcourue ]]/Tabdonnées[[#This Row],[% consommé pendant la sortie]])</f>
        <v>0.61935483870967745</v>
      </c>
      <c r="M14" s="2"/>
      <c r="N14" s="2"/>
    </row>
    <row r="15" spans="1:14" x14ac:dyDescent="0.25">
      <c r="A15" s="51">
        <v>43738</v>
      </c>
      <c r="B15" s="52">
        <v>5</v>
      </c>
      <c r="C15" s="53">
        <v>3271.2</v>
      </c>
      <c r="D15" s="54">
        <v>47</v>
      </c>
      <c r="E15" s="53">
        <v>19.66</v>
      </c>
      <c r="F15" s="55">
        <v>265</v>
      </c>
      <c r="G15" s="53">
        <v>3290.66</v>
      </c>
      <c r="H15" s="54">
        <v>24</v>
      </c>
      <c r="I15" s="54">
        <v>23</v>
      </c>
      <c r="J15" s="54"/>
      <c r="K15" s="52" t="str">
        <f t="shared" si="1"/>
        <v/>
      </c>
      <c r="L15" s="49">
        <f>SUM(Tabdonnées[[#This Row],[Distance parcourue ]]/Tabdonnées[[#This Row],[% consommé pendant la sortie]])</f>
        <v>0.85478260869565215</v>
      </c>
      <c r="M15" s="2"/>
    </row>
    <row r="16" spans="1:14" x14ac:dyDescent="0.25">
      <c r="A16" s="51">
        <v>43740</v>
      </c>
      <c r="B16" s="52">
        <v>5</v>
      </c>
      <c r="C16" s="53">
        <v>3290.66</v>
      </c>
      <c r="D16" s="54">
        <v>24</v>
      </c>
      <c r="E16" s="53">
        <v>12.62</v>
      </c>
      <c r="F16" s="55">
        <v>138</v>
      </c>
      <c r="G16" s="53">
        <v>3302.62</v>
      </c>
      <c r="H16" s="54">
        <v>5</v>
      </c>
      <c r="I16" s="54">
        <v>19</v>
      </c>
      <c r="J16" s="54"/>
      <c r="K16" s="52" t="str">
        <f>IF(J16=100,1,
IF(J16=50,0.5,
IF(J16=0,"")))</f>
        <v/>
      </c>
      <c r="L16" s="49">
        <f>SUM(Tabdonnées[[#This Row],[Distance parcourue ]]/Tabdonnées[[#This Row],[% consommé pendant la sortie]])</f>
        <v>0.66421052631578947</v>
      </c>
    </row>
    <row r="17" spans="1:12" customFormat="1" x14ac:dyDescent="0.25">
      <c r="A17" s="51">
        <v>43741</v>
      </c>
      <c r="B17" s="52">
        <v>6</v>
      </c>
      <c r="C17" s="53">
        <v>3302.62</v>
      </c>
      <c r="D17" s="54">
        <v>100</v>
      </c>
      <c r="E17" s="53">
        <v>30.07</v>
      </c>
      <c r="F17" s="55">
        <v>431</v>
      </c>
      <c r="G17" s="53">
        <v>3332.07</v>
      </c>
      <c r="H17" s="54">
        <v>73</v>
      </c>
      <c r="I17" s="54">
        <v>27</v>
      </c>
      <c r="J17" s="54">
        <v>100</v>
      </c>
      <c r="K17" s="52">
        <f>IF(J17=100,1,
IF(J17=50,0.5,
IF(J17=0,"")))</f>
        <v>1</v>
      </c>
      <c r="L17" s="49">
        <f>SUM(Tabdonnées[[#This Row],[Distance parcourue ]]/Tabdonnées[[#This Row],[% consommé pendant la sortie]])</f>
        <v>1.1137037037037036</v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9" scale="105" orientation="landscape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4F971-B77B-41D4-87AA-5F0314FD2BC6}">
  <sheetPr codeName="Feuil3"/>
  <dimension ref="B1:AI30"/>
  <sheetViews>
    <sheetView workbookViewId="0">
      <selection activeCell="L5" sqref="L5"/>
    </sheetView>
  </sheetViews>
  <sheetFormatPr baseColWidth="10" defaultRowHeight="15" x14ac:dyDescent="0.25"/>
  <cols>
    <col min="1" max="1" width="3.28515625" customWidth="1"/>
    <col min="2" max="2" width="11.5703125" hidden="1" customWidth="1"/>
    <col min="3" max="3" width="7.7109375" hidden="1" customWidth="1"/>
    <col min="4" max="4" width="10.28515625" hidden="1" customWidth="1"/>
    <col min="5" max="5" width="10.42578125" hidden="1" customWidth="1"/>
    <col min="6" max="6" width="9.28515625" hidden="1" customWidth="1"/>
    <col min="7" max="8" width="13.28515625" hidden="1" customWidth="1"/>
    <col min="9" max="9" width="9.7109375" hidden="1" customWidth="1"/>
    <col min="10" max="10" width="3.85546875" hidden="1" customWidth="1"/>
    <col min="11" max="11" width="16" customWidth="1"/>
    <col min="12" max="12" width="13.42578125" style="25" customWidth="1"/>
    <col min="13" max="13" width="19.7109375" style="23" customWidth="1"/>
    <col min="14" max="14" width="9.140625" style="23" customWidth="1"/>
    <col min="15" max="15" width="13.140625" style="23" customWidth="1"/>
    <col min="16" max="16" width="9.140625" style="23" customWidth="1"/>
    <col min="17" max="17" width="10.7109375" style="23" customWidth="1"/>
    <col min="18" max="18" width="10.28515625" customWidth="1"/>
    <col min="19" max="19" width="10.140625" customWidth="1"/>
    <col min="27" max="27" width="11.7109375" bestFit="1" customWidth="1"/>
    <col min="31" max="31" width="10.28515625" customWidth="1"/>
    <col min="32" max="32" width="9.140625" customWidth="1"/>
    <col min="33" max="33" width="10.28515625" customWidth="1"/>
  </cols>
  <sheetData>
    <row r="1" spans="2:35" ht="15.75" thickBot="1" x14ac:dyDescent="0.3"/>
    <row r="2" spans="2:35" s="11" customFormat="1" ht="42.6" customHeight="1" thickTop="1" x14ac:dyDescent="0.25">
      <c r="B2" s="43" t="s">
        <v>0</v>
      </c>
      <c r="C2" s="44" t="s">
        <v>6</v>
      </c>
      <c r="D2" s="45" t="s">
        <v>4</v>
      </c>
      <c r="E2" s="46" t="s">
        <v>5</v>
      </c>
      <c r="F2" s="46" t="s">
        <v>18</v>
      </c>
      <c r="G2" s="45" t="s">
        <v>21</v>
      </c>
      <c r="H2" s="45" t="s">
        <v>1</v>
      </c>
      <c r="I2" s="44" t="s">
        <v>20</v>
      </c>
      <c r="J2" s="47"/>
      <c r="K2" s="31" t="s">
        <v>8</v>
      </c>
      <c r="L2" s="32" t="s">
        <v>9</v>
      </c>
      <c r="M2" s="33" t="s">
        <v>12</v>
      </c>
      <c r="N2" s="33" t="s">
        <v>19</v>
      </c>
      <c r="O2" s="34" t="s">
        <v>11</v>
      </c>
      <c r="P2" s="34" t="s">
        <v>10</v>
      </c>
      <c r="Q2" s="34" t="s">
        <v>15</v>
      </c>
      <c r="R2" s="34" t="s">
        <v>16</v>
      </c>
      <c r="S2" s="35" t="s">
        <v>17</v>
      </c>
      <c r="AB2" s="18" t="s">
        <v>0</v>
      </c>
      <c r="AC2" s="19" t="s">
        <v>6</v>
      </c>
      <c r="AD2" s="20" t="s">
        <v>4</v>
      </c>
      <c r="AE2" s="21" t="s">
        <v>5</v>
      </c>
      <c r="AF2" s="21" t="s">
        <v>18</v>
      </c>
      <c r="AG2" s="20" t="s">
        <v>21</v>
      </c>
      <c r="AH2" s="20" t="s">
        <v>1</v>
      </c>
      <c r="AI2" s="19" t="s">
        <v>20</v>
      </c>
    </row>
    <row r="3" spans="2:35" s="28" customFormat="1" ht="27" customHeight="1" thickBot="1" x14ac:dyDescent="0.35">
      <c r="B3" s="51">
        <v>43741</v>
      </c>
      <c r="C3" s="52">
        <v>6</v>
      </c>
      <c r="D3" s="54">
        <v>100</v>
      </c>
      <c r="E3" s="53">
        <v>30.07</v>
      </c>
      <c r="F3" s="55">
        <v>431</v>
      </c>
      <c r="G3" s="54">
        <v>73</v>
      </c>
      <c r="H3" s="54">
        <v>27</v>
      </c>
      <c r="I3" s="49">
        <v>1.1137037037037036</v>
      </c>
      <c r="J3" s="48"/>
      <c r="K3" s="36">
        <f>MAX(Tabdonnées[[#All],[Km total à l''arrivée ]])</f>
        <v>3332.07</v>
      </c>
      <c r="L3" s="37">
        <f>SUM(E:E)</f>
        <v>30.07</v>
      </c>
      <c r="M3" s="38">
        <f>AVERAGE(Tableau3[Ratio % au km ])</f>
        <v>1.1137037037037036</v>
      </c>
      <c r="N3" s="50">
        <f>AVERAGE(F:F)</f>
        <v>431</v>
      </c>
      <c r="O3" s="39">
        <f>COUNTIF(Extraction!$C$3:$C$6,L5)</f>
        <v>1</v>
      </c>
      <c r="P3" s="39">
        <f>COUNTA(Tabdonnées[[Distance parcourue ]])</f>
        <v>16</v>
      </c>
      <c r="Q3" s="40">
        <f>COUNTIF(Tabdonnées[% de charge de la batterie ],"100")</f>
        <v>4</v>
      </c>
      <c r="R3" s="40">
        <f>COUNTIF(Tabdonnées[Nombres de charges de la batterie],"0,50")</f>
        <v>2</v>
      </c>
      <c r="S3" s="41">
        <f>SUM(Tabdonnées[Nombres de charges de la batterie])</f>
        <v>5</v>
      </c>
      <c r="AB3" s="29"/>
      <c r="AC3" s="29">
        <f>IF(L5="","",L5)</f>
        <v>6</v>
      </c>
    </row>
    <row r="4" spans="2:35" ht="14.45" customHeight="1" thickTop="1" x14ac:dyDescent="0.25">
      <c r="B4" s="51"/>
      <c r="C4" s="52"/>
      <c r="D4" s="54"/>
      <c r="E4" s="53"/>
      <c r="F4" s="55"/>
      <c r="G4" s="54"/>
      <c r="H4" s="54"/>
      <c r="I4" s="49"/>
      <c r="J4" s="49"/>
      <c r="L4" s="22"/>
      <c r="M4" s="26"/>
      <c r="N4" s="26"/>
      <c r="O4" s="24"/>
      <c r="P4" s="24"/>
      <c r="Q4" s="24"/>
      <c r="R4" s="23"/>
    </row>
    <row r="5" spans="2:35" ht="23.25" x14ac:dyDescent="0.25">
      <c r="B5" s="51"/>
      <c r="C5" s="52"/>
      <c r="D5" s="54"/>
      <c r="E5" s="53"/>
      <c r="F5" s="55"/>
      <c r="G5" s="54"/>
      <c r="H5" s="54"/>
      <c r="I5" s="49"/>
      <c r="J5" s="49"/>
      <c r="K5" s="30"/>
      <c r="L5" s="27">
        <v>6</v>
      </c>
      <c r="M5" s="25"/>
      <c r="N5" s="25"/>
      <c r="R5" s="23"/>
    </row>
    <row r="6" spans="2:35" ht="13.9" customHeight="1" x14ac:dyDescent="0.25">
      <c r="B6" s="12"/>
      <c r="C6" s="13"/>
      <c r="D6" s="16"/>
      <c r="E6" s="15"/>
      <c r="F6" s="42"/>
      <c r="G6" s="16"/>
      <c r="H6" s="16"/>
      <c r="I6" s="17"/>
      <c r="J6" s="49"/>
      <c r="L6"/>
      <c r="M6" s="25"/>
      <c r="N6" s="25"/>
      <c r="R6" s="23"/>
    </row>
    <row r="7" spans="2:35" ht="13.9" customHeight="1" x14ac:dyDescent="0.25"/>
    <row r="8" spans="2:35" ht="13.9" customHeight="1" x14ac:dyDescent="0.25"/>
    <row r="9" spans="2:35" ht="13.9" customHeight="1" x14ac:dyDescent="0.25"/>
    <row r="10" spans="2:35" ht="13.9" customHeight="1" x14ac:dyDescent="0.25"/>
    <row r="11" spans="2:35" ht="13.9" customHeight="1" x14ac:dyDescent="0.25"/>
    <row r="12" spans="2:35" ht="13.9" customHeight="1" x14ac:dyDescent="0.25"/>
    <row r="13" spans="2:35" ht="13.9" customHeight="1" x14ac:dyDescent="0.25"/>
    <row r="14" spans="2:35" ht="13.9" customHeight="1" x14ac:dyDescent="0.25"/>
    <row r="15" spans="2:35" ht="13.9" customHeight="1" x14ac:dyDescent="0.25"/>
    <row r="16" spans="2:35" ht="13.9" customHeight="1" x14ac:dyDescent="0.25"/>
    <row r="17" spans="6:6" ht="13.9" customHeight="1" x14ac:dyDescent="0.25"/>
    <row r="18" spans="6:6" ht="13.9" customHeight="1" x14ac:dyDescent="0.25"/>
    <row r="19" spans="6:6" ht="7.15" customHeight="1" x14ac:dyDescent="0.25"/>
    <row r="20" spans="6:6" ht="13.9" customHeight="1" x14ac:dyDescent="0.25"/>
    <row r="21" spans="6:6" ht="13.9" customHeight="1" x14ac:dyDescent="0.25"/>
    <row r="22" spans="6:6" ht="7.15" customHeight="1" x14ac:dyDescent="0.25">
      <c r="F22" s="8"/>
    </row>
    <row r="23" spans="6:6" ht="10.15" customHeight="1" x14ac:dyDescent="0.25"/>
    <row r="24" spans="6:6" ht="10.15" customHeight="1" x14ac:dyDescent="0.25"/>
    <row r="25" spans="6:6" ht="7.15" customHeight="1" x14ac:dyDescent="0.25"/>
    <row r="26" spans="6:6" ht="13.9" customHeight="1" x14ac:dyDescent="0.25"/>
    <row r="27" spans="6:6" ht="13.9" customHeight="1" x14ac:dyDescent="0.25"/>
    <row r="28" spans="6:6" ht="7.15" customHeight="1" x14ac:dyDescent="0.25"/>
    <row r="29" spans="6:6" ht="10.15" customHeight="1" x14ac:dyDescent="0.25"/>
    <row r="30" spans="6:6" ht="10.15" customHeight="1" x14ac:dyDescent="0.25"/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4332A8-83C8-4105-838B-70A4FB70EBD4}">
          <x14:formula1>
            <xm:f>'Liste déroulante'!$C$2:$C$11</xm:f>
          </x14:formula1>
          <xm:sqref>L5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93EAD-325D-47EF-8CB0-175598E07992}">
  <sheetPr codeName="Feuil2"/>
  <dimension ref="A1:C11"/>
  <sheetViews>
    <sheetView workbookViewId="0">
      <selection activeCell="D20" sqref="D20"/>
    </sheetView>
  </sheetViews>
  <sheetFormatPr baseColWidth="10" defaultRowHeight="15" x14ac:dyDescent="0.25"/>
  <cols>
    <col min="1" max="1" width="17.85546875" style="9" bestFit="1" customWidth="1"/>
  </cols>
  <sheetData>
    <row r="1" spans="1:3" x14ac:dyDescent="0.25">
      <c r="A1" s="10" t="s">
        <v>2</v>
      </c>
      <c r="C1" s="8" t="s">
        <v>6</v>
      </c>
    </row>
    <row r="2" spans="1:3" x14ac:dyDescent="0.25">
      <c r="A2" s="10">
        <v>100</v>
      </c>
      <c r="C2" s="3">
        <v>1</v>
      </c>
    </row>
    <row r="3" spans="1:3" x14ac:dyDescent="0.25">
      <c r="A3" s="10">
        <v>50</v>
      </c>
      <c r="C3" s="3">
        <v>2</v>
      </c>
    </row>
    <row r="4" spans="1:3" x14ac:dyDescent="0.25">
      <c r="A4" s="10"/>
      <c r="C4" s="3">
        <v>3</v>
      </c>
    </row>
    <row r="5" spans="1:3" x14ac:dyDescent="0.25">
      <c r="A5" s="10"/>
      <c r="C5" s="3">
        <v>4</v>
      </c>
    </row>
    <row r="6" spans="1:3" x14ac:dyDescent="0.25">
      <c r="C6" s="3">
        <v>5</v>
      </c>
    </row>
    <row r="7" spans="1:3" x14ac:dyDescent="0.25">
      <c r="C7" s="3">
        <v>6</v>
      </c>
    </row>
    <row r="8" spans="1:3" x14ac:dyDescent="0.25">
      <c r="C8" s="3">
        <v>7</v>
      </c>
    </row>
    <row r="9" spans="1:3" x14ac:dyDescent="0.25">
      <c r="C9" s="3">
        <v>8</v>
      </c>
    </row>
    <row r="10" spans="1:3" x14ac:dyDescent="0.25">
      <c r="C10" s="3">
        <v>9</v>
      </c>
    </row>
    <row r="11" spans="1:3" x14ac:dyDescent="0.25">
      <c r="C11" s="3">
        <v>10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Donnéesorties</vt:lpstr>
      <vt:lpstr>Extraction</vt:lpstr>
      <vt:lpstr>Liste déroulante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Clement Passet</cp:lastModifiedBy>
  <cp:lastPrinted>2019-09-29T16:55:43Z</cp:lastPrinted>
  <dcterms:created xsi:type="dcterms:W3CDTF">2019-09-12T18:45:10Z</dcterms:created>
  <dcterms:modified xsi:type="dcterms:W3CDTF">2019-10-04T07:40:42Z</dcterms:modified>
</cp:coreProperties>
</file>