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.nhan-duc\Desktop\"/>
    </mc:Choice>
  </mc:AlternateContent>
  <bookViews>
    <workbookView xWindow="0" yWindow="0" windowWidth="24000" windowHeight="9732" tabRatio="652"/>
  </bookViews>
  <sheets>
    <sheet name="SEPTEMBRE 2015 TEST V2" sheetId="43" r:id="rId1"/>
  </sheets>
  <functionGroups builtInGroupCount="18"/>
  <calcPr calcId="152511"/>
</workbook>
</file>

<file path=xl/calcChain.xml><?xml version="1.0" encoding="utf-8"?>
<calcChain xmlns="http://schemas.openxmlformats.org/spreadsheetml/2006/main">
  <c r="AH6" i="43" l="1"/>
  <c r="AI6" i="43"/>
  <c r="AJ6" i="43"/>
  <c r="AK6" i="43"/>
  <c r="AL6" i="43"/>
  <c r="AJ4" i="43"/>
  <c r="AI4" i="43"/>
  <c r="AH4" i="43"/>
  <c r="AL4" i="43"/>
  <c r="AK4" i="43"/>
  <c r="X1" i="43" l="1"/>
  <c r="AG2" i="43" l="1"/>
  <c r="AF2" i="43"/>
  <c r="AE2" i="43"/>
  <c r="AD2" i="43"/>
  <c r="AC2" i="43"/>
  <c r="AB2" i="43"/>
  <c r="AA2" i="43"/>
  <c r="Z2" i="43"/>
  <c r="Y2" i="43"/>
  <c r="X2" i="43"/>
  <c r="W2" i="43"/>
  <c r="V2" i="43"/>
  <c r="U2" i="43"/>
  <c r="T2" i="43"/>
  <c r="S2" i="43"/>
  <c r="R2" i="43"/>
  <c r="Q2" i="43"/>
  <c r="P2" i="43"/>
  <c r="O2" i="43"/>
  <c r="N2" i="43"/>
  <c r="M2" i="43"/>
  <c r="L2" i="43"/>
  <c r="K2" i="43"/>
  <c r="J2" i="43"/>
  <c r="I2" i="43"/>
  <c r="H2" i="43"/>
  <c r="G2" i="43"/>
  <c r="F2" i="43"/>
  <c r="E2" i="43"/>
  <c r="D2" i="43"/>
  <c r="C2" i="43"/>
  <c r="AF3" i="43"/>
  <c r="AD3" i="43"/>
  <c r="AB3" i="43"/>
  <c r="Z3" i="43"/>
  <c r="X3" i="43"/>
  <c r="V3" i="43"/>
  <c r="T3" i="43"/>
  <c r="R3" i="43"/>
  <c r="P3" i="43"/>
  <c r="N3" i="43"/>
  <c r="L3" i="43"/>
  <c r="J3" i="43"/>
  <c r="H3" i="43"/>
  <c r="F3" i="43"/>
  <c r="D3" i="43"/>
  <c r="AG3" i="43"/>
  <c r="AL32" i="43"/>
  <c r="AK32" i="43"/>
  <c r="AJ32" i="43"/>
  <c r="AI32" i="43"/>
  <c r="AH32" i="43"/>
  <c r="AL30" i="43"/>
  <c r="AK30" i="43"/>
  <c r="AJ30" i="43"/>
  <c r="AI30" i="43"/>
  <c r="AH30" i="43"/>
  <c r="AL28" i="43"/>
  <c r="AK28" i="43"/>
  <c r="AJ28" i="43"/>
  <c r="AI28" i="43"/>
  <c r="AH28" i="43"/>
  <c r="AO21" i="43"/>
  <c r="AN21" i="43"/>
  <c r="AL25" i="43"/>
  <c r="AK25" i="43"/>
  <c r="AJ25" i="43"/>
  <c r="AI25" i="43"/>
  <c r="AH25" i="43"/>
  <c r="AO18" i="43"/>
  <c r="AN18" i="43"/>
  <c r="AL23" i="43"/>
  <c r="AK23" i="43"/>
  <c r="AJ23" i="43"/>
  <c r="AI23" i="43"/>
  <c r="AH23" i="43"/>
  <c r="AO16" i="43"/>
  <c r="AN16" i="43"/>
  <c r="AL21" i="43"/>
  <c r="AK21" i="43"/>
  <c r="AJ21" i="43"/>
  <c r="AI21" i="43"/>
  <c r="AH21" i="43"/>
  <c r="AO12" i="43"/>
  <c r="AN12" i="43"/>
  <c r="AL12" i="43"/>
  <c r="AK12" i="43"/>
  <c r="AJ12" i="43"/>
  <c r="AI12" i="43"/>
  <c r="AH12" i="43"/>
  <c r="AO8" i="43"/>
  <c r="AN8" i="43"/>
  <c r="AL8" i="43"/>
  <c r="AK8" i="43"/>
  <c r="AJ8" i="43"/>
  <c r="AI8" i="43"/>
  <c r="AH8" i="43"/>
  <c r="AO6" i="43"/>
  <c r="AN6" i="43"/>
  <c r="AP4" i="43"/>
  <c r="AO4" i="43"/>
  <c r="AN4" i="43"/>
  <c r="C3" i="43" l="1"/>
  <c r="G3" i="43"/>
  <c r="K3" i="43"/>
  <c r="O3" i="43"/>
  <c r="S3" i="43"/>
  <c r="W3" i="43"/>
  <c r="AA3" i="43"/>
  <c r="AE3" i="43"/>
  <c r="E3" i="43"/>
  <c r="I3" i="43"/>
  <c r="M3" i="43"/>
  <c r="Q3" i="43"/>
  <c r="U3" i="43"/>
  <c r="Y3" i="43"/>
  <c r="AC3" i="43"/>
  <c r="AM6" i="43"/>
  <c r="AM23" i="43"/>
  <c r="AM32" i="43"/>
  <c r="AM21" i="43"/>
  <c r="AM12" i="43"/>
  <c r="AM28" i="43"/>
  <c r="AM30" i="43"/>
  <c r="AM8" i="43"/>
  <c r="AM25" i="43"/>
  <c r="AQ4" i="43" l="1"/>
  <c r="AM4" i="43" l="1"/>
</calcChain>
</file>

<file path=xl/sharedStrings.xml><?xml version="1.0" encoding="utf-8"?>
<sst xmlns="http://schemas.openxmlformats.org/spreadsheetml/2006/main" count="99" uniqueCount="46">
  <si>
    <t>MOYENNES</t>
  </si>
  <si>
    <t>MOYENNE DU MOIS</t>
  </si>
  <si>
    <t>APS
MATIN</t>
  </si>
  <si>
    <t>MATERNELS</t>
  </si>
  <si>
    <t>Nb de poste</t>
  </si>
  <si>
    <t>ELEMENTAIRES</t>
  </si>
  <si>
    <t>PAUSE MERIDIENNE</t>
  </si>
  <si>
    <t>TOTAL ELEMENTAIRE</t>
  </si>
  <si>
    <t>APS SOIR</t>
  </si>
  <si>
    <t>de 16h à 16h30</t>
  </si>
  <si>
    <t>de 18h00 à 19h00</t>
  </si>
  <si>
    <t>ELEMENTAIRES 1
1er service</t>
  </si>
  <si>
    <t>ELEMENTAIRES 2
2er service</t>
  </si>
  <si>
    <t>de 16h30 à 19h00</t>
  </si>
  <si>
    <t>10 +1</t>
  </si>
  <si>
    <t>9+1</t>
  </si>
  <si>
    <t>SEPTEMBRE 2015</t>
  </si>
  <si>
    <t>lundi</t>
  </si>
  <si>
    <t>mardi</t>
  </si>
  <si>
    <t>Lun</t>
  </si>
  <si>
    <t>Mar</t>
  </si>
  <si>
    <t>Mer</t>
  </si>
  <si>
    <t>Jeu</t>
  </si>
  <si>
    <t>Ven</t>
  </si>
  <si>
    <t>MATERNELLES</t>
  </si>
  <si>
    <t>Ajouter les arrivées à 13h30 du lundi au vendredi</t>
  </si>
  <si>
    <t>Ajouter les départs à 13h30 ET les départs à 14h</t>
  </si>
  <si>
    <t>EFFECTIFS REELS NERAC DE: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</si>
  <si>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</si>
  <si>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</si>
  <si>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</si>
  <si>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</si>
  <si>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</si>
  <si>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</si>
  <si>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</si>
  <si>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</si>
  <si>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</si>
  <si>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</si>
  <si>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</si>
  <si>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</si>
  <si>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</si>
  <si>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Chiffre mois</t>
  </si>
  <si>
    <t xml:space="preserve">      Remarques:</t>
  </si>
  <si>
    <t>ANNÉE:</t>
  </si>
  <si>
    <t>Arrivée
13h30</t>
  </si>
  <si>
    <t>Départ
13h30-14h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</si>
</sst>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1" formatCode="[$-40C]\ d\ "/>
    <numFmt numFmtId="172" formatCode="[$-40C]ddd"/>
    <numFmt numFmtId="175" formatCode="[$-40C]dddd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6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8"/>
      <color theme="0" tint="-4.9989318521683403E-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1EFFF"/>
        <bgColor indexed="64"/>
      </patternFill>
    </fill>
    <fill>
      <patternFill patternType="solid">
        <fgColor rgb="FF89E0FF"/>
        <bgColor indexed="64"/>
      </patternFill>
    </fill>
    <fill>
      <patternFill patternType="solid">
        <fgColor rgb="FF53D2FF"/>
        <bgColor indexed="64"/>
      </patternFill>
    </fill>
    <fill>
      <patternFill patternType="solid">
        <fgColor rgb="FF15C2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6" borderId="1" xfId="0" applyFont="1" applyFill="1" applyBorder="1" applyAlignment="1">
      <alignment horizontal="center" vertical="center" textRotation="90"/>
    </xf>
    <xf numFmtId="0" fontId="1" fillId="6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/>
    <xf numFmtId="0" fontId="1" fillId="7" borderId="3" xfId="0" applyFont="1" applyFill="1" applyBorder="1" applyAlignment="1"/>
    <xf numFmtId="0" fontId="1" fillId="7" borderId="4" xfId="0" applyFont="1" applyFill="1" applyBorder="1" applyAlignment="1"/>
    <xf numFmtId="0" fontId="11" fillId="7" borderId="4" xfId="0" applyFont="1" applyFill="1" applyBorder="1" applyAlignment="1"/>
    <xf numFmtId="0" fontId="12" fillId="9" borderId="1" xfId="0" applyFont="1" applyFill="1" applyBorder="1" applyAlignment="1">
      <alignment horizontal="center" vertical="center" textRotation="90" wrapText="1"/>
    </xf>
    <xf numFmtId="0" fontId="12" fillId="9" borderId="14" xfId="0" applyFont="1" applyFill="1" applyBorder="1" applyAlignment="1">
      <alignment horizontal="center" vertical="center" textRotation="90" wrapText="1"/>
    </xf>
    <xf numFmtId="0" fontId="9" fillId="4" borderId="0" xfId="0" applyFont="1" applyFill="1" applyBorder="1" applyAlignment="1">
      <alignment horizontal="center" vertical="center" textRotation="90" wrapText="1"/>
    </xf>
    <xf numFmtId="0" fontId="8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1" fillId="7" borderId="43" xfId="0" applyFont="1" applyFill="1" applyBorder="1" applyAlignment="1">
      <alignment horizontal="center" vertical="center"/>
    </xf>
    <xf numFmtId="0" fontId="1" fillId="7" borderId="43" xfId="0" applyFont="1" applyFill="1" applyBorder="1" applyAlignment="1">
      <alignment vertical="center"/>
    </xf>
    <xf numFmtId="0" fontId="0" fillId="6" borderId="21" xfId="0" applyFill="1" applyBorder="1" applyAlignment="1">
      <alignment vertical="top"/>
    </xf>
    <xf numFmtId="0" fontId="0" fillId="6" borderId="19" xfId="0" applyFill="1" applyBorder="1" applyAlignment="1">
      <alignment vertical="top"/>
    </xf>
    <xf numFmtId="0" fontId="5" fillId="0" borderId="2" xfId="0" applyFont="1" applyBorder="1" applyAlignment="1">
      <alignment horizontal="left" vertical="center"/>
    </xf>
    <xf numFmtId="171" fontId="10" fillId="11" borderId="46" xfId="0" applyNumberFormat="1" applyFont="1" applyFill="1" applyBorder="1" applyAlignment="1">
      <alignment horizontal="center" vertical="center" textRotation="90"/>
    </xf>
    <xf numFmtId="171" fontId="10" fillId="11" borderId="47" xfId="0" applyNumberFormat="1" applyFont="1" applyFill="1" applyBorder="1" applyAlignment="1">
      <alignment horizontal="center" vertical="center" textRotation="90"/>
    </xf>
    <xf numFmtId="171" fontId="10" fillId="11" borderId="48" xfId="0" applyNumberFormat="1" applyFont="1" applyFill="1" applyBorder="1" applyAlignment="1">
      <alignment horizontal="center" vertical="center" textRotation="90"/>
    </xf>
    <xf numFmtId="172" fontId="0" fillId="11" borderId="49" xfId="0" applyNumberFormat="1" applyFont="1" applyFill="1" applyBorder="1" applyAlignment="1">
      <alignment horizontal="center" vertical="top" textRotation="90"/>
    </xf>
    <xf numFmtId="172" fontId="0" fillId="11" borderId="50" xfId="0" applyNumberFormat="1" applyFont="1" applyFill="1" applyBorder="1" applyAlignment="1">
      <alignment horizontal="center" vertical="top" textRotation="90"/>
    </xf>
    <xf numFmtId="49" fontId="1" fillId="11" borderId="2" xfId="0" applyNumberFormat="1" applyFont="1" applyFill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7" borderId="45" xfId="0" applyFill="1" applyBorder="1" applyAlignment="1">
      <alignment vertical="top"/>
    </xf>
    <xf numFmtId="0" fontId="2" fillId="6" borderId="4" xfId="0" applyFont="1" applyFill="1" applyBorder="1" applyAlignment="1">
      <alignment vertical="center" wrapText="1"/>
    </xf>
    <xf numFmtId="0" fontId="16" fillId="0" borderId="5" xfId="0" applyFont="1" applyBorder="1" applyAlignment="1">
      <alignment vertical="center"/>
    </xf>
    <xf numFmtId="0" fontId="0" fillId="7" borderId="56" xfId="0" applyFill="1" applyBorder="1" applyAlignment="1">
      <alignment vertical="top"/>
    </xf>
    <xf numFmtId="172" fontId="0" fillId="11" borderId="57" xfId="0" applyNumberFormat="1" applyFont="1" applyFill="1" applyBorder="1" applyAlignment="1">
      <alignment horizontal="center" vertical="top" textRotation="90"/>
    </xf>
    <xf numFmtId="49" fontId="1" fillId="11" borderId="4" xfId="0" applyNumberFormat="1" applyFont="1" applyFill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vertical="center" wrapText="1"/>
    </xf>
    <xf numFmtId="0" fontId="1" fillId="0" borderId="38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6" borderId="1" xfId="0" applyFont="1" applyFill="1" applyBorder="1" applyAlignment="1">
      <alignment vertical="center"/>
    </xf>
    <xf numFmtId="1" fontId="13" fillId="0" borderId="25" xfId="0" applyNumberFormat="1" applyFont="1" applyBorder="1" applyAlignment="1">
      <alignment horizontal="center" vertical="center"/>
    </xf>
    <xf numFmtId="1" fontId="13" fillId="0" borderId="13" xfId="0" applyNumberFormat="1" applyFont="1" applyBorder="1" applyAlignment="1">
      <alignment horizontal="center" vertical="center"/>
    </xf>
    <xf numFmtId="1" fontId="17" fillId="0" borderId="13" xfId="0" applyNumberFormat="1" applyFont="1" applyBorder="1" applyAlignment="1">
      <alignment horizontal="center" vertical="center"/>
    </xf>
    <xf numFmtId="1" fontId="18" fillId="9" borderId="9" xfId="0" applyNumberFormat="1" applyFont="1" applyFill="1" applyBorder="1" applyAlignment="1">
      <alignment horizontal="center" vertical="center"/>
    </xf>
    <xf numFmtId="1" fontId="13" fillId="0" borderId="34" xfId="0" applyNumberFormat="1" applyFont="1" applyBorder="1" applyAlignment="1">
      <alignment horizontal="center" vertical="center"/>
    </xf>
    <xf numFmtId="1" fontId="13" fillId="0" borderId="36" xfId="0" applyNumberFormat="1" applyFont="1" applyBorder="1" applyAlignment="1">
      <alignment horizontal="center" vertical="center"/>
    </xf>
    <xf numFmtId="1" fontId="17" fillId="0" borderId="36" xfId="0" applyNumberFormat="1" applyFont="1" applyBorder="1" applyAlignment="1">
      <alignment horizontal="center" vertical="center"/>
    </xf>
    <xf numFmtId="1" fontId="18" fillId="9" borderId="10" xfId="0" applyNumberFormat="1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vertical="center"/>
    </xf>
    <xf numFmtId="0" fontId="13" fillId="2" borderId="12" xfId="0" applyFont="1" applyFill="1" applyBorder="1" applyAlignment="1">
      <alignment vertical="center"/>
    </xf>
    <xf numFmtId="0" fontId="13" fillId="2" borderId="38" xfId="0" applyFont="1" applyFill="1" applyBorder="1" applyAlignment="1">
      <alignment vertical="center"/>
    </xf>
    <xf numFmtId="0" fontId="10" fillId="9" borderId="27" xfId="0" applyFont="1" applyFill="1" applyBorder="1" applyAlignment="1">
      <alignment vertical="top"/>
    </xf>
    <xf numFmtId="0" fontId="10" fillId="9" borderId="30" xfId="0" applyFont="1" applyFill="1" applyBorder="1" applyAlignment="1">
      <alignment vertical="top"/>
    </xf>
    <xf numFmtId="1" fontId="13" fillId="0" borderId="23" xfId="0" applyNumberFormat="1" applyFont="1" applyBorder="1" applyAlignment="1">
      <alignment horizontal="center" vertical="center"/>
    </xf>
    <xf numFmtId="1" fontId="13" fillId="0" borderId="24" xfId="0" applyNumberFormat="1" applyFont="1" applyBorder="1" applyAlignment="1">
      <alignment horizontal="center" vertical="center"/>
    </xf>
    <xf numFmtId="1" fontId="17" fillId="0" borderId="24" xfId="0" applyNumberFormat="1" applyFont="1" applyBorder="1" applyAlignment="1">
      <alignment horizontal="center" vertical="center"/>
    </xf>
    <xf numFmtId="1" fontId="18" fillId="9" borderId="14" xfId="0" applyNumberFormat="1" applyFont="1" applyFill="1" applyBorder="1" applyAlignment="1">
      <alignment horizontal="center" vertical="center"/>
    </xf>
    <xf numFmtId="0" fontId="13" fillId="6" borderId="35" xfId="0" applyFont="1" applyFill="1" applyBorder="1" applyAlignment="1">
      <alignment vertical="center"/>
    </xf>
    <xf numFmtId="0" fontId="13" fillId="12" borderId="7" xfId="0" applyFont="1" applyFill="1" applyBorder="1" applyAlignment="1">
      <alignment horizontal="center" vertical="center"/>
    </xf>
    <xf numFmtId="0" fontId="13" fillId="13" borderId="7" xfId="0" applyFont="1" applyFill="1" applyBorder="1" applyAlignment="1">
      <alignment horizontal="center" vertical="center"/>
    </xf>
    <xf numFmtId="0" fontId="13" fillId="14" borderId="7" xfId="0" applyFont="1" applyFill="1" applyBorder="1" applyAlignment="1">
      <alignment horizontal="center" vertical="center"/>
    </xf>
    <xf numFmtId="0" fontId="13" fillId="15" borderId="8" xfId="0" applyFont="1" applyFill="1" applyBorder="1" applyAlignment="1">
      <alignment horizontal="center" vertical="center"/>
    </xf>
    <xf numFmtId="0" fontId="6" fillId="0" borderId="9" xfId="0" applyFont="1" applyBorder="1" applyAlignment="1"/>
    <xf numFmtId="0" fontId="13" fillId="2" borderId="38" xfId="0" applyFont="1" applyFill="1" applyBorder="1" applyAlignment="1"/>
    <xf numFmtId="0" fontId="7" fillId="2" borderId="38" xfId="0" applyFont="1" applyFill="1" applyBorder="1" applyAlignment="1"/>
    <xf numFmtId="172" fontId="13" fillId="0" borderId="6" xfId="0" applyNumberFormat="1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textRotation="90" wrapText="1"/>
    </xf>
    <xf numFmtId="0" fontId="1" fillId="3" borderId="15" xfId="0" applyFont="1" applyFill="1" applyBorder="1" applyAlignment="1">
      <alignment horizontal="center" vertical="center" textRotation="90" wrapText="1"/>
    </xf>
    <xf numFmtId="0" fontId="1" fillId="3" borderId="15" xfId="0" applyFont="1" applyFill="1" applyBorder="1" applyAlignment="1">
      <alignment horizontal="center" vertical="center" textRotation="90"/>
    </xf>
    <xf numFmtId="0" fontId="1" fillId="3" borderId="16" xfId="0" applyFont="1" applyFill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 textRotation="90" wrapText="1"/>
    </xf>
    <xf numFmtId="0" fontId="1" fillId="5" borderId="22" xfId="0" applyFont="1" applyFill="1" applyBorder="1" applyAlignment="1">
      <alignment horizontal="center" vertical="center" textRotation="90" wrapText="1"/>
    </xf>
    <xf numFmtId="0" fontId="1" fillId="5" borderId="10" xfId="0" applyFont="1" applyFill="1" applyBorder="1" applyAlignment="1">
      <alignment horizontal="center" vertical="center" textRotation="90" wrapText="1"/>
    </xf>
    <xf numFmtId="0" fontId="1" fillId="5" borderId="12" xfId="0" applyFont="1" applyFill="1" applyBorder="1" applyAlignment="1">
      <alignment horizontal="center" vertical="center" textRotation="90" wrapText="1"/>
    </xf>
    <xf numFmtId="0" fontId="1" fillId="5" borderId="14" xfId="0" applyFont="1" applyFill="1" applyBorder="1" applyAlignment="1">
      <alignment horizontal="center" vertical="center" textRotation="90" wrapText="1"/>
    </xf>
    <xf numFmtId="0" fontId="1" fillId="5" borderId="15" xfId="0" applyFont="1" applyFill="1" applyBorder="1" applyAlignment="1">
      <alignment horizontal="center" vertical="center" textRotation="90" wrapText="1"/>
    </xf>
    <xf numFmtId="0" fontId="1" fillId="5" borderId="16" xfId="0" applyFont="1" applyFill="1" applyBorder="1" applyAlignment="1">
      <alignment horizontal="center" vertical="center" textRotation="90" wrapText="1"/>
    </xf>
    <xf numFmtId="0" fontId="15" fillId="16" borderId="14" xfId="0" applyFont="1" applyFill="1" applyBorder="1" applyAlignment="1">
      <alignment horizontal="center" vertical="center" wrapText="1" shrinkToFit="1"/>
    </xf>
    <xf numFmtId="0" fontId="15" fillId="16" borderId="16" xfId="0" applyFont="1" applyFill="1" applyBorder="1" applyAlignment="1">
      <alignment horizontal="center" vertical="center" wrapText="1" shrinkToFit="1"/>
    </xf>
    <xf numFmtId="1" fontId="10" fillId="0" borderId="58" xfId="0" applyNumberFormat="1" applyFont="1" applyFill="1" applyBorder="1" applyAlignment="1">
      <alignment horizontal="center"/>
    </xf>
    <xf numFmtId="1" fontId="10" fillId="0" borderId="40" xfId="0" applyNumberFormat="1" applyFont="1" applyBorder="1" applyAlignment="1">
      <alignment horizontal="center"/>
    </xf>
    <xf numFmtId="1" fontId="10" fillId="0" borderId="40" xfId="0" applyNumberFormat="1" applyFont="1" applyBorder="1" applyAlignment="1">
      <alignment horizontal="center" vertical="center"/>
    </xf>
    <xf numFmtId="1" fontId="10" fillId="0" borderId="51" xfId="0" applyNumberFormat="1" applyFont="1" applyBorder="1" applyAlignment="1">
      <alignment horizontal="center" vertical="center"/>
    </xf>
    <xf numFmtId="1" fontId="2" fillId="2" borderId="59" xfId="0" applyNumberFormat="1" applyFont="1" applyFill="1" applyBorder="1" applyAlignment="1">
      <alignment horizontal="center" vertical="center"/>
    </xf>
    <xf numFmtId="1" fontId="2" fillId="2" borderId="42" xfId="0" applyNumberFormat="1" applyFont="1" applyFill="1" applyBorder="1" applyAlignment="1">
      <alignment horizontal="center" vertical="center"/>
    </xf>
    <xf numFmtId="1" fontId="2" fillId="2" borderId="52" xfId="0" applyNumberFormat="1" applyFont="1" applyFill="1" applyBorder="1" applyAlignment="1">
      <alignment horizontal="center" vertical="center"/>
    </xf>
    <xf numFmtId="1" fontId="10" fillId="0" borderId="59" xfId="0" applyNumberFormat="1" applyFont="1" applyFill="1" applyBorder="1" applyAlignment="1">
      <alignment horizontal="center" vertical="center"/>
    </xf>
    <xf numFmtId="1" fontId="10" fillId="0" borderId="42" xfId="0" applyNumberFormat="1" applyFont="1" applyBorder="1" applyAlignment="1">
      <alignment horizontal="center" vertical="center"/>
    </xf>
    <xf numFmtId="1" fontId="10" fillId="0" borderId="52" xfId="0" applyNumberFormat="1" applyFont="1" applyBorder="1" applyAlignment="1">
      <alignment horizontal="center" vertical="center"/>
    </xf>
    <xf numFmtId="1" fontId="2" fillId="2" borderId="60" xfId="0" applyNumberFormat="1" applyFont="1" applyFill="1" applyBorder="1" applyAlignment="1">
      <alignment horizontal="center" vertical="center"/>
    </xf>
    <xf numFmtId="1" fontId="2" fillId="2" borderId="54" xfId="0" applyNumberFormat="1" applyFont="1" applyFill="1" applyBorder="1" applyAlignment="1">
      <alignment horizontal="center" vertical="center"/>
    </xf>
    <xf numFmtId="1" fontId="2" fillId="2" borderId="55" xfId="0" applyNumberFormat="1" applyFont="1" applyFill="1" applyBorder="1" applyAlignment="1">
      <alignment horizontal="center" vertical="center"/>
    </xf>
    <xf numFmtId="1" fontId="10" fillId="0" borderId="58" xfId="0" applyNumberFormat="1" applyFont="1" applyFill="1" applyBorder="1" applyAlignment="1">
      <alignment horizontal="center" vertical="center"/>
    </xf>
    <xf numFmtId="1" fontId="10" fillId="6" borderId="40" xfId="0" applyNumberFormat="1" applyFont="1" applyFill="1" applyBorder="1" applyAlignment="1">
      <alignment horizontal="center" vertical="center"/>
    </xf>
    <xf numFmtId="1" fontId="2" fillId="2" borderId="42" xfId="0" applyNumberFormat="1" applyFont="1" applyFill="1" applyBorder="1" applyAlignment="1">
      <alignment horizontal="center" vertical="center" wrapText="1"/>
    </xf>
    <xf numFmtId="1" fontId="2" fillId="2" borderId="52" xfId="0" applyNumberFormat="1" applyFont="1" applyFill="1" applyBorder="1" applyAlignment="1">
      <alignment horizontal="center" vertical="center" wrapText="1"/>
    </xf>
    <xf numFmtId="1" fontId="10" fillId="6" borderId="42" xfId="0" applyNumberFormat="1" applyFont="1" applyFill="1" applyBorder="1" applyAlignment="1">
      <alignment horizontal="center" vertical="center"/>
    </xf>
    <xf numFmtId="1" fontId="10" fillId="0" borderId="42" xfId="0" applyNumberFormat="1" applyFont="1" applyFill="1" applyBorder="1" applyAlignment="1">
      <alignment horizontal="center" vertical="center"/>
    </xf>
    <xf numFmtId="1" fontId="10" fillId="0" borderId="52" xfId="0" applyNumberFormat="1" applyFont="1" applyFill="1" applyBorder="1" applyAlignment="1">
      <alignment horizontal="center" vertical="center"/>
    </xf>
    <xf numFmtId="1" fontId="2" fillId="2" borderId="61" xfId="0" applyNumberFormat="1" applyFont="1" applyFill="1" applyBorder="1" applyAlignment="1">
      <alignment horizontal="center" vertical="center" wrapText="1"/>
    </xf>
    <xf numFmtId="1" fontId="2" fillId="2" borderId="41" xfId="0" applyNumberFormat="1" applyFont="1" applyFill="1" applyBorder="1" applyAlignment="1">
      <alignment horizontal="center" vertical="center"/>
    </xf>
    <xf numFmtId="1" fontId="2" fillId="2" borderId="41" xfId="0" applyNumberFormat="1" applyFont="1" applyFill="1" applyBorder="1" applyAlignment="1">
      <alignment horizontal="center" vertical="center" wrapText="1"/>
    </xf>
    <xf numFmtId="1" fontId="2" fillId="2" borderId="53" xfId="0" applyNumberFormat="1" applyFont="1" applyFill="1" applyBorder="1" applyAlignment="1">
      <alignment horizontal="center" vertical="center"/>
    </xf>
    <xf numFmtId="1" fontId="2" fillId="6" borderId="3" xfId="0" applyNumberFormat="1" applyFont="1" applyFill="1" applyBorder="1" applyAlignment="1">
      <alignment vertical="center" wrapText="1"/>
    </xf>
    <xf numFmtId="1" fontId="10" fillId="0" borderId="58" xfId="0" applyNumberFormat="1" applyFont="1" applyFill="1" applyBorder="1" applyAlignment="1">
      <alignment horizontal="center" vertical="center" wrapText="1"/>
    </xf>
    <xf numFmtId="1" fontId="10" fillId="0" borderId="40" xfId="0" applyNumberFormat="1" applyFont="1" applyFill="1" applyBorder="1" applyAlignment="1">
      <alignment horizontal="center" vertical="center"/>
    </xf>
    <xf numFmtId="1" fontId="10" fillId="0" borderId="40" xfId="0" applyNumberFormat="1" applyFont="1" applyFill="1" applyBorder="1" applyAlignment="1">
      <alignment horizontal="center" vertical="center" wrapText="1"/>
    </xf>
    <xf numFmtId="1" fontId="10" fillId="0" borderId="51" xfId="0" applyNumberFormat="1" applyFont="1" applyFill="1" applyBorder="1" applyAlignment="1">
      <alignment horizontal="center" vertical="center"/>
    </xf>
    <xf numFmtId="1" fontId="10" fillId="0" borderId="61" xfId="0" applyNumberFormat="1" applyFont="1" applyFill="1" applyBorder="1" applyAlignment="1">
      <alignment horizontal="center" vertical="center" wrapText="1"/>
    </xf>
    <xf numFmtId="1" fontId="10" fillId="0" borderId="41" xfId="0" applyNumberFormat="1" applyFont="1" applyFill="1" applyBorder="1" applyAlignment="1">
      <alignment horizontal="center" vertical="center"/>
    </xf>
    <xf numFmtId="1" fontId="10" fillId="0" borderId="41" xfId="0" applyNumberFormat="1" applyFont="1" applyFill="1" applyBorder="1" applyAlignment="1">
      <alignment horizontal="center" vertical="center" wrapText="1"/>
    </xf>
    <xf numFmtId="1" fontId="10" fillId="0" borderId="53" xfId="0" applyNumberFormat="1" applyFont="1" applyFill="1" applyBorder="1" applyAlignment="1">
      <alignment horizontal="center" vertical="center"/>
    </xf>
    <xf numFmtId="1" fontId="13" fillId="6" borderId="62" xfId="0" applyNumberFormat="1" applyFont="1" applyFill="1" applyBorder="1" applyAlignment="1">
      <alignment vertical="center"/>
    </xf>
    <xf numFmtId="1" fontId="13" fillId="6" borderId="40" xfId="0" applyNumberFormat="1" applyFont="1" applyFill="1" applyBorder="1" applyAlignment="1">
      <alignment vertical="center"/>
    </xf>
    <xf numFmtId="1" fontId="13" fillId="6" borderId="51" xfId="0" applyNumberFormat="1" applyFont="1" applyFill="1" applyBorder="1" applyAlignment="1">
      <alignment vertical="center"/>
    </xf>
    <xf numFmtId="1" fontId="4" fillId="0" borderId="3" xfId="0" applyNumberFormat="1" applyFont="1" applyBorder="1" applyAlignment="1">
      <alignment vertical="center"/>
    </xf>
    <xf numFmtId="1" fontId="4" fillId="0" borderId="5" xfId="0" applyNumberFormat="1" applyFont="1" applyBorder="1" applyAlignment="1">
      <alignment vertical="center"/>
    </xf>
    <xf numFmtId="1" fontId="2" fillId="2" borderId="61" xfId="0" applyNumberFormat="1" applyFont="1" applyFill="1" applyBorder="1" applyAlignment="1">
      <alignment horizontal="center" vertical="center"/>
    </xf>
    <xf numFmtId="1" fontId="4" fillId="6" borderId="3" xfId="0" applyNumberFormat="1" applyFont="1" applyFill="1" applyBorder="1" applyAlignment="1">
      <alignment vertical="center"/>
    </xf>
    <xf numFmtId="1" fontId="4" fillId="6" borderId="0" xfId="0" applyNumberFormat="1" applyFont="1" applyFill="1" applyBorder="1" applyAlignment="1">
      <alignment vertical="center"/>
    </xf>
    <xf numFmtId="1" fontId="1" fillId="7" borderId="32" xfId="0" applyNumberFormat="1" applyFont="1" applyFill="1" applyBorder="1" applyAlignment="1">
      <alignment horizontal="center" vertical="center"/>
    </xf>
    <xf numFmtId="1" fontId="1" fillId="7" borderId="33" xfId="0" applyNumberFormat="1" applyFont="1" applyFill="1" applyBorder="1" applyAlignment="1">
      <alignment horizontal="center" vertical="center"/>
    </xf>
    <xf numFmtId="1" fontId="3" fillId="7" borderId="37" xfId="0" applyNumberFormat="1" applyFont="1" applyFill="1" applyBorder="1" applyAlignment="1">
      <alignment vertical="top"/>
    </xf>
    <xf numFmtId="1" fontId="0" fillId="7" borderId="11" xfId="0" applyNumberFormat="1" applyFill="1" applyBorder="1" applyAlignment="1">
      <alignment vertical="top"/>
    </xf>
    <xf numFmtId="1" fontId="1" fillId="7" borderId="32" xfId="0" applyNumberFormat="1" applyFont="1" applyFill="1" applyBorder="1" applyAlignment="1">
      <alignment vertical="center"/>
    </xf>
    <xf numFmtId="1" fontId="1" fillId="7" borderId="33" xfId="0" applyNumberFormat="1" applyFont="1" applyFill="1" applyBorder="1" applyAlignment="1">
      <alignment vertical="center"/>
    </xf>
    <xf numFmtId="1" fontId="13" fillId="6" borderId="34" xfId="0" applyNumberFormat="1" applyFont="1" applyFill="1" applyBorder="1" applyAlignment="1">
      <alignment vertical="center"/>
    </xf>
    <xf numFmtId="1" fontId="13" fillId="6" borderId="31" xfId="0" applyNumberFormat="1" applyFont="1" applyFill="1" applyBorder="1" applyAlignment="1">
      <alignment vertical="center"/>
    </xf>
    <xf numFmtId="1" fontId="3" fillId="7" borderId="39" xfId="0" applyNumberFormat="1" applyFont="1" applyFill="1" applyBorder="1" applyAlignment="1">
      <alignment vertical="top"/>
    </xf>
    <xf numFmtId="1" fontId="0" fillId="7" borderId="44" xfId="0" applyNumberFormat="1" applyFill="1" applyBorder="1" applyAlignment="1">
      <alignment vertical="top"/>
    </xf>
    <xf numFmtId="1" fontId="19" fillId="0" borderId="25" xfId="0" applyNumberFormat="1" applyFont="1" applyFill="1" applyBorder="1" applyAlignment="1">
      <alignment vertical="top"/>
    </xf>
    <xf numFmtId="1" fontId="10" fillId="0" borderId="26" xfId="0" applyNumberFormat="1" applyFont="1" applyFill="1" applyBorder="1" applyAlignment="1">
      <alignment vertical="top"/>
    </xf>
    <xf numFmtId="1" fontId="10" fillId="7" borderId="26" xfId="0" applyNumberFormat="1" applyFont="1" applyFill="1" applyBorder="1" applyAlignment="1">
      <alignment vertical="top"/>
    </xf>
    <xf numFmtId="1" fontId="19" fillId="0" borderId="28" xfId="0" applyNumberFormat="1" applyFont="1" applyFill="1" applyBorder="1" applyAlignment="1">
      <alignment vertical="top"/>
    </xf>
    <xf numFmtId="1" fontId="10" fillId="0" borderId="29" xfId="0" applyNumberFormat="1" applyFont="1" applyFill="1" applyBorder="1" applyAlignment="1">
      <alignment vertical="top"/>
    </xf>
    <xf numFmtId="1" fontId="10" fillId="7" borderId="29" xfId="0" applyNumberFormat="1" applyFont="1" applyFill="1" applyBorder="1" applyAlignment="1">
      <alignment vertical="top"/>
    </xf>
    <xf numFmtId="1" fontId="10" fillId="7" borderId="25" xfId="0" applyNumberFormat="1" applyFont="1" applyFill="1" applyBorder="1" applyAlignment="1">
      <alignment vertical="top"/>
    </xf>
    <xf numFmtId="1" fontId="10" fillId="6" borderId="26" xfId="0" applyNumberFormat="1" applyFont="1" applyFill="1" applyBorder="1" applyAlignment="1">
      <alignment vertical="top"/>
    </xf>
    <xf numFmtId="1" fontId="19" fillId="7" borderId="28" xfId="0" applyNumberFormat="1" applyFont="1" applyFill="1" applyBorder="1" applyAlignment="1">
      <alignment vertical="top"/>
    </xf>
    <xf numFmtId="1" fontId="13" fillId="8" borderId="6" xfId="0" applyNumberFormat="1" applyFont="1" applyFill="1" applyBorder="1" applyAlignment="1">
      <alignment horizontal="center" vertical="center"/>
    </xf>
    <xf numFmtId="1" fontId="13" fillId="8" borderId="7" xfId="0" applyNumberFormat="1" applyFont="1" applyFill="1" applyBorder="1" applyAlignment="1">
      <alignment horizontal="center" vertical="center"/>
    </xf>
    <xf numFmtId="1" fontId="13" fillId="10" borderId="7" xfId="0" applyNumberFormat="1" applyFont="1" applyFill="1" applyBorder="1" applyAlignment="1">
      <alignment horizontal="center" vertical="center"/>
    </xf>
    <xf numFmtId="1" fontId="13" fillId="8" borderId="8" xfId="0" applyNumberFormat="1" applyFont="1" applyFill="1" applyBorder="1" applyAlignment="1">
      <alignment horizontal="center" vertical="center"/>
    </xf>
    <xf numFmtId="1" fontId="1" fillId="7" borderId="2" xfId="0" applyNumberFormat="1" applyFont="1" applyFill="1" applyBorder="1" applyAlignment="1"/>
    <xf numFmtId="1" fontId="1" fillId="7" borderId="3" xfId="0" applyNumberFormat="1" applyFont="1" applyFill="1" applyBorder="1" applyAlignment="1"/>
    <xf numFmtId="1" fontId="3" fillId="6" borderId="20" xfId="0" applyNumberFormat="1" applyFont="1" applyFill="1" applyBorder="1" applyAlignment="1">
      <alignment vertical="top"/>
    </xf>
    <xf numFmtId="1" fontId="0" fillId="6" borderId="5" xfId="0" applyNumberFormat="1" applyFill="1" applyBorder="1" applyAlignment="1">
      <alignment vertical="top"/>
    </xf>
    <xf numFmtId="1" fontId="0" fillId="6" borderId="17" xfId="0" applyNumberFormat="1" applyFill="1" applyBorder="1" applyAlignment="1">
      <alignment vertical="top"/>
    </xf>
    <xf numFmtId="1" fontId="0" fillId="6" borderId="18" xfId="0" applyNumberFormat="1" applyFill="1" applyBorder="1" applyAlignment="1">
      <alignment vertical="top"/>
    </xf>
    <xf numFmtId="1" fontId="11" fillId="7" borderId="2" xfId="0" applyNumberFormat="1" applyFont="1" applyFill="1" applyBorder="1" applyAlignment="1"/>
    <xf numFmtId="1" fontId="11" fillId="7" borderId="3" xfId="0" applyNumberFormat="1" applyFont="1" applyFill="1" applyBorder="1" applyAlignment="1"/>
    <xf numFmtId="175" fontId="0" fillId="0" borderId="0" xfId="0" applyNumberFormat="1"/>
    <xf numFmtId="1" fontId="13" fillId="17" borderId="1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E7F9FF"/>
        </patternFill>
      </fill>
    </dxf>
    <dxf>
      <fill>
        <patternFill>
          <bgColor theme="0" tint="-0.499984740745262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rgb="FFC1EFFF"/>
        </patternFill>
      </fill>
    </dxf>
    <dxf>
      <fill>
        <patternFill>
          <bgColor rgb="FF89E0FF"/>
        </patternFill>
      </fill>
    </dxf>
    <dxf>
      <fill>
        <patternFill>
          <bgColor rgb="FF53D2FF"/>
        </patternFill>
      </fill>
    </dxf>
    <dxf>
      <fill>
        <patternFill>
          <bgColor rgb="FF15C2FF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E7F9FF"/>
      <color rgb="FF15C2FF"/>
      <color rgb="FF53D2FF"/>
      <color rgb="FF89E0FF"/>
      <color rgb="FFC1EFFF"/>
      <color rgb="FFAFEAFF"/>
      <color rgb="FFA3E7FF"/>
      <color rgb="FFF79646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AS39"/>
  <sheetViews>
    <sheetView tabSelected="1" zoomScaleNormal="100" workbookViewId="0">
      <pane xSplit="2" ySplit="3" topLeftCell="C4" activePane="bottomRight" state="frozen"/>
      <selection pane="topRight" activeCell="D1" sqref="D1"/>
      <selection pane="bottomLeft" activeCell="A4" sqref="A4"/>
      <selection pane="bottomRight" activeCell="AH4" sqref="AH4:AL4"/>
    </sheetView>
  </sheetViews>
  <sheetFormatPr baseColWidth="10" defaultColWidth="11.44140625" defaultRowHeight="14.4" x14ac:dyDescent="0.3"/>
  <cols>
    <col min="1" max="1" width="9.21875" customWidth="1"/>
    <col min="2" max="2" width="19.33203125" bestFit="1" customWidth="1"/>
    <col min="3" max="33" width="4.109375" customWidth="1"/>
    <col min="34" max="39" width="4.33203125" customWidth="1"/>
  </cols>
  <sheetData>
    <row r="1" spans="1:45" ht="24" thickBot="1" x14ac:dyDescent="0.35">
      <c r="A1" s="27" t="s">
        <v>43</v>
      </c>
      <c r="B1" s="28">
        <v>2015</v>
      </c>
      <c r="C1" s="15"/>
      <c r="D1" s="15"/>
      <c r="E1" s="15"/>
      <c r="F1" s="15"/>
      <c r="G1" s="15"/>
      <c r="H1" s="15"/>
      <c r="I1" s="15"/>
      <c r="J1" s="15" t="s">
        <v>27</v>
      </c>
      <c r="K1" s="15"/>
      <c r="L1" s="15"/>
      <c r="M1" s="15"/>
      <c r="N1" s="15"/>
      <c r="O1" s="15"/>
      <c r="P1" s="15"/>
      <c r="Q1" s="15"/>
      <c r="R1" s="15"/>
      <c r="S1" s="15"/>
      <c r="T1" s="15" t="s">
        <v>37</v>
      </c>
      <c r="U1" s="15"/>
      <c r="V1" s="15"/>
      <c r="W1" s="15"/>
      <c r="X1" s="31">
        <f>VLOOKUP(T1,AR4:AS15,2,0)</f>
        <v>9</v>
      </c>
      <c r="Y1" s="15"/>
      <c r="Z1" s="15"/>
      <c r="AA1" s="15"/>
      <c r="AB1" s="15"/>
      <c r="AC1" s="15"/>
      <c r="AD1" s="15"/>
      <c r="AE1" s="15"/>
      <c r="AF1" s="15"/>
      <c r="AG1" s="15"/>
      <c r="AH1" s="73" t="s">
        <v>0</v>
      </c>
      <c r="AI1" s="74"/>
      <c r="AJ1" s="74"/>
      <c r="AK1" s="74"/>
      <c r="AL1" s="74"/>
      <c r="AM1" s="75"/>
    </row>
    <row r="2" spans="1:45" ht="24" thickBot="1" x14ac:dyDescent="0.35">
      <c r="A2" s="20"/>
      <c r="B2" s="14"/>
      <c r="C2" s="21">
        <f>DATE($B$1,$X$1,1)</f>
        <v>42248</v>
      </c>
      <c r="D2" s="22">
        <f>DATE($B$1,$X$1,2)</f>
        <v>42249</v>
      </c>
      <c r="E2" s="22">
        <f>DATE($B$1,$X$1,3)</f>
        <v>42250</v>
      </c>
      <c r="F2" s="22">
        <f>DATE($B$1,$X$1,4)</f>
        <v>42251</v>
      </c>
      <c r="G2" s="22">
        <f>DATE($B$1,$X$1,5)</f>
        <v>42252</v>
      </c>
      <c r="H2" s="22">
        <f>DATE($B$1,$X$1,6)</f>
        <v>42253</v>
      </c>
      <c r="I2" s="22">
        <f>DATE($B$1,$X$1,7)</f>
        <v>42254</v>
      </c>
      <c r="J2" s="22">
        <f>DATE($B$1,$X$1,8)</f>
        <v>42255</v>
      </c>
      <c r="K2" s="22">
        <f>DATE($B$1,$X$1,9)</f>
        <v>42256</v>
      </c>
      <c r="L2" s="22">
        <f>DATE($B$1,$X$1,10)</f>
        <v>42257</v>
      </c>
      <c r="M2" s="22">
        <f>DATE($B$1,$X$1,11)</f>
        <v>42258</v>
      </c>
      <c r="N2" s="22">
        <f>DATE($B$1,$X$1,12)</f>
        <v>42259</v>
      </c>
      <c r="O2" s="22">
        <f>DATE($B$1,$X$1,13)</f>
        <v>42260</v>
      </c>
      <c r="P2" s="22">
        <f>DATE($B$1,$X$1,14)</f>
        <v>42261</v>
      </c>
      <c r="Q2" s="22">
        <f>DATE($B$1,$X$1,15)</f>
        <v>42262</v>
      </c>
      <c r="R2" s="22">
        <f>DATE($B$1,$X$1,16)</f>
        <v>42263</v>
      </c>
      <c r="S2" s="22">
        <f>DATE($B$1,$X$1,17)</f>
        <v>42264</v>
      </c>
      <c r="T2" s="22">
        <f>DATE($B$1,$X$1,18)</f>
        <v>42265</v>
      </c>
      <c r="U2" s="22">
        <f>DATE($B$1,$X$1,19)</f>
        <v>42266</v>
      </c>
      <c r="V2" s="22">
        <f>DATE($B$1,$X$1,20)</f>
        <v>42267</v>
      </c>
      <c r="W2" s="22">
        <f>DATE($B$1,$X$1,21)</f>
        <v>42268</v>
      </c>
      <c r="X2" s="22">
        <f>DATE($B$1,$X$1,22)</f>
        <v>42269</v>
      </c>
      <c r="Y2" s="22">
        <f>DATE($B$1,$X$1,23)</f>
        <v>42270</v>
      </c>
      <c r="Z2" s="22">
        <f>DATE($B$1,$X$1,24)</f>
        <v>42271</v>
      </c>
      <c r="AA2" s="22">
        <f>DATE($B$1,$X$1,25)</f>
        <v>42272</v>
      </c>
      <c r="AB2" s="22">
        <f>DATE($B$1,$X$1,26)</f>
        <v>42273</v>
      </c>
      <c r="AC2" s="22">
        <f>DATE($B$1,$X$1,27)</f>
        <v>42274</v>
      </c>
      <c r="AD2" s="22">
        <f>DATE($B$1,$X$1,28)</f>
        <v>42275</v>
      </c>
      <c r="AE2" s="22">
        <f>DATE($B$1,$X$1,29)</f>
        <v>42276</v>
      </c>
      <c r="AF2" s="22">
        <f>DATE($B$1,$X$1,30)</f>
        <v>42277</v>
      </c>
      <c r="AG2" s="23">
        <f>DATE($B$1,$X$1,31)</f>
        <v>42278</v>
      </c>
      <c r="AH2" s="11"/>
      <c r="AI2" s="12"/>
      <c r="AJ2" s="12"/>
      <c r="AK2" s="12"/>
      <c r="AL2" s="12"/>
      <c r="AM2" s="13"/>
    </row>
    <row r="3" spans="1:45" ht="42.75" customHeight="1" thickBot="1" x14ac:dyDescent="0.35">
      <c r="A3" s="26" t="s">
        <v>16</v>
      </c>
      <c r="B3" s="34"/>
      <c r="C3" s="33">
        <f>DATE($B$1,$X$1,1)</f>
        <v>42248</v>
      </c>
      <c r="D3" s="24">
        <f>DATE($B$1,$X$1,2)</f>
        <v>42249</v>
      </c>
      <c r="E3" s="24">
        <f>DATE($B$1,$X$1,3)</f>
        <v>42250</v>
      </c>
      <c r="F3" s="24">
        <f>DATE($B$1,$X$1,4)</f>
        <v>42251</v>
      </c>
      <c r="G3" s="24">
        <f>DATE($B$1,$X$1,5)</f>
        <v>42252</v>
      </c>
      <c r="H3" s="24">
        <f>DATE($B$1,$X$1,6)</f>
        <v>42253</v>
      </c>
      <c r="I3" s="24">
        <f>DATE($B$1,$X$1,7)</f>
        <v>42254</v>
      </c>
      <c r="J3" s="24">
        <f>DATE($B$1,$X$1,8)</f>
        <v>42255</v>
      </c>
      <c r="K3" s="24">
        <f>DATE($B$1,$X$1,9)</f>
        <v>42256</v>
      </c>
      <c r="L3" s="24">
        <f>DATE($B$1,$X$1,10)</f>
        <v>42257</v>
      </c>
      <c r="M3" s="24">
        <f>DATE($B$1,$X$1,11)</f>
        <v>42258</v>
      </c>
      <c r="N3" s="24">
        <f>DATE($B$1,$X$1,12)</f>
        <v>42259</v>
      </c>
      <c r="O3" s="24">
        <f>DATE($B$1,$X$1,13)</f>
        <v>42260</v>
      </c>
      <c r="P3" s="24">
        <f>DATE($B$1,$X$1,14)</f>
        <v>42261</v>
      </c>
      <c r="Q3" s="24">
        <f>DATE($B$1,$X$1,15)</f>
        <v>42262</v>
      </c>
      <c r="R3" s="24">
        <f>DATE($B$1,$X$1,16)</f>
        <v>42263</v>
      </c>
      <c r="S3" s="24">
        <f>DATE($B$1,$X$1,17)</f>
        <v>42264</v>
      </c>
      <c r="T3" s="24">
        <f>DATE($B$1,$X$1,18)</f>
        <v>42265</v>
      </c>
      <c r="U3" s="24">
        <f>DATE($B$1,$X$1,19)</f>
        <v>42266</v>
      </c>
      <c r="V3" s="24">
        <f>DATE($B$1,$X$1,20)</f>
        <v>42267</v>
      </c>
      <c r="W3" s="24">
        <f>DATE($B$1,$X$1,21)</f>
        <v>42268</v>
      </c>
      <c r="X3" s="24">
        <f>DATE($B$1,$X$1,22)</f>
        <v>42269</v>
      </c>
      <c r="Y3" s="24">
        <f>DATE($B$1,$X$1,23)</f>
        <v>42270</v>
      </c>
      <c r="Z3" s="24">
        <f>DATE($B$1,$X$1,24)</f>
        <v>42271</v>
      </c>
      <c r="AA3" s="24">
        <f>DATE($B$1,$X$1,25)</f>
        <v>42272</v>
      </c>
      <c r="AB3" s="24">
        <f>DATE($B$1,$X$1,26)</f>
        <v>42273</v>
      </c>
      <c r="AC3" s="24">
        <f>DATE($B$1,$X$1,27)</f>
        <v>42274</v>
      </c>
      <c r="AD3" s="24">
        <f>DATE($B$1,$X$1,28)</f>
        <v>42275</v>
      </c>
      <c r="AE3" s="24">
        <f>DATE($B$1,$X$1,29)</f>
        <v>42276</v>
      </c>
      <c r="AF3" s="24">
        <f>DATE($B$1,$X$1,30)</f>
        <v>42277</v>
      </c>
      <c r="AG3" s="25">
        <f>DATE($B$1,$X$1,31)</f>
        <v>42278</v>
      </c>
      <c r="AH3" s="67" t="s">
        <v>19</v>
      </c>
      <c r="AI3" s="60" t="s">
        <v>20</v>
      </c>
      <c r="AJ3" s="61" t="s">
        <v>21</v>
      </c>
      <c r="AK3" s="62" t="s">
        <v>22</v>
      </c>
      <c r="AL3" s="63" t="s">
        <v>23</v>
      </c>
      <c r="AM3" s="7" t="s">
        <v>1</v>
      </c>
      <c r="AN3" s="9" t="s">
        <v>17</v>
      </c>
      <c r="AO3" s="9" t="s">
        <v>18</v>
      </c>
      <c r="AR3" t="s">
        <v>28</v>
      </c>
      <c r="AS3" t="s">
        <v>41</v>
      </c>
    </row>
    <row r="4" spans="1:45" x14ac:dyDescent="0.3">
      <c r="A4" s="76" t="s">
        <v>2</v>
      </c>
      <c r="B4" s="35" t="s">
        <v>3</v>
      </c>
      <c r="C4" s="85">
        <v>0</v>
      </c>
      <c r="D4" s="86">
        <v>16</v>
      </c>
      <c r="E4" s="86">
        <v>18</v>
      </c>
      <c r="F4" s="86">
        <v>15</v>
      </c>
      <c r="G4" s="86"/>
      <c r="H4" s="86"/>
      <c r="I4" s="86">
        <v>15</v>
      </c>
      <c r="J4" s="87">
        <v>20</v>
      </c>
      <c r="K4" s="87">
        <v>14</v>
      </c>
      <c r="L4" s="87">
        <v>17</v>
      </c>
      <c r="M4" s="87">
        <v>22</v>
      </c>
      <c r="N4" s="87"/>
      <c r="O4" s="87"/>
      <c r="P4" s="87">
        <v>20</v>
      </c>
      <c r="Q4" s="87">
        <v>15</v>
      </c>
      <c r="R4" s="87">
        <v>19</v>
      </c>
      <c r="S4" s="87">
        <v>17</v>
      </c>
      <c r="T4" s="87">
        <v>17</v>
      </c>
      <c r="U4" s="87"/>
      <c r="V4" s="87"/>
      <c r="W4" s="87">
        <v>15</v>
      </c>
      <c r="X4" s="87">
        <v>14</v>
      </c>
      <c r="Y4" s="87">
        <v>14</v>
      </c>
      <c r="Z4" s="87">
        <v>15</v>
      </c>
      <c r="AA4" s="87">
        <v>14</v>
      </c>
      <c r="AB4" s="87"/>
      <c r="AC4" s="87"/>
      <c r="AD4" s="87">
        <v>15</v>
      </c>
      <c r="AE4" s="87">
        <v>18</v>
      </c>
      <c r="AF4" s="87">
        <v>16</v>
      </c>
      <c r="AG4" s="88"/>
      <c r="AH4" s="158">
        <f>moyenneCouleur($C$4:$AG$4,AH3)</f>
        <v>11.161290322580646</v>
      </c>
      <c r="AI4" s="158" t="e">
        <f>moyenneCouleur($C$4:$AG$4,AI3)</f>
        <v>#VALUE!</v>
      </c>
      <c r="AJ4" s="158" t="e">
        <f>moyenneCouleur($C$4:$AG$4,AJ3)</f>
        <v>#VALUE!</v>
      </c>
      <c r="AK4" s="158" t="e">
        <f>moyenneCouleur($C$4:$AG$4,AK3)</f>
        <v>#VALUE!</v>
      </c>
      <c r="AL4" s="158" t="e">
        <f>moyenneCouleur($C$4:$AG$4,AL3)</f>
        <v>#VALUE!</v>
      </c>
      <c r="AM4" s="45" t="e">
        <f>AVERAGE(AH4:AI4,AK4:AL4)</f>
        <v>#VALUE!</v>
      </c>
      <c r="AN4">
        <f>(J4+Q4+X4+AE4)/4</f>
        <v>16.75</v>
      </c>
      <c r="AO4">
        <f>(D4+K4+R4+Y4+AF4)/5</f>
        <v>15.8</v>
      </c>
      <c r="AP4">
        <f>(J4+Q4+X4+AE4+C4)/5</f>
        <v>13.4</v>
      </c>
      <c r="AQ4" t="e">
        <f>AVERAGEIFS(C4:AF4, C3:AF3, "lun.")</f>
        <v>#DIV/0!</v>
      </c>
      <c r="AR4" t="s">
        <v>29</v>
      </c>
      <c r="AS4">
        <v>1</v>
      </c>
    </row>
    <row r="5" spans="1:45" x14ac:dyDescent="0.3">
      <c r="A5" s="77"/>
      <c r="B5" s="50" t="s">
        <v>4</v>
      </c>
      <c r="C5" s="89">
        <v>2</v>
      </c>
      <c r="D5" s="90">
        <v>2</v>
      </c>
      <c r="E5" s="90">
        <v>2</v>
      </c>
      <c r="F5" s="90">
        <v>2</v>
      </c>
      <c r="G5" s="90"/>
      <c r="H5" s="90"/>
      <c r="I5" s="90">
        <v>2</v>
      </c>
      <c r="J5" s="90">
        <v>2</v>
      </c>
      <c r="K5" s="90">
        <v>2</v>
      </c>
      <c r="L5" s="90">
        <v>2</v>
      </c>
      <c r="M5" s="90">
        <v>2</v>
      </c>
      <c r="N5" s="90"/>
      <c r="O5" s="90"/>
      <c r="P5" s="90">
        <v>2</v>
      </c>
      <c r="Q5" s="90">
        <v>2</v>
      </c>
      <c r="R5" s="90">
        <v>2</v>
      </c>
      <c r="S5" s="90">
        <v>2</v>
      </c>
      <c r="T5" s="90">
        <v>2</v>
      </c>
      <c r="U5" s="90"/>
      <c r="V5" s="90"/>
      <c r="W5" s="90">
        <v>2</v>
      </c>
      <c r="X5" s="90">
        <v>2</v>
      </c>
      <c r="Y5" s="90">
        <v>2</v>
      </c>
      <c r="Z5" s="90">
        <v>2</v>
      </c>
      <c r="AA5" s="90">
        <v>2</v>
      </c>
      <c r="AB5" s="90"/>
      <c r="AC5" s="90"/>
      <c r="AD5" s="90">
        <v>2</v>
      </c>
      <c r="AE5" s="90">
        <v>2</v>
      </c>
      <c r="AF5" s="90">
        <v>2</v>
      </c>
      <c r="AG5" s="91"/>
      <c r="AH5" s="126"/>
      <c r="AI5" s="127"/>
      <c r="AJ5" s="127"/>
      <c r="AK5" s="127"/>
      <c r="AL5" s="127"/>
      <c r="AM5" s="16"/>
      <c r="AR5" t="s">
        <v>30</v>
      </c>
      <c r="AS5">
        <v>2</v>
      </c>
    </row>
    <row r="6" spans="1:45" x14ac:dyDescent="0.3">
      <c r="A6" s="78"/>
      <c r="B6" s="36" t="s">
        <v>5</v>
      </c>
      <c r="C6" s="92">
        <v>0</v>
      </c>
      <c r="D6" s="93">
        <v>13</v>
      </c>
      <c r="E6" s="93">
        <v>16</v>
      </c>
      <c r="F6" s="93">
        <v>18</v>
      </c>
      <c r="G6" s="93"/>
      <c r="H6" s="93"/>
      <c r="I6" s="93">
        <v>14</v>
      </c>
      <c r="J6" s="93">
        <v>22</v>
      </c>
      <c r="K6" s="93">
        <v>13</v>
      </c>
      <c r="L6" s="93">
        <v>22</v>
      </c>
      <c r="M6" s="93">
        <v>25</v>
      </c>
      <c r="N6" s="93"/>
      <c r="O6" s="93"/>
      <c r="P6" s="93">
        <v>18</v>
      </c>
      <c r="Q6" s="93">
        <v>21</v>
      </c>
      <c r="R6" s="93">
        <v>16</v>
      </c>
      <c r="S6" s="93">
        <v>19</v>
      </c>
      <c r="T6" s="93">
        <v>21</v>
      </c>
      <c r="U6" s="93"/>
      <c r="V6" s="93"/>
      <c r="W6" s="93">
        <v>15</v>
      </c>
      <c r="X6" s="93">
        <v>17</v>
      </c>
      <c r="Y6" s="93">
        <v>15</v>
      </c>
      <c r="Z6" s="93">
        <v>21</v>
      </c>
      <c r="AA6" s="93">
        <v>20</v>
      </c>
      <c r="AB6" s="93"/>
      <c r="AC6" s="93"/>
      <c r="AD6" s="93">
        <v>15</v>
      </c>
      <c r="AE6" s="93">
        <v>24</v>
      </c>
      <c r="AF6" s="93">
        <v>17</v>
      </c>
      <c r="AG6" s="94"/>
      <c r="AH6" s="46">
        <f>AVERAGE(C6,J6,Q6,X6,AE6)</f>
        <v>16.8</v>
      </c>
      <c r="AI6" s="47">
        <f t="shared" ref="AI6" si="0">AVERAGE(D6,K6,R6,Y6,AF6)</f>
        <v>14.8</v>
      </c>
      <c r="AJ6" s="48">
        <f>AVERAGE(E6,L6,S6,Z6,AG6)</f>
        <v>19.5</v>
      </c>
      <c r="AK6" s="47">
        <f>AVERAGE(F6,M6,T6,AA6)</f>
        <v>21</v>
      </c>
      <c r="AL6" s="47" t="e">
        <f>AVERAGE(G6,N6,U6,AB6)</f>
        <v>#DIV/0!</v>
      </c>
      <c r="AM6" s="49" t="e">
        <f>AVERAGE(AH6:AI6,AK6:AL6)</f>
        <v>#DIV/0!</v>
      </c>
      <c r="AN6">
        <f>(J6+Q6+X6+AE6)/4</f>
        <v>21</v>
      </c>
      <c r="AO6">
        <f>(D6+K6+R6+Y6+AF6)/5</f>
        <v>14.8</v>
      </c>
      <c r="AP6" s="157"/>
      <c r="AR6" t="s">
        <v>31</v>
      </c>
      <c r="AS6">
        <v>3</v>
      </c>
    </row>
    <row r="7" spans="1:45" ht="15" thickBot="1" x14ac:dyDescent="0.35">
      <c r="A7" s="79"/>
      <c r="B7" s="51" t="s">
        <v>4</v>
      </c>
      <c r="C7" s="95">
        <v>2</v>
      </c>
      <c r="D7" s="96">
        <v>2</v>
      </c>
      <c r="E7" s="96">
        <v>2</v>
      </c>
      <c r="F7" s="96">
        <v>2</v>
      </c>
      <c r="G7" s="96"/>
      <c r="H7" s="96"/>
      <c r="I7" s="96">
        <v>2</v>
      </c>
      <c r="J7" s="96">
        <v>2</v>
      </c>
      <c r="K7" s="96">
        <v>2</v>
      </c>
      <c r="L7" s="96">
        <v>2</v>
      </c>
      <c r="M7" s="96">
        <v>2</v>
      </c>
      <c r="N7" s="96"/>
      <c r="O7" s="96"/>
      <c r="P7" s="96">
        <v>2</v>
      </c>
      <c r="Q7" s="96">
        <v>2</v>
      </c>
      <c r="R7" s="96">
        <v>2</v>
      </c>
      <c r="S7" s="96">
        <v>2</v>
      </c>
      <c r="T7" s="96">
        <v>2</v>
      </c>
      <c r="U7" s="96"/>
      <c r="V7" s="96"/>
      <c r="W7" s="96">
        <v>2</v>
      </c>
      <c r="X7" s="96">
        <v>2</v>
      </c>
      <c r="Y7" s="96">
        <v>2</v>
      </c>
      <c r="Z7" s="96">
        <v>2</v>
      </c>
      <c r="AA7" s="96">
        <v>2</v>
      </c>
      <c r="AB7" s="96"/>
      <c r="AC7" s="96"/>
      <c r="AD7" s="96">
        <v>2</v>
      </c>
      <c r="AE7" s="96">
        <v>2</v>
      </c>
      <c r="AF7" s="96">
        <v>2</v>
      </c>
      <c r="AG7" s="97"/>
      <c r="AH7" s="128"/>
      <c r="AI7" s="129"/>
      <c r="AJ7" s="129"/>
      <c r="AK7" s="129"/>
      <c r="AL7" s="129"/>
      <c r="AM7" s="29"/>
      <c r="AR7" t="s">
        <v>32</v>
      </c>
      <c r="AS7">
        <v>4</v>
      </c>
    </row>
    <row r="8" spans="1:45" x14ac:dyDescent="0.3">
      <c r="A8" s="69" t="s">
        <v>6</v>
      </c>
      <c r="B8" s="35" t="s">
        <v>3</v>
      </c>
      <c r="C8" s="98">
        <v>83</v>
      </c>
      <c r="D8" s="87">
        <v>57</v>
      </c>
      <c r="E8" s="87">
        <v>123</v>
      </c>
      <c r="F8" s="87">
        <v>129</v>
      </c>
      <c r="G8" s="87"/>
      <c r="H8" s="87"/>
      <c r="I8" s="87">
        <v>111</v>
      </c>
      <c r="J8" s="87">
        <v>120</v>
      </c>
      <c r="K8" s="99">
        <v>51</v>
      </c>
      <c r="L8" s="87">
        <v>126</v>
      </c>
      <c r="M8" s="87">
        <v>131</v>
      </c>
      <c r="N8" s="87"/>
      <c r="O8" s="87"/>
      <c r="P8" s="87">
        <v>112</v>
      </c>
      <c r="Q8" s="87">
        <v>121</v>
      </c>
      <c r="R8" s="87">
        <v>46</v>
      </c>
      <c r="S8" s="87">
        <v>127</v>
      </c>
      <c r="T8" s="87">
        <v>129</v>
      </c>
      <c r="U8" s="87"/>
      <c r="V8" s="87"/>
      <c r="W8" s="87">
        <v>109</v>
      </c>
      <c r="X8" s="87">
        <v>123</v>
      </c>
      <c r="Y8" s="87">
        <v>50</v>
      </c>
      <c r="Z8" s="87">
        <v>116</v>
      </c>
      <c r="AA8" s="87">
        <v>131</v>
      </c>
      <c r="AB8" s="87"/>
      <c r="AC8" s="87"/>
      <c r="AD8" s="87">
        <v>105</v>
      </c>
      <c r="AE8" s="87">
        <v>119</v>
      </c>
      <c r="AF8" s="87">
        <v>48</v>
      </c>
      <c r="AG8" s="88"/>
      <c r="AH8" s="42">
        <f>AVERAGE(C8,J8,Q8,X8,AE8)</f>
        <v>113.2</v>
      </c>
      <c r="AI8" s="43">
        <f t="shared" ref="AI8" si="1">AVERAGE(D8,K8,R8,Y8,AF8)</f>
        <v>50.4</v>
      </c>
      <c r="AJ8" s="44">
        <f>AVERAGE(E8,L8,S8,Z8,AG8)</f>
        <v>123</v>
      </c>
      <c r="AK8" s="43">
        <f>AVERAGE(F8,M8,T8,AA8)</f>
        <v>130</v>
      </c>
      <c r="AL8" s="43" t="e">
        <f>AVERAGE(G8,N8,U8,AB8)</f>
        <v>#DIV/0!</v>
      </c>
      <c r="AM8" s="45" t="e">
        <f>AVERAGE(AH8:AI8,AK8:AL8)</f>
        <v>#DIV/0!</v>
      </c>
      <c r="AN8">
        <f>(J8+Q8+X8+AE8)/4</f>
        <v>120.75</v>
      </c>
      <c r="AO8">
        <f>(D8+K8+R8+Y8+AF8)/5</f>
        <v>50.4</v>
      </c>
      <c r="AR8" t="s">
        <v>33</v>
      </c>
      <c r="AS8">
        <v>5</v>
      </c>
    </row>
    <row r="9" spans="1:45" x14ac:dyDescent="0.3">
      <c r="A9" s="70"/>
      <c r="B9" s="50" t="s">
        <v>4</v>
      </c>
      <c r="C9" s="89" t="s">
        <v>14</v>
      </c>
      <c r="D9" s="100">
        <v>5</v>
      </c>
      <c r="E9" s="100" t="s">
        <v>14</v>
      </c>
      <c r="F9" s="100" t="s">
        <v>14</v>
      </c>
      <c r="G9" s="100"/>
      <c r="H9" s="100"/>
      <c r="I9" s="100" t="s">
        <v>14</v>
      </c>
      <c r="J9" s="100" t="s">
        <v>14</v>
      </c>
      <c r="K9" s="90">
        <v>5</v>
      </c>
      <c r="L9" s="100" t="s">
        <v>14</v>
      </c>
      <c r="M9" s="100" t="s">
        <v>14</v>
      </c>
      <c r="N9" s="100"/>
      <c r="O9" s="100"/>
      <c r="P9" s="100" t="s">
        <v>14</v>
      </c>
      <c r="Q9" s="100" t="s">
        <v>14</v>
      </c>
      <c r="R9" s="100">
        <v>5</v>
      </c>
      <c r="S9" s="90" t="s">
        <v>14</v>
      </c>
      <c r="T9" s="100" t="s">
        <v>14</v>
      </c>
      <c r="U9" s="100"/>
      <c r="V9" s="100"/>
      <c r="W9" s="100" t="s">
        <v>14</v>
      </c>
      <c r="X9" s="100" t="s">
        <v>14</v>
      </c>
      <c r="Y9" s="100">
        <v>5</v>
      </c>
      <c r="Z9" s="100" t="s">
        <v>14</v>
      </c>
      <c r="AA9" s="100" t="s">
        <v>14</v>
      </c>
      <c r="AB9" s="100"/>
      <c r="AC9" s="100"/>
      <c r="AD9" s="100" t="s">
        <v>14</v>
      </c>
      <c r="AE9" s="100" t="s">
        <v>14</v>
      </c>
      <c r="AF9" s="100">
        <v>5</v>
      </c>
      <c r="AG9" s="101"/>
      <c r="AH9" s="130"/>
      <c r="AI9" s="131"/>
      <c r="AJ9" s="131"/>
      <c r="AK9" s="131"/>
      <c r="AL9" s="131"/>
      <c r="AM9" s="17"/>
      <c r="AR9" t="s">
        <v>34</v>
      </c>
      <c r="AS9">
        <v>6</v>
      </c>
    </row>
    <row r="10" spans="1:45" ht="14.4" customHeight="1" x14ac:dyDescent="0.3">
      <c r="A10" s="71"/>
      <c r="B10" s="37" t="s">
        <v>11</v>
      </c>
      <c r="C10" s="92">
        <v>84</v>
      </c>
      <c r="D10" s="93">
        <v>58</v>
      </c>
      <c r="E10" s="93">
        <v>90</v>
      </c>
      <c r="F10" s="93">
        <v>90</v>
      </c>
      <c r="G10" s="93"/>
      <c r="H10" s="93"/>
      <c r="I10" s="93">
        <v>90</v>
      </c>
      <c r="J10" s="93">
        <v>94</v>
      </c>
      <c r="K10" s="102">
        <v>65</v>
      </c>
      <c r="L10" s="93">
        <v>93</v>
      </c>
      <c r="M10" s="93">
        <v>98</v>
      </c>
      <c r="N10" s="93"/>
      <c r="O10" s="93"/>
      <c r="P10" s="93">
        <v>92</v>
      </c>
      <c r="Q10" s="93">
        <v>97</v>
      </c>
      <c r="R10" s="93">
        <v>58</v>
      </c>
      <c r="S10" s="93">
        <v>91</v>
      </c>
      <c r="T10" s="93">
        <v>94</v>
      </c>
      <c r="U10" s="93"/>
      <c r="V10" s="93"/>
      <c r="W10" s="93">
        <v>93</v>
      </c>
      <c r="X10" s="93">
        <v>93</v>
      </c>
      <c r="Y10" s="93">
        <v>67</v>
      </c>
      <c r="Z10" s="93">
        <v>92</v>
      </c>
      <c r="AA10" s="93">
        <v>97</v>
      </c>
      <c r="AB10" s="93"/>
      <c r="AC10" s="93"/>
      <c r="AD10" s="93">
        <v>89</v>
      </c>
      <c r="AE10" s="93">
        <v>97</v>
      </c>
      <c r="AF10" s="93">
        <v>70</v>
      </c>
      <c r="AG10" s="94"/>
      <c r="AH10" s="132"/>
      <c r="AI10" s="133"/>
      <c r="AJ10" s="133"/>
      <c r="AK10" s="133"/>
      <c r="AL10" s="133"/>
      <c r="AM10" s="59"/>
      <c r="AR10" t="s">
        <v>35</v>
      </c>
      <c r="AS10">
        <v>7</v>
      </c>
    </row>
    <row r="11" spans="1:45" ht="14.4" customHeight="1" x14ac:dyDescent="0.3">
      <c r="A11" s="71"/>
      <c r="B11" s="37" t="s">
        <v>12</v>
      </c>
      <c r="C11" s="92">
        <v>66</v>
      </c>
      <c r="D11" s="103"/>
      <c r="E11" s="103">
        <v>91</v>
      </c>
      <c r="F11" s="103">
        <v>95</v>
      </c>
      <c r="G11" s="103"/>
      <c r="H11" s="103"/>
      <c r="I11" s="103">
        <v>90</v>
      </c>
      <c r="J11" s="103">
        <v>94</v>
      </c>
      <c r="K11" s="103"/>
      <c r="L11" s="103">
        <v>93</v>
      </c>
      <c r="M11" s="103">
        <v>97</v>
      </c>
      <c r="N11" s="103"/>
      <c r="O11" s="103"/>
      <c r="P11" s="103">
        <v>91</v>
      </c>
      <c r="Q11" s="103">
        <v>96</v>
      </c>
      <c r="R11" s="103"/>
      <c r="S11" s="103">
        <v>91</v>
      </c>
      <c r="T11" s="103">
        <v>94</v>
      </c>
      <c r="U11" s="103"/>
      <c r="V11" s="103"/>
      <c r="W11" s="103">
        <v>92</v>
      </c>
      <c r="X11" s="103">
        <v>92</v>
      </c>
      <c r="Y11" s="103"/>
      <c r="Z11" s="103">
        <v>91</v>
      </c>
      <c r="AA11" s="103">
        <v>97</v>
      </c>
      <c r="AB11" s="103"/>
      <c r="AC11" s="103"/>
      <c r="AD11" s="103">
        <v>88</v>
      </c>
      <c r="AE11" s="103">
        <v>97</v>
      </c>
      <c r="AF11" s="103"/>
      <c r="AG11" s="104"/>
      <c r="AH11" s="132"/>
      <c r="AI11" s="133"/>
      <c r="AJ11" s="133"/>
      <c r="AK11" s="133"/>
      <c r="AL11" s="133"/>
      <c r="AM11" s="59"/>
      <c r="AR11" t="s">
        <v>36</v>
      </c>
      <c r="AS11">
        <v>8</v>
      </c>
    </row>
    <row r="12" spans="1:45" ht="14.4" customHeight="1" x14ac:dyDescent="0.3">
      <c r="A12" s="71"/>
      <c r="B12" s="37" t="s">
        <v>7</v>
      </c>
      <c r="C12" s="92">
        <v>150</v>
      </c>
      <c r="D12" s="93">
        <v>58</v>
      </c>
      <c r="E12" s="93">
        <v>181</v>
      </c>
      <c r="F12" s="93">
        <v>185</v>
      </c>
      <c r="G12" s="93"/>
      <c r="H12" s="93"/>
      <c r="I12" s="93">
        <v>180</v>
      </c>
      <c r="J12" s="93">
        <v>188</v>
      </c>
      <c r="K12" s="93">
        <v>65</v>
      </c>
      <c r="L12" s="93">
        <v>186</v>
      </c>
      <c r="M12" s="93">
        <v>195</v>
      </c>
      <c r="N12" s="93"/>
      <c r="O12" s="93"/>
      <c r="P12" s="93">
        <v>183</v>
      </c>
      <c r="Q12" s="93">
        <v>193</v>
      </c>
      <c r="R12" s="93">
        <v>58</v>
      </c>
      <c r="S12" s="93">
        <v>182</v>
      </c>
      <c r="T12" s="93">
        <v>188</v>
      </c>
      <c r="U12" s="93"/>
      <c r="V12" s="93"/>
      <c r="W12" s="93">
        <v>185</v>
      </c>
      <c r="X12" s="93">
        <v>185</v>
      </c>
      <c r="Y12" s="93">
        <v>67</v>
      </c>
      <c r="Z12" s="93">
        <v>183</v>
      </c>
      <c r="AA12" s="93">
        <v>194</v>
      </c>
      <c r="AB12" s="93"/>
      <c r="AC12" s="93"/>
      <c r="AD12" s="93">
        <v>177</v>
      </c>
      <c r="AE12" s="93">
        <v>194</v>
      </c>
      <c r="AF12" s="93">
        <v>70</v>
      </c>
      <c r="AG12" s="94"/>
      <c r="AH12" s="46">
        <f>AVERAGE(C12,J12,Q12,X12,AE12)</f>
        <v>182</v>
      </c>
      <c r="AI12" s="47">
        <f t="shared" ref="AI12" si="2">AVERAGE(D12,K12,R12,Y12,AF12)</f>
        <v>63.6</v>
      </c>
      <c r="AJ12" s="48">
        <f>AVERAGE(E12,L12,S12,Z12,AG12)</f>
        <v>183</v>
      </c>
      <c r="AK12" s="47">
        <f>AVERAGE(F12,M12,T12,AA12)</f>
        <v>190.5</v>
      </c>
      <c r="AL12" s="47" t="e">
        <f>AVERAGE(G12,N12,U12,AB12)</f>
        <v>#DIV/0!</v>
      </c>
      <c r="AM12" s="49" t="e">
        <f>AVERAGE(AH12:AI12,AK12:AL12)</f>
        <v>#DIV/0!</v>
      </c>
      <c r="AN12">
        <f>(J12+Q12+X12+AE12)/4</f>
        <v>190</v>
      </c>
      <c r="AO12">
        <f>(D12+K12+R12+Y12+AF12)/5</f>
        <v>63.6</v>
      </c>
      <c r="AR12" t="s">
        <v>37</v>
      </c>
      <c r="AS12">
        <v>9</v>
      </c>
    </row>
    <row r="13" spans="1:45" ht="15" customHeight="1" thickBot="1" x14ac:dyDescent="0.35">
      <c r="A13" s="72"/>
      <c r="B13" s="52" t="s">
        <v>4</v>
      </c>
      <c r="C13" s="105" t="s">
        <v>15</v>
      </c>
      <c r="D13" s="106">
        <v>4</v>
      </c>
      <c r="E13" s="106" t="s">
        <v>15</v>
      </c>
      <c r="F13" s="106" t="s">
        <v>15</v>
      </c>
      <c r="G13" s="106"/>
      <c r="H13" s="106"/>
      <c r="I13" s="106" t="s">
        <v>15</v>
      </c>
      <c r="J13" s="106" t="s">
        <v>15</v>
      </c>
      <c r="K13" s="107">
        <v>4</v>
      </c>
      <c r="L13" s="106" t="s">
        <v>15</v>
      </c>
      <c r="M13" s="106" t="s">
        <v>15</v>
      </c>
      <c r="N13" s="106"/>
      <c r="O13" s="106"/>
      <c r="P13" s="106" t="s">
        <v>15</v>
      </c>
      <c r="Q13" s="106" t="s">
        <v>15</v>
      </c>
      <c r="R13" s="106">
        <v>4</v>
      </c>
      <c r="S13" s="107" t="s">
        <v>15</v>
      </c>
      <c r="T13" s="106" t="s">
        <v>15</v>
      </c>
      <c r="U13" s="106"/>
      <c r="V13" s="106"/>
      <c r="W13" s="106" t="s">
        <v>15</v>
      </c>
      <c r="X13" s="106" t="s">
        <v>15</v>
      </c>
      <c r="Y13" s="106">
        <v>4</v>
      </c>
      <c r="Z13" s="106" t="s">
        <v>15</v>
      </c>
      <c r="AA13" s="106" t="s">
        <v>15</v>
      </c>
      <c r="AB13" s="106"/>
      <c r="AC13" s="106"/>
      <c r="AD13" s="106" t="s">
        <v>15</v>
      </c>
      <c r="AE13" s="106" t="s">
        <v>15</v>
      </c>
      <c r="AF13" s="106">
        <v>4</v>
      </c>
      <c r="AG13" s="108"/>
      <c r="AH13" s="134"/>
      <c r="AI13" s="135"/>
      <c r="AJ13" s="135"/>
      <c r="AK13" s="135"/>
      <c r="AL13" s="135"/>
      <c r="AM13" s="32"/>
      <c r="AR13" t="s">
        <v>38</v>
      </c>
      <c r="AS13">
        <v>10</v>
      </c>
    </row>
    <row r="14" spans="1:45" ht="15" thickBot="1" x14ac:dyDescent="0.35">
      <c r="A14" s="1"/>
      <c r="B14" s="2" t="s">
        <v>42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30"/>
      <c r="AR14" t="s">
        <v>39</v>
      </c>
      <c r="AS14">
        <v>11</v>
      </c>
    </row>
    <row r="15" spans="1:45" ht="16.05" customHeight="1" x14ac:dyDescent="0.3">
      <c r="A15" s="83" t="s">
        <v>44</v>
      </c>
      <c r="B15" s="35" t="s">
        <v>3</v>
      </c>
      <c r="C15" s="110"/>
      <c r="D15" s="111"/>
      <c r="E15" s="111"/>
      <c r="F15" s="111"/>
      <c r="G15" s="111"/>
      <c r="H15" s="111"/>
      <c r="I15" s="111"/>
      <c r="J15" s="111"/>
      <c r="K15" s="112"/>
      <c r="L15" s="111"/>
      <c r="M15" s="111"/>
      <c r="N15" s="111"/>
      <c r="O15" s="111"/>
      <c r="P15" s="111"/>
      <c r="Q15" s="111"/>
      <c r="R15" s="111"/>
      <c r="S15" s="112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3"/>
      <c r="AH15" s="136"/>
      <c r="AI15" s="137"/>
      <c r="AJ15" s="138"/>
      <c r="AK15" s="137"/>
      <c r="AL15" s="137"/>
      <c r="AM15" s="53"/>
      <c r="AR15" t="s">
        <v>40</v>
      </c>
      <c r="AS15">
        <v>12</v>
      </c>
    </row>
    <row r="16" spans="1:45" ht="16.05" customHeight="1" thickBot="1" x14ac:dyDescent="0.35">
      <c r="A16" s="84"/>
      <c r="B16" s="38" t="s">
        <v>5</v>
      </c>
      <c r="C16" s="114"/>
      <c r="D16" s="115"/>
      <c r="E16" s="115"/>
      <c r="F16" s="115"/>
      <c r="G16" s="115"/>
      <c r="H16" s="115"/>
      <c r="I16" s="115"/>
      <c r="J16" s="115"/>
      <c r="K16" s="116"/>
      <c r="L16" s="115"/>
      <c r="M16" s="115"/>
      <c r="N16" s="115"/>
      <c r="O16" s="115"/>
      <c r="P16" s="115"/>
      <c r="Q16" s="115"/>
      <c r="R16" s="115"/>
      <c r="S16" s="116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7"/>
      <c r="AH16" s="139"/>
      <c r="AI16" s="140"/>
      <c r="AJ16" s="141"/>
      <c r="AK16" s="140"/>
      <c r="AL16" s="140"/>
      <c r="AM16" s="54"/>
      <c r="AN16">
        <f>(J21+Q21+X21+AE21)/4</f>
        <v>79.5</v>
      </c>
      <c r="AO16">
        <f>(D21+K21+R21+Y21+AF21)/5</f>
        <v>31.2</v>
      </c>
    </row>
    <row r="17" spans="1:41" ht="16.05" customHeight="1" x14ac:dyDescent="0.3">
      <c r="A17" s="83" t="s">
        <v>45</v>
      </c>
      <c r="B17" s="39" t="s">
        <v>3</v>
      </c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20"/>
      <c r="AH17" s="142"/>
      <c r="AI17" s="138"/>
      <c r="AJ17" s="143"/>
      <c r="AK17" s="138"/>
      <c r="AL17" s="138"/>
      <c r="AM17" s="53"/>
    </row>
    <row r="18" spans="1:41" ht="16.05" customHeight="1" thickBot="1" x14ac:dyDescent="0.35">
      <c r="A18" s="84"/>
      <c r="B18" s="36" t="s">
        <v>5</v>
      </c>
      <c r="C18" s="114"/>
      <c r="D18" s="115"/>
      <c r="E18" s="115"/>
      <c r="F18" s="115"/>
      <c r="G18" s="115"/>
      <c r="H18" s="115"/>
      <c r="I18" s="115"/>
      <c r="J18" s="115"/>
      <c r="K18" s="116"/>
      <c r="L18" s="115"/>
      <c r="M18" s="115"/>
      <c r="N18" s="115"/>
      <c r="O18" s="115"/>
      <c r="P18" s="115"/>
      <c r="Q18" s="115"/>
      <c r="R18" s="115"/>
      <c r="S18" s="116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7"/>
      <c r="AH18" s="144"/>
      <c r="AI18" s="141"/>
      <c r="AJ18" s="140"/>
      <c r="AK18" s="141"/>
      <c r="AL18" s="141"/>
      <c r="AM18" s="54"/>
      <c r="AN18">
        <f>(J23+Q23+X23+AE23)/4</f>
        <v>37.75</v>
      </c>
      <c r="AO18">
        <f>(D23+K23+R23+Y23+AF23)/5</f>
        <v>31.2</v>
      </c>
    </row>
    <row r="19" spans="1:41" ht="15" customHeight="1" thickBot="1" x14ac:dyDescent="0.35">
      <c r="A19" s="1"/>
      <c r="B19" s="2" t="s">
        <v>42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30"/>
    </row>
    <row r="20" spans="1:41" ht="21.6" thickBot="1" x14ac:dyDescent="0.35">
      <c r="A20" s="80" t="s">
        <v>8</v>
      </c>
      <c r="B20" s="40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2"/>
      <c r="N20" s="121" t="s">
        <v>24</v>
      </c>
      <c r="O20" s="121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45"/>
      <c r="AI20" s="146"/>
      <c r="AJ20" s="147"/>
      <c r="AK20" s="146"/>
      <c r="AL20" s="148"/>
      <c r="AM20" s="8"/>
    </row>
    <row r="21" spans="1:41" ht="15" thickBot="1" x14ac:dyDescent="0.35">
      <c r="A21" s="81"/>
      <c r="B21" s="64" t="s">
        <v>9</v>
      </c>
      <c r="C21" s="98">
        <v>60</v>
      </c>
      <c r="D21" s="87">
        <v>32</v>
      </c>
      <c r="E21" s="87">
        <v>81</v>
      </c>
      <c r="F21" s="87">
        <v>69</v>
      </c>
      <c r="G21" s="87"/>
      <c r="H21" s="87"/>
      <c r="I21" s="87">
        <v>77</v>
      </c>
      <c r="J21" s="87">
        <v>74</v>
      </c>
      <c r="K21" s="99">
        <v>32</v>
      </c>
      <c r="L21" s="87">
        <v>81</v>
      </c>
      <c r="M21" s="87">
        <v>79</v>
      </c>
      <c r="N21" s="87"/>
      <c r="O21" s="87"/>
      <c r="P21" s="87">
        <v>78</v>
      </c>
      <c r="Q21" s="87">
        <v>80</v>
      </c>
      <c r="R21" s="87">
        <v>30</v>
      </c>
      <c r="S21" s="87">
        <v>79</v>
      </c>
      <c r="T21" s="87">
        <v>82</v>
      </c>
      <c r="U21" s="87"/>
      <c r="V21" s="87"/>
      <c r="W21" s="87">
        <v>79</v>
      </c>
      <c r="X21" s="87">
        <v>81</v>
      </c>
      <c r="Y21" s="87">
        <v>33</v>
      </c>
      <c r="Z21" s="87">
        <v>76</v>
      </c>
      <c r="AA21" s="87">
        <v>84</v>
      </c>
      <c r="AB21" s="87"/>
      <c r="AC21" s="87"/>
      <c r="AD21" s="87">
        <v>85</v>
      </c>
      <c r="AE21" s="87">
        <v>83</v>
      </c>
      <c r="AF21" s="87">
        <v>29</v>
      </c>
      <c r="AG21" s="88"/>
      <c r="AH21" s="55">
        <f>AVERAGE(C21,J21,Q21,X21,AE21)</f>
        <v>75.599999999999994</v>
      </c>
      <c r="AI21" s="56">
        <f t="shared" ref="AI21" si="3">AVERAGE(D21,K21,R21,Y21,AF21)</f>
        <v>31.2</v>
      </c>
      <c r="AJ21" s="57">
        <f>AVERAGE(E21,L21,S21,Z21,AG21)</f>
        <v>79.25</v>
      </c>
      <c r="AK21" s="56">
        <f>AVERAGE(F21,M21,T21,AA21)</f>
        <v>78.5</v>
      </c>
      <c r="AL21" s="56" t="e">
        <f>AVERAGE(G21,N21,U21,AB21)</f>
        <v>#DIV/0!</v>
      </c>
      <c r="AM21" s="58" t="e">
        <f>AVERAGE(AH21:AI21,AK21:AL21)</f>
        <v>#DIV/0!</v>
      </c>
      <c r="AN21">
        <f>(J25+Q25+X25+AE25)/4</f>
        <v>21.25</v>
      </c>
      <c r="AO21">
        <f>(D25+K25+R25+Y25+AF25)/5</f>
        <v>6.8</v>
      </c>
    </row>
    <row r="22" spans="1:41" ht="15" thickBot="1" x14ac:dyDescent="0.35">
      <c r="A22" s="81"/>
      <c r="B22" s="65" t="s">
        <v>4</v>
      </c>
      <c r="C22" s="123">
        <v>7</v>
      </c>
      <c r="D22" s="106">
        <v>7</v>
      </c>
      <c r="E22" s="106">
        <v>7</v>
      </c>
      <c r="F22" s="106">
        <v>7</v>
      </c>
      <c r="G22" s="106"/>
      <c r="H22" s="106"/>
      <c r="I22" s="106">
        <v>7</v>
      </c>
      <c r="J22" s="106">
        <v>7</v>
      </c>
      <c r="K22" s="106">
        <v>7</v>
      </c>
      <c r="L22" s="106">
        <v>7</v>
      </c>
      <c r="M22" s="106">
        <v>7</v>
      </c>
      <c r="N22" s="106"/>
      <c r="O22" s="106"/>
      <c r="P22" s="106">
        <v>7</v>
      </c>
      <c r="Q22" s="106">
        <v>7</v>
      </c>
      <c r="R22" s="106">
        <v>7</v>
      </c>
      <c r="S22" s="106">
        <v>7</v>
      </c>
      <c r="T22" s="106">
        <v>7</v>
      </c>
      <c r="U22" s="106"/>
      <c r="V22" s="106"/>
      <c r="W22" s="106">
        <v>7</v>
      </c>
      <c r="X22" s="106">
        <v>7</v>
      </c>
      <c r="Y22" s="106">
        <v>7</v>
      </c>
      <c r="Z22" s="106">
        <v>7</v>
      </c>
      <c r="AA22" s="106">
        <v>7</v>
      </c>
      <c r="AB22" s="106"/>
      <c r="AC22" s="106"/>
      <c r="AD22" s="106">
        <v>7</v>
      </c>
      <c r="AE22" s="106">
        <v>7</v>
      </c>
      <c r="AF22" s="106">
        <v>7</v>
      </c>
      <c r="AG22" s="108"/>
      <c r="AH22" s="149"/>
      <c r="AI22" s="150"/>
      <c r="AJ22" s="150"/>
      <c r="AK22" s="150"/>
      <c r="AL22" s="150"/>
      <c r="AM22" s="5"/>
    </row>
    <row r="23" spans="1:41" ht="15" thickBot="1" x14ac:dyDescent="0.35">
      <c r="A23" s="81"/>
      <c r="B23" s="64" t="s">
        <v>13</v>
      </c>
      <c r="C23" s="98">
        <v>19</v>
      </c>
      <c r="D23" s="87">
        <v>32</v>
      </c>
      <c r="E23" s="87">
        <v>33</v>
      </c>
      <c r="F23" s="87">
        <v>27</v>
      </c>
      <c r="G23" s="87"/>
      <c r="H23" s="87"/>
      <c r="I23" s="87">
        <v>38</v>
      </c>
      <c r="J23" s="87">
        <v>37</v>
      </c>
      <c r="K23" s="87">
        <v>32</v>
      </c>
      <c r="L23" s="87">
        <v>40</v>
      </c>
      <c r="M23" s="87">
        <v>42</v>
      </c>
      <c r="N23" s="87"/>
      <c r="O23" s="87"/>
      <c r="P23" s="87">
        <v>41</v>
      </c>
      <c r="Q23" s="87">
        <v>39</v>
      </c>
      <c r="R23" s="87">
        <v>30</v>
      </c>
      <c r="S23" s="87">
        <v>43</v>
      </c>
      <c r="T23" s="87">
        <v>41</v>
      </c>
      <c r="U23" s="87"/>
      <c r="V23" s="87"/>
      <c r="W23" s="87">
        <v>41</v>
      </c>
      <c r="X23" s="87">
        <v>38</v>
      </c>
      <c r="Y23" s="87">
        <v>33</v>
      </c>
      <c r="Z23" s="87">
        <v>38</v>
      </c>
      <c r="AA23" s="87">
        <v>31</v>
      </c>
      <c r="AB23" s="87"/>
      <c r="AC23" s="87"/>
      <c r="AD23" s="87">
        <v>37</v>
      </c>
      <c r="AE23" s="87">
        <v>37</v>
      </c>
      <c r="AF23" s="87">
        <v>29</v>
      </c>
      <c r="AG23" s="88"/>
      <c r="AH23" s="55">
        <f>AVERAGE(C23,J23,Q23,X23,AE23)</f>
        <v>34</v>
      </c>
      <c r="AI23" s="56">
        <f t="shared" ref="AI23" si="4">AVERAGE(D23,K23,R23,Y23,AF23)</f>
        <v>31.2</v>
      </c>
      <c r="AJ23" s="57">
        <f>AVERAGE(E23,L23,S23,Z23,AG23)</f>
        <v>38.5</v>
      </c>
      <c r="AK23" s="56">
        <f>AVERAGE(F23,M23,T23,AA23)</f>
        <v>35.25</v>
      </c>
      <c r="AL23" s="56" t="e">
        <f>AVERAGE(G23,N23,U23,AB23)</f>
        <v>#DIV/0!</v>
      </c>
      <c r="AM23" s="58" t="e">
        <f>AVERAGE(AH23:AI23,AK23:AL23)</f>
        <v>#DIV/0!</v>
      </c>
    </row>
    <row r="24" spans="1:41" ht="15" thickBot="1" x14ac:dyDescent="0.35">
      <c r="A24" s="81"/>
      <c r="B24" s="65" t="s">
        <v>4</v>
      </c>
      <c r="C24" s="123">
        <v>4</v>
      </c>
      <c r="D24" s="106">
        <v>4</v>
      </c>
      <c r="E24" s="106">
        <v>4</v>
      </c>
      <c r="F24" s="106">
        <v>4</v>
      </c>
      <c r="G24" s="106"/>
      <c r="H24" s="106"/>
      <c r="I24" s="106">
        <v>4</v>
      </c>
      <c r="J24" s="106">
        <v>4</v>
      </c>
      <c r="K24" s="106">
        <v>4</v>
      </c>
      <c r="L24" s="106">
        <v>4</v>
      </c>
      <c r="M24" s="106">
        <v>4</v>
      </c>
      <c r="N24" s="106"/>
      <c r="O24" s="106"/>
      <c r="P24" s="106">
        <v>4</v>
      </c>
      <c r="Q24" s="106">
        <v>4</v>
      </c>
      <c r="R24" s="106">
        <v>4</v>
      </c>
      <c r="S24" s="106">
        <v>4</v>
      </c>
      <c r="T24" s="106">
        <v>4</v>
      </c>
      <c r="U24" s="106"/>
      <c r="V24" s="106"/>
      <c r="W24" s="106">
        <v>4</v>
      </c>
      <c r="X24" s="106">
        <v>4</v>
      </c>
      <c r="Y24" s="106">
        <v>4</v>
      </c>
      <c r="Z24" s="106">
        <v>4</v>
      </c>
      <c r="AA24" s="106">
        <v>4</v>
      </c>
      <c r="AB24" s="106"/>
      <c r="AC24" s="106"/>
      <c r="AD24" s="106">
        <v>4</v>
      </c>
      <c r="AE24" s="106">
        <v>4</v>
      </c>
      <c r="AF24" s="106">
        <v>4</v>
      </c>
      <c r="AG24" s="108"/>
      <c r="AH24" s="149"/>
      <c r="AI24" s="150"/>
      <c r="AJ24" s="150"/>
      <c r="AK24" s="150"/>
      <c r="AL24" s="150"/>
      <c r="AM24" s="5"/>
    </row>
    <row r="25" spans="1:41" ht="15" thickBot="1" x14ac:dyDescent="0.35">
      <c r="A25" s="81"/>
      <c r="B25" s="64" t="s">
        <v>10</v>
      </c>
      <c r="C25" s="98">
        <v>7</v>
      </c>
      <c r="D25" s="87">
        <v>6</v>
      </c>
      <c r="E25" s="87">
        <v>15</v>
      </c>
      <c r="F25" s="87">
        <v>16</v>
      </c>
      <c r="G25" s="87"/>
      <c r="H25" s="87"/>
      <c r="I25" s="87">
        <v>18</v>
      </c>
      <c r="J25" s="87">
        <v>23</v>
      </c>
      <c r="K25" s="87">
        <v>11</v>
      </c>
      <c r="L25" s="87">
        <v>22</v>
      </c>
      <c r="M25" s="87">
        <v>27</v>
      </c>
      <c r="N25" s="87"/>
      <c r="O25" s="87"/>
      <c r="P25" s="87">
        <v>16</v>
      </c>
      <c r="Q25" s="87">
        <v>19</v>
      </c>
      <c r="R25" s="87">
        <v>4</v>
      </c>
      <c r="S25" s="87">
        <v>25</v>
      </c>
      <c r="T25" s="87">
        <v>23</v>
      </c>
      <c r="U25" s="87"/>
      <c r="V25" s="87"/>
      <c r="W25" s="87">
        <v>17</v>
      </c>
      <c r="X25" s="87">
        <v>21</v>
      </c>
      <c r="Y25" s="87">
        <v>8</v>
      </c>
      <c r="Z25" s="87">
        <v>13</v>
      </c>
      <c r="AA25" s="87">
        <v>12</v>
      </c>
      <c r="AB25" s="87"/>
      <c r="AC25" s="87"/>
      <c r="AD25" s="87">
        <v>10</v>
      </c>
      <c r="AE25" s="87">
        <v>22</v>
      </c>
      <c r="AF25" s="87">
        <v>5</v>
      </c>
      <c r="AG25" s="88"/>
      <c r="AH25" s="55">
        <f>AVERAGE(C25,J25,Q25,X25,AE25)</f>
        <v>18.399999999999999</v>
      </c>
      <c r="AI25" s="56">
        <f t="shared" ref="AI25" si="5">AVERAGE(D25,K25,R25,Y25,AF25)</f>
        <v>6.8</v>
      </c>
      <c r="AJ25" s="57">
        <f>AVERAGE(E25,L25,S25,Z25,AG25)</f>
        <v>18.75</v>
      </c>
      <c r="AK25" s="56">
        <f>AVERAGE(F25,M25,T25,AA25)</f>
        <v>19.5</v>
      </c>
      <c r="AL25" s="56" t="e">
        <f>AVERAGE(G25,N25,U25,AB25)</f>
        <v>#DIV/0!</v>
      </c>
      <c r="AM25" s="58" t="e">
        <f>AVERAGE(AH25:AI25,AK25:AL25)</f>
        <v>#DIV/0!</v>
      </c>
    </row>
    <row r="26" spans="1:41" ht="15" thickBot="1" x14ac:dyDescent="0.35">
      <c r="A26" s="81"/>
      <c r="B26" s="65" t="s">
        <v>4</v>
      </c>
      <c r="C26" s="123">
        <v>2</v>
      </c>
      <c r="D26" s="106">
        <v>2</v>
      </c>
      <c r="E26" s="106">
        <v>2</v>
      </c>
      <c r="F26" s="106">
        <v>2</v>
      </c>
      <c r="G26" s="106"/>
      <c r="H26" s="106"/>
      <c r="I26" s="106">
        <v>2</v>
      </c>
      <c r="J26" s="106">
        <v>2</v>
      </c>
      <c r="K26" s="106">
        <v>2</v>
      </c>
      <c r="L26" s="106">
        <v>2</v>
      </c>
      <c r="M26" s="106">
        <v>2</v>
      </c>
      <c r="N26" s="106"/>
      <c r="O26" s="106"/>
      <c r="P26" s="106">
        <v>2</v>
      </c>
      <c r="Q26" s="106">
        <v>2</v>
      </c>
      <c r="R26" s="106">
        <v>2</v>
      </c>
      <c r="S26" s="106">
        <v>2</v>
      </c>
      <c r="T26" s="106">
        <v>2</v>
      </c>
      <c r="U26" s="106"/>
      <c r="V26" s="106"/>
      <c r="W26" s="106">
        <v>2</v>
      </c>
      <c r="X26" s="106">
        <v>2</v>
      </c>
      <c r="Y26" s="106">
        <v>2</v>
      </c>
      <c r="Z26" s="106">
        <v>2</v>
      </c>
      <c r="AA26" s="106">
        <v>2</v>
      </c>
      <c r="AB26" s="106"/>
      <c r="AC26" s="106"/>
      <c r="AD26" s="106">
        <v>2</v>
      </c>
      <c r="AE26" s="106">
        <v>2</v>
      </c>
      <c r="AF26" s="106">
        <v>2</v>
      </c>
      <c r="AG26" s="108"/>
      <c r="AH26" s="151"/>
      <c r="AI26" s="152"/>
      <c r="AJ26" s="152"/>
      <c r="AK26" s="152"/>
      <c r="AL26" s="152"/>
      <c r="AM26" s="18"/>
    </row>
    <row r="27" spans="1:41" ht="21.6" thickBot="1" x14ac:dyDescent="0.35">
      <c r="A27" s="81"/>
      <c r="B27" s="41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5"/>
      <c r="N27" s="125" t="s">
        <v>5</v>
      </c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53"/>
      <c r="AI27" s="154"/>
      <c r="AJ27" s="154"/>
      <c r="AK27" s="154"/>
      <c r="AL27" s="154"/>
      <c r="AM27" s="19"/>
    </row>
    <row r="28" spans="1:41" ht="15" thickBot="1" x14ac:dyDescent="0.35">
      <c r="A28" s="81"/>
      <c r="B28" s="64" t="s">
        <v>9</v>
      </c>
      <c r="C28" s="98">
        <v>66</v>
      </c>
      <c r="D28" s="87">
        <v>35</v>
      </c>
      <c r="E28" s="87">
        <v>99</v>
      </c>
      <c r="F28" s="87">
        <v>102</v>
      </c>
      <c r="G28" s="87"/>
      <c r="H28" s="87"/>
      <c r="I28" s="87">
        <v>107</v>
      </c>
      <c r="J28" s="87">
        <v>101</v>
      </c>
      <c r="K28" s="87">
        <v>37</v>
      </c>
      <c r="L28" s="87">
        <v>106</v>
      </c>
      <c r="M28" s="87">
        <v>108</v>
      </c>
      <c r="N28" s="87"/>
      <c r="O28" s="87"/>
      <c r="P28" s="87">
        <v>107</v>
      </c>
      <c r="Q28" s="87">
        <v>114</v>
      </c>
      <c r="R28" s="87">
        <v>31</v>
      </c>
      <c r="S28" s="87">
        <v>105</v>
      </c>
      <c r="T28" s="87">
        <v>119</v>
      </c>
      <c r="U28" s="87"/>
      <c r="V28" s="87"/>
      <c r="W28" s="87">
        <v>108</v>
      </c>
      <c r="X28" s="87">
        <v>113</v>
      </c>
      <c r="Y28" s="87">
        <v>40</v>
      </c>
      <c r="Z28" s="87">
        <v>93</v>
      </c>
      <c r="AA28" s="87">
        <v>107</v>
      </c>
      <c r="AB28" s="87"/>
      <c r="AC28" s="87"/>
      <c r="AD28" s="87">
        <v>108</v>
      </c>
      <c r="AE28" s="87">
        <v>112</v>
      </c>
      <c r="AF28" s="87">
        <v>40</v>
      </c>
      <c r="AG28" s="88"/>
      <c r="AH28" s="55">
        <f>AVERAGE(C28,J28,Q28,X28,AE28)</f>
        <v>101.2</v>
      </c>
      <c r="AI28" s="56">
        <f t="shared" ref="AI28" si="6">AVERAGE(D28,K28,R28,Y28,AF28)</f>
        <v>36.6</v>
      </c>
      <c r="AJ28" s="57">
        <f>AVERAGE(E28,L28,S28,Z28,AG28)</f>
        <v>100.75</v>
      </c>
      <c r="AK28" s="56">
        <f>AVERAGE(F28,M28,T28,AA28)</f>
        <v>109</v>
      </c>
      <c r="AL28" s="56" t="e">
        <f>AVERAGE(G28,N28,U28,AB28)</f>
        <v>#DIV/0!</v>
      </c>
      <c r="AM28" s="58" t="e">
        <f>AVERAGE(AH28:AI28,AK28:AL28)</f>
        <v>#DIV/0!</v>
      </c>
    </row>
    <row r="29" spans="1:41" ht="15" thickBot="1" x14ac:dyDescent="0.35">
      <c r="A29" s="81"/>
      <c r="B29" s="66" t="s">
        <v>4</v>
      </c>
      <c r="C29" s="123">
        <v>6</v>
      </c>
      <c r="D29" s="106">
        <v>4</v>
      </c>
      <c r="E29" s="106">
        <v>6</v>
      </c>
      <c r="F29" s="106">
        <v>6</v>
      </c>
      <c r="G29" s="106"/>
      <c r="H29" s="106"/>
      <c r="I29" s="106">
        <v>6</v>
      </c>
      <c r="J29" s="106">
        <v>6</v>
      </c>
      <c r="K29" s="106">
        <v>6</v>
      </c>
      <c r="L29" s="106">
        <v>6</v>
      </c>
      <c r="M29" s="106">
        <v>6</v>
      </c>
      <c r="N29" s="106"/>
      <c r="O29" s="106"/>
      <c r="P29" s="106">
        <v>6</v>
      </c>
      <c r="Q29" s="106">
        <v>6</v>
      </c>
      <c r="R29" s="106">
        <v>6</v>
      </c>
      <c r="S29" s="106">
        <v>6</v>
      </c>
      <c r="T29" s="106">
        <v>6</v>
      </c>
      <c r="U29" s="106"/>
      <c r="V29" s="106"/>
      <c r="W29" s="106">
        <v>6</v>
      </c>
      <c r="X29" s="106">
        <v>6</v>
      </c>
      <c r="Y29" s="106">
        <v>6</v>
      </c>
      <c r="Z29" s="106">
        <v>6</v>
      </c>
      <c r="AA29" s="106">
        <v>6</v>
      </c>
      <c r="AB29" s="106"/>
      <c r="AC29" s="106"/>
      <c r="AD29" s="106">
        <v>6</v>
      </c>
      <c r="AE29" s="106">
        <v>6</v>
      </c>
      <c r="AF29" s="106">
        <v>6</v>
      </c>
      <c r="AG29" s="108"/>
      <c r="AH29" s="155"/>
      <c r="AI29" s="156"/>
      <c r="AJ29" s="156"/>
      <c r="AK29" s="156"/>
      <c r="AL29" s="156"/>
      <c r="AM29" s="6"/>
    </row>
    <row r="30" spans="1:41" ht="15" thickBot="1" x14ac:dyDescent="0.35">
      <c r="A30" s="81"/>
      <c r="B30" s="64" t="s">
        <v>13</v>
      </c>
      <c r="C30" s="98">
        <v>36</v>
      </c>
      <c r="D30" s="87">
        <v>35</v>
      </c>
      <c r="E30" s="87">
        <v>52</v>
      </c>
      <c r="F30" s="87">
        <v>50</v>
      </c>
      <c r="G30" s="87"/>
      <c r="H30" s="87"/>
      <c r="I30" s="87">
        <v>66</v>
      </c>
      <c r="J30" s="87">
        <v>62</v>
      </c>
      <c r="K30" s="87">
        <v>37</v>
      </c>
      <c r="L30" s="87">
        <v>65</v>
      </c>
      <c r="M30" s="87">
        <v>60</v>
      </c>
      <c r="N30" s="87"/>
      <c r="O30" s="87"/>
      <c r="P30" s="87">
        <v>69</v>
      </c>
      <c r="Q30" s="87">
        <v>71</v>
      </c>
      <c r="R30" s="87">
        <v>31</v>
      </c>
      <c r="S30" s="87">
        <v>59</v>
      </c>
      <c r="T30" s="87">
        <v>66</v>
      </c>
      <c r="U30" s="87"/>
      <c r="V30" s="87"/>
      <c r="W30" s="87">
        <v>58</v>
      </c>
      <c r="X30" s="87">
        <v>68</v>
      </c>
      <c r="Y30" s="87">
        <v>40</v>
      </c>
      <c r="Z30" s="87">
        <v>57</v>
      </c>
      <c r="AA30" s="87">
        <v>60</v>
      </c>
      <c r="AB30" s="87"/>
      <c r="AC30" s="87"/>
      <c r="AD30" s="87">
        <v>65</v>
      </c>
      <c r="AE30" s="87">
        <v>70</v>
      </c>
      <c r="AF30" s="87">
        <v>40</v>
      </c>
      <c r="AG30" s="88"/>
      <c r="AH30" s="55">
        <f>AVERAGE(C30,J30,Q30,X30,AE30)</f>
        <v>61.4</v>
      </c>
      <c r="AI30" s="56">
        <f t="shared" ref="AI30" si="7">AVERAGE(D30,K30,R30,Y30,AF30)</f>
        <v>36.6</v>
      </c>
      <c r="AJ30" s="57">
        <f>AVERAGE(E30,L30,S30,Z30,AG30)</f>
        <v>58.25</v>
      </c>
      <c r="AK30" s="56">
        <f>AVERAGE(F30,M30,T30,AA30)</f>
        <v>59</v>
      </c>
      <c r="AL30" s="56" t="e">
        <f>AVERAGE(G30,N30,U30,AB30)</f>
        <v>#DIV/0!</v>
      </c>
      <c r="AM30" s="58" t="e">
        <f>AVERAGE(AH30:AI30,AK30:AL30)</f>
        <v>#DIV/0!</v>
      </c>
    </row>
    <row r="31" spans="1:41" ht="15" thickBot="1" x14ac:dyDescent="0.35">
      <c r="A31" s="81"/>
      <c r="B31" s="66" t="s">
        <v>4</v>
      </c>
      <c r="C31" s="123">
        <v>4</v>
      </c>
      <c r="D31" s="106">
        <v>3</v>
      </c>
      <c r="E31" s="106">
        <v>4</v>
      </c>
      <c r="F31" s="106">
        <v>4</v>
      </c>
      <c r="G31" s="106"/>
      <c r="H31" s="106"/>
      <c r="I31" s="106">
        <v>4</v>
      </c>
      <c r="J31" s="106">
        <v>4</v>
      </c>
      <c r="K31" s="106">
        <v>3</v>
      </c>
      <c r="L31" s="106">
        <v>4</v>
      </c>
      <c r="M31" s="106">
        <v>4</v>
      </c>
      <c r="N31" s="106"/>
      <c r="O31" s="106"/>
      <c r="P31" s="106">
        <v>4</v>
      </c>
      <c r="Q31" s="106">
        <v>4</v>
      </c>
      <c r="R31" s="106">
        <v>3</v>
      </c>
      <c r="S31" s="106">
        <v>4</v>
      </c>
      <c r="T31" s="106">
        <v>4</v>
      </c>
      <c r="U31" s="106"/>
      <c r="V31" s="106"/>
      <c r="W31" s="106">
        <v>4</v>
      </c>
      <c r="X31" s="106">
        <v>4</v>
      </c>
      <c r="Y31" s="106">
        <v>3</v>
      </c>
      <c r="Z31" s="106">
        <v>4</v>
      </c>
      <c r="AA31" s="106">
        <v>4</v>
      </c>
      <c r="AB31" s="106"/>
      <c r="AC31" s="106"/>
      <c r="AD31" s="106">
        <v>4</v>
      </c>
      <c r="AE31" s="106">
        <v>4</v>
      </c>
      <c r="AF31" s="106">
        <v>3</v>
      </c>
      <c r="AG31" s="108"/>
      <c r="AH31" s="149"/>
      <c r="AI31" s="150"/>
      <c r="AJ31" s="150"/>
      <c r="AK31" s="150"/>
      <c r="AL31" s="150"/>
      <c r="AM31" s="5"/>
    </row>
    <row r="32" spans="1:41" ht="15" thickBot="1" x14ac:dyDescent="0.35">
      <c r="A32" s="81"/>
      <c r="B32" s="64" t="s">
        <v>10</v>
      </c>
      <c r="C32" s="98">
        <v>17</v>
      </c>
      <c r="D32" s="87">
        <v>15</v>
      </c>
      <c r="E32" s="87">
        <v>33</v>
      </c>
      <c r="F32" s="87">
        <v>35</v>
      </c>
      <c r="G32" s="87"/>
      <c r="H32" s="87"/>
      <c r="I32" s="87">
        <v>24</v>
      </c>
      <c r="J32" s="87">
        <v>25</v>
      </c>
      <c r="K32" s="87">
        <v>17</v>
      </c>
      <c r="L32" s="87">
        <v>36</v>
      </c>
      <c r="M32" s="87">
        <v>22</v>
      </c>
      <c r="N32" s="87"/>
      <c r="O32" s="87"/>
      <c r="P32" s="87">
        <v>21</v>
      </c>
      <c r="Q32" s="87">
        <v>29</v>
      </c>
      <c r="R32" s="87">
        <v>17</v>
      </c>
      <c r="S32" s="87">
        <v>24</v>
      </c>
      <c r="T32" s="87">
        <v>25</v>
      </c>
      <c r="U32" s="87"/>
      <c r="V32" s="87"/>
      <c r="W32" s="87">
        <v>20</v>
      </c>
      <c r="X32" s="87">
        <v>28</v>
      </c>
      <c r="Y32" s="87">
        <v>14</v>
      </c>
      <c r="Z32" s="87">
        <v>30</v>
      </c>
      <c r="AA32" s="87">
        <v>26</v>
      </c>
      <c r="AB32" s="87"/>
      <c r="AC32" s="87"/>
      <c r="AD32" s="87">
        <v>29</v>
      </c>
      <c r="AE32" s="87">
        <v>16</v>
      </c>
      <c r="AF32" s="87">
        <v>18</v>
      </c>
      <c r="AG32" s="88"/>
      <c r="AH32" s="55">
        <f>AVERAGE(C32,J32,Q32,X32,AE32)</f>
        <v>23</v>
      </c>
      <c r="AI32" s="56">
        <f t="shared" ref="AI32" si="8">AVERAGE(D32,K32,R32,Y32,AF32)</f>
        <v>16.2</v>
      </c>
      <c r="AJ32" s="57">
        <f>AVERAGE(E32,L32,S32,Z32,AG32)</f>
        <v>30.75</v>
      </c>
      <c r="AK32" s="56">
        <f>AVERAGE(F32,M32,T32,AA32)</f>
        <v>27</v>
      </c>
      <c r="AL32" s="56" t="e">
        <f>AVERAGE(G32,N32,U32,AB32)</f>
        <v>#DIV/0!</v>
      </c>
      <c r="AM32" s="58" t="e">
        <f>AVERAGE(AH32:AI32,AK32:AL32)</f>
        <v>#DIV/0!</v>
      </c>
    </row>
    <row r="33" spans="1:39" ht="15" thickBot="1" x14ac:dyDescent="0.35">
      <c r="A33" s="82"/>
      <c r="B33" s="66" t="s">
        <v>4</v>
      </c>
      <c r="C33" s="123">
        <v>2</v>
      </c>
      <c r="D33" s="106">
        <v>1</v>
      </c>
      <c r="E33" s="106">
        <v>2</v>
      </c>
      <c r="F33" s="106">
        <v>2</v>
      </c>
      <c r="G33" s="106"/>
      <c r="H33" s="106"/>
      <c r="I33" s="106">
        <v>2</v>
      </c>
      <c r="J33" s="106">
        <v>2</v>
      </c>
      <c r="K33" s="106">
        <v>1</v>
      </c>
      <c r="L33" s="106">
        <v>2</v>
      </c>
      <c r="M33" s="106">
        <v>2</v>
      </c>
      <c r="N33" s="106"/>
      <c r="O33" s="106"/>
      <c r="P33" s="106">
        <v>2</v>
      </c>
      <c r="Q33" s="106">
        <v>2</v>
      </c>
      <c r="R33" s="106">
        <v>1</v>
      </c>
      <c r="S33" s="106">
        <v>2</v>
      </c>
      <c r="T33" s="106">
        <v>2</v>
      </c>
      <c r="U33" s="106"/>
      <c r="V33" s="106"/>
      <c r="W33" s="106">
        <v>2</v>
      </c>
      <c r="X33" s="106">
        <v>2</v>
      </c>
      <c r="Y33" s="106">
        <v>1</v>
      </c>
      <c r="Z33" s="106">
        <v>2</v>
      </c>
      <c r="AA33" s="106">
        <v>2</v>
      </c>
      <c r="AB33" s="106"/>
      <c r="AC33" s="106"/>
      <c r="AD33" s="106">
        <v>2</v>
      </c>
      <c r="AE33" s="106">
        <v>2</v>
      </c>
      <c r="AF33" s="106">
        <v>1</v>
      </c>
      <c r="AG33" s="108"/>
      <c r="AH33" s="3"/>
      <c r="AI33" s="4"/>
      <c r="AJ33" s="4"/>
      <c r="AK33" s="4"/>
      <c r="AL33" s="4"/>
      <c r="AM33" s="5"/>
    </row>
    <row r="34" spans="1:39" ht="15" thickBot="1" x14ac:dyDescent="0.35">
      <c r="A34" s="1"/>
      <c r="B34" s="2" t="s">
        <v>42</v>
      </c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</row>
    <row r="38" spans="1:39" x14ac:dyDescent="0.3">
      <c r="C38" s="10"/>
      <c r="D38" s="10" t="s">
        <v>25</v>
      </c>
    </row>
    <row r="39" spans="1:39" x14ac:dyDescent="0.3">
      <c r="C39" s="10"/>
      <c r="D39" s="10" t="s">
        <v>26</v>
      </c>
    </row>
  </sheetData>
  <mergeCells count="7">
    <mergeCell ref="AH1:AM1"/>
    <mergeCell ref="A4:A7"/>
    <mergeCell ref="A15:A16"/>
    <mergeCell ref="A17:A18"/>
    <mergeCell ref="C34:AM34"/>
    <mergeCell ref="A20:A33"/>
    <mergeCell ref="A8:A13"/>
  </mergeCells>
  <conditionalFormatting sqref="C21:AG26 C28:AG33 C3:AG13 C15:AG16 C18:AG18 C17:AG17 C15:AG18">
    <cfRule type="expression" dxfId="9" priority="5">
      <formula>WEEKDAY(C$3,2)&gt;5</formula>
    </cfRule>
  </conditionalFormatting>
  <conditionalFormatting sqref="C11:AG11 C15:AG16">
    <cfRule type="expression" dxfId="8" priority="3">
      <formula>WEEKDAY(C$3,2)=3</formula>
    </cfRule>
  </conditionalFormatting>
  <conditionalFormatting sqref="C2:AG2">
    <cfRule type="expression" dxfId="7" priority="12">
      <formula>WEEKDAY(C$3,2)&gt;5</formula>
    </cfRule>
  </conditionalFormatting>
  <conditionalFormatting sqref="C3:AG12 C21:AG25 C28:AG32 C15:AG18">
    <cfRule type="expression" dxfId="6" priority="7">
      <formula>WEEKDAY(C$3,2)=5</formula>
    </cfRule>
    <cfRule type="expression" dxfId="5" priority="8">
      <formula>WEEKDAY(C$3,2)=4</formula>
    </cfRule>
    <cfRule type="expression" dxfId="4" priority="9">
      <formula>WEEKDAY(C$3,2)=3</formula>
    </cfRule>
    <cfRule type="expression" dxfId="3" priority="10">
      <formula>WEEKDAY(C$3,2)=2</formula>
    </cfRule>
  </conditionalFormatting>
  <conditionalFormatting sqref="B4:AG13 B21:AG26 B28:AG33">
    <cfRule type="expression" dxfId="2" priority="6">
      <formula>$B4="Nb de poste"</formula>
    </cfRule>
  </conditionalFormatting>
  <conditionalFormatting sqref="C17:AG18">
    <cfRule type="expression" dxfId="1" priority="1">
      <formula>OR(WEEKDAY(C$3,2)=1,WEEKDAY(C$3,2)=2,WEEKDAY(C$3,2)=4,WEEKDAY(C$3,2)=5)</formula>
    </cfRule>
  </conditionalFormatting>
  <conditionalFormatting sqref="C3:AG12 C21:AG25 C28:AG32 C15:AG18 AH3">
    <cfRule type="expression" dxfId="0" priority="11">
      <formula>WEEKDAY(C$3,2)=1</formula>
    </cfRule>
  </conditionalFormatting>
  <dataValidations count="1">
    <dataValidation type="list" allowBlank="1" showInputMessage="1" showErrorMessage="1" sqref="T1:T2">
      <formula1>$AR$4:$AR$15</formula1>
    </dataValidation>
  </dataValidations>
  <pageMargins left="7.874015748031496E-2" right="0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SEPTEMBRE 2015 TEST V2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 Enfance</dc:creator>
  <cp:lastModifiedBy>Eric Nhan-Duc</cp:lastModifiedBy>
  <cp:lastPrinted>2015-10-01T13:58:04Z</cp:lastPrinted>
  <dcterms:created xsi:type="dcterms:W3CDTF">2014-08-20T10:22:06Z</dcterms:created>
  <dcterms:modified xsi:type="dcterms:W3CDTF">2016-07-27T11:52:26Z</dcterms:modified>
</cp:coreProperties>
</file>