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3040" windowHeight="8808" activeTab="2"/>
  </bookViews>
  <sheets>
    <sheet name="Setup" sheetId="1" r:id="rId1"/>
    <sheet name="Personnel" sheetId="2" r:id="rId2"/>
    <sheet name="P1" sheetId="3" r:id="rId3"/>
  </sheets>
  <definedNames>
    <definedName name="année">Setup!$C$1</definedName>
    <definedName name="code">Setup!$I$4:$I$11</definedName>
    <definedName name="Effectif_minimum">Setup!$I$4:$I$11</definedName>
    <definedName name="fonction">Tab_Fonction[Fonction]</definedName>
    <definedName name="joursférié">Tab_férié[Date]</definedName>
    <definedName name="Personnel">TabPersonnel[Personnel]</definedName>
    <definedName name="PersonnelP1">TabPersonnelP1[Personnel]</definedName>
    <definedName name="_xlnm.Print_Area" localSheetId="2">'P1'!$A$3:$AF$56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K20" i="1"/>
  <c r="B48" i="3"/>
  <c r="B49" i="3"/>
  <c r="B50" i="3"/>
  <c r="B51" i="3"/>
  <c r="B52" i="3"/>
  <c r="B53" i="3"/>
  <c r="B54" i="3"/>
  <c r="B55" i="3"/>
  <c r="A48" i="3"/>
  <c r="A49" i="3"/>
  <c r="A50" i="3"/>
  <c r="A51" i="3"/>
  <c r="A52" i="3"/>
  <c r="A53" i="3"/>
  <c r="A54" i="3"/>
  <c r="A55" i="3"/>
  <c r="A7" i="3"/>
  <c r="A8" i="3"/>
  <c r="A6" i="3"/>
  <c r="B5" i="2"/>
  <c r="M3" i="3"/>
  <c r="B56" i="3" l="1"/>
  <c r="S3" i="3" l="1"/>
  <c r="C5" i="3"/>
  <c r="G16" i="1"/>
  <c r="D16" i="1"/>
  <c r="G15" i="1"/>
  <c r="D15" i="1"/>
  <c r="G14" i="1"/>
  <c r="D14" i="1"/>
  <c r="G13" i="1"/>
  <c r="D13" i="1"/>
  <c r="G12" i="1"/>
  <c r="D12" i="1"/>
  <c r="G11" i="1"/>
  <c r="D11" i="1"/>
  <c r="G10" i="1"/>
  <c r="D10" i="1"/>
  <c r="G9" i="1"/>
  <c r="D9" i="1"/>
  <c r="G8" i="1"/>
  <c r="D8" i="1"/>
  <c r="G7" i="1"/>
  <c r="D7" i="1"/>
  <c r="G6" i="1"/>
  <c r="D6" i="1"/>
  <c r="G5" i="1"/>
  <c r="D5" i="1"/>
  <c r="G4" i="1"/>
  <c r="D4" i="1"/>
  <c r="E49" i="3" l="1"/>
  <c r="M49" i="3"/>
  <c r="U49" i="3"/>
  <c r="AC49" i="3"/>
  <c r="C49" i="3"/>
  <c r="S49" i="3"/>
  <c r="F49" i="3"/>
  <c r="N49" i="3"/>
  <c r="V49" i="3"/>
  <c r="AD49" i="3"/>
  <c r="L49" i="3"/>
  <c r="G49" i="3"/>
  <c r="O49" i="3"/>
  <c r="W49" i="3"/>
  <c r="AE49" i="3"/>
  <c r="AA49" i="3"/>
  <c r="H49" i="3"/>
  <c r="P49" i="3"/>
  <c r="X49" i="3"/>
  <c r="AF49" i="3"/>
  <c r="I49" i="3"/>
  <c r="Q49" i="3"/>
  <c r="Y49" i="3"/>
  <c r="D49" i="3"/>
  <c r="K49" i="3"/>
  <c r="AB49" i="3"/>
  <c r="J49" i="3"/>
  <c r="R49" i="3"/>
  <c r="Z49" i="3"/>
  <c r="T49" i="3"/>
  <c r="I50" i="3"/>
  <c r="Q50" i="3"/>
  <c r="Y50" i="3"/>
  <c r="D50" i="3"/>
  <c r="P50" i="3"/>
  <c r="J50" i="3"/>
  <c r="R50" i="3"/>
  <c r="Z50" i="3"/>
  <c r="C50" i="3"/>
  <c r="G50" i="3"/>
  <c r="AF50" i="3"/>
  <c r="K50" i="3"/>
  <c r="S50" i="3"/>
  <c r="AA50" i="3"/>
  <c r="H50" i="3"/>
  <c r="L50" i="3"/>
  <c r="T50" i="3"/>
  <c r="AB50" i="3"/>
  <c r="W50" i="3"/>
  <c r="X50" i="3"/>
  <c r="E50" i="3"/>
  <c r="M50" i="3"/>
  <c r="U50" i="3"/>
  <c r="AC50" i="3"/>
  <c r="O50" i="3"/>
  <c r="F50" i="3"/>
  <c r="N50" i="3"/>
  <c r="V50" i="3"/>
  <c r="AD50" i="3"/>
  <c r="AE50" i="3"/>
  <c r="E51" i="3"/>
  <c r="M51" i="3"/>
  <c r="U51" i="3"/>
  <c r="AC51" i="3"/>
  <c r="C51" i="3"/>
  <c r="S51" i="3"/>
  <c r="F51" i="3"/>
  <c r="N51" i="3"/>
  <c r="V51" i="3"/>
  <c r="AD51" i="3"/>
  <c r="G51" i="3"/>
  <c r="O51" i="3"/>
  <c r="W51" i="3"/>
  <c r="AE51" i="3"/>
  <c r="K51" i="3"/>
  <c r="AB51" i="3"/>
  <c r="D51" i="3"/>
  <c r="H51" i="3"/>
  <c r="P51" i="3"/>
  <c r="X51" i="3"/>
  <c r="AF51" i="3"/>
  <c r="I51" i="3"/>
  <c r="Q51" i="3"/>
  <c r="Y51" i="3"/>
  <c r="AA51" i="3"/>
  <c r="T51" i="3"/>
  <c r="J51" i="3"/>
  <c r="R51" i="3"/>
  <c r="Z51" i="3"/>
  <c r="L51" i="3"/>
  <c r="I52" i="3"/>
  <c r="Q52" i="3"/>
  <c r="Y52" i="3"/>
  <c r="D52" i="3"/>
  <c r="AE52" i="3"/>
  <c r="H52" i="3"/>
  <c r="J52" i="3"/>
  <c r="R52" i="3"/>
  <c r="Z52" i="3"/>
  <c r="G52" i="3"/>
  <c r="X52" i="3"/>
  <c r="K52" i="3"/>
  <c r="S52" i="3"/>
  <c r="AA52" i="3"/>
  <c r="O52" i="3"/>
  <c r="L52" i="3"/>
  <c r="T52" i="3"/>
  <c r="AB52" i="3"/>
  <c r="W52" i="3"/>
  <c r="P52" i="3"/>
  <c r="C52" i="3"/>
  <c r="E52" i="3"/>
  <c r="M52" i="3"/>
  <c r="U52" i="3"/>
  <c r="AC52" i="3"/>
  <c r="F52" i="3"/>
  <c r="N52" i="3"/>
  <c r="V52" i="3"/>
  <c r="AD52" i="3"/>
  <c r="AF52" i="3"/>
  <c r="E53" i="3"/>
  <c r="M53" i="3"/>
  <c r="U53" i="3"/>
  <c r="AC53" i="3"/>
  <c r="AB53" i="3"/>
  <c r="F53" i="3"/>
  <c r="N53" i="3"/>
  <c r="V53" i="3"/>
  <c r="AD53" i="3"/>
  <c r="D53" i="3"/>
  <c r="AA53" i="3"/>
  <c r="G53" i="3"/>
  <c r="O53" i="3"/>
  <c r="W53" i="3"/>
  <c r="AE53" i="3"/>
  <c r="T53" i="3"/>
  <c r="H53" i="3"/>
  <c r="P53" i="3"/>
  <c r="X53" i="3"/>
  <c r="AF53" i="3"/>
  <c r="I53" i="3"/>
  <c r="Q53" i="3"/>
  <c r="Y53" i="3"/>
  <c r="S53" i="3"/>
  <c r="C53" i="3"/>
  <c r="L53" i="3"/>
  <c r="J53" i="3"/>
  <c r="R53" i="3"/>
  <c r="Z53" i="3"/>
  <c r="K53" i="3"/>
  <c r="E55" i="3"/>
  <c r="M55" i="3"/>
  <c r="U55" i="3"/>
  <c r="AC55" i="3"/>
  <c r="W55" i="3"/>
  <c r="T55" i="3"/>
  <c r="F55" i="3"/>
  <c r="N55" i="3"/>
  <c r="V55" i="3"/>
  <c r="AD55" i="3"/>
  <c r="G55" i="3"/>
  <c r="AE55" i="3"/>
  <c r="Y55" i="3"/>
  <c r="C55" i="3"/>
  <c r="Z55" i="3"/>
  <c r="AA55" i="3"/>
  <c r="AB55" i="3"/>
  <c r="O55" i="3"/>
  <c r="S55" i="3"/>
  <c r="H55" i="3"/>
  <c r="P55" i="3"/>
  <c r="X55" i="3"/>
  <c r="AF55" i="3"/>
  <c r="D55" i="3"/>
  <c r="R55" i="3"/>
  <c r="I55" i="3"/>
  <c r="Q55" i="3"/>
  <c r="L55" i="3"/>
  <c r="J55" i="3"/>
  <c r="K55" i="3"/>
  <c r="I54" i="3"/>
  <c r="Q54" i="3"/>
  <c r="Y54" i="3"/>
  <c r="F54" i="3"/>
  <c r="V54" i="3"/>
  <c r="C54" i="3"/>
  <c r="O54" i="3"/>
  <c r="J54" i="3"/>
  <c r="R54" i="3"/>
  <c r="Z54" i="3"/>
  <c r="H54" i="3"/>
  <c r="K54" i="3"/>
  <c r="S54" i="3"/>
  <c r="AA54" i="3"/>
  <c r="D54" i="3"/>
  <c r="AD54" i="3"/>
  <c r="G54" i="3"/>
  <c r="X54" i="3"/>
  <c r="L54" i="3"/>
  <c r="T54" i="3"/>
  <c r="AB54" i="3"/>
  <c r="W54" i="3"/>
  <c r="P54" i="3"/>
  <c r="E54" i="3"/>
  <c r="M54" i="3"/>
  <c r="U54" i="3"/>
  <c r="AC54" i="3"/>
  <c r="AE54" i="3"/>
  <c r="N54" i="3"/>
  <c r="AF54" i="3"/>
  <c r="H48" i="3"/>
  <c r="I48" i="3"/>
  <c r="Q48" i="3"/>
  <c r="Y48" i="3"/>
  <c r="X48" i="3"/>
  <c r="J48" i="3"/>
  <c r="R48" i="3"/>
  <c r="Z48" i="3"/>
  <c r="O48" i="3"/>
  <c r="K48" i="3"/>
  <c r="S48" i="3"/>
  <c r="AA48" i="3"/>
  <c r="G48" i="3"/>
  <c r="P48" i="3"/>
  <c r="P56" i="3" s="1"/>
  <c r="L48" i="3"/>
  <c r="T48" i="3"/>
  <c r="AB48" i="3"/>
  <c r="AE48" i="3"/>
  <c r="AF48" i="3"/>
  <c r="E48" i="3"/>
  <c r="M48" i="3"/>
  <c r="U48" i="3"/>
  <c r="U56" i="3" s="1"/>
  <c r="AC48" i="3"/>
  <c r="D48" i="3"/>
  <c r="F48" i="3"/>
  <c r="N48" i="3"/>
  <c r="V48" i="3"/>
  <c r="AD48" i="3"/>
  <c r="W48" i="3"/>
  <c r="W56" i="3" s="1"/>
  <c r="C48" i="3"/>
  <c r="C4" i="3"/>
  <c r="D5" i="3"/>
  <c r="J56" i="3" l="1"/>
  <c r="AD56" i="3"/>
  <c r="E56" i="3"/>
  <c r="AA56" i="3"/>
  <c r="Y56" i="3"/>
  <c r="G56" i="3"/>
  <c r="AF56" i="3"/>
  <c r="AE56" i="3"/>
  <c r="I56" i="3"/>
  <c r="S56" i="3"/>
  <c r="N56" i="3"/>
  <c r="K56" i="3"/>
  <c r="F56" i="3"/>
  <c r="AB56" i="3"/>
  <c r="O56" i="3"/>
  <c r="H56" i="3"/>
  <c r="M56" i="3"/>
  <c r="X56" i="3"/>
  <c r="V56" i="3"/>
  <c r="Q56" i="3"/>
  <c r="D56" i="3"/>
  <c r="T56" i="3"/>
  <c r="Z56" i="3"/>
  <c r="AC56" i="3"/>
  <c r="L56" i="3"/>
  <c r="R56" i="3"/>
  <c r="C56" i="3"/>
  <c r="E5" i="3"/>
  <c r="D4" i="3"/>
  <c r="E4" i="3" l="1"/>
  <c r="F5" i="3"/>
  <c r="F4" i="3" l="1"/>
  <c r="G5" i="3"/>
  <c r="G4" i="3" l="1"/>
  <c r="H5" i="3"/>
  <c r="H4" i="3" l="1"/>
  <c r="I5" i="3"/>
  <c r="I4" i="3" l="1"/>
  <c r="J5" i="3"/>
  <c r="J4" i="3" l="1"/>
  <c r="K5" i="3"/>
  <c r="K4" i="3" l="1"/>
  <c r="L5" i="3"/>
  <c r="M5" i="3" l="1"/>
  <c r="L4" i="3"/>
  <c r="M4" i="3" l="1"/>
  <c r="N5" i="3"/>
  <c r="N4" i="3" l="1"/>
  <c r="O5" i="3"/>
  <c r="O4" i="3" l="1"/>
  <c r="P5" i="3"/>
  <c r="P4" i="3" l="1"/>
  <c r="Q5" i="3"/>
  <c r="Q4" i="3" l="1"/>
  <c r="R5" i="3"/>
  <c r="R4" i="3" l="1"/>
  <c r="S5" i="3"/>
  <c r="S4" i="3" l="1"/>
  <c r="T5" i="3"/>
  <c r="U5" i="3" l="1"/>
  <c r="T4" i="3"/>
  <c r="U4" i="3" l="1"/>
  <c r="V5" i="3"/>
  <c r="V4" i="3" l="1"/>
  <c r="W5" i="3"/>
  <c r="W4" i="3" l="1"/>
  <c r="X5" i="3"/>
  <c r="X4" i="3" l="1"/>
  <c r="Y5" i="3"/>
  <c r="Y4" i="3" l="1"/>
  <c r="Z5" i="3"/>
  <c r="Z4" i="3" l="1"/>
  <c r="AA5" i="3"/>
  <c r="AA4" i="3" l="1"/>
  <c r="AB5" i="3"/>
  <c r="AC5" i="3" l="1"/>
  <c r="AB4" i="3"/>
  <c r="AC4" i="3" l="1"/>
  <c r="AD5" i="3"/>
  <c r="AD4" i="3" l="1"/>
  <c r="AE5" i="3"/>
  <c r="AE4" i="3" l="1"/>
  <c r="AF5" i="3"/>
  <c r="AF4" i="3" s="1"/>
</calcChain>
</file>

<file path=xl/sharedStrings.xml><?xml version="1.0" encoding="utf-8"?>
<sst xmlns="http://schemas.openxmlformats.org/spreadsheetml/2006/main" count="115" uniqueCount="92">
  <si>
    <t>Période</t>
  </si>
  <si>
    <t>Fin période</t>
  </si>
  <si>
    <t>Début Période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</si>
  <si>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</si>
  <si>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</si>
  <si>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</si>
  <si>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</si>
  <si>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</si>
  <si>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</si>
  <si>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</si>
  <si>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</si>
  <si>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</si>
  <si>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</si>
  <si>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</si>
  <si>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</si>
  <si>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</si>
  <si>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ANNÉE EN COURS</t>
  </si>
  <si>
    <t>NB jour</t>
  </si>
  <si>
    <t>Fonction</t>
  </si>
  <si>
    <t>Chef d'équipe</t>
  </si>
  <si>
    <t>Infirmier(ère)</t>
  </si>
  <si>
    <t>Infirmière auxillière</t>
  </si>
  <si>
    <t>Période du</t>
  </si>
  <si>
    <t>au</t>
  </si>
  <si>
    <t>Personnel</t>
  </si>
  <si>
    <t>Annie Bourgault</t>
  </si>
  <si>
    <t>"=JOURSEM(D$3;2)&gt;5</t>
  </si>
  <si>
    <t>Secrétaire</t>
  </si>
  <si>
    <t>Jours fériés</t>
  </si>
  <si>
    <t>Confédération</t>
  </si>
  <si>
    <t>Fête du travail</t>
  </si>
  <si>
    <t>Action de grâce</t>
  </si>
  <si>
    <t>Veille de Noël</t>
  </si>
  <si>
    <t>Noël</t>
  </si>
  <si>
    <t>Lendemain de Noël</t>
  </si>
  <si>
    <t>Veille du jour de l'an</t>
  </si>
  <si>
    <t>Jour de l'an</t>
  </si>
  <si>
    <t>Lendemain du jour de l'an</t>
  </si>
  <si>
    <t>Vendredi Saint</t>
  </si>
  <si>
    <t>Lundi de Pâques</t>
  </si>
  <si>
    <t>Fête Nationale</t>
  </si>
  <si>
    <t>Journée nationale des Patriotes</t>
  </si>
  <si>
    <t>Date</t>
  </si>
  <si>
    <t>Assistante</t>
  </si>
  <si>
    <t>Préposé bén.</t>
  </si>
  <si>
    <t>Agente administrative</t>
  </si>
  <si>
    <t>"=NB.SI(joursférié;D$3)&gt;0</t>
  </si>
  <si>
    <t>Code</t>
  </si>
  <si>
    <t>Définition</t>
  </si>
  <si>
    <t>Jour</t>
  </si>
  <si>
    <t>A</t>
  </si>
  <si>
    <t>Accueil</t>
  </si>
  <si>
    <t>SR1</t>
  </si>
  <si>
    <t>Salle de réveil temps 1</t>
  </si>
  <si>
    <t>SR2</t>
  </si>
  <si>
    <t>Salle de réveil temps 2</t>
  </si>
  <si>
    <t>SR3</t>
  </si>
  <si>
    <t>Salle de réveil temps 3</t>
  </si>
  <si>
    <t>SR4</t>
  </si>
  <si>
    <t>Salle de réveil temps 4</t>
  </si>
  <si>
    <t>CE</t>
  </si>
  <si>
    <t>G</t>
  </si>
  <si>
    <t>Garde de semaine</t>
  </si>
  <si>
    <t>G24</t>
  </si>
  <si>
    <t>Garde 24hr</t>
  </si>
  <si>
    <t>V</t>
  </si>
  <si>
    <t>Vacances</t>
  </si>
  <si>
    <t>MAL</t>
  </si>
  <si>
    <t>Congé maladie</t>
  </si>
  <si>
    <t>MAT</t>
  </si>
  <si>
    <t>Maternité</t>
  </si>
  <si>
    <t>ORI</t>
  </si>
  <si>
    <t>Formation Oriention</t>
  </si>
  <si>
    <t>FOEC</t>
  </si>
  <si>
    <t>Formation FOEC</t>
  </si>
  <si>
    <t>CP</t>
  </si>
  <si>
    <t>Congé pâyé</t>
  </si>
  <si>
    <t>Valérie Bourgault</t>
  </si>
  <si>
    <t>Dominic Côté</t>
  </si>
  <si>
    <t>QT</t>
  </si>
  <si>
    <t>Total</t>
  </si>
  <si>
    <t>a</t>
  </si>
  <si>
    <t>sr1</t>
  </si>
  <si>
    <t>sr2</t>
  </si>
  <si>
    <t>sr3</t>
  </si>
  <si>
    <t>sr4</t>
  </si>
  <si>
    <t>ce</t>
  </si>
  <si>
    <t>Total:</t>
  </si>
  <si>
    <t>Effectif minimum</t>
  </si>
  <si>
    <t>Min</t>
  </si>
  <si>
    <t>Recherche tableau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</si>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</sst>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F800]dddd\,\ mmmm\ dd\,\ yyyy"/>
    <numFmt numFmtId="165" formatCode="dd"/>
    <numFmt numFmtId="166" formatCode="ddd"/>
    <numFmt numFmtId="167" formatCode="dddd\ d\ mmmm\ yyyy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0"/>
      <color theme="1"/>
      <name val="Century Gothic"/>
      <family val="2"/>
    </font>
    <font>
      <sz val="12"/>
      <color theme="1"/>
      <name val="Century Gothic"/>
      <family val="2"/>
    </font>
    <font>
      <sz val="8"/>
      <color theme="3"/>
      <name val="Calibri"/>
      <family val="2"/>
      <scheme val="minor"/>
    </font>
    <font>
      <sz val="11"/>
      <color theme="0"/>
      <name val="Century Gothic"/>
      <family val="2"/>
    </font>
    <font>
      <sz val="10"/>
      <name val="Century Gothic"/>
      <family val="2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b/>
      <sz val="10"/>
      <color rgb="FFFF0000"/>
      <name val="Century Gothic"/>
      <family val="2"/>
    </font>
    <font>
      <b/>
      <sz val="17"/>
      <color theme="1"/>
      <name val="Century Gothic"/>
      <family val="2"/>
    </font>
    <font>
      <sz val="15"/>
      <color theme="1"/>
      <name val="Century Gothic"/>
      <family val="2"/>
    </font>
    <font>
      <b/>
      <sz val="10"/>
      <color theme="1"/>
      <name val="Century Gothic"/>
      <family val="2"/>
    </font>
    <font>
      <b/>
      <sz val="10"/>
      <name val="Century Gothic"/>
      <family val="2"/>
    </font>
    <font>
      <sz val="12"/>
      <color theme="0"/>
      <name val="Century Gothic"/>
      <family val="2"/>
    </font>
  </fonts>
  <fills count="2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3" tint="0.59996337778862885"/>
      </top>
      <bottom/>
      <diagonal/>
    </border>
  </borders>
  <cellStyleXfs count="2">
    <xf numFmtId="0" fontId="0" fillId="0" borderId="0"/>
    <xf numFmtId="0" fontId="4" fillId="0" borderId="0" applyNumberFormat="0" applyFont="0" applyFill="0" applyBorder="0" applyProtection="0">
      <alignment horizontal="left" vertical="center" indent="1"/>
    </xf>
  </cellStyleXfs>
  <cellXfs count="74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3" fillId="0" borderId="0" xfId="0" applyFont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left" vertical="center" indent="1"/>
    </xf>
    <xf numFmtId="0" fontId="6" fillId="0" borderId="3" xfId="0" applyNumberFormat="1" applyFont="1" applyFill="1" applyBorder="1" applyAlignment="1">
      <alignment horizontal="left" vertical="center" indent="1"/>
    </xf>
    <xf numFmtId="0" fontId="2" fillId="0" borderId="0" xfId="0" applyFont="1" applyAlignment="1" applyProtection="1">
      <alignment horizontal="left" vertical="center" indent="1"/>
      <protection locked="0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>
      <alignment horizontal="center" vertical="center"/>
    </xf>
    <xf numFmtId="167" fontId="2" fillId="10" borderId="0" xfId="0" applyNumberFormat="1" applyFont="1" applyFill="1" applyAlignment="1">
      <alignment horizontal="left" vertical="center" indent="1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66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2" fillId="4" borderId="0" xfId="0" applyFont="1" applyFill="1" applyAlignment="1" applyProtection="1">
      <alignment horizontal="center" vertical="center"/>
      <protection locked="0"/>
    </xf>
    <xf numFmtId="0" fontId="2" fillId="7" borderId="0" xfId="0" applyFont="1" applyFill="1" applyAlignment="1" applyProtection="1">
      <alignment horizontal="center" vertical="center"/>
      <protection locked="0"/>
    </xf>
    <xf numFmtId="0" fontId="2" fillId="16" borderId="0" xfId="0" applyFont="1" applyFill="1" applyAlignment="1" applyProtection="1">
      <alignment horizontal="center" vertical="center"/>
      <protection locked="0"/>
    </xf>
    <xf numFmtId="0" fontId="2" fillId="17" borderId="0" xfId="0" applyFont="1" applyFill="1" applyAlignment="1" applyProtection="1">
      <alignment horizontal="center" vertical="center"/>
      <protection locked="0"/>
    </xf>
    <xf numFmtId="0" fontId="2" fillId="18" borderId="0" xfId="0" applyFont="1" applyFill="1" applyAlignment="1">
      <alignment horizontal="center" vertical="center"/>
    </xf>
    <xf numFmtId="167" fontId="2" fillId="18" borderId="0" xfId="0" applyNumberFormat="1" applyFont="1" applyFill="1" applyAlignment="1">
      <alignment horizontal="center" vertical="center"/>
    </xf>
    <xf numFmtId="14" fontId="1" fillId="18" borderId="0" xfId="0" applyNumberFormat="1" applyFont="1" applyFill="1" applyAlignment="1">
      <alignment horizontal="center" vertical="center"/>
    </xf>
    <xf numFmtId="0" fontId="2" fillId="18" borderId="0" xfId="0" applyFont="1" applyFill="1" applyAlignment="1">
      <alignment horizontal="left" vertical="center"/>
    </xf>
    <xf numFmtId="0" fontId="7" fillId="18" borderId="0" xfId="0" applyFont="1" applyFill="1" applyAlignment="1">
      <alignment horizontal="center" vertical="center"/>
    </xf>
    <xf numFmtId="0" fontId="10" fillId="19" borderId="0" xfId="0" applyFont="1" applyFill="1" applyAlignment="1" applyProtection="1">
      <alignment horizontal="center" vertical="center"/>
      <protection locked="0"/>
    </xf>
    <xf numFmtId="0" fontId="2" fillId="18" borderId="0" xfId="0" applyFont="1" applyFill="1" applyAlignment="1" applyProtection="1">
      <alignment horizontal="center" vertical="center"/>
      <protection locked="0"/>
    </xf>
    <xf numFmtId="0" fontId="6" fillId="0" borderId="3" xfId="0" applyNumberFormat="1" applyFont="1" applyBorder="1" applyAlignment="1">
      <alignment horizontal="left" vertical="center" indent="1"/>
    </xf>
    <xf numFmtId="0" fontId="2" fillId="19" borderId="0" xfId="0" applyFont="1" applyFill="1" applyAlignment="1">
      <alignment horizontal="center" vertical="center"/>
    </xf>
    <xf numFmtId="0" fontId="7" fillId="19" borderId="0" xfId="0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2" fillId="18" borderId="0" xfId="0" applyFont="1" applyFill="1" applyAlignment="1" applyProtection="1">
      <alignment horizontal="center" vertical="center"/>
    </xf>
    <xf numFmtId="0" fontId="2" fillId="18" borderId="0" xfId="0" applyNumberFormat="1" applyFont="1" applyFill="1" applyAlignment="1" applyProtection="1">
      <alignment horizontal="center" vertical="center"/>
      <protection locked="0"/>
    </xf>
    <xf numFmtId="0" fontId="1" fillId="18" borderId="0" xfId="0" applyFont="1" applyFill="1" applyBorder="1" applyAlignment="1">
      <alignment horizontal="center" vertical="center"/>
    </xf>
    <xf numFmtId="0" fontId="2" fillId="18" borderId="0" xfId="0" applyFont="1" applyFill="1" applyBorder="1" applyAlignment="1" applyProtection="1">
      <alignment horizontal="center" vertical="center"/>
    </xf>
    <xf numFmtId="0" fontId="12" fillId="18" borderId="0" xfId="0" applyFont="1" applyFill="1" applyBorder="1" applyAlignment="1" applyProtection="1">
      <alignment horizontal="center" vertical="center"/>
    </xf>
    <xf numFmtId="0" fontId="13" fillId="18" borderId="0" xfId="0" applyFont="1" applyFill="1" applyBorder="1" applyAlignment="1" applyProtection="1">
      <alignment horizontal="center" vertical="center"/>
      <protection locked="0"/>
    </xf>
    <xf numFmtId="0" fontId="14" fillId="2" borderId="0" xfId="0" applyFont="1" applyFill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left" vertical="center"/>
      <protection locked="0"/>
    </xf>
    <xf numFmtId="0" fontId="14" fillId="2" borderId="0" xfId="0" applyFont="1" applyFill="1" applyAlignment="1" applyProtection="1">
      <alignment horizontal="center"/>
      <protection locked="0"/>
    </xf>
    <xf numFmtId="0" fontId="0" fillId="18" borderId="0" xfId="0" applyFill="1" applyAlignment="1">
      <alignment horizontal="left" vertical="center"/>
    </xf>
    <xf numFmtId="0" fontId="2" fillId="20" borderId="1" xfId="0" applyFont="1" applyFill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18" borderId="0" xfId="0" applyFont="1" applyFill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left" vertical="center"/>
    </xf>
    <xf numFmtId="0" fontId="11" fillId="0" borderId="0" xfId="0" applyFont="1" applyFill="1" applyAlignment="1">
      <alignment horizontal="center" vertical="center"/>
    </xf>
  </cellXfs>
  <cellStyles count="2">
    <cellStyle name="Normal" xfId="0" builtinId="0"/>
    <cellStyle name="Text" xfId="1"/>
  </cellStyles>
  <dxfs count="3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0" formatCode="General"/>
      <alignment horizontal="left" vertical="center" textRotation="0" wrapText="0" indent="1" justifyLastLine="0" shrinkToFit="0" readingOrder="0"/>
      <border diagonalUp="0" diagonalDown="0">
        <left/>
        <right/>
        <top style="thin">
          <color theme="3" tint="0.59996337778862885"/>
        </top>
        <bottom/>
        <vertical/>
        <horizontal/>
      </border>
    </dxf>
    <dxf>
      <border outline="0">
        <top style="thin">
          <color theme="3" tint="0.59996337778862885"/>
        </top>
      </border>
    </dxf>
    <dxf>
      <border outline="0"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alignment horizontal="left" vertical="center" textRotation="0" wrapText="0" indent="1" justifyLastLine="0" shrinkToFit="0" readingOrder="0"/>
    </dxf>
    <dxf>
      <border outline="0"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0"/>
        <name val="Century Gothic"/>
        <family val="2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theme="4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entury Gothic"/>
        <family val="2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0"/>
        <name val="Century Gothic"/>
        <family val="2"/>
        <scheme val="none"/>
      </font>
      <fill>
        <patternFill patternType="solid">
          <fgColor indexed="64"/>
          <bgColor theme="4"/>
        </patternFill>
      </fill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9" formatCode="yyyy/mm/dd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7" formatCode="dddd\ d\ mmmm\ yyyy"/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alignment horizontal="left" vertical="center" textRotation="0" wrapText="0" relative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alignment horizontal="left" vertical="center" textRotation="0" wrapText="0" relative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color theme="0"/>
      </font>
      <fill>
        <patternFill>
          <bgColor theme="4"/>
        </patternFill>
      </fill>
      <border>
        <bottom style="thin">
          <color theme="4"/>
        </bottom>
      </border>
    </dxf>
    <dxf>
      <font>
        <b val="0"/>
        <i val="0"/>
      </font>
      <border>
        <bottom style="thin">
          <color theme="4"/>
        </bottom>
        <horizontal style="thin">
          <color theme="3" tint="0.59996337778862885"/>
        </horizontal>
      </border>
    </dxf>
  </dxfs>
  <tableStyles count="1" defaultTableStyle="TableStyleMedium2" defaultPivotStyle="PivotStyleLight16">
    <tableStyle name="Custom Table Style" pivot="0" count="2">
      <tableStyleElement type="wholeTable" dxfId="37"/>
      <tableStyleElement type="headerRow" dxfId="36"/>
    </tableStyle>
  </tableStyles>
  <colors>
    <mruColors>
      <color rgb="FFFF66FF"/>
      <color rgb="FF66FF66"/>
      <color rgb="FF99CCFF"/>
      <color rgb="FFFFFF99"/>
      <color rgb="FFFF6600"/>
      <color rgb="FFFF00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9" name="Tab_Fonction" displayName="Tab_Fonction" ref="M3:M10" totalsRowShown="0" headerRowDxfId="35" dataDxfId="34">
  <autoFilter ref="M3:M10">
    <filterColumn colId="0" hiddenButton="1"/>
  </autoFilter>
  <tableColumns count="1">
    <tableColumn id="1" name="Fonction" dataDxfId="33"/>
  </tableColumns>
  <tableStyleInfo name="Custom Table Style" showFirstColumn="0" showLastColumn="0" showRowStripes="1" showColumnStripes="0"/>
</table>
</file>

<file path=xl/tables/table2.xml><?xml version="1.0" encoding="utf-8"?>
<table xmlns="http://schemas.openxmlformats.org/spreadsheetml/2006/main" id="14" name="Tab_férié" displayName="Tab_férié" ref="F3:G16" totalsRowShown="0">
  <autoFilter ref="F3:G16">
    <filterColumn colId="0" hiddenButton="1"/>
    <filterColumn colId="1" hiddenButton="1"/>
  </autoFilter>
  <tableColumns count="2">
    <tableColumn id="1" name="Jours fériés" dataDxfId="32"/>
    <tableColumn id="2" name="Date" dataDxfId="31"/>
  </tableColumns>
  <tableStyleInfo name="Custom Table Style" showFirstColumn="0" showLastColumn="0" showRowStripes="1" showColumnStripes="0"/>
</table>
</file>

<file path=xl/tables/table3.xml><?xml version="1.0" encoding="utf-8"?>
<table xmlns="http://schemas.openxmlformats.org/spreadsheetml/2006/main" id="2" name="TabCode" displayName="TabCode" ref="I3:K20" totalsRowCount="1" headerRowDxfId="30" dataDxfId="29" totalsRowDxfId="28">
  <autoFilter ref="I3:K19">
    <filterColumn colId="0" hiddenButton="1"/>
    <filterColumn colId="1" hiddenButton="1"/>
  </autoFilter>
  <tableColumns count="3">
    <tableColumn id="1" name="Code" totalsRowLabel="Total" totalsRowDxfId="27"/>
    <tableColumn id="2" name="Définition" totalsRowDxfId="26"/>
    <tableColumn id="3" name="Min" totalsRowFunction="sum" totalsRowDxfId="25"/>
  </tableColumns>
  <tableStyleInfo name="Custom Table Style" showFirstColumn="0" showLastColumn="0" showRowStripes="1" showColumnStripes="0"/>
</table>
</file>

<file path=xl/tables/table4.xml><?xml version="1.0" encoding="utf-8"?>
<table xmlns="http://schemas.openxmlformats.org/spreadsheetml/2006/main" id="7" name="TabPersonnel" displayName="TabPersonnel" ref="A1:B5" totalsRowCount="1" headerRowDxfId="24" dataDxfId="23">
  <autoFilter ref="A1:B4"/>
  <tableColumns count="2">
    <tableColumn id="1" name="Personnel" totalsRowLabel="Total:" dataDxfId="22" totalsRowDxfId="21"/>
    <tableColumn id="2" name="Fonction" totalsRowFunction="count" dataDxfId="20" totalsRowDxfId="19"/>
  </tableColumns>
  <tableStyleInfo name="Custom Table Style" showFirstColumn="0" showLastColumn="0" showRowStripes="1" showColumnStripes="0"/>
</table>
</file>

<file path=xl/tables/table5.xml><?xml version="1.0" encoding="utf-8"?>
<table xmlns="http://schemas.openxmlformats.org/spreadsheetml/2006/main" id="13" name="TabPersonnelP1" displayName="TabPersonnelP1" ref="A5:A8" totalsRowShown="0" headerRowDxfId="11" dataDxfId="9" headerRowBorderDxfId="10" tableBorderDxfId="8" totalsRowBorderDxfId="7">
  <autoFilter ref="A5:A8">
    <filterColumn colId="0" hiddenButton="1"/>
  </autoFilter>
  <tableColumns count="1">
    <tableColumn id="1" name="Personnel" dataDxfId="6">
      <calculatedColumnFormula>Personnel!A2</calculatedColumnFormula>
    </tableColumn>
  </tableColumns>
  <tableStyleInfo name="Custom Table Style" showFirstColumn="0" showLastColumn="0" showRowStripes="1" showColumnStripes="0"/>
</table>
</file>

<file path=xl/tables/table6.xml><?xml version="1.0" encoding="utf-8"?>
<table xmlns="http://schemas.openxmlformats.org/spreadsheetml/2006/main" id="3" name="TabEffectifMinimum4" displayName="TabEffectifMinimum4" ref="A47:B56" totalsRowCount="1" headerRowDxfId="5" dataDxfId="4">
  <autoFilter ref="A47:B55">
    <filterColumn colId="0" hiddenButton="1"/>
    <filterColumn colId="1" hiddenButton="1"/>
  </autoFilter>
  <tableColumns count="2">
    <tableColumn id="1" name="Effectif minimum" totalsRowLabel="Total" dataDxfId="3" totalsRowDxfId="2">
      <calculatedColumnFormula>Setup!I4</calculatedColumnFormula>
    </tableColumn>
    <tableColumn id="2" name="QT" totalsRowFunction="sum" dataDxfId="1" totalsRowDxfId="0">
      <calculatedColumnFormula>Setup!K4</calculatedColumnFormula>
    </tableColumn>
  </tableColumns>
  <tableStyleInfo name="Custom Table Styl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9"/>
  <sheetViews>
    <sheetView workbookViewId="0">
      <selection activeCell="O8" sqref="O8"/>
    </sheetView>
  </sheetViews>
  <sheetFormatPr baseColWidth="10" defaultColWidth="11" defaultRowHeight="12" x14ac:dyDescent="0.55000000000000004"/>
  <cols>
    <col min="1" max="1" width="11" style="3"/>
    <col min="2" max="2" width="17.83984375" style="3" customWidth="1"/>
    <col min="3" max="3" width="12.15625" style="3" bestFit="1" customWidth="1"/>
    <col min="4" max="5" width="11" style="3"/>
    <col min="6" max="6" width="27.83984375" style="3" bestFit="1" customWidth="1"/>
    <col min="7" max="7" width="29.41796875" style="3" bestFit="1" customWidth="1"/>
    <col min="8" max="8" width="11" style="3"/>
    <col min="9" max="9" width="11.578125" style="3" bestFit="1" customWidth="1"/>
    <col min="10" max="10" width="26.578125" style="3" customWidth="1"/>
    <col min="11" max="12" width="8" style="3" customWidth="1"/>
    <col min="13" max="13" width="23" style="3" bestFit="1" customWidth="1"/>
    <col min="14" max="16384" width="11" style="3"/>
  </cols>
  <sheetData>
    <row r="1" spans="1:17" ht="21" customHeight="1" x14ac:dyDescent="0.55000000000000004">
      <c r="A1" s="70" t="s">
        <v>16</v>
      </c>
      <c r="B1" s="70"/>
      <c r="C1" s="48">
        <v>2016</v>
      </c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</row>
    <row r="2" spans="1:17" ht="18" customHeight="1" x14ac:dyDescent="0.55000000000000004">
      <c r="A2" s="43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</row>
    <row r="3" spans="1:17" ht="18" customHeight="1" x14ac:dyDescent="0.55000000000000004">
      <c r="A3" s="5" t="s">
        <v>0</v>
      </c>
      <c r="B3" s="5" t="s">
        <v>2</v>
      </c>
      <c r="C3" s="5" t="s">
        <v>1</v>
      </c>
      <c r="D3" s="6" t="s">
        <v>17</v>
      </c>
      <c r="E3" s="43"/>
      <c r="F3" s="2" t="s">
        <v>28</v>
      </c>
      <c r="G3" s="2" t="s">
        <v>42</v>
      </c>
      <c r="H3" s="43"/>
      <c r="I3" s="30" t="s">
        <v>47</v>
      </c>
      <c r="J3" s="30" t="s">
        <v>48</v>
      </c>
      <c r="K3" s="53" t="s">
        <v>89</v>
      </c>
      <c r="L3" s="45"/>
      <c r="M3" s="2" t="s">
        <v>18</v>
      </c>
      <c r="N3" s="43"/>
      <c r="O3" s="63" t="s">
        <v>26</v>
      </c>
      <c r="P3" s="43"/>
      <c r="Q3" s="43"/>
    </row>
    <row r="4" spans="1:17" ht="18" customHeight="1" x14ac:dyDescent="0.55000000000000004">
      <c r="A4" s="14" t="s">
        <v>3</v>
      </c>
      <c r="B4" s="27">
        <v>42461</v>
      </c>
      <c r="C4" s="27">
        <v>42490</v>
      </c>
      <c r="D4" s="28">
        <f>C4-B4+1</f>
        <v>30</v>
      </c>
      <c r="E4" s="43"/>
      <c r="F4" s="7" t="s">
        <v>29</v>
      </c>
      <c r="G4" s="29">
        <f>DATE(année,7,1)</f>
        <v>42552</v>
      </c>
      <c r="H4" s="43"/>
      <c r="I4" s="37">
        <v>917</v>
      </c>
      <c r="J4" s="38" t="s">
        <v>49</v>
      </c>
      <c r="K4" s="49">
        <v>4</v>
      </c>
      <c r="L4" s="46"/>
      <c r="M4" s="13" t="s">
        <v>19</v>
      </c>
      <c r="N4" s="43"/>
      <c r="O4" s="46" t="s">
        <v>46</v>
      </c>
      <c r="P4" s="43"/>
      <c r="Q4" s="43"/>
    </row>
    <row r="5" spans="1:17" ht="18" customHeight="1" x14ac:dyDescent="0.55000000000000004">
      <c r="A5" s="22" t="s">
        <v>4</v>
      </c>
      <c r="B5" s="27">
        <v>42491</v>
      </c>
      <c r="C5" s="27">
        <v>42518</v>
      </c>
      <c r="D5" s="28">
        <f t="shared" ref="D5:D16" si="0">C5-B5+1</f>
        <v>28</v>
      </c>
      <c r="E5" s="43"/>
      <c r="F5" s="7" t="s">
        <v>30</v>
      </c>
      <c r="G5" s="29">
        <f>DATE(année,9,1)-MOD(DATE(année,9,1)+4,7)+6</f>
        <v>42618</v>
      </c>
      <c r="H5" s="43"/>
      <c r="I5" s="37">
        <v>1119</v>
      </c>
      <c r="J5" s="38" t="s">
        <v>49</v>
      </c>
      <c r="K5" s="49">
        <v>2</v>
      </c>
      <c r="L5" s="46"/>
      <c r="M5" s="13" t="s">
        <v>20</v>
      </c>
      <c r="N5" s="43"/>
      <c r="O5" s="43"/>
      <c r="P5" s="43"/>
      <c r="Q5" s="43"/>
    </row>
    <row r="6" spans="1:17" ht="18" customHeight="1" x14ac:dyDescent="0.55000000000000004">
      <c r="A6" s="21" t="s">
        <v>5</v>
      </c>
      <c r="B6" s="27">
        <v>42519</v>
      </c>
      <c r="C6" s="27">
        <v>42546</v>
      </c>
      <c r="D6" s="28">
        <f t="shared" si="0"/>
        <v>28</v>
      </c>
      <c r="E6" s="43"/>
      <c r="F6" s="7" t="s">
        <v>31</v>
      </c>
      <c r="G6" s="29">
        <f>DATE(année,10,1)-MOD(DATE(année,10,1)+4,7)+13</f>
        <v>42653</v>
      </c>
      <c r="H6" s="43"/>
      <c r="I6" s="37" t="s">
        <v>50</v>
      </c>
      <c r="J6" s="38" t="s">
        <v>51</v>
      </c>
      <c r="K6" s="49">
        <v>1</v>
      </c>
      <c r="L6" s="46"/>
      <c r="M6" s="13" t="s">
        <v>21</v>
      </c>
      <c r="N6" s="43"/>
      <c r="O6" s="43"/>
      <c r="P6" s="43"/>
      <c r="Q6" s="43"/>
    </row>
    <row r="7" spans="1:17" ht="18" customHeight="1" x14ac:dyDescent="0.55000000000000004">
      <c r="A7" s="15" t="s">
        <v>6</v>
      </c>
      <c r="B7" s="27">
        <v>42547</v>
      </c>
      <c r="C7" s="27">
        <v>42574</v>
      </c>
      <c r="D7" s="28">
        <f t="shared" si="0"/>
        <v>28</v>
      </c>
      <c r="E7" s="43"/>
      <c r="F7" s="7" t="s">
        <v>32</v>
      </c>
      <c r="G7" s="29">
        <f>DATE(année,12,24)</f>
        <v>42728</v>
      </c>
      <c r="H7" s="43"/>
      <c r="I7" s="37" t="s">
        <v>52</v>
      </c>
      <c r="J7" s="38" t="s">
        <v>53</v>
      </c>
      <c r="K7" s="49">
        <v>3</v>
      </c>
      <c r="L7" s="46"/>
      <c r="M7" s="13" t="s">
        <v>27</v>
      </c>
      <c r="N7" s="43"/>
      <c r="O7" s="43"/>
      <c r="P7" s="43"/>
      <c r="Q7" s="43"/>
    </row>
    <row r="8" spans="1:17" ht="18" customHeight="1" x14ac:dyDescent="0.55000000000000004">
      <c r="A8" s="16" t="s">
        <v>7</v>
      </c>
      <c r="B8" s="27">
        <v>42575</v>
      </c>
      <c r="C8" s="27">
        <v>42602</v>
      </c>
      <c r="D8" s="28">
        <f t="shared" si="0"/>
        <v>28</v>
      </c>
      <c r="E8" s="43"/>
      <c r="F8" s="7" t="s">
        <v>33</v>
      </c>
      <c r="G8" s="29">
        <f>DATE(année,12,25)</f>
        <v>42729</v>
      </c>
      <c r="H8" s="43"/>
      <c r="I8" s="37" t="s">
        <v>54</v>
      </c>
      <c r="J8" s="38" t="s">
        <v>55</v>
      </c>
      <c r="K8" s="49">
        <v>3</v>
      </c>
      <c r="L8" s="46"/>
      <c r="M8" s="13" t="s">
        <v>43</v>
      </c>
      <c r="N8" s="43"/>
      <c r="O8" s="43"/>
      <c r="P8" s="43"/>
      <c r="Q8" s="43"/>
    </row>
    <row r="9" spans="1:17" ht="18" customHeight="1" x14ac:dyDescent="0.55000000000000004">
      <c r="A9" s="18" t="s">
        <v>8</v>
      </c>
      <c r="B9" s="27">
        <v>42603</v>
      </c>
      <c r="C9" s="27">
        <v>42630</v>
      </c>
      <c r="D9" s="28">
        <f t="shared" si="0"/>
        <v>28</v>
      </c>
      <c r="E9" s="43"/>
      <c r="F9" s="7" t="s">
        <v>34</v>
      </c>
      <c r="G9" s="29">
        <f>DATE(année,12,26)</f>
        <v>42730</v>
      </c>
      <c r="H9" s="43"/>
      <c r="I9" s="37" t="s">
        <v>56</v>
      </c>
      <c r="J9" s="38" t="s">
        <v>57</v>
      </c>
      <c r="K9" s="49">
        <v>3</v>
      </c>
      <c r="L9" s="46"/>
      <c r="M9" s="13" t="s">
        <v>44</v>
      </c>
      <c r="N9" s="43"/>
      <c r="O9" s="43"/>
      <c r="P9" s="43"/>
      <c r="Q9" s="43"/>
    </row>
    <row r="10" spans="1:17" ht="18" customHeight="1" x14ac:dyDescent="0.55000000000000004">
      <c r="A10" s="17" t="s">
        <v>9</v>
      </c>
      <c r="B10" s="27">
        <v>42631</v>
      </c>
      <c r="C10" s="27">
        <v>42658</v>
      </c>
      <c r="D10" s="28">
        <f t="shared" si="0"/>
        <v>28</v>
      </c>
      <c r="E10" s="43"/>
      <c r="F10" s="7" t="s">
        <v>35</v>
      </c>
      <c r="G10" s="29">
        <f>DATE(année,1,1)</f>
        <v>42370</v>
      </c>
      <c r="H10" s="43"/>
      <c r="I10" s="37" t="s">
        <v>58</v>
      </c>
      <c r="J10" s="38" t="s">
        <v>59</v>
      </c>
      <c r="K10" s="49">
        <v>3</v>
      </c>
      <c r="L10" s="46"/>
      <c r="M10" s="13" t="s">
        <v>45</v>
      </c>
      <c r="N10" s="43"/>
      <c r="O10" s="43"/>
      <c r="P10" s="43"/>
      <c r="Q10" s="43"/>
    </row>
    <row r="11" spans="1:17" ht="18" customHeight="1" x14ac:dyDescent="0.55000000000000004">
      <c r="A11" s="19" t="s">
        <v>10</v>
      </c>
      <c r="B11" s="27">
        <v>42659</v>
      </c>
      <c r="C11" s="27">
        <v>42686</v>
      </c>
      <c r="D11" s="28">
        <f t="shared" si="0"/>
        <v>28</v>
      </c>
      <c r="E11" s="43"/>
      <c r="F11" s="7" t="s">
        <v>36</v>
      </c>
      <c r="G11" s="29">
        <f>DATE(année+1,1,1)</f>
        <v>42736</v>
      </c>
      <c r="H11" s="43"/>
      <c r="I11" s="37" t="s">
        <v>60</v>
      </c>
      <c r="J11" s="38" t="s">
        <v>19</v>
      </c>
      <c r="K11" s="49">
        <v>4</v>
      </c>
      <c r="L11" s="46"/>
      <c r="M11" s="43"/>
      <c r="N11" s="43"/>
      <c r="O11" s="43"/>
      <c r="P11" s="43"/>
      <c r="Q11" s="43"/>
    </row>
    <row r="12" spans="1:17" ht="18" customHeight="1" x14ac:dyDescent="0.55000000000000004">
      <c r="A12" s="23" t="s">
        <v>11</v>
      </c>
      <c r="B12" s="27">
        <v>42687</v>
      </c>
      <c r="C12" s="27">
        <v>42714</v>
      </c>
      <c r="D12" s="28">
        <f t="shared" si="0"/>
        <v>28</v>
      </c>
      <c r="E12" s="43"/>
      <c r="F12" s="7" t="s">
        <v>37</v>
      </c>
      <c r="G12" s="29">
        <f>DATE(année+1,1,1)+1</f>
        <v>42737</v>
      </c>
      <c r="H12" s="43"/>
      <c r="I12" s="39" t="s">
        <v>61</v>
      </c>
      <c r="J12" s="38" t="s">
        <v>62</v>
      </c>
      <c r="K12" s="49"/>
      <c r="L12" s="46"/>
      <c r="M12" s="43"/>
      <c r="N12" s="43"/>
      <c r="O12" s="43"/>
      <c r="P12" s="43"/>
      <c r="Q12" s="43"/>
    </row>
    <row r="13" spans="1:17" ht="18" customHeight="1" x14ac:dyDescent="0.55000000000000004">
      <c r="A13" s="20" t="s">
        <v>12</v>
      </c>
      <c r="B13" s="27">
        <v>42715</v>
      </c>
      <c r="C13" s="27">
        <v>42742</v>
      </c>
      <c r="D13" s="28">
        <f t="shared" si="0"/>
        <v>28</v>
      </c>
      <c r="E13" s="43"/>
      <c r="F13" s="7" t="s">
        <v>38</v>
      </c>
      <c r="G13" s="29">
        <f>ROUND(DATE(année+1,4,MOD(234-11*MOD(année+1,19),30))/7,0)*7-6-2</f>
        <v>42839</v>
      </c>
      <c r="H13" s="43"/>
      <c r="I13" s="40" t="s">
        <v>63</v>
      </c>
      <c r="J13" s="38" t="s">
        <v>64</v>
      </c>
      <c r="K13" s="49"/>
      <c r="L13" s="46"/>
      <c r="N13" s="43"/>
      <c r="O13" s="43"/>
      <c r="P13" s="43"/>
      <c r="Q13" s="43"/>
    </row>
    <row r="14" spans="1:17" ht="18" customHeight="1" x14ac:dyDescent="0.55000000000000004">
      <c r="A14" s="24" t="s">
        <v>13</v>
      </c>
      <c r="B14" s="27">
        <v>42743</v>
      </c>
      <c r="C14" s="27">
        <v>42770</v>
      </c>
      <c r="D14" s="28">
        <f t="shared" si="0"/>
        <v>28</v>
      </c>
      <c r="E14" s="43"/>
      <c r="F14" s="7" t="s">
        <v>39</v>
      </c>
      <c r="G14" s="29">
        <f>ROUND(DATE(année+1,4,MOD(234-11*MOD(année+1,19),30))/7,0)*7-6+1</f>
        <v>42842</v>
      </c>
      <c r="H14" s="43"/>
      <c r="I14" s="41" t="s">
        <v>65</v>
      </c>
      <c r="J14" s="38" t="s">
        <v>66</v>
      </c>
      <c r="K14" s="49"/>
      <c r="L14" s="46"/>
      <c r="N14" s="43"/>
      <c r="O14" s="43"/>
      <c r="P14" s="43"/>
      <c r="Q14" s="43"/>
    </row>
    <row r="15" spans="1:17" ht="18" customHeight="1" x14ac:dyDescent="0.55000000000000004">
      <c r="A15" s="25" t="s">
        <v>14</v>
      </c>
      <c r="B15" s="27">
        <v>42771</v>
      </c>
      <c r="C15" s="27">
        <v>42798</v>
      </c>
      <c r="D15" s="28">
        <f t="shared" si="0"/>
        <v>28</v>
      </c>
      <c r="E15" s="43"/>
      <c r="F15" s="7" t="s">
        <v>41</v>
      </c>
      <c r="G15" s="29">
        <f>DATE(année+1,5,25)-WEEKDAY(DATE(année+1,5,25))+2</f>
        <v>42877</v>
      </c>
      <c r="H15" s="43"/>
      <c r="I15" s="37" t="s">
        <v>67</v>
      </c>
      <c r="J15" s="38" t="s">
        <v>68</v>
      </c>
      <c r="K15" s="49"/>
      <c r="L15" s="46"/>
      <c r="M15" s="43"/>
      <c r="N15" s="43"/>
      <c r="O15" s="43"/>
      <c r="P15" s="43"/>
      <c r="Q15" s="43"/>
    </row>
    <row r="16" spans="1:17" ht="18" customHeight="1" x14ac:dyDescent="0.55000000000000004">
      <c r="A16" s="26" t="s">
        <v>15</v>
      </c>
      <c r="B16" s="27">
        <v>42799</v>
      </c>
      <c r="C16" s="27">
        <v>42825</v>
      </c>
      <c r="D16" s="28">
        <f t="shared" si="0"/>
        <v>27</v>
      </c>
      <c r="E16" s="43"/>
      <c r="F16" s="7" t="s">
        <v>40</v>
      </c>
      <c r="G16" s="29">
        <f>DATE(année+1,6,23)</f>
        <v>42909</v>
      </c>
      <c r="H16" s="43"/>
      <c r="I16" s="42" t="s">
        <v>69</v>
      </c>
      <c r="J16" s="38" t="s">
        <v>70</v>
      </c>
      <c r="K16" s="49"/>
      <c r="L16" s="46"/>
      <c r="M16" s="43"/>
      <c r="N16" s="43"/>
      <c r="O16" s="43"/>
      <c r="P16" s="43"/>
      <c r="Q16" s="43"/>
    </row>
    <row r="17" spans="1:17" ht="18" customHeight="1" x14ac:dyDescent="0.55000000000000004">
      <c r="A17" s="43"/>
      <c r="B17" s="43"/>
      <c r="C17" s="43"/>
      <c r="D17" s="43"/>
      <c r="E17" s="43"/>
      <c r="F17" s="43"/>
      <c r="G17" s="43"/>
      <c r="H17" s="43"/>
      <c r="I17" s="37" t="s">
        <v>71</v>
      </c>
      <c r="J17" s="38" t="s">
        <v>72</v>
      </c>
      <c r="K17" s="49"/>
      <c r="L17" s="46"/>
      <c r="M17" s="43"/>
      <c r="N17" s="43"/>
      <c r="O17" s="43"/>
      <c r="P17" s="43"/>
      <c r="Q17" s="43"/>
    </row>
    <row r="18" spans="1:17" ht="18" customHeight="1" x14ac:dyDescent="0.55000000000000004">
      <c r="A18" s="43"/>
      <c r="B18" s="43"/>
      <c r="C18" s="43"/>
      <c r="D18" s="43"/>
      <c r="E18" s="43"/>
      <c r="F18" s="43"/>
      <c r="G18" s="43"/>
      <c r="H18" s="43"/>
      <c r="I18" s="37" t="s">
        <v>73</v>
      </c>
      <c r="J18" s="38" t="s">
        <v>74</v>
      </c>
      <c r="K18" s="49"/>
      <c r="L18" s="46"/>
      <c r="M18" s="43"/>
      <c r="N18" s="43"/>
      <c r="O18" s="43"/>
      <c r="P18" s="43"/>
      <c r="Q18" s="43"/>
    </row>
    <row r="19" spans="1:17" ht="18" customHeight="1" x14ac:dyDescent="0.55000000000000004">
      <c r="A19" s="43"/>
      <c r="B19" s="56"/>
      <c r="C19" s="56"/>
      <c r="D19" s="43"/>
      <c r="E19" s="43"/>
      <c r="F19" s="43"/>
      <c r="G19" s="43"/>
      <c r="H19" s="43"/>
      <c r="I19" s="37" t="s">
        <v>75</v>
      </c>
      <c r="J19" s="38" t="s">
        <v>76</v>
      </c>
      <c r="K19" s="49"/>
      <c r="L19" s="46"/>
      <c r="M19" s="43"/>
      <c r="N19" s="43"/>
      <c r="O19" s="43"/>
      <c r="P19" s="43"/>
      <c r="Q19" s="43"/>
    </row>
    <row r="20" spans="1:17" ht="18" customHeight="1" x14ac:dyDescent="0.45">
      <c r="A20" s="43"/>
      <c r="B20" s="57"/>
      <c r="C20" s="57"/>
      <c r="D20" s="43"/>
      <c r="E20" s="43"/>
      <c r="F20" s="43"/>
      <c r="G20" s="43"/>
      <c r="H20" s="43"/>
      <c r="I20" s="60" t="s">
        <v>80</v>
      </c>
      <c r="J20" s="61"/>
      <c r="K20" s="62">
        <f>SUBTOTAL(109,TabCode[Min])</f>
        <v>23</v>
      </c>
      <c r="L20" s="43"/>
      <c r="M20" s="43"/>
      <c r="N20" s="43"/>
      <c r="O20" s="43"/>
      <c r="P20" s="43"/>
      <c r="Q20" s="43"/>
    </row>
    <row r="21" spans="1:17" ht="18" customHeight="1" x14ac:dyDescent="0.55000000000000004">
      <c r="A21" s="43"/>
      <c r="B21" s="57"/>
      <c r="C21" s="57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</row>
    <row r="22" spans="1:17" ht="18" customHeight="1" x14ac:dyDescent="0.55000000000000004">
      <c r="A22" s="43"/>
      <c r="B22" s="57"/>
      <c r="C22" s="57"/>
      <c r="D22" s="43"/>
      <c r="E22" s="43"/>
      <c r="F22" s="44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</row>
    <row r="23" spans="1:17" ht="18" customHeight="1" x14ac:dyDescent="0.55000000000000004">
      <c r="A23" s="43"/>
      <c r="B23" s="57"/>
      <c r="C23" s="57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</row>
    <row r="24" spans="1:17" ht="18" customHeight="1" x14ac:dyDescent="0.55000000000000004">
      <c r="A24" s="43"/>
      <c r="B24" s="57"/>
      <c r="C24" s="57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</row>
    <row r="25" spans="1:17" ht="18" customHeight="1" x14ac:dyDescent="0.55000000000000004">
      <c r="A25" s="43"/>
      <c r="B25" s="57"/>
      <c r="C25" s="57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</row>
    <row r="26" spans="1:17" ht="18" customHeight="1" x14ac:dyDescent="0.55000000000000004">
      <c r="A26" s="43"/>
      <c r="B26" s="57"/>
      <c r="C26" s="57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</row>
    <row r="27" spans="1:17" ht="18" customHeight="1" x14ac:dyDescent="0.55000000000000004">
      <c r="A27" s="43"/>
      <c r="B27" s="57"/>
      <c r="C27" s="57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</row>
    <row r="28" spans="1:17" ht="18" customHeight="1" x14ac:dyDescent="0.55000000000000004">
      <c r="A28" s="43"/>
      <c r="B28" s="58"/>
      <c r="C28" s="59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</row>
    <row r="29" spans="1:17" ht="18" customHeight="1" x14ac:dyDescent="0.55000000000000004">
      <c r="A29" s="43"/>
      <c r="B29" s="54"/>
      <c r="C29" s="55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</row>
    <row r="30" spans="1:17" ht="18" customHeight="1" x14ac:dyDescent="0.55000000000000004">
      <c r="A30" s="43"/>
      <c r="B30" s="54"/>
      <c r="C30" s="55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</row>
    <row r="31" spans="1:17" ht="18" customHeight="1" x14ac:dyDescent="0.55000000000000004">
      <c r="A31" s="43"/>
      <c r="B31" s="54"/>
      <c r="C31" s="55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</row>
    <row r="32" spans="1:17" ht="18" customHeight="1" x14ac:dyDescent="0.55000000000000004">
      <c r="A32" s="43"/>
      <c r="B32" s="47"/>
      <c r="C32" s="47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</row>
    <row r="33" spans="2:12" ht="18" customHeight="1" x14ac:dyDescent="0.55000000000000004">
      <c r="B33" s="47"/>
      <c r="C33" s="47"/>
      <c r="I33" s="43"/>
      <c r="J33" s="43"/>
      <c r="K33" s="43"/>
      <c r="L33" s="43"/>
    </row>
    <row r="34" spans="2:12" x14ac:dyDescent="0.55000000000000004">
      <c r="B34" s="34"/>
      <c r="C34" s="34"/>
      <c r="K34" s="43"/>
      <c r="L34" s="43"/>
    </row>
    <row r="35" spans="2:12" x14ac:dyDescent="0.55000000000000004">
      <c r="B35" s="34"/>
      <c r="C35" s="34"/>
      <c r="K35" s="43"/>
      <c r="L35" s="43"/>
    </row>
    <row r="36" spans="2:12" x14ac:dyDescent="0.55000000000000004">
      <c r="B36" s="34"/>
      <c r="C36" s="34"/>
      <c r="K36" s="43"/>
      <c r="L36" s="43"/>
    </row>
    <row r="37" spans="2:12" x14ac:dyDescent="0.55000000000000004">
      <c r="K37" s="43"/>
      <c r="L37" s="43"/>
    </row>
    <row r="38" spans="2:12" x14ac:dyDescent="0.55000000000000004">
      <c r="K38" s="43"/>
      <c r="L38" s="43"/>
    </row>
    <row r="39" spans="2:12" x14ac:dyDescent="0.55000000000000004">
      <c r="K39" s="43"/>
    </row>
  </sheetData>
  <mergeCells count="1">
    <mergeCell ref="A1:B1"/>
  </mergeCells>
  <pageMargins left="0.7" right="0.7" top="0.75" bottom="0.75" header="0.3" footer="0.3"/>
  <pageSetup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0"/>
  <sheetViews>
    <sheetView workbookViewId="0">
      <selection activeCell="B10" sqref="B10"/>
    </sheetView>
  </sheetViews>
  <sheetFormatPr baseColWidth="10" defaultColWidth="27.1015625" defaultRowHeight="10.8" customHeight="1" x14ac:dyDescent="0.55000000000000004"/>
  <cols>
    <col min="1" max="16384" width="27.1015625" style="31"/>
  </cols>
  <sheetData>
    <row r="1" spans="1:2" ht="15" customHeight="1" x14ac:dyDescent="0.55000000000000004">
      <c r="A1" s="2" t="s">
        <v>24</v>
      </c>
      <c r="B1" s="2" t="s">
        <v>18</v>
      </c>
    </row>
    <row r="2" spans="1:2" ht="15" customHeight="1" x14ac:dyDescent="0.55000000000000004">
      <c r="A2" s="7" t="s">
        <v>25</v>
      </c>
      <c r="B2" s="7" t="s">
        <v>45</v>
      </c>
    </row>
    <row r="3" spans="1:2" ht="15" customHeight="1" x14ac:dyDescent="0.55000000000000004">
      <c r="A3" s="7" t="s">
        <v>77</v>
      </c>
      <c r="B3" s="7" t="s">
        <v>20</v>
      </c>
    </row>
    <row r="4" spans="1:2" ht="15" customHeight="1" x14ac:dyDescent="0.55000000000000004">
      <c r="A4" s="7" t="s">
        <v>78</v>
      </c>
      <c r="B4" s="7" t="s">
        <v>43</v>
      </c>
    </row>
    <row r="5" spans="1:2" ht="15" customHeight="1" x14ac:dyDescent="0.55000000000000004">
      <c r="A5" s="31" t="s">
        <v>87</v>
      </c>
      <c r="B5" s="31">
        <f>SUBTOTAL(103,TabPersonnel[Fonction])</f>
        <v>3</v>
      </c>
    </row>
    <row r="6" spans="1:2" ht="15" customHeight="1" x14ac:dyDescent="0.55000000000000004"/>
    <row r="7" spans="1:2" ht="15" customHeight="1" x14ac:dyDescent="0.55000000000000004"/>
    <row r="8" spans="1:2" ht="15" customHeight="1" x14ac:dyDescent="0.55000000000000004"/>
    <row r="9" spans="1:2" ht="15" customHeight="1" x14ac:dyDescent="0.55000000000000004"/>
    <row r="10" spans="1:2" ht="15" customHeight="1" x14ac:dyDescent="0.55000000000000004"/>
    <row r="11" spans="1:2" ht="15" customHeight="1" x14ac:dyDescent="0.55000000000000004"/>
    <row r="12" spans="1:2" ht="15" customHeight="1" x14ac:dyDescent="0.55000000000000004"/>
    <row r="13" spans="1:2" ht="15" customHeight="1" x14ac:dyDescent="0.55000000000000004"/>
    <row r="14" spans="1:2" ht="15" customHeight="1" x14ac:dyDescent="0.55000000000000004"/>
    <row r="15" spans="1:2" ht="15" customHeight="1" x14ac:dyDescent="0.55000000000000004"/>
    <row r="16" spans="1:2" ht="15" customHeight="1" x14ac:dyDescent="0.55000000000000004"/>
    <row r="17" ht="15" customHeight="1" x14ac:dyDescent="0.55000000000000004"/>
    <row r="18" ht="15" customHeight="1" x14ac:dyDescent="0.55000000000000004"/>
    <row r="19" ht="15" customHeight="1" x14ac:dyDescent="0.55000000000000004"/>
    <row r="20" ht="15" customHeight="1" x14ac:dyDescent="0.55000000000000004"/>
    <row r="21" ht="15" customHeight="1" x14ac:dyDescent="0.55000000000000004"/>
    <row r="22" ht="15" customHeight="1" x14ac:dyDescent="0.55000000000000004"/>
    <row r="23" ht="15" customHeight="1" x14ac:dyDescent="0.55000000000000004"/>
    <row r="24" ht="15" customHeight="1" x14ac:dyDescent="0.55000000000000004"/>
    <row r="25" ht="15" customHeight="1" x14ac:dyDescent="0.55000000000000004"/>
    <row r="26" ht="15" customHeight="1" x14ac:dyDescent="0.55000000000000004"/>
    <row r="27" ht="15" customHeight="1" x14ac:dyDescent="0.55000000000000004"/>
    <row r="28" ht="15" customHeight="1" x14ac:dyDescent="0.55000000000000004"/>
    <row r="29" ht="15" customHeight="1" x14ac:dyDescent="0.55000000000000004"/>
    <row r="30" ht="15" customHeight="1" x14ac:dyDescent="0.55000000000000004"/>
    <row r="31" ht="15" customHeight="1" x14ac:dyDescent="0.55000000000000004"/>
    <row r="32" ht="15" customHeight="1" x14ac:dyDescent="0.55000000000000004"/>
    <row r="33" ht="15" customHeight="1" x14ac:dyDescent="0.55000000000000004"/>
    <row r="34" ht="15" customHeight="1" x14ac:dyDescent="0.55000000000000004"/>
    <row r="35" ht="15" customHeight="1" x14ac:dyDescent="0.55000000000000004"/>
    <row r="36" ht="15" customHeight="1" x14ac:dyDescent="0.55000000000000004"/>
    <row r="37" ht="15" customHeight="1" x14ac:dyDescent="0.55000000000000004"/>
    <row r="38" ht="15" customHeight="1" x14ac:dyDescent="0.55000000000000004"/>
    <row r="39" ht="15" customHeight="1" x14ac:dyDescent="0.55000000000000004"/>
    <row r="40" ht="15" customHeight="1" x14ac:dyDescent="0.55000000000000004"/>
    <row r="41" ht="15" customHeight="1" x14ac:dyDescent="0.55000000000000004"/>
    <row r="42" ht="15" customHeight="1" x14ac:dyDescent="0.55000000000000004"/>
    <row r="43" ht="15" customHeight="1" x14ac:dyDescent="0.55000000000000004"/>
    <row r="44" ht="15" customHeight="1" x14ac:dyDescent="0.55000000000000004"/>
    <row r="45" ht="15" customHeight="1" x14ac:dyDescent="0.55000000000000004"/>
    <row r="46" ht="15" customHeight="1" x14ac:dyDescent="0.55000000000000004"/>
    <row r="47" ht="15" customHeight="1" x14ac:dyDescent="0.55000000000000004"/>
    <row r="48" ht="15" customHeight="1" x14ac:dyDescent="0.55000000000000004"/>
    <row r="49" ht="15" customHeight="1" x14ac:dyDescent="0.55000000000000004"/>
    <row r="50" ht="15" customHeight="1" x14ac:dyDescent="0.55000000000000004"/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Setup!$M$4:$M$10</xm:f>
          </x14:formula1>
          <xm:sqref>B2:B4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A1:AF56"/>
  <sheetViews>
    <sheetView tabSelected="1" workbookViewId="0">
      <pane xSplit="1" ySplit="5" topLeftCell="B27" activePane="bottomRight" state="frozen"/>
      <selection pane="topRight" activeCell="B1" sqref="B1"/>
      <selection pane="bottomLeft" activeCell="A5" sqref="A5"/>
      <selection pane="bottomRight" activeCell="A3" sqref="A3"/>
    </sheetView>
  </sheetViews>
  <sheetFormatPr baseColWidth="10" defaultColWidth="11" defaultRowHeight="12" x14ac:dyDescent="0.55000000000000004"/>
  <cols>
    <col min="1" max="1" width="21.1015625" style="3" customWidth="1"/>
    <col min="2" max="2" width="4.05078125" style="3" bestFit="1" customWidth="1"/>
    <col min="3" max="32" width="4.89453125" style="3" customWidth="1"/>
    <col min="33" max="16384" width="11" style="3"/>
  </cols>
  <sheetData>
    <row r="1" spans="1:32" s="43" customFormat="1" ht="21.6" customHeight="1" x14ac:dyDescent="0.55000000000000004">
      <c r="A1" s="43" t="s">
        <v>90</v>
      </c>
      <c r="B1" s="68"/>
      <c r="C1" s="68"/>
      <c r="D1" s="68"/>
    </row>
    <row r="2" spans="1:32" ht="21" customHeight="1" x14ac:dyDescent="0.55000000000000004">
      <c r="A2" s="69" t="s">
        <v>91</v>
      </c>
      <c r="B2" s="73">
        <f>COUNTIF(C6:AF46,A2)</f>
        <v>0</v>
      </c>
      <c r="C2" s="73"/>
      <c r="D2" s="4"/>
      <c r="E2" s="4"/>
    </row>
    <row r="3" spans="1:32" ht="22" customHeight="1" x14ac:dyDescent="0.55000000000000004">
      <c r="J3" s="70" t="s">
        <v>22</v>
      </c>
      <c r="K3" s="70"/>
      <c r="L3" s="70"/>
      <c r="M3" s="71">
        <f>Setup!B4</f>
        <v>42461</v>
      </c>
      <c r="N3" s="71"/>
      <c r="O3" s="71"/>
      <c r="P3" s="71"/>
      <c r="Q3" s="71"/>
      <c r="R3" s="8" t="s">
        <v>23</v>
      </c>
      <c r="S3" s="72">
        <f>Setup!C4</f>
        <v>42490</v>
      </c>
      <c r="T3" s="72"/>
      <c r="U3" s="72"/>
      <c r="V3" s="72"/>
      <c r="W3" s="72"/>
    </row>
    <row r="4" spans="1:32" ht="19.5" customHeight="1" x14ac:dyDescent="0.55000000000000004">
      <c r="A4" s="10"/>
      <c r="C4" s="32">
        <f>C5</f>
        <v>42461</v>
      </c>
      <c r="D4" s="32">
        <f>D5</f>
        <v>42462</v>
      </c>
      <c r="E4" s="32">
        <f t="shared" ref="E4:AF4" si="0">E5</f>
        <v>42463</v>
      </c>
      <c r="F4" s="32">
        <f t="shared" si="0"/>
        <v>42464</v>
      </c>
      <c r="G4" s="32">
        <f t="shared" si="0"/>
        <v>42465</v>
      </c>
      <c r="H4" s="32">
        <f t="shared" si="0"/>
        <v>42466</v>
      </c>
      <c r="I4" s="32">
        <f t="shared" si="0"/>
        <v>42467</v>
      </c>
      <c r="J4" s="32">
        <f t="shared" si="0"/>
        <v>42468</v>
      </c>
      <c r="K4" s="32">
        <f t="shared" si="0"/>
        <v>42469</v>
      </c>
      <c r="L4" s="32">
        <f t="shared" si="0"/>
        <v>42470</v>
      </c>
      <c r="M4" s="32">
        <f t="shared" si="0"/>
        <v>42471</v>
      </c>
      <c r="N4" s="32">
        <f t="shared" si="0"/>
        <v>42472</v>
      </c>
      <c r="O4" s="32">
        <f t="shared" si="0"/>
        <v>42473</v>
      </c>
      <c r="P4" s="32">
        <f t="shared" si="0"/>
        <v>42474</v>
      </c>
      <c r="Q4" s="32">
        <f t="shared" si="0"/>
        <v>42475</v>
      </c>
      <c r="R4" s="32">
        <f t="shared" si="0"/>
        <v>42476</v>
      </c>
      <c r="S4" s="32">
        <f t="shared" si="0"/>
        <v>42477</v>
      </c>
      <c r="T4" s="32">
        <f t="shared" si="0"/>
        <v>42478</v>
      </c>
      <c r="U4" s="32">
        <f t="shared" si="0"/>
        <v>42479</v>
      </c>
      <c r="V4" s="32">
        <f t="shared" si="0"/>
        <v>42480</v>
      </c>
      <c r="W4" s="32">
        <f t="shared" si="0"/>
        <v>42481</v>
      </c>
      <c r="X4" s="32">
        <f t="shared" si="0"/>
        <v>42482</v>
      </c>
      <c r="Y4" s="32">
        <f t="shared" si="0"/>
        <v>42483</v>
      </c>
      <c r="Z4" s="32">
        <f t="shared" si="0"/>
        <v>42484</v>
      </c>
      <c r="AA4" s="32">
        <f t="shared" si="0"/>
        <v>42485</v>
      </c>
      <c r="AB4" s="32">
        <f t="shared" si="0"/>
        <v>42486</v>
      </c>
      <c r="AC4" s="32">
        <f t="shared" si="0"/>
        <v>42487</v>
      </c>
      <c r="AD4" s="32">
        <f t="shared" si="0"/>
        <v>42488</v>
      </c>
      <c r="AE4" s="32">
        <f t="shared" si="0"/>
        <v>42489</v>
      </c>
      <c r="AF4" s="32">
        <f t="shared" si="0"/>
        <v>42490</v>
      </c>
    </row>
    <row r="5" spans="1:32" ht="15" customHeight="1" x14ac:dyDescent="0.55000000000000004">
      <c r="A5" s="9" t="s">
        <v>24</v>
      </c>
      <c r="B5" s="1"/>
      <c r="C5" s="33">
        <f>M3</f>
        <v>42461</v>
      </c>
      <c r="D5" s="33">
        <f>C5+1</f>
        <v>42462</v>
      </c>
      <c r="E5" s="33">
        <f>D5+1</f>
        <v>42463</v>
      </c>
      <c r="F5" s="33">
        <f t="shared" ref="F5:AD5" si="1">E5+1</f>
        <v>42464</v>
      </c>
      <c r="G5" s="33">
        <f t="shared" si="1"/>
        <v>42465</v>
      </c>
      <c r="H5" s="33">
        <f t="shared" si="1"/>
        <v>42466</v>
      </c>
      <c r="I5" s="33">
        <f t="shared" si="1"/>
        <v>42467</v>
      </c>
      <c r="J5" s="33">
        <f t="shared" si="1"/>
        <v>42468</v>
      </c>
      <c r="K5" s="33">
        <f t="shared" si="1"/>
        <v>42469</v>
      </c>
      <c r="L5" s="33">
        <f t="shared" si="1"/>
        <v>42470</v>
      </c>
      <c r="M5" s="33">
        <f t="shared" si="1"/>
        <v>42471</v>
      </c>
      <c r="N5" s="33">
        <f t="shared" si="1"/>
        <v>42472</v>
      </c>
      <c r="O5" s="33">
        <f t="shared" si="1"/>
        <v>42473</v>
      </c>
      <c r="P5" s="33">
        <f t="shared" si="1"/>
        <v>42474</v>
      </c>
      <c r="Q5" s="33">
        <f t="shared" si="1"/>
        <v>42475</v>
      </c>
      <c r="R5" s="33">
        <f t="shared" si="1"/>
        <v>42476</v>
      </c>
      <c r="S5" s="33">
        <f t="shared" si="1"/>
        <v>42477</v>
      </c>
      <c r="T5" s="33">
        <f t="shared" si="1"/>
        <v>42478</v>
      </c>
      <c r="U5" s="33">
        <f t="shared" si="1"/>
        <v>42479</v>
      </c>
      <c r="V5" s="33">
        <f t="shared" si="1"/>
        <v>42480</v>
      </c>
      <c r="W5" s="33">
        <f t="shared" si="1"/>
        <v>42481</v>
      </c>
      <c r="X5" s="33">
        <f t="shared" si="1"/>
        <v>42482</v>
      </c>
      <c r="Y5" s="33">
        <f t="shared" si="1"/>
        <v>42483</v>
      </c>
      <c r="Z5" s="33">
        <f t="shared" si="1"/>
        <v>42484</v>
      </c>
      <c r="AA5" s="33">
        <f t="shared" si="1"/>
        <v>42485</v>
      </c>
      <c r="AB5" s="33">
        <f t="shared" si="1"/>
        <v>42486</v>
      </c>
      <c r="AC5" s="33">
        <f t="shared" si="1"/>
        <v>42487</v>
      </c>
      <c r="AD5" s="33">
        <f t="shared" si="1"/>
        <v>42488</v>
      </c>
      <c r="AE5" s="33">
        <f>AD5+1</f>
        <v>42489</v>
      </c>
      <c r="AF5" s="33">
        <f>AE5+1</f>
        <v>42490</v>
      </c>
    </row>
    <row r="6" spans="1:32" ht="13" customHeight="1" x14ac:dyDescent="0.55000000000000004">
      <c r="A6" s="11" t="str">
        <f>Personnel!A2</f>
        <v>Annie Bourgault</v>
      </c>
      <c r="C6" s="36">
        <v>917</v>
      </c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</row>
    <row r="7" spans="1:32" ht="13" customHeight="1" x14ac:dyDescent="0.55000000000000004">
      <c r="A7" s="50" t="str">
        <f>Personnel!A3</f>
        <v>Valérie Bourgault</v>
      </c>
      <c r="C7" s="36" t="s">
        <v>81</v>
      </c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</row>
    <row r="8" spans="1:32" ht="13" customHeight="1" x14ac:dyDescent="0.55000000000000004">
      <c r="A8" s="12" t="str">
        <f>Personnel!A4</f>
        <v>Dominic Côté</v>
      </c>
      <c r="C8" s="36">
        <v>917</v>
      </c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</row>
    <row r="9" spans="1:32" ht="13" customHeight="1" x14ac:dyDescent="0.55000000000000004">
      <c r="A9" s="65"/>
      <c r="C9" s="36">
        <v>917</v>
      </c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</row>
    <row r="10" spans="1:32" ht="13" customHeight="1" x14ac:dyDescent="0.55000000000000004">
      <c r="A10" s="66"/>
      <c r="C10" s="36">
        <v>917</v>
      </c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</row>
    <row r="11" spans="1:32" ht="13" customHeight="1" x14ac:dyDescent="0.55000000000000004">
      <c r="A11" s="67"/>
      <c r="C11" s="36" t="s">
        <v>52</v>
      </c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</row>
    <row r="12" spans="1:32" ht="13" customHeight="1" x14ac:dyDescent="0.55000000000000004">
      <c r="A12" s="66"/>
      <c r="C12" s="36" t="s">
        <v>82</v>
      </c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</row>
    <row r="13" spans="1:32" ht="13" customHeight="1" x14ac:dyDescent="0.55000000000000004">
      <c r="A13" s="66"/>
      <c r="C13" s="36" t="s">
        <v>82</v>
      </c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</row>
    <row r="14" spans="1:32" ht="13" customHeight="1" x14ac:dyDescent="0.55000000000000004">
      <c r="A14" s="67"/>
      <c r="C14" s="36" t="s">
        <v>83</v>
      </c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</row>
    <row r="15" spans="1:32" ht="13" customHeight="1" x14ac:dyDescent="0.55000000000000004">
      <c r="A15" s="66"/>
      <c r="C15" s="36" t="s">
        <v>83</v>
      </c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</row>
    <row r="16" spans="1:32" ht="13" customHeight="1" x14ac:dyDescent="0.55000000000000004">
      <c r="A16" s="67"/>
      <c r="C16" s="36" t="s">
        <v>83</v>
      </c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</row>
    <row r="17" spans="1:32" ht="13" customHeight="1" x14ac:dyDescent="0.55000000000000004">
      <c r="A17" s="67"/>
      <c r="C17" s="36" t="s">
        <v>84</v>
      </c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</row>
    <row r="18" spans="1:32" ht="13" customHeight="1" x14ac:dyDescent="0.55000000000000004"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</row>
    <row r="19" spans="1:32" ht="13" customHeight="1" x14ac:dyDescent="0.55000000000000004">
      <c r="C19" s="36" t="s">
        <v>84</v>
      </c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</row>
    <row r="20" spans="1:32" ht="13" customHeight="1" x14ac:dyDescent="0.55000000000000004">
      <c r="C20" s="36" t="s">
        <v>84</v>
      </c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</row>
    <row r="21" spans="1:32" ht="13" customHeight="1" x14ac:dyDescent="0.55000000000000004">
      <c r="C21" s="36" t="s">
        <v>85</v>
      </c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</row>
    <row r="22" spans="1:32" ht="13" customHeight="1" x14ac:dyDescent="0.55000000000000004">
      <c r="C22" s="36" t="s">
        <v>85</v>
      </c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</row>
    <row r="23" spans="1:32" ht="13" customHeight="1" x14ac:dyDescent="0.55000000000000004">
      <c r="C23" s="36" t="s">
        <v>85</v>
      </c>
      <c r="D23" s="36"/>
      <c r="E23" s="36"/>
      <c r="F23" s="36"/>
      <c r="G23" s="36"/>
      <c r="H23" s="36"/>
      <c r="I23" s="36"/>
      <c r="J23" s="36" t="s">
        <v>81</v>
      </c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</row>
    <row r="24" spans="1:32" ht="13" customHeight="1" x14ac:dyDescent="0.55000000000000004"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</row>
    <row r="25" spans="1:32" ht="13" customHeight="1" x14ac:dyDescent="0.55000000000000004">
      <c r="C25" s="36">
        <v>1119</v>
      </c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</row>
    <row r="26" spans="1:32" ht="13" customHeight="1" x14ac:dyDescent="0.55000000000000004">
      <c r="C26" s="36" t="s">
        <v>86</v>
      </c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</row>
    <row r="27" spans="1:32" ht="13" customHeight="1" x14ac:dyDescent="0.55000000000000004">
      <c r="C27" s="36" t="s">
        <v>86</v>
      </c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</row>
    <row r="28" spans="1:32" ht="13" customHeight="1" x14ac:dyDescent="0.55000000000000004">
      <c r="C28" s="36" t="s">
        <v>86</v>
      </c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</row>
    <row r="29" spans="1:32" ht="13" customHeight="1" x14ac:dyDescent="0.55000000000000004"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</row>
    <row r="30" spans="1:32" ht="13" customHeight="1" x14ac:dyDescent="0.55000000000000004"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</row>
    <row r="31" spans="1:32" ht="13" customHeight="1" x14ac:dyDescent="0.55000000000000004"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</row>
    <row r="32" spans="1:32" ht="13" customHeight="1" x14ac:dyDescent="0.55000000000000004"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</row>
    <row r="33" spans="1:32" ht="13" customHeight="1" x14ac:dyDescent="0.55000000000000004"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</row>
    <row r="34" spans="1:32" ht="13" customHeight="1" x14ac:dyDescent="0.55000000000000004"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</row>
    <row r="35" spans="1:32" ht="13" customHeight="1" x14ac:dyDescent="0.55000000000000004"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</row>
    <row r="36" spans="1:32" ht="13" customHeight="1" x14ac:dyDescent="0.55000000000000004"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</row>
    <row r="37" spans="1:32" ht="13" customHeight="1" x14ac:dyDescent="0.55000000000000004"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</row>
    <row r="38" spans="1:32" ht="13" customHeight="1" x14ac:dyDescent="0.55000000000000004"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</row>
    <row r="39" spans="1:32" ht="13" customHeight="1" x14ac:dyDescent="0.55000000000000004"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</row>
    <row r="40" spans="1:32" ht="13" customHeight="1" x14ac:dyDescent="0.55000000000000004">
      <c r="C40" s="36"/>
      <c r="D40" s="36"/>
      <c r="E40" s="36"/>
      <c r="F40" s="36"/>
      <c r="G40" s="36"/>
      <c r="H40" s="36"/>
      <c r="I40" s="36"/>
      <c r="J40" s="36" t="s">
        <v>81</v>
      </c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</row>
    <row r="41" spans="1:32" ht="13" customHeight="1" x14ac:dyDescent="0.55000000000000004">
      <c r="C41" s="36"/>
      <c r="D41" s="36"/>
      <c r="E41" s="36"/>
      <c r="F41" s="36"/>
      <c r="G41" s="36"/>
      <c r="H41" s="36"/>
      <c r="I41" s="36"/>
      <c r="J41" s="36" t="s">
        <v>81</v>
      </c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</row>
    <row r="42" spans="1:32" ht="13" customHeight="1" x14ac:dyDescent="0.55000000000000004">
      <c r="C42" s="36">
        <v>1119</v>
      </c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</row>
    <row r="43" spans="1:32" ht="13" customHeight="1" x14ac:dyDescent="0.55000000000000004"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</row>
    <row r="44" spans="1:32" ht="13" customHeight="1" x14ac:dyDescent="0.55000000000000004">
      <c r="C44" s="36"/>
      <c r="D44" s="36"/>
      <c r="E44" s="36"/>
      <c r="F44" s="36"/>
      <c r="G44" s="36"/>
      <c r="H44" s="36"/>
      <c r="I44" s="36"/>
      <c r="J44" s="36" t="s">
        <v>81</v>
      </c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</row>
    <row r="45" spans="1:32" x14ac:dyDescent="0.55000000000000004">
      <c r="C45" s="36" t="s">
        <v>86</v>
      </c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</row>
    <row r="46" spans="1:32" x14ac:dyDescent="0.55000000000000004"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</row>
    <row r="47" spans="1:32" ht="15" customHeight="1" x14ac:dyDescent="0.55000000000000004">
      <c r="A47" s="3" t="s">
        <v>88</v>
      </c>
      <c r="B47" s="2" t="s">
        <v>79</v>
      </c>
    </row>
    <row r="48" spans="1:32" ht="12" customHeight="1" x14ac:dyDescent="0.55000000000000004">
      <c r="A48" s="3">
        <f>Setup!I4</f>
        <v>917</v>
      </c>
      <c r="B48" s="51">
        <f>Setup!K4</f>
        <v>4</v>
      </c>
      <c r="C48" s="64">
        <f>COUNTIF(C6:C46,$A$48)</f>
        <v>4</v>
      </c>
      <c r="D48" s="64">
        <f>COUNTIF(D6:D46,$A$48)</f>
        <v>0</v>
      </c>
      <c r="E48" s="64">
        <f t="shared" ref="E48:AF48" si="2">COUNTIF(E6:E46,$A$48)</f>
        <v>0</v>
      </c>
      <c r="F48" s="64">
        <f t="shared" si="2"/>
        <v>0</v>
      </c>
      <c r="G48" s="64">
        <f t="shared" si="2"/>
        <v>0</v>
      </c>
      <c r="H48" s="64">
        <f t="shared" si="2"/>
        <v>0</v>
      </c>
      <c r="I48" s="64">
        <f t="shared" si="2"/>
        <v>0</v>
      </c>
      <c r="J48" s="64">
        <f t="shared" si="2"/>
        <v>0</v>
      </c>
      <c r="K48" s="64">
        <f t="shared" si="2"/>
        <v>0</v>
      </c>
      <c r="L48" s="64">
        <f t="shared" si="2"/>
        <v>0</v>
      </c>
      <c r="M48" s="64">
        <f t="shared" si="2"/>
        <v>0</v>
      </c>
      <c r="N48" s="64">
        <f t="shared" si="2"/>
        <v>0</v>
      </c>
      <c r="O48" s="64">
        <f t="shared" si="2"/>
        <v>0</v>
      </c>
      <c r="P48" s="64">
        <f t="shared" si="2"/>
        <v>0</v>
      </c>
      <c r="Q48" s="64">
        <f t="shared" si="2"/>
        <v>0</v>
      </c>
      <c r="R48" s="64">
        <f t="shared" si="2"/>
        <v>0</v>
      </c>
      <c r="S48" s="64">
        <f t="shared" si="2"/>
        <v>0</v>
      </c>
      <c r="T48" s="64">
        <f t="shared" si="2"/>
        <v>0</v>
      </c>
      <c r="U48" s="64">
        <f t="shared" si="2"/>
        <v>0</v>
      </c>
      <c r="V48" s="64">
        <f t="shared" si="2"/>
        <v>0</v>
      </c>
      <c r="W48" s="64">
        <f t="shared" si="2"/>
        <v>0</v>
      </c>
      <c r="X48" s="64">
        <f t="shared" si="2"/>
        <v>0</v>
      </c>
      <c r="Y48" s="64">
        <f t="shared" si="2"/>
        <v>0</v>
      </c>
      <c r="Z48" s="64">
        <f t="shared" si="2"/>
        <v>0</v>
      </c>
      <c r="AA48" s="64">
        <f t="shared" si="2"/>
        <v>0</v>
      </c>
      <c r="AB48" s="64">
        <f t="shared" si="2"/>
        <v>0</v>
      </c>
      <c r="AC48" s="64">
        <f t="shared" si="2"/>
        <v>0</v>
      </c>
      <c r="AD48" s="64">
        <f t="shared" si="2"/>
        <v>0</v>
      </c>
      <c r="AE48" s="64">
        <f t="shared" si="2"/>
        <v>0</v>
      </c>
      <c r="AF48" s="64">
        <f t="shared" si="2"/>
        <v>0</v>
      </c>
    </row>
    <row r="49" spans="1:32" ht="12" customHeight="1" x14ac:dyDescent="0.55000000000000004">
      <c r="A49" s="34">
        <f>Setup!I5</f>
        <v>1119</v>
      </c>
      <c r="B49" s="52">
        <f>Setup!K5</f>
        <v>2</v>
      </c>
      <c r="C49" s="64">
        <f>COUNTIF(C6:C46,$A$49)</f>
        <v>2</v>
      </c>
      <c r="D49" s="64">
        <f>COUNTIF(D6:D46,$A$49)</f>
        <v>0</v>
      </c>
      <c r="E49" s="64">
        <f t="shared" ref="E49:AF49" si="3">COUNTIF(E6:E46,$A$49)</f>
        <v>0</v>
      </c>
      <c r="F49" s="64">
        <f t="shared" si="3"/>
        <v>0</v>
      </c>
      <c r="G49" s="64">
        <f t="shared" si="3"/>
        <v>0</v>
      </c>
      <c r="H49" s="64">
        <f t="shared" si="3"/>
        <v>0</v>
      </c>
      <c r="I49" s="64">
        <f t="shared" si="3"/>
        <v>0</v>
      </c>
      <c r="J49" s="64">
        <f t="shared" si="3"/>
        <v>0</v>
      </c>
      <c r="K49" s="64">
        <f t="shared" si="3"/>
        <v>0</v>
      </c>
      <c r="L49" s="64">
        <f t="shared" si="3"/>
        <v>0</v>
      </c>
      <c r="M49" s="64">
        <f t="shared" si="3"/>
        <v>0</v>
      </c>
      <c r="N49" s="64">
        <f t="shared" si="3"/>
        <v>0</v>
      </c>
      <c r="O49" s="64">
        <f t="shared" si="3"/>
        <v>0</v>
      </c>
      <c r="P49" s="64">
        <f t="shared" si="3"/>
        <v>0</v>
      </c>
      <c r="Q49" s="64">
        <f t="shared" si="3"/>
        <v>0</v>
      </c>
      <c r="R49" s="64">
        <f t="shared" si="3"/>
        <v>0</v>
      </c>
      <c r="S49" s="64">
        <f t="shared" si="3"/>
        <v>0</v>
      </c>
      <c r="T49" s="64">
        <f t="shared" si="3"/>
        <v>0</v>
      </c>
      <c r="U49" s="64">
        <f t="shared" si="3"/>
        <v>0</v>
      </c>
      <c r="V49" s="64">
        <f t="shared" si="3"/>
        <v>0</v>
      </c>
      <c r="W49" s="64">
        <f t="shared" si="3"/>
        <v>0</v>
      </c>
      <c r="X49" s="64">
        <f t="shared" si="3"/>
        <v>0</v>
      </c>
      <c r="Y49" s="64">
        <f t="shared" si="3"/>
        <v>0</v>
      </c>
      <c r="Z49" s="64">
        <f t="shared" si="3"/>
        <v>0</v>
      </c>
      <c r="AA49" s="64">
        <f t="shared" si="3"/>
        <v>0</v>
      </c>
      <c r="AB49" s="64">
        <f t="shared" si="3"/>
        <v>0</v>
      </c>
      <c r="AC49" s="64">
        <f t="shared" si="3"/>
        <v>0</v>
      </c>
      <c r="AD49" s="64">
        <f t="shared" si="3"/>
        <v>0</v>
      </c>
      <c r="AE49" s="64">
        <f t="shared" si="3"/>
        <v>0</v>
      </c>
      <c r="AF49" s="64">
        <f t="shared" si="3"/>
        <v>0</v>
      </c>
    </row>
    <row r="50" spans="1:32" ht="12" customHeight="1" x14ac:dyDescent="0.55000000000000004">
      <c r="A50" s="34" t="str">
        <f>Setup!I6</f>
        <v>A</v>
      </c>
      <c r="B50" s="52">
        <f>Setup!K6</f>
        <v>1</v>
      </c>
      <c r="C50" s="64">
        <f>COUNTIF(C6:C46,$A$50)</f>
        <v>1</v>
      </c>
      <c r="D50" s="64">
        <f>COUNTIF(D6:D46,$A$50)</f>
        <v>0</v>
      </c>
      <c r="E50" s="64">
        <f t="shared" ref="E50:AF50" si="4">COUNTIF(E6:E46,$A$50)</f>
        <v>0</v>
      </c>
      <c r="F50" s="64">
        <f t="shared" si="4"/>
        <v>0</v>
      </c>
      <c r="G50" s="64">
        <f t="shared" si="4"/>
        <v>0</v>
      </c>
      <c r="H50" s="64">
        <f t="shared" si="4"/>
        <v>0</v>
      </c>
      <c r="I50" s="64">
        <f t="shared" si="4"/>
        <v>0</v>
      </c>
      <c r="J50" s="64">
        <f t="shared" si="4"/>
        <v>4</v>
      </c>
      <c r="K50" s="64">
        <f t="shared" si="4"/>
        <v>0</v>
      </c>
      <c r="L50" s="64">
        <f t="shared" si="4"/>
        <v>0</v>
      </c>
      <c r="M50" s="64">
        <f t="shared" si="4"/>
        <v>0</v>
      </c>
      <c r="N50" s="64">
        <f t="shared" si="4"/>
        <v>0</v>
      </c>
      <c r="O50" s="64">
        <f t="shared" si="4"/>
        <v>0</v>
      </c>
      <c r="P50" s="64">
        <f t="shared" si="4"/>
        <v>0</v>
      </c>
      <c r="Q50" s="64">
        <f t="shared" si="4"/>
        <v>0</v>
      </c>
      <c r="R50" s="64">
        <f t="shared" si="4"/>
        <v>0</v>
      </c>
      <c r="S50" s="64">
        <f t="shared" si="4"/>
        <v>0</v>
      </c>
      <c r="T50" s="64">
        <f t="shared" si="4"/>
        <v>0</v>
      </c>
      <c r="U50" s="64">
        <f t="shared" si="4"/>
        <v>0</v>
      </c>
      <c r="V50" s="64">
        <f t="shared" si="4"/>
        <v>0</v>
      </c>
      <c r="W50" s="64">
        <f t="shared" si="4"/>
        <v>0</v>
      </c>
      <c r="X50" s="64">
        <f t="shared" si="4"/>
        <v>0</v>
      </c>
      <c r="Y50" s="64">
        <f t="shared" si="4"/>
        <v>0</v>
      </c>
      <c r="Z50" s="64">
        <f t="shared" si="4"/>
        <v>0</v>
      </c>
      <c r="AA50" s="64">
        <f t="shared" si="4"/>
        <v>0</v>
      </c>
      <c r="AB50" s="64">
        <f t="shared" si="4"/>
        <v>0</v>
      </c>
      <c r="AC50" s="64">
        <f t="shared" si="4"/>
        <v>0</v>
      </c>
      <c r="AD50" s="64">
        <f t="shared" si="4"/>
        <v>0</v>
      </c>
      <c r="AE50" s="64">
        <f t="shared" si="4"/>
        <v>0</v>
      </c>
      <c r="AF50" s="64">
        <f t="shared" si="4"/>
        <v>0</v>
      </c>
    </row>
    <row r="51" spans="1:32" ht="12" customHeight="1" x14ac:dyDescent="0.55000000000000004">
      <c r="A51" s="34" t="str">
        <f>Setup!I7</f>
        <v>SR1</v>
      </c>
      <c r="B51" s="52">
        <f>Setup!K7</f>
        <v>3</v>
      </c>
      <c r="C51" s="64">
        <f>COUNTIF(C6:C46,$A$51)</f>
        <v>3</v>
      </c>
      <c r="D51" s="64">
        <f>COUNTIF(D6:D46,$A$51)</f>
        <v>0</v>
      </c>
      <c r="E51" s="64">
        <f t="shared" ref="E51:AF51" si="5">COUNTIF(E6:E46,$A$51)</f>
        <v>0</v>
      </c>
      <c r="F51" s="64">
        <f t="shared" si="5"/>
        <v>0</v>
      </c>
      <c r="G51" s="64">
        <f t="shared" si="5"/>
        <v>0</v>
      </c>
      <c r="H51" s="64">
        <f t="shared" si="5"/>
        <v>0</v>
      </c>
      <c r="I51" s="64">
        <f t="shared" si="5"/>
        <v>0</v>
      </c>
      <c r="J51" s="64">
        <f t="shared" si="5"/>
        <v>0</v>
      </c>
      <c r="K51" s="64">
        <f t="shared" si="5"/>
        <v>0</v>
      </c>
      <c r="L51" s="64">
        <f t="shared" si="5"/>
        <v>0</v>
      </c>
      <c r="M51" s="64">
        <f t="shared" si="5"/>
        <v>0</v>
      </c>
      <c r="N51" s="64">
        <f t="shared" si="5"/>
        <v>0</v>
      </c>
      <c r="O51" s="64">
        <f t="shared" si="5"/>
        <v>0</v>
      </c>
      <c r="P51" s="64">
        <f t="shared" si="5"/>
        <v>0</v>
      </c>
      <c r="Q51" s="64">
        <f t="shared" si="5"/>
        <v>0</v>
      </c>
      <c r="R51" s="64">
        <f t="shared" si="5"/>
        <v>0</v>
      </c>
      <c r="S51" s="64">
        <f t="shared" si="5"/>
        <v>0</v>
      </c>
      <c r="T51" s="64">
        <f t="shared" si="5"/>
        <v>0</v>
      </c>
      <c r="U51" s="64">
        <f t="shared" si="5"/>
        <v>0</v>
      </c>
      <c r="V51" s="64">
        <f t="shared" si="5"/>
        <v>0</v>
      </c>
      <c r="W51" s="64">
        <f t="shared" si="5"/>
        <v>0</v>
      </c>
      <c r="X51" s="64">
        <f t="shared" si="5"/>
        <v>0</v>
      </c>
      <c r="Y51" s="64">
        <f t="shared" si="5"/>
        <v>0</v>
      </c>
      <c r="Z51" s="64">
        <f t="shared" si="5"/>
        <v>0</v>
      </c>
      <c r="AA51" s="64">
        <f t="shared" si="5"/>
        <v>0</v>
      </c>
      <c r="AB51" s="64">
        <f t="shared" si="5"/>
        <v>0</v>
      </c>
      <c r="AC51" s="64">
        <f t="shared" si="5"/>
        <v>0</v>
      </c>
      <c r="AD51" s="64">
        <f t="shared" si="5"/>
        <v>0</v>
      </c>
      <c r="AE51" s="64">
        <f t="shared" si="5"/>
        <v>0</v>
      </c>
      <c r="AF51" s="64">
        <f t="shared" si="5"/>
        <v>0</v>
      </c>
    </row>
    <row r="52" spans="1:32" ht="12" customHeight="1" x14ac:dyDescent="0.55000000000000004">
      <c r="A52" s="34" t="str">
        <f>Setup!I8</f>
        <v>SR2</v>
      </c>
      <c r="B52" s="52">
        <f>Setup!K8</f>
        <v>3</v>
      </c>
      <c r="C52" s="64">
        <f>COUNTIF(C6:C46,$A$52)</f>
        <v>3</v>
      </c>
      <c r="D52" s="64">
        <f>COUNTIF(D6:D46,$A$52)</f>
        <v>0</v>
      </c>
      <c r="E52" s="64">
        <f t="shared" ref="E52:AF52" si="6">COUNTIF(E6:E46,$A$52)</f>
        <v>0</v>
      </c>
      <c r="F52" s="64">
        <f t="shared" si="6"/>
        <v>0</v>
      </c>
      <c r="G52" s="64">
        <f t="shared" si="6"/>
        <v>0</v>
      </c>
      <c r="H52" s="64">
        <f t="shared" si="6"/>
        <v>0</v>
      </c>
      <c r="I52" s="64">
        <f t="shared" si="6"/>
        <v>0</v>
      </c>
      <c r="J52" s="64">
        <f t="shared" si="6"/>
        <v>0</v>
      </c>
      <c r="K52" s="64">
        <f t="shared" si="6"/>
        <v>0</v>
      </c>
      <c r="L52" s="64">
        <f t="shared" si="6"/>
        <v>0</v>
      </c>
      <c r="M52" s="64">
        <f t="shared" si="6"/>
        <v>0</v>
      </c>
      <c r="N52" s="64">
        <f t="shared" si="6"/>
        <v>0</v>
      </c>
      <c r="O52" s="64">
        <f t="shared" si="6"/>
        <v>0</v>
      </c>
      <c r="P52" s="64">
        <f t="shared" si="6"/>
        <v>0</v>
      </c>
      <c r="Q52" s="64">
        <f t="shared" si="6"/>
        <v>0</v>
      </c>
      <c r="R52" s="64">
        <f t="shared" si="6"/>
        <v>0</v>
      </c>
      <c r="S52" s="64">
        <f t="shared" si="6"/>
        <v>0</v>
      </c>
      <c r="T52" s="64">
        <f t="shared" si="6"/>
        <v>0</v>
      </c>
      <c r="U52" s="64">
        <f t="shared" si="6"/>
        <v>0</v>
      </c>
      <c r="V52" s="64">
        <f t="shared" si="6"/>
        <v>0</v>
      </c>
      <c r="W52" s="64">
        <f t="shared" si="6"/>
        <v>0</v>
      </c>
      <c r="X52" s="64">
        <f t="shared" si="6"/>
        <v>0</v>
      </c>
      <c r="Y52" s="64">
        <f t="shared" si="6"/>
        <v>0</v>
      </c>
      <c r="Z52" s="64">
        <f t="shared" si="6"/>
        <v>0</v>
      </c>
      <c r="AA52" s="64">
        <f t="shared" si="6"/>
        <v>0</v>
      </c>
      <c r="AB52" s="64">
        <f t="shared" si="6"/>
        <v>0</v>
      </c>
      <c r="AC52" s="64">
        <f t="shared" si="6"/>
        <v>0</v>
      </c>
      <c r="AD52" s="64">
        <f t="shared" si="6"/>
        <v>0</v>
      </c>
      <c r="AE52" s="64">
        <f t="shared" si="6"/>
        <v>0</v>
      </c>
      <c r="AF52" s="64">
        <f t="shared" si="6"/>
        <v>0</v>
      </c>
    </row>
    <row r="53" spans="1:32" ht="12" customHeight="1" x14ac:dyDescent="0.55000000000000004">
      <c r="A53" s="34" t="str">
        <f>Setup!I9</f>
        <v>SR3</v>
      </c>
      <c r="B53" s="52">
        <f>Setup!K9</f>
        <v>3</v>
      </c>
      <c r="C53" s="64">
        <f>COUNTIF(C6:C46,$A$53)</f>
        <v>3</v>
      </c>
      <c r="D53" s="64">
        <f>COUNTIF(D6:D46,$A$53)</f>
        <v>0</v>
      </c>
      <c r="E53" s="64">
        <f t="shared" ref="E53:AF53" si="7">COUNTIF(E6:E46,$A$53)</f>
        <v>0</v>
      </c>
      <c r="F53" s="64">
        <f t="shared" si="7"/>
        <v>0</v>
      </c>
      <c r="G53" s="64">
        <f t="shared" si="7"/>
        <v>0</v>
      </c>
      <c r="H53" s="64">
        <f t="shared" si="7"/>
        <v>0</v>
      </c>
      <c r="I53" s="64">
        <f t="shared" si="7"/>
        <v>0</v>
      </c>
      <c r="J53" s="64">
        <f t="shared" si="7"/>
        <v>0</v>
      </c>
      <c r="K53" s="64">
        <f t="shared" si="7"/>
        <v>0</v>
      </c>
      <c r="L53" s="64">
        <f t="shared" si="7"/>
        <v>0</v>
      </c>
      <c r="M53" s="64">
        <f t="shared" si="7"/>
        <v>0</v>
      </c>
      <c r="N53" s="64">
        <f t="shared" si="7"/>
        <v>0</v>
      </c>
      <c r="O53" s="64">
        <f t="shared" si="7"/>
        <v>0</v>
      </c>
      <c r="P53" s="64">
        <f t="shared" si="7"/>
        <v>0</v>
      </c>
      <c r="Q53" s="64">
        <f t="shared" si="7"/>
        <v>0</v>
      </c>
      <c r="R53" s="64">
        <f t="shared" si="7"/>
        <v>0</v>
      </c>
      <c r="S53" s="64">
        <f t="shared" si="7"/>
        <v>0</v>
      </c>
      <c r="T53" s="64">
        <f t="shared" si="7"/>
        <v>0</v>
      </c>
      <c r="U53" s="64">
        <f t="shared" si="7"/>
        <v>0</v>
      </c>
      <c r="V53" s="64">
        <f t="shared" si="7"/>
        <v>0</v>
      </c>
      <c r="W53" s="64">
        <f t="shared" si="7"/>
        <v>0</v>
      </c>
      <c r="X53" s="64">
        <f t="shared" si="7"/>
        <v>0</v>
      </c>
      <c r="Y53" s="64">
        <f t="shared" si="7"/>
        <v>0</v>
      </c>
      <c r="Z53" s="64">
        <f t="shared" si="7"/>
        <v>0</v>
      </c>
      <c r="AA53" s="64">
        <f t="shared" si="7"/>
        <v>0</v>
      </c>
      <c r="AB53" s="64">
        <f t="shared" si="7"/>
        <v>0</v>
      </c>
      <c r="AC53" s="64">
        <f t="shared" si="7"/>
        <v>0</v>
      </c>
      <c r="AD53" s="64">
        <f t="shared" si="7"/>
        <v>0</v>
      </c>
      <c r="AE53" s="64">
        <f t="shared" si="7"/>
        <v>0</v>
      </c>
      <c r="AF53" s="64">
        <f t="shared" si="7"/>
        <v>0</v>
      </c>
    </row>
    <row r="54" spans="1:32" ht="12" customHeight="1" x14ac:dyDescent="0.55000000000000004">
      <c r="A54" s="34" t="str">
        <f>Setup!I10</f>
        <v>SR4</v>
      </c>
      <c r="B54" s="52">
        <f>Setup!K10</f>
        <v>3</v>
      </c>
      <c r="C54" s="64">
        <f>COUNTIF(C6:C46,$A$54)</f>
        <v>3</v>
      </c>
      <c r="D54" s="64">
        <f>COUNTIF(D6:D46,$A$54)</f>
        <v>0</v>
      </c>
      <c r="E54" s="64">
        <f t="shared" ref="E54:AF54" si="8">COUNTIF(E6:E46,$A$54)</f>
        <v>0</v>
      </c>
      <c r="F54" s="64">
        <f t="shared" si="8"/>
        <v>0</v>
      </c>
      <c r="G54" s="64">
        <f t="shared" si="8"/>
        <v>0</v>
      </c>
      <c r="H54" s="64">
        <f t="shared" si="8"/>
        <v>0</v>
      </c>
      <c r="I54" s="64">
        <f t="shared" si="8"/>
        <v>0</v>
      </c>
      <c r="J54" s="64">
        <f t="shared" si="8"/>
        <v>0</v>
      </c>
      <c r="K54" s="64">
        <f t="shared" si="8"/>
        <v>0</v>
      </c>
      <c r="L54" s="64">
        <f t="shared" si="8"/>
        <v>0</v>
      </c>
      <c r="M54" s="64">
        <f t="shared" si="8"/>
        <v>0</v>
      </c>
      <c r="N54" s="64">
        <f t="shared" si="8"/>
        <v>0</v>
      </c>
      <c r="O54" s="64">
        <f t="shared" si="8"/>
        <v>0</v>
      </c>
      <c r="P54" s="64">
        <f t="shared" si="8"/>
        <v>0</v>
      </c>
      <c r="Q54" s="64">
        <f t="shared" si="8"/>
        <v>0</v>
      </c>
      <c r="R54" s="64">
        <f t="shared" si="8"/>
        <v>0</v>
      </c>
      <c r="S54" s="64">
        <f t="shared" si="8"/>
        <v>0</v>
      </c>
      <c r="T54" s="64">
        <f t="shared" si="8"/>
        <v>0</v>
      </c>
      <c r="U54" s="64">
        <f t="shared" si="8"/>
        <v>0</v>
      </c>
      <c r="V54" s="64">
        <f t="shared" si="8"/>
        <v>0</v>
      </c>
      <c r="W54" s="64">
        <f t="shared" si="8"/>
        <v>0</v>
      </c>
      <c r="X54" s="64">
        <f t="shared" si="8"/>
        <v>0</v>
      </c>
      <c r="Y54" s="64">
        <f t="shared" si="8"/>
        <v>0</v>
      </c>
      <c r="Z54" s="64">
        <f t="shared" si="8"/>
        <v>0</v>
      </c>
      <c r="AA54" s="64">
        <f t="shared" si="8"/>
        <v>0</v>
      </c>
      <c r="AB54" s="64">
        <f t="shared" si="8"/>
        <v>0</v>
      </c>
      <c r="AC54" s="64">
        <f t="shared" si="8"/>
        <v>0</v>
      </c>
      <c r="AD54" s="64">
        <f t="shared" si="8"/>
        <v>0</v>
      </c>
      <c r="AE54" s="64">
        <f t="shared" si="8"/>
        <v>0</v>
      </c>
      <c r="AF54" s="64">
        <f t="shared" si="8"/>
        <v>0</v>
      </c>
    </row>
    <row r="55" spans="1:32" ht="12" customHeight="1" x14ac:dyDescent="0.55000000000000004">
      <c r="A55" s="34" t="str">
        <f>Setup!I11</f>
        <v>CE</v>
      </c>
      <c r="B55" s="52">
        <f>Setup!K11</f>
        <v>4</v>
      </c>
      <c r="C55" s="64">
        <f>COUNTIF(C6:C46,$A$55)</f>
        <v>4</v>
      </c>
      <c r="D55" s="64">
        <f>COUNTIF(D6:D46,$A$55)</f>
        <v>0</v>
      </c>
      <c r="E55" s="64">
        <f t="shared" ref="E55:AF55" si="9">COUNTIF(E6:E46,$A$55)</f>
        <v>0</v>
      </c>
      <c r="F55" s="64">
        <f t="shared" si="9"/>
        <v>0</v>
      </c>
      <c r="G55" s="64">
        <f t="shared" si="9"/>
        <v>0</v>
      </c>
      <c r="H55" s="64">
        <f t="shared" si="9"/>
        <v>0</v>
      </c>
      <c r="I55" s="64">
        <f t="shared" si="9"/>
        <v>0</v>
      </c>
      <c r="J55" s="64">
        <f t="shared" si="9"/>
        <v>0</v>
      </c>
      <c r="K55" s="64">
        <f t="shared" si="9"/>
        <v>0</v>
      </c>
      <c r="L55" s="64">
        <f t="shared" si="9"/>
        <v>0</v>
      </c>
      <c r="M55" s="64">
        <f t="shared" si="9"/>
        <v>0</v>
      </c>
      <c r="N55" s="64">
        <f t="shared" si="9"/>
        <v>0</v>
      </c>
      <c r="O55" s="64">
        <f t="shared" si="9"/>
        <v>0</v>
      </c>
      <c r="P55" s="64">
        <f t="shared" si="9"/>
        <v>0</v>
      </c>
      <c r="Q55" s="64">
        <f t="shared" si="9"/>
        <v>0</v>
      </c>
      <c r="R55" s="64">
        <f t="shared" si="9"/>
        <v>0</v>
      </c>
      <c r="S55" s="64">
        <f t="shared" si="9"/>
        <v>0</v>
      </c>
      <c r="T55" s="64">
        <f t="shared" si="9"/>
        <v>0</v>
      </c>
      <c r="U55" s="64">
        <f t="shared" si="9"/>
        <v>0</v>
      </c>
      <c r="V55" s="64">
        <f t="shared" si="9"/>
        <v>0</v>
      </c>
      <c r="W55" s="64">
        <f t="shared" si="9"/>
        <v>0</v>
      </c>
      <c r="X55" s="64">
        <f t="shared" si="9"/>
        <v>0</v>
      </c>
      <c r="Y55" s="64">
        <f t="shared" si="9"/>
        <v>0</v>
      </c>
      <c r="Z55" s="64">
        <f t="shared" si="9"/>
        <v>0</v>
      </c>
      <c r="AA55" s="64">
        <f t="shared" si="9"/>
        <v>0</v>
      </c>
      <c r="AB55" s="64">
        <f t="shared" si="9"/>
        <v>0</v>
      </c>
      <c r="AC55" s="64">
        <f t="shared" si="9"/>
        <v>0</v>
      </c>
      <c r="AD55" s="64">
        <f t="shared" si="9"/>
        <v>0</v>
      </c>
      <c r="AE55" s="64">
        <f t="shared" si="9"/>
        <v>0</v>
      </c>
      <c r="AF55" s="64">
        <f t="shared" si="9"/>
        <v>0</v>
      </c>
    </row>
    <row r="56" spans="1:32" x14ac:dyDescent="0.55000000000000004">
      <c r="A56" s="35" t="s">
        <v>80</v>
      </c>
      <c r="B56" s="35">
        <f>SUBTOTAL(109,TabEffectifMinimum4[QT])</f>
        <v>23</v>
      </c>
      <c r="C56" s="3">
        <f>SUM(C48:C55)</f>
        <v>23</v>
      </c>
      <c r="D56" s="3">
        <f>SUM(D48:D55)</f>
        <v>0</v>
      </c>
      <c r="E56" s="3">
        <f t="shared" ref="E56:AF56" si="10">SUM(E48:E55)</f>
        <v>0</v>
      </c>
      <c r="F56" s="3">
        <f t="shared" si="10"/>
        <v>0</v>
      </c>
      <c r="G56" s="3">
        <f t="shared" si="10"/>
        <v>0</v>
      </c>
      <c r="H56" s="3">
        <f t="shared" si="10"/>
        <v>0</v>
      </c>
      <c r="I56" s="3">
        <f t="shared" si="10"/>
        <v>0</v>
      </c>
      <c r="J56" s="3">
        <f t="shared" si="10"/>
        <v>4</v>
      </c>
      <c r="K56" s="3">
        <f t="shared" si="10"/>
        <v>0</v>
      </c>
      <c r="L56" s="3">
        <f t="shared" si="10"/>
        <v>0</v>
      </c>
      <c r="M56" s="3">
        <f t="shared" si="10"/>
        <v>0</v>
      </c>
      <c r="N56" s="3">
        <f t="shared" si="10"/>
        <v>0</v>
      </c>
      <c r="O56" s="3">
        <f t="shared" si="10"/>
        <v>0</v>
      </c>
      <c r="P56" s="3">
        <f t="shared" si="10"/>
        <v>0</v>
      </c>
      <c r="Q56" s="3">
        <f t="shared" si="10"/>
        <v>0</v>
      </c>
      <c r="R56" s="3">
        <f t="shared" si="10"/>
        <v>0</v>
      </c>
      <c r="S56" s="3">
        <f t="shared" si="10"/>
        <v>0</v>
      </c>
      <c r="T56" s="3">
        <f t="shared" si="10"/>
        <v>0</v>
      </c>
      <c r="U56" s="3">
        <f t="shared" si="10"/>
        <v>0</v>
      </c>
      <c r="V56" s="3">
        <f t="shared" si="10"/>
        <v>0</v>
      </c>
      <c r="W56" s="3">
        <f t="shared" si="10"/>
        <v>0</v>
      </c>
      <c r="X56" s="3">
        <f t="shared" si="10"/>
        <v>0</v>
      </c>
      <c r="Y56" s="3">
        <f t="shared" si="10"/>
        <v>0</v>
      </c>
      <c r="Z56" s="3">
        <f t="shared" si="10"/>
        <v>0</v>
      </c>
      <c r="AA56" s="3">
        <f t="shared" si="10"/>
        <v>0</v>
      </c>
      <c r="AB56" s="3">
        <f t="shared" si="10"/>
        <v>0</v>
      </c>
      <c r="AC56" s="3">
        <f t="shared" si="10"/>
        <v>0</v>
      </c>
      <c r="AD56" s="3">
        <f t="shared" si="10"/>
        <v>0</v>
      </c>
      <c r="AE56" s="3">
        <f t="shared" si="10"/>
        <v>0</v>
      </c>
      <c r="AF56" s="3">
        <f t="shared" si="10"/>
        <v>0</v>
      </c>
    </row>
  </sheetData>
  <mergeCells count="4">
    <mergeCell ref="J3:L3"/>
    <mergeCell ref="M3:Q3"/>
    <mergeCell ref="S3:W3"/>
    <mergeCell ref="B2:C2"/>
  </mergeCells>
  <conditionalFormatting sqref="C5:AF5">
    <cfRule type="timePeriod" dxfId="18" priority="13" timePeriod="today">
      <formula>FLOOR(C5,1)=TODAY()</formula>
    </cfRule>
  </conditionalFormatting>
  <conditionalFormatting sqref="C6:AF46">
    <cfRule type="expression" dxfId="17" priority="9">
      <formula>COUNTIF(joursférié,C$5)&gt;0</formula>
    </cfRule>
    <cfRule type="expression" dxfId="16" priority="10">
      <formula>WEEKDAY(C$5)&gt;5</formula>
    </cfRule>
  </conditionalFormatting>
  <conditionalFormatting sqref="C48:AF55">
    <cfRule type="cellIs" dxfId="15" priority="6" operator="greaterThanOrEqual">
      <formula>$B48</formula>
    </cfRule>
  </conditionalFormatting>
  <conditionalFormatting sqref="C56:AF56">
    <cfRule type="cellIs" dxfId="14" priority="3" operator="equal">
      <formula>$B56</formula>
    </cfRule>
  </conditionalFormatting>
  <conditionalFormatting sqref="C48:AF56">
    <cfRule type="cellIs" dxfId="13" priority="2" operator="greaterThan">
      <formula>$B48</formula>
    </cfRule>
  </conditionalFormatting>
  <pageMargins left="0.25" right="0.25" top="0.75" bottom="0.75" header="0.3" footer="0.3"/>
  <pageSetup paperSize="121" orientation="landscape"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E1D656C9-ADE1-47FE-8BA7-C49833CACFC1}">
            <xm:f>NOT(ISERROR(SEARCH(($A$2),C6)))</xm:f>
            <xm:f>($A$2)</xm:f>
            <x14:dxf>
              <font>
                <color theme="1"/>
              </font>
              <fill>
                <patternFill>
                  <bgColor rgb="FFFFFF00"/>
                </patternFill>
              </fill>
            </x14:dxf>
          </x14:cfRule>
          <xm:sqref>C6:AF46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Setup</vt:lpstr>
      <vt:lpstr>Personnel</vt:lpstr>
      <vt:lpstr>P1</vt:lpstr>
      <vt:lpstr>année</vt:lpstr>
      <vt:lpstr>code</vt:lpstr>
      <vt:lpstr>Effectif_minimum</vt:lpstr>
      <vt:lpstr>fonction</vt:lpstr>
      <vt:lpstr>joursférié</vt:lpstr>
      <vt:lpstr>Personnel</vt:lpstr>
      <vt:lpstr>PersonnelP1</vt:lpstr>
      <vt:lpstr>'P1'!Zone_d_impression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Steeve S.</dc:creator>
  <cp:lastModifiedBy>Steeve S.</cp:lastModifiedBy>
  <cp:lastPrinted>2016-07-22T05:24:19Z</cp:lastPrinted>
  <dcterms:created xsi:type="dcterms:W3CDTF">2016-07-21T01:26:20Z</dcterms:created>
  <dcterms:modified xsi:type="dcterms:W3CDTF">2016-07-22T05:36:55Z</dcterms:modified>
</cp:coreProperties>
</file>