
<file path=[Content_Types].xml><?xml version="1.0" encoding="utf-8"?>
<Types xmlns="http://schemas.openxmlformats.org/package/2006/content-types">
  <Override PartName="/xl/charts/chart6.xml" ContentType="application/vnd.openxmlformats-officedocument.drawingml.chart+xml"/>
  <Override PartName="/xl/charts/chart20.xml" ContentType="application/vnd.openxmlformats-officedocument.drawingml.chart+xml"/>
  <Override PartName="/xl/theme/theme1.xml" ContentType="application/vnd.openxmlformats-officedocument.theme+xml"/>
  <Override PartName="/xl/styles.xml" ContentType="application/vnd.openxmlformats-officedocument.spreadsheetml.styles+xml"/>
  <Override PartName="/xl/charts/chart4.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drawings/drawing4.xml" ContentType="application/vnd.openxmlformats-officedocument.drawingml.chartshapes+xml"/>
  <Override PartName="/xl/drawings/drawing5.xml" ContentType="application/vnd.openxmlformats-officedocument.drawing+xml"/>
  <Default Extension="emf" ContentType="image/x-emf"/>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xl/charts/chart1.xml" ContentType="application/vnd.openxmlformats-officedocument.drawingml.chart+xml"/>
  <Override PartName="/xl/drawings/drawing2.xml" ContentType="application/vnd.openxmlformats-officedocument.drawingml.chartshapes+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comments2.xml" ContentType="application/vnd.openxmlformats-officedocument.spreadsheetml.comments+xml"/>
  <Override PartName="/xl/charts/chart18.xml" ContentType="application/vnd.openxmlformats-officedocument.drawingml.chart+xml"/>
  <Override PartName="/xl/charts/chart19.xml" ContentType="application/vnd.openxmlformats-officedocument.drawingml.chart+xml"/>
  <Override PartName="/xl/comments3.xml" ContentType="application/vnd.openxmlformats-officedocument.spreadsheetml.comments+xml"/>
  <Override PartName="/xl/activeX/activeX1.xml" ContentType="application/vnd.ms-office.activeX+xml"/>
  <Override PartName="/xl/charts/chart27.xml" ContentType="application/vnd.openxmlformats-officedocument.drawingml.chart+xml"/>
  <Override PartName="/xl/charts/chart28.xml" ContentType="application/vnd.openxmlformats-officedocument.drawingml.chart+xml"/>
  <Override PartName="/xl/worksheets/sheet1.xml" ContentType="application/vnd.openxmlformats-officedocument.spreadsheetml.worksheet+xml"/>
  <Override PartName="/xl/externalLinks/externalLink1.xml" ContentType="application/vnd.openxmlformats-officedocument.spreadsheetml.externalLink+xml"/>
  <Default Extension="vml" ContentType="application/vnd.openxmlformats-officedocument.vmlDrawing"/>
  <Override PartName="/xl/comments1.xml" ContentType="application/vnd.openxmlformats-officedocument.spreadsheetml.comments+xml"/>
  <Override PartName="/xl/charts/chart16.xml" ContentType="application/vnd.openxmlformats-officedocument.drawingml.chart+xml"/>
  <Override PartName="/xl/charts/chart17.xml" ContentType="application/vnd.openxmlformats-officedocument.drawingml.chart+xml"/>
  <Override PartName="/xl/charts/chart25.xml" ContentType="application/vnd.openxmlformats-officedocument.drawingml.chart+xml"/>
  <Override PartName="/xl/charts/chart26.xml" ContentType="application/vnd.openxmlformats-officedocument.drawingml.chart+xml"/>
  <Override PartName="/xl/calcChain.xml" ContentType="application/vnd.openxmlformats-officedocument.spreadsheetml.calcChain+xml"/>
  <Override PartName="/xl/sharedStrings.xml" ContentType="application/vnd.openxmlformats-officedocument.spreadsheetml.sharedStrings+xml"/>
  <Override PartName="/xl/charts/chart13.xml" ContentType="application/vnd.openxmlformats-officedocument.drawingml.chart+xml"/>
  <Override PartName="/xl/charts/chart14.xml" ContentType="application/vnd.openxmlformats-officedocument.drawingml.chart+xml"/>
  <Override PartName="/xl/charts/chart15.xml" ContentType="application/vnd.openxmlformats-officedocument.drawingml.chart+xml"/>
  <Override PartName="/xl/charts/chart23.xml" ContentType="application/vnd.openxmlformats-officedocument.drawingml.chart+xml"/>
  <Override PartName="/xl/charts/chart24.xml" ContentType="application/vnd.openxmlformats-officedocument.drawingml.chart+xml"/>
  <Override PartName="/xl/charts/chart8.xml" ContentType="application/vnd.openxmlformats-officedocument.drawingml.chart+xml"/>
  <Override PartName="/xl/charts/chart9.xml" ContentType="application/vnd.openxmlformats-officedocument.drawingml.chart+xml"/>
  <Override PartName="/xl/charts/chart11.xml" ContentType="application/vnd.openxmlformats-officedocument.drawingml.chart+xml"/>
  <Override PartName="/xl/charts/chart12.xml" ContentType="application/vnd.openxmlformats-officedocument.drawingml.chart+xml"/>
  <Override PartName="/xl/charts/chart21.xml" ContentType="application/vnd.openxmlformats-officedocument.drawingml.chart+xml"/>
  <Override PartName="/xl/charts/chart22.xml" ContentType="application/vnd.openxmlformats-officedocument.drawingml.chart+xml"/>
  <Override PartName="/docProps/core.xml" ContentType="application/vnd.openxmlformats-package.core-properties+xml"/>
  <Default Extension="bin" ContentType="application/vnd.openxmlformats-officedocument.spreadsheetml.printerSettings"/>
  <Override PartName="/xl/charts/chart7.xml" ContentType="application/vnd.openxmlformats-officedocument.drawingml.chart+xml"/>
  <Override PartName="/xl/charts/chart10.xml" ContentType="application/vnd.openxmlformats-officedocument.drawingml.chart+xml"/>
  <Override PartName="/xl/charts/chart5.xml" ContentType="application/vnd.openxmlformats-officedocument.drawingml.chart+xml"/>
  <Override PartName="/xl/activeX/activeX1.bin" ContentType="application/vnd.ms-office.activeX"/>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codeName="{B7FE6334-C1A2-E50D-BD3D-5F4D41BBC2E3}"/>
  <workbookPr codeName="ThisWorkbook" hidePivotFieldList="1" showPivotChartFilter="1" defaultThemeVersion="124226"/>
  <bookViews>
    <workbookView xWindow="-360" yWindow="0" windowWidth="15720" windowHeight="9540" tabRatio="694" firstSheet="2" activeTab="4"/>
  </bookViews>
  <sheets>
    <sheet name="TdB 2016" sheetId="8" r:id="rId1"/>
    <sheet name="TdB total" sheetId="12" r:id="rId2"/>
    <sheet name="Accidents avec Arret" sheetId="1" r:id="rId3"/>
    <sheet name="Tdb AAA" sheetId="15" r:id="rId4"/>
    <sheet name="Graphique AAA" sheetId="20" r:id="rId5"/>
  </sheets>
  <externalReferences>
    <externalReference r:id="rId6"/>
  </externalReferences>
  <definedNames>
    <definedName name="_xlnm._FilterDatabase" localSheetId="2" hidden="1">'Accidents avec Arret'!$A$1:$J$348</definedName>
    <definedName name="_xlnm._FilterDatabase" localSheetId="0" hidden="1">#REF!</definedName>
    <definedName name="_xlnm._FilterDatabase" localSheetId="3" hidden="1">'Tdb AAA'!$H$4:$H$6</definedName>
    <definedName name="_xlnm._FilterDatabase" localSheetId="1" hidden="1">#REF!</definedName>
    <definedName name="AAA_localisation_lésions">'Tdb AAA'!$B$8:$C$14</definedName>
    <definedName name="AAA_nature_lésions">'Tdb AAA'!$B$16:$C$31</definedName>
    <definedName name="AAA_sexe">'Tdb AAA'!$B$4:$C$6</definedName>
    <definedName name="duree">'Tdb AAA'!$B$54:$C$65</definedName>
    <definedName name="Essai">'Tdb AAA'!$G$4:$H$6</definedName>
    <definedName name="Famille_risque">'Tdb AAA'!$B$67:$C$74</definedName>
    <definedName name="jour">'Tdb AAA'!$B$33:$C$39</definedName>
    <definedName name="OBS">'Tdb AAA'!#REF!</definedName>
    <definedName name="_xlnm.Print_Area" localSheetId="2">'Accidents avec Arret'!$A$2:$J$184</definedName>
    <definedName name="_xlnm.Print_Area" localSheetId="0">'TdB 2016'!$B$1:$J$107</definedName>
    <definedName name="_xlnm.Print_Area" localSheetId="1">'TdB total'!$B$1:$J$123</definedName>
  </definedNames>
  <calcPr calcId="125725"/>
</workbook>
</file>

<file path=xl/calcChain.xml><?xml version="1.0" encoding="utf-8"?>
<calcChain xmlns="http://schemas.openxmlformats.org/spreadsheetml/2006/main">
  <c r="B2" i="20"/>
  <c r="B1"/>
  <c r="C68" i="15"/>
  <c r="C69"/>
  <c r="C70"/>
  <c r="C71"/>
  <c r="C72"/>
  <c r="C73"/>
  <c r="C74"/>
  <c r="C67"/>
  <c r="C63"/>
  <c r="C64"/>
  <c r="C65"/>
  <c r="C56"/>
  <c r="C62"/>
  <c r="C61"/>
  <c r="C60"/>
  <c r="C59"/>
  <c r="C58"/>
  <c r="C57"/>
  <c r="C55"/>
  <c r="C54"/>
  <c r="B206" i="1"/>
  <c r="C206"/>
  <c r="B207"/>
  <c r="C207"/>
  <c r="B208"/>
  <c r="C208"/>
  <c r="B209"/>
  <c r="C209"/>
  <c r="B210"/>
  <c r="C210"/>
  <c r="B211"/>
  <c r="C211"/>
  <c r="B212"/>
  <c r="C212"/>
  <c r="B213"/>
  <c r="C213"/>
  <c r="B214"/>
  <c r="C214"/>
  <c r="B215"/>
  <c r="C215"/>
  <c r="B216"/>
  <c r="C216"/>
  <c r="B217"/>
  <c r="C217"/>
  <c r="B218"/>
  <c r="C218"/>
  <c r="B219"/>
  <c r="C219"/>
  <c r="B220"/>
  <c r="C220"/>
  <c r="B221"/>
  <c r="C221"/>
  <c r="B222"/>
  <c r="C222"/>
  <c r="B223"/>
  <c r="C223"/>
  <c r="B224"/>
  <c r="C224"/>
  <c r="B225"/>
  <c r="C225"/>
  <c r="B226"/>
  <c r="C226"/>
  <c r="B227"/>
  <c r="C227"/>
  <c r="B228"/>
  <c r="C228"/>
  <c r="B229"/>
  <c r="C229"/>
  <c r="B230"/>
  <c r="C230"/>
  <c r="B231"/>
  <c r="C231"/>
  <c r="B232"/>
  <c r="C232"/>
  <c r="B233"/>
  <c r="C233"/>
  <c r="B234"/>
  <c r="C234"/>
  <c r="B235"/>
  <c r="C235"/>
  <c r="B236"/>
  <c r="C236"/>
  <c r="B237"/>
  <c r="C237"/>
  <c r="B238"/>
  <c r="C238"/>
  <c r="B239"/>
  <c r="C239"/>
  <c r="B240"/>
  <c r="C240"/>
  <c r="B241"/>
  <c r="C241"/>
  <c r="B242"/>
  <c r="C242"/>
  <c r="B243"/>
  <c r="C243"/>
  <c r="B244"/>
  <c r="C244"/>
  <c r="B245"/>
  <c r="C245"/>
  <c r="B246"/>
  <c r="C246"/>
  <c r="B247"/>
  <c r="C247"/>
  <c r="B248"/>
  <c r="C248"/>
  <c r="B249"/>
  <c r="C249"/>
  <c r="B250"/>
  <c r="C250"/>
  <c r="B251"/>
  <c r="C251"/>
  <c r="B252"/>
  <c r="C252"/>
  <c r="B253"/>
  <c r="C253"/>
  <c r="B254"/>
  <c r="C254"/>
  <c r="B255"/>
  <c r="C255"/>
  <c r="B256"/>
  <c r="C256"/>
  <c r="B257"/>
  <c r="C257"/>
  <c r="B258"/>
  <c r="C258"/>
  <c r="B259"/>
  <c r="C259"/>
  <c r="B260"/>
  <c r="C260"/>
  <c r="B261"/>
  <c r="C261"/>
  <c r="B262"/>
  <c r="C262"/>
  <c r="B263"/>
  <c r="C263"/>
  <c r="B264"/>
  <c r="C264"/>
  <c r="B265"/>
  <c r="C265"/>
  <c r="B266"/>
  <c r="C266"/>
  <c r="B267"/>
  <c r="C267"/>
  <c r="B268"/>
  <c r="C268"/>
  <c r="B269"/>
  <c r="C269"/>
  <c r="B270"/>
  <c r="C270"/>
  <c r="B271"/>
  <c r="C271"/>
  <c r="B272"/>
  <c r="C272"/>
  <c r="B273"/>
  <c r="C273"/>
  <c r="B274"/>
  <c r="C274"/>
  <c r="B275"/>
  <c r="C275"/>
  <c r="B276"/>
  <c r="C276"/>
  <c r="B277"/>
  <c r="C277"/>
  <c r="B278"/>
  <c r="C278"/>
  <c r="B279"/>
  <c r="C279"/>
  <c r="B280"/>
  <c r="C280"/>
  <c r="B281"/>
  <c r="C281"/>
  <c r="B282"/>
  <c r="C282"/>
  <c r="B283"/>
  <c r="C283"/>
  <c r="B284"/>
  <c r="C284"/>
  <c r="B285"/>
  <c r="C285"/>
  <c r="B286"/>
  <c r="C286"/>
  <c r="B287"/>
  <c r="C287"/>
  <c r="B288"/>
  <c r="C288"/>
  <c r="B289"/>
  <c r="C289"/>
  <c r="B290"/>
  <c r="C290"/>
  <c r="B291"/>
  <c r="C291"/>
  <c r="B292"/>
  <c r="C292"/>
  <c r="B293"/>
  <c r="C293"/>
  <c r="B294"/>
  <c r="C294"/>
  <c r="B295"/>
  <c r="C295"/>
  <c r="B296"/>
  <c r="C296"/>
  <c r="B297"/>
  <c r="C297"/>
  <c r="B298"/>
  <c r="C298"/>
  <c r="B299"/>
  <c r="C299"/>
  <c r="B300"/>
  <c r="C300"/>
  <c r="B301"/>
  <c r="C301"/>
  <c r="B302"/>
  <c r="C302"/>
  <c r="B303"/>
  <c r="C303"/>
  <c r="B304"/>
  <c r="C304"/>
  <c r="B305"/>
  <c r="C305"/>
  <c r="B306"/>
  <c r="C306"/>
  <c r="B307"/>
  <c r="C307"/>
  <c r="B308"/>
  <c r="C308"/>
  <c r="B309"/>
  <c r="C309"/>
  <c r="B310"/>
  <c r="C310"/>
  <c r="B311"/>
  <c r="C311"/>
  <c r="B312"/>
  <c r="C312"/>
  <c r="B313"/>
  <c r="C313"/>
  <c r="B314"/>
  <c r="C314"/>
  <c r="B315"/>
  <c r="C315"/>
  <c r="B316"/>
  <c r="C316"/>
  <c r="B317"/>
  <c r="C317"/>
  <c r="B318"/>
  <c r="C318"/>
  <c r="B319"/>
  <c r="C319"/>
  <c r="B320"/>
  <c r="C320"/>
  <c r="B321"/>
  <c r="C321"/>
  <c r="B322"/>
  <c r="C322"/>
  <c r="B323"/>
  <c r="C323"/>
  <c r="B324"/>
  <c r="C324"/>
  <c r="B325"/>
  <c r="C325"/>
  <c r="B326"/>
  <c r="C326"/>
  <c r="B327"/>
  <c r="C327"/>
  <c r="B328"/>
  <c r="C328"/>
  <c r="B329"/>
  <c r="C329"/>
  <c r="B330"/>
  <c r="C330"/>
  <c r="B331"/>
  <c r="C331"/>
  <c r="B332"/>
  <c r="C332"/>
  <c r="B333"/>
  <c r="C333"/>
  <c r="B334"/>
  <c r="C334"/>
  <c r="B335"/>
  <c r="C335"/>
  <c r="B336"/>
  <c r="C336"/>
  <c r="B337"/>
  <c r="C337"/>
  <c r="B338"/>
  <c r="C338"/>
  <c r="B339"/>
  <c r="C339"/>
  <c r="B340"/>
  <c r="C340"/>
  <c r="B341"/>
  <c r="C341"/>
  <c r="B342"/>
  <c r="C342"/>
  <c r="B343"/>
  <c r="C343"/>
  <c r="B344"/>
  <c r="C344"/>
  <c r="B345"/>
  <c r="C345"/>
  <c r="B346"/>
  <c r="C346"/>
  <c r="B347"/>
  <c r="C347"/>
  <c r="B348"/>
  <c r="C348"/>
  <c r="B186"/>
  <c r="C186"/>
  <c r="B187"/>
  <c r="C187"/>
  <c r="B188"/>
  <c r="C188"/>
  <c r="B189"/>
  <c r="C189"/>
  <c r="B190"/>
  <c r="C190"/>
  <c r="B191"/>
  <c r="C191"/>
  <c r="B192"/>
  <c r="C192"/>
  <c r="B193"/>
  <c r="C193"/>
  <c r="B194"/>
  <c r="C194"/>
  <c r="B195"/>
  <c r="C195"/>
  <c r="B196"/>
  <c r="C196"/>
  <c r="B197"/>
  <c r="C197"/>
  <c r="B198"/>
  <c r="C198"/>
  <c r="B199"/>
  <c r="C199"/>
  <c r="B200"/>
  <c r="C200"/>
  <c r="B201"/>
  <c r="C201"/>
  <c r="B202"/>
  <c r="C202"/>
  <c r="B203"/>
  <c r="C203"/>
  <c r="B204"/>
  <c r="C204"/>
  <c r="B205"/>
  <c r="C205"/>
  <c r="C185"/>
  <c r="B185"/>
  <c r="B5"/>
  <c r="C5"/>
  <c r="B6"/>
  <c r="C6"/>
  <c r="C7"/>
  <c r="B8"/>
  <c r="C8"/>
  <c r="B9"/>
  <c r="C9"/>
  <c r="B10"/>
  <c r="C10"/>
  <c r="B11"/>
  <c r="C11"/>
  <c r="B12"/>
  <c r="C12"/>
  <c r="B13"/>
  <c r="C13"/>
  <c r="B14"/>
  <c r="C14"/>
  <c r="B15"/>
  <c r="C15"/>
  <c r="B16"/>
  <c r="C16"/>
  <c r="B17"/>
  <c r="C17"/>
  <c r="B18"/>
  <c r="C18"/>
  <c r="B19"/>
  <c r="C19"/>
  <c r="B20"/>
  <c r="C20"/>
  <c r="B21"/>
  <c r="C21"/>
  <c r="B22"/>
  <c r="C22"/>
  <c r="B23"/>
  <c r="C23"/>
  <c r="B24"/>
  <c r="C24"/>
  <c r="B25"/>
  <c r="C25"/>
  <c r="B26"/>
  <c r="C26"/>
  <c r="B27"/>
  <c r="C27"/>
  <c r="B28"/>
  <c r="C28"/>
  <c r="B29"/>
  <c r="C29"/>
  <c r="B30"/>
  <c r="C30"/>
  <c r="B31"/>
  <c r="C31"/>
  <c r="B32"/>
  <c r="C32"/>
  <c r="B33"/>
  <c r="C33"/>
  <c r="B34"/>
  <c r="C34"/>
  <c r="B35"/>
  <c r="C35"/>
  <c r="B36"/>
  <c r="C36"/>
  <c r="B37"/>
  <c r="C37"/>
  <c r="B38"/>
  <c r="C38"/>
  <c r="B39"/>
  <c r="C39"/>
  <c r="B40"/>
  <c r="C40"/>
  <c r="B41"/>
  <c r="C41"/>
  <c r="B42"/>
  <c r="C42"/>
  <c r="B43"/>
  <c r="C43"/>
  <c r="B44"/>
  <c r="C44"/>
  <c r="B45"/>
  <c r="C45"/>
  <c r="B46"/>
  <c r="C46"/>
  <c r="C47"/>
  <c r="B48"/>
  <c r="C48"/>
  <c r="B49"/>
  <c r="C49"/>
  <c r="B50"/>
  <c r="C50"/>
  <c r="B51"/>
  <c r="C51"/>
  <c r="B52"/>
  <c r="C52"/>
  <c r="B53"/>
  <c r="C53"/>
  <c r="B54"/>
  <c r="C54"/>
  <c r="B55"/>
  <c r="C55"/>
  <c r="B56"/>
  <c r="C56"/>
  <c r="B57"/>
  <c r="C57"/>
  <c r="B58"/>
  <c r="C58"/>
  <c r="B59"/>
  <c r="C59"/>
  <c r="B60"/>
  <c r="C60"/>
  <c r="B61"/>
  <c r="C61"/>
  <c r="B62"/>
  <c r="C62"/>
  <c r="B63"/>
  <c r="C63"/>
  <c r="B64"/>
  <c r="C64"/>
  <c r="B65"/>
  <c r="C65"/>
  <c r="B66"/>
  <c r="C66"/>
  <c r="B67"/>
  <c r="C67"/>
  <c r="B68"/>
  <c r="C68"/>
  <c r="B69"/>
  <c r="C69"/>
  <c r="B70"/>
  <c r="C70"/>
  <c r="B71"/>
  <c r="C71"/>
  <c r="B72"/>
  <c r="C72"/>
  <c r="B73"/>
  <c r="C73"/>
  <c r="B74"/>
  <c r="C74"/>
  <c r="B75"/>
  <c r="C75"/>
  <c r="B76"/>
  <c r="C76"/>
  <c r="B77"/>
  <c r="C77"/>
  <c r="B78"/>
  <c r="C78"/>
  <c r="B79"/>
  <c r="C79"/>
  <c r="B80"/>
  <c r="C80"/>
  <c r="B81"/>
  <c r="C81"/>
  <c r="B82"/>
  <c r="C82"/>
  <c r="B83"/>
  <c r="C83"/>
  <c r="B84"/>
  <c r="C84"/>
  <c r="B85"/>
  <c r="C85"/>
  <c r="B86"/>
  <c r="C86"/>
  <c r="B87"/>
  <c r="C87"/>
  <c r="B88"/>
  <c r="C88"/>
  <c r="B89"/>
  <c r="C89"/>
  <c r="B90"/>
  <c r="C90"/>
  <c r="B91"/>
  <c r="C91"/>
  <c r="B92"/>
  <c r="C92"/>
  <c r="B93"/>
  <c r="C93"/>
  <c r="B94"/>
  <c r="C94"/>
  <c r="B95"/>
  <c r="C95"/>
  <c r="B96"/>
  <c r="C96"/>
  <c r="B97"/>
  <c r="C97"/>
  <c r="B98"/>
  <c r="C98"/>
  <c r="B99"/>
  <c r="C99"/>
  <c r="B100"/>
  <c r="C100"/>
  <c r="B101"/>
  <c r="C101"/>
  <c r="B102"/>
  <c r="C102"/>
  <c r="B103"/>
  <c r="C103"/>
  <c r="B104"/>
  <c r="C104"/>
  <c r="B105"/>
  <c r="C105"/>
  <c r="B106"/>
  <c r="C106"/>
  <c r="B107"/>
  <c r="C107"/>
  <c r="B108"/>
  <c r="C108"/>
  <c r="B109"/>
  <c r="C109"/>
  <c r="B110"/>
  <c r="C110"/>
  <c r="B111"/>
  <c r="C111"/>
  <c r="B112"/>
  <c r="C112"/>
  <c r="B113"/>
  <c r="C113"/>
  <c r="B114"/>
  <c r="C114"/>
  <c r="B115"/>
  <c r="C115"/>
  <c r="B116"/>
  <c r="C116"/>
  <c r="B117"/>
  <c r="C117"/>
  <c r="C118"/>
  <c r="B119"/>
  <c r="C119"/>
  <c r="B120"/>
  <c r="C120"/>
  <c r="B121"/>
  <c r="C121"/>
  <c r="B122"/>
  <c r="C122"/>
  <c r="B123"/>
  <c r="C123"/>
  <c r="B124"/>
  <c r="C124"/>
  <c r="B125"/>
  <c r="C125"/>
  <c r="B126"/>
  <c r="C126"/>
  <c r="B127"/>
  <c r="C127"/>
  <c r="B128"/>
  <c r="C128"/>
  <c r="B129"/>
  <c r="C129"/>
  <c r="B130"/>
  <c r="C130"/>
  <c r="B131"/>
  <c r="C131"/>
  <c r="B132"/>
  <c r="C132"/>
  <c r="B133"/>
  <c r="C133"/>
  <c r="B134"/>
  <c r="C134"/>
  <c r="B135"/>
  <c r="C135"/>
  <c r="B136"/>
  <c r="C136"/>
  <c r="B137"/>
  <c r="C137"/>
  <c r="B138"/>
  <c r="C138"/>
  <c r="B139"/>
  <c r="C139"/>
  <c r="B140"/>
  <c r="C140"/>
  <c r="B141"/>
  <c r="C141"/>
  <c r="B142"/>
  <c r="C142"/>
  <c r="B143"/>
  <c r="C143"/>
  <c r="B144"/>
  <c r="C144"/>
  <c r="B145"/>
  <c r="C145"/>
  <c r="B146"/>
  <c r="C146"/>
  <c r="B147"/>
  <c r="C147"/>
  <c r="B148"/>
  <c r="C148"/>
  <c r="B149"/>
  <c r="C149"/>
  <c r="B150"/>
  <c r="C150"/>
  <c r="B151"/>
  <c r="C151"/>
  <c r="B152"/>
  <c r="C152"/>
  <c r="B153"/>
  <c r="C153"/>
  <c r="B154"/>
  <c r="C154"/>
  <c r="B155"/>
  <c r="C155"/>
  <c r="B156"/>
  <c r="C156"/>
  <c r="B157"/>
  <c r="C157"/>
  <c r="B158"/>
  <c r="C158"/>
  <c r="B159"/>
  <c r="C159"/>
  <c r="B160"/>
  <c r="C160"/>
  <c r="B161"/>
  <c r="C161"/>
  <c r="B162"/>
  <c r="C162"/>
  <c r="B163"/>
  <c r="C163"/>
  <c r="B164"/>
  <c r="C164"/>
  <c r="B165"/>
  <c r="C165"/>
  <c r="B166"/>
  <c r="C166"/>
  <c r="B167"/>
  <c r="C167"/>
  <c r="B168"/>
  <c r="C168"/>
  <c r="B169"/>
  <c r="C169"/>
  <c r="B170"/>
  <c r="C170"/>
  <c r="B171"/>
  <c r="C171"/>
  <c r="B172"/>
  <c r="C172"/>
  <c r="B173"/>
  <c r="C173"/>
  <c r="B174"/>
  <c r="C174"/>
  <c r="B175"/>
  <c r="C175"/>
  <c r="B176"/>
  <c r="C176"/>
  <c r="B177"/>
  <c r="C177"/>
  <c r="B178"/>
  <c r="C178"/>
  <c r="B179"/>
  <c r="C179"/>
  <c r="B180"/>
  <c r="C180"/>
  <c r="B181"/>
  <c r="C181"/>
  <c r="B182"/>
  <c r="C182"/>
  <c r="B183"/>
  <c r="C183"/>
  <c r="B184"/>
  <c r="C184"/>
  <c r="C4"/>
  <c r="B4"/>
  <c r="I110" i="12"/>
  <c r="I111"/>
  <c r="I112"/>
  <c r="I113"/>
  <c r="I114"/>
  <c r="I115"/>
  <c r="I116"/>
  <c r="I117"/>
  <c r="I118"/>
  <c r="I119"/>
  <c r="I120"/>
  <c r="I121"/>
  <c r="I122"/>
  <c r="I123"/>
  <c r="I124"/>
  <c r="I125"/>
  <c r="I126"/>
  <c r="I127"/>
  <c r="I128"/>
  <c r="I129"/>
  <c r="I130"/>
  <c r="I131"/>
  <c r="I132"/>
  <c r="I133"/>
  <c r="I109"/>
  <c r="J134"/>
  <c r="J108"/>
  <c r="C31" i="15"/>
  <c r="C30"/>
  <c r="C29"/>
  <c r="C28"/>
  <c r="C27"/>
  <c r="C26"/>
  <c r="C25"/>
  <c r="C24"/>
  <c r="C23"/>
  <c r="C22"/>
  <c r="C21"/>
  <c r="C20"/>
  <c r="C19"/>
  <c r="C18"/>
  <c r="C17"/>
  <c r="C16"/>
  <c r="C14"/>
  <c r="C13"/>
  <c r="C12"/>
  <c r="C11"/>
  <c r="C10"/>
  <c r="C9"/>
  <c r="C8"/>
  <c r="C6"/>
  <c r="C5"/>
  <c r="C4"/>
  <c r="I63" i="12"/>
  <c r="I64"/>
  <c r="I65"/>
  <c r="I66"/>
  <c r="I67"/>
  <c r="I68"/>
  <c r="I69"/>
  <c r="I70"/>
  <c r="I71"/>
  <c r="I72"/>
  <c r="I73"/>
  <c r="I74"/>
  <c r="I75"/>
  <c r="I76"/>
  <c r="I77"/>
  <c r="I78"/>
  <c r="I79"/>
  <c r="I80"/>
  <c r="I81"/>
  <c r="I82"/>
  <c r="I83"/>
  <c r="I84"/>
  <c r="I85"/>
  <c r="I86"/>
  <c r="I87"/>
  <c r="I88"/>
  <c r="I89"/>
  <c r="I90"/>
  <c r="I91"/>
  <c r="I92"/>
  <c r="I93"/>
  <c r="I94"/>
  <c r="I95"/>
  <c r="I96"/>
  <c r="I97"/>
  <c r="I98"/>
  <c r="I62"/>
  <c r="J99"/>
  <c r="I46"/>
  <c r="I47"/>
  <c r="I48"/>
  <c r="I49"/>
  <c r="I50"/>
  <c r="I51"/>
  <c r="I52"/>
  <c r="I53"/>
  <c r="I54"/>
  <c r="I55"/>
  <c r="I56"/>
  <c r="I57"/>
  <c r="I58"/>
  <c r="I59"/>
  <c r="I60"/>
  <c r="J61"/>
  <c r="I45"/>
  <c r="J44"/>
  <c r="I33"/>
  <c r="J33"/>
  <c r="I34"/>
  <c r="J34"/>
  <c r="J32"/>
  <c r="I32"/>
  <c r="B11" i="20" l="1"/>
  <c r="B4"/>
  <c r="B6"/>
  <c r="B8"/>
  <c r="B10"/>
  <c r="B5"/>
  <c r="B7"/>
  <c r="B9"/>
  <c r="C75" i="15"/>
  <c r="C66"/>
  <c r="I102" i="12"/>
  <c r="C7" i="15"/>
  <c r="I100" i="12"/>
  <c r="C33" i="15"/>
  <c r="C38"/>
  <c r="C36"/>
  <c r="C34"/>
  <c r="C52"/>
  <c r="C50"/>
  <c r="C48"/>
  <c r="C46"/>
  <c r="C44"/>
  <c r="C42"/>
  <c r="C39"/>
  <c r="C37"/>
  <c r="C35"/>
  <c r="C41"/>
  <c r="C51"/>
  <c r="C49"/>
  <c r="C47"/>
  <c r="C45"/>
  <c r="C43"/>
  <c r="I105" i="12"/>
  <c r="I101"/>
  <c r="I106"/>
  <c r="I104"/>
  <c r="I107"/>
  <c r="I103"/>
  <c r="C15" i="15"/>
  <c r="C32"/>
  <c r="I99" i="12"/>
  <c r="I61"/>
  <c r="I35"/>
  <c r="I44"/>
  <c r="J35"/>
  <c r="C77" i="15" l="1"/>
  <c r="C53"/>
  <c r="C40"/>
  <c r="I108" i="12"/>
  <c r="D25" i="8"/>
  <c r="C25" i="12"/>
  <c r="D25"/>
  <c r="J28"/>
  <c r="J27"/>
  <c r="J20"/>
  <c r="J21"/>
  <c r="J22"/>
  <c r="J23"/>
  <c r="J24"/>
  <c r="J19"/>
  <c r="I28"/>
  <c r="I27"/>
  <c r="I20"/>
  <c r="I21"/>
  <c r="I22"/>
  <c r="I23"/>
  <c r="I24"/>
  <c r="I19"/>
  <c r="H28"/>
  <c r="H27"/>
  <c r="H20"/>
  <c r="H21"/>
  <c r="H22"/>
  <c r="H23"/>
  <c r="H24"/>
  <c r="H19"/>
  <c r="G28"/>
  <c r="G27"/>
  <c r="G20"/>
  <c r="G21"/>
  <c r="G22"/>
  <c r="G23"/>
  <c r="G24"/>
  <c r="G19"/>
  <c r="F28"/>
  <c r="F27"/>
  <c r="F24"/>
  <c r="F23"/>
  <c r="F22"/>
  <c r="F21"/>
  <c r="F20"/>
  <c r="F19"/>
  <c r="E28"/>
  <c r="E27"/>
  <c r="E20"/>
  <c r="E21"/>
  <c r="E22"/>
  <c r="E23"/>
  <c r="E24"/>
  <c r="E19"/>
  <c r="E225"/>
  <c r="D225"/>
  <c r="B191"/>
  <c r="A178"/>
  <c r="E224"/>
  <c r="D224"/>
  <c r="B190"/>
  <c r="A177"/>
  <c r="E223"/>
  <c r="D223"/>
  <c r="B189"/>
  <c r="A176"/>
  <c r="E222"/>
  <c r="D222"/>
  <c r="B188"/>
  <c r="A175"/>
  <c r="E221"/>
  <c r="D221"/>
  <c r="B187"/>
  <c r="A174"/>
  <c r="E220"/>
  <c r="D220"/>
  <c r="B186"/>
  <c r="A173"/>
  <c r="E219"/>
  <c r="D219"/>
  <c r="B185"/>
  <c r="A172"/>
  <c r="E218"/>
  <c r="D218"/>
  <c r="B184"/>
  <c r="A171"/>
  <c r="E217"/>
  <c r="D217"/>
  <c r="B183"/>
  <c r="A170"/>
  <c r="E216"/>
  <c r="D216"/>
  <c r="B182"/>
  <c r="A169"/>
  <c r="E215"/>
  <c r="D215"/>
  <c r="B181"/>
  <c r="A168"/>
  <c r="E214"/>
  <c r="D214"/>
  <c r="B180"/>
  <c r="A167"/>
  <c r="D12"/>
  <c r="D13" s="1"/>
  <c r="D14" s="1"/>
  <c r="E7"/>
  <c r="C3"/>
  <c r="D12" i="8"/>
  <c r="C12" s="1"/>
  <c r="C3"/>
  <c r="E7"/>
  <c r="E164"/>
  <c r="E166"/>
  <c r="E167"/>
  <c r="E168"/>
  <c r="E169"/>
  <c r="E170"/>
  <c r="E171"/>
  <c r="E172"/>
  <c r="E173"/>
  <c r="E174"/>
  <c r="E175"/>
  <c r="E165"/>
  <c r="B165"/>
  <c r="B166"/>
  <c r="B167"/>
  <c r="B168"/>
  <c r="B169"/>
  <c r="B170"/>
  <c r="B171"/>
  <c r="B172"/>
  <c r="B173"/>
  <c r="B174"/>
  <c r="B175"/>
  <c r="B164"/>
  <c r="D165"/>
  <c r="D166"/>
  <c r="D167"/>
  <c r="D168"/>
  <c r="D169"/>
  <c r="D170"/>
  <c r="D171"/>
  <c r="D172"/>
  <c r="D173"/>
  <c r="D174"/>
  <c r="D175"/>
  <c r="D164"/>
  <c r="A166"/>
  <c r="A167"/>
  <c r="A168"/>
  <c r="A169"/>
  <c r="A170"/>
  <c r="A171"/>
  <c r="A172"/>
  <c r="A173"/>
  <c r="A174"/>
  <c r="A175"/>
  <c r="A165"/>
  <c r="A164"/>
  <c r="E19" l="1"/>
  <c r="B2" i="12"/>
  <c r="I134"/>
  <c r="E25"/>
  <c r="M2"/>
  <c r="M1"/>
  <c r="C12"/>
  <c r="F21" i="8"/>
  <c r="C163" i="12"/>
  <c r="G27" i="8"/>
  <c r="G24"/>
  <c r="G22"/>
  <c r="G20"/>
  <c r="G23"/>
  <c r="G21"/>
  <c r="G19"/>
  <c r="F28"/>
  <c r="E28"/>
  <c r="F27"/>
  <c r="F24"/>
  <c r="F22"/>
  <c r="F20"/>
  <c r="F23"/>
  <c r="F19"/>
  <c r="E27"/>
  <c r="E20"/>
  <c r="E22"/>
  <c r="E24"/>
  <c r="E21"/>
  <c r="E23"/>
  <c r="I22"/>
  <c r="H22"/>
  <c r="J19"/>
  <c r="I23"/>
  <c r="J23"/>
  <c r="I20"/>
  <c r="J24"/>
  <c r="J21"/>
  <c r="G28"/>
  <c r="J22"/>
  <c r="I24"/>
  <c r="B2"/>
  <c r="J20"/>
  <c r="H28"/>
  <c r="I19"/>
  <c r="H21"/>
  <c r="H20"/>
  <c r="I21"/>
  <c r="H24"/>
  <c r="I27"/>
  <c r="J27"/>
  <c r="I28"/>
  <c r="H19"/>
  <c r="H27"/>
  <c r="H23"/>
  <c r="C7" i="12" l="1"/>
  <c r="C159"/>
  <c r="C9"/>
  <c r="C161"/>
  <c r="C13"/>
  <c r="C14" s="1"/>
  <c r="C6"/>
  <c r="C162"/>
  <c r="C160"/>
  <c r="C158"/>
  <c r="C8"/>
  <c r="C10"/>
  <c r="H25"/>
  <c r="G25"/>
  <c r="J25"/>
  <c r="F25"/>
  <c r="I25"/>
  <c r="E25" i="8"/>
  <c r="C109"/>
  <c r="B113"/>
  <c r="C108"/>
  <c r="C13"/>
  <c r="C14" s="1"/>
  <c r="B112"/>
  <c r="B109"/>
  <c r="B110"/>
  <c r="C112"/>
  <c r="C110"/>
  <c r="M2"/>
  <c r="M1"/>
  <c r="D13"/>
  <c r="J25"/>
  <c r="I25"/>
  <c r="C113"/>
  <c r="C111"/>
  <c r="B108"/>
  <c r="B111"/>
  <c r="H25"/>
  <c r="G25"/>
  <c r="F25"/>
  <c r="C11" i="12" l="1"/>
  <c r="C164"/>
  <c r="C6" i="8"/>
  <c r="C7"/>
  <c r="C8"/>
  <c r="C9"/>
  <c r="C10"/>
  <c r="D14"/>
  <c r="C114"/>
  <c r="B114"/>
  <c r="C11" s="1"/>
  <c r="D164" i="12" l="1"/>
  <c r="D163" s="1"/>
  <c r="D114" i="8"/>
  <c r="D113" s="1"/>
</calcChain>
</file>

<file path=xl/comments1.xml><?xml version="1.0" encoding="utf-8"?>
<comments xmlns="http://schemas.openxmlformats.org/spreadsheetml/2006/main">
  <authors>
    <author>D63670</author>
    <author>I36976</author>
    <author>B38176</author>
  </authors>
  <commentList>
    <comment ref="B6" authorId="0">
      <text>
        <r>
          <rPr>
            <b/>
            <sz val="9"/>
            <color indexed="81"/>
            <rFont val="Tahoma"/>
            <family val="2"/>
          </rPr>
          <t>Taux de fréquence</t>
        </r>
      </text>
    </comment>
    <comment ref="C6" authorId="1">
      <text>
        <r>
          <rPr>
            <sz val="9"/>
            <color indexed="81"/>
            <rFont val="Tahoma"/>
            <family val="2"/>
          </rPr>
          <t xml:space="preserve">La fonction [NB.ENS.SI] additionne les cellules correspondant aux critères qu'on lui associe. Ici pour compter le nombre d'accidents, j'ai joints les évenements "service" dans la nature de l'accident et l'évenement "oui" dans la comptabilisation pour le TF sur l'année glissante voulue : on obtient alors  un nombre x qui corresponds aux nombre d'accidents qui joignent ces deux évenements là. Il suffit alors de diviser ce nombre par celui des heures travaillées par les agents multiplié par un facteur un million.
A noter qu'en prenant l'évenement "oui" dans la comptabilisation dans le TF, je n'ai que les agents donc pas besoin d'ajouter le critère "Agent UPA". 
</t>
        </r>
      </text>
    </comment>
    <comment ref="B7" authorId="0">
      <text>
        <r>
          <rPr>
            <b/>
            <sz val="9"/>
            <color indexed="81"/>
            <rFont val="Tahoma"/>
            <family val="2"/>
          </rPr>
          <t>Taux de fréquence global</t>
        </r>
      </text>
    </comment>
    <comment ref="B11" authorId="0">
      <text>
        <r>
          <rPr>
            <b/>
            <sz val="9"/>
            <color indexed="81"/>
            <rFont val="Tahoma"/>
            <family val="2"/>
          </rPr>
          <t>Taux de gravité</t>
        </r>
      </text>
    </comment>
    <comment ref="C11" authorId="1">
      <text>
        <r>
          <rPr>
            <sz val="9"/>
            <color indexed="81"/>
            <rFont val="Tahoma"/>
            <family val="2"/>
          </rPr>
          <t>La fonction [SOMME.SI.ENS] additionne les valeurs de plusieurs cellules regroupant les mêmes critères. Ici, nous avons appliqué les critères "service" pour la nature de l'accident et "oui" pour sa comptabilisation dans le tf, afin qu'il somme seulement les jours d'arrêts de travail des agents en service. On obtient alors un nombre qui est ensuite divisé par le nombre d'heures travaillées par les agents, puis multiplié par un facteur mille.</t>
        </r>
      </text>
    </comment>
    <comment ref="J28" authorId="2">
      <text>
        <r>
          <rPr>
            <b/>
            <sz val="9"/>
            <color indexed="81"/>
            <rFont val="Tahoma"/>
            <family val="2"/>
          </rPr>
          <t>Noyade à Beauvoir</t>
        </r>
      </text>
    </comment>
  </commentList>
</comments>
</file>

<file path=xl/comments2.xml><?xml version="1.0" encoding="utf-8"?>
<comments xmlns="http://schemas.openxmlformats.org/spreadsheetml/2006/main">
  <authors>
    <author>D63670</author>
    <author>I36976</author>
    <author>B38176</author>
  </authors>
  <commentList>
    <comment ref="B6" authorId="0">
      <text>
        <r>
          <rPr>
            <b/>
            <sz val="9"/>
            <color indexed="81"/>
            <rFont val="Tahoma"/>
            <family val="2"/>
          </rPr>
          <t>Taux de fréquence</t>
        </r>
      </text>
    </comment>
    <comment ref="C6" authorId="1">
      <text>
        <r>
          <rPr>
            <sz val="9"/>
            <color indexed="81"/>
            <rFont val="Tahoma"/>
            <family val="2"/>
          </rPr>
          <t xml:space="preserve">La fonction [NB.ENS.SI] additionne les cellules correspondant aux critères qu'on lui associe. Ici pour compter le nombre d'accidents, j'ai joints les évenements "service" dans la nature de l'accident et l'évenement "oui" dans la comptabilisation pour le TF sur l'année glissante voulue : on obtient alors  un nombre x qui corresponds aux nombre d'accidents qui joignent ces deux évenements là. Il suffit alors de diviser ce nombre par celui des heures travaillées par les agents multiplié par un facteur un million.
A noter qu'en prenant l'évenement "oui" dans la comptabilisation dans le TF, je n'ai que les agents donc pas besoin d'ajouter le critère "Agent UPA". 
</t>
        </r>
      </text>
    </comment>
    <comment ref="B7" authorId="0">
      <text>
        <r>
          <rPr>
            <b/>
            <sz val="9"/>
            <color indexed="81"/>
            <rFont val="Tahoma"/>
            <family val="2"/>
          </rPr>
          <t>Taux de fréquence global</t>
        </r>
      </text>
    </comment>
    <comment ref="B11" authorId="0">
      <text>
        <r>
          <rPr>
            <b/>
            <sz val="9"/>
            <color indexed="81"/>
            <rFont val="Tahoma"/>
            <family val="2"/>
          </rPr>
          <t>Taux de gravité</t>
        </r>
      </text>
    </comment>
    <comment ref="C11" authorId="1">
      <text>
        <r>
          <rPr>
            <sz val="9"/>
            <color indexed="81"/>
            <rFont val="Tahoma"/>
            <family val="2"/>
          </rPr>
          <t>La fonction [SOMME.SI.ENS] additionne les valeurs de plusieurs cellules regroupant les mêmes critères. Ici, nous avons appliqué les critères "service" pour la nature de l'accident et "oui" pour sa comptabilisation dans le tf, afin qu'il somme seulement les jours d'arrêts de travail des agents en service. On obtient alors un nombre qui est ensuite divisé par le nombre d'heures travaillées par les agents, puis multiplié par un facteur mille.</t>
        </r>
      </text>
    </comment>
    <comment ref="J28" authorId="2">
      <text>
        <r>
          <rPr>
            <b/>
            <sz val="9"/>
            <color indexed="81"/>
            <rFont val="Tahoma"/>
            <family val="2"/>
          </rPr>
          <t>Noyade à Beauvoir</t>
        </r>
      </text>
    </comment>
  </commentList>
</comments>
</file>

<file path=xl/comments3.xml><?xml version="1.0" encoding="utf-8"?>
<comments xmlns="http://schemas.openxmlformats.org/spreadsheetml/2006/main">
  <authors>
    <author>Gérard Vaudelin (05 26)</author>
    <author>J44974</author>
  </authors>
  <commentList>
    <comment ref="B7" authorId="0">
      <text>
        <r>
          <rPr>
            <b/>
            <sz val="9"/>
            <color indexed="81"/>
            <rFont val="Tahoma"/>
            <family val="2"/>
          </rPr>
          <t xml:space="preserve">En réalité, mardi, lendemain jour férié (lundi de pentecôte)
</t>
        </r>
      </text>
    </comment>
    <comment ref="B47" authorId="0">
      <text>
        <r>
          <rPr>
            <b/>
            <sz val="9"/>
            <color indexed="81"/>
            <rFont val="Tahoma"/>
            <family val="2"/>
          </rPr>
          <t>En réalité, mardi, lendemain d'un jour férié (lundi de pentecôte)</t>
        </r>
      </text>
    </comment>
    <comment ref="D96" authorId="1">
      <text>
        <r>
          <rPr>
            <b/>
            <sz val="9"/>
            <color indexed="81"/>
            <rFont val="Tahoma"/>
            <family val="2"/>
          </rPr>
          <t>Certificat de reprise au 1/10/2014
Prolongatio =&gt; 30/10/2015</t>
        </r>
      </text>
    </comment>
    <comment ref="B100" authorId="0">
      <text>
        <r>
          <rPr>
            <b/>
            <sz val="9"/>
            <color indexed="81"/>
            <rFont val="Tahoma"/>
            <family val="2"/>
          </rPr>
          <t>En réalité, mardi, lendemain de jour férié</t>
        </r>
      </text>
    </comment>
    <comment ref="B118" authorId="0">
      <text>
        <r>
          <rPr>
            <b/>
            <sz val="9"/>
            <color indexed="81"/>
            <rFont val="Tahoma"/>
            <family val="2"/>
          </rPr>
          <t>En réalité, mardi, lendemain de jour férié (lundi de pentecôte)</t>
        </r>
      </text>
    </comment>
    <comment ref="D123" authorId="1">
      <text>
        <r>
          <rPr>
            <sz val="9"/>
            <color indexed="81"/>
            <rFont val="Tahoma"/>
            <family val="2"/>
          </rPr>
          <t xml:space="preserve">Du 31/07/2014 au 11/09/2014
</t>
        </r>
      </text>
    </comment>
    <comment ref="D126" authorId="1">
      <text>
        <r>
          <rPr>
            <b/>
            <sz val="9"/>
            <color indexed="81"/>
            <rFont val="Tahoma"/>
            <family val="2"/>
          </rPr>
          <t>A CONFIRMER</t>
        </r>
      </text>
    </comment>
    <comment ref="D169" authorId="1">
      <text>
        <r>
          <rPr>
            <sz val="9"/>
            <color indexed="81"/>
            <rFont val="Tahoma"/>
            <family val="2"/>
          </rPr>
          <t>du 16 au 20/11/2015 prolongation du 20 au 27/11/15
puis du 28/11 au 4/12/15
puis du 5/12 au 18/12/15</t>
        </r>
      </text>
    </comment>
  </commentList>
</comments>
</file>

<file path=xl/sharedStrings.xml><?xml version="1.0" encoding="utf-8"?>
<sst xmlns="http://schemas.openxmlformats.org/spreadsheetml/2006/main" count="1726" uniqueCount="263">
  <si>
    <t>Date</t>
  </si>
  <si>
    <t>J.Arrêts</t>
  </si>
  <si>
    <t>Nature</t>
  </si>
  <si>
    <t>Entité</t>
  </si>
  <si>
    <t>Service</t>
  </si>
  <si>
    <t>xx</t>
  </si>
  <si>
    <t>EVS</t>
  </si>
  <si>
    <t>SMB</t>
  </si>
  <si>
    <t>VDM</t>
  </si>
  <si>
    <t>SRH</t>
  </si>
  <si>
    <t>GMH</t>
  </si>
  <si>
    <t>EM</t>
  </si>
  <si>
    <t>Trajet</t>
  </si>
  <si>
    <t>Vallorcine</t>
  </si>
  <si>
    <t>EM UPA</t>
  </si>
  <si>
    <t>Tf =</t>
  </si>
  <si>
    <t>Semaine</t>
  </si>
  <si>
    <t>lignes correspondantes</t>
  </si>
  <si>
    <t>mortel</t>
  </si>
  <si>
    <t>?</t>
  </si>
  <si>
    <t>Plain pied</t>
  </si>
  <si>
    <t>Tfg =</t>
  </si>
  <si>
    <t>Biologique</t>
  </si>
  <si>
    <t>SD</t>
  </si>
  <si>
    <t>PA</t>
  </si>
  <si>
    <t>AB</t>
  </si>
  <si>
    <t>ASA</t>
  </si>
  <si>
    <t>AAA</t>
  </si>
  <si>
    <t>AM</t>
  </si>
  <si>
    <t>Presque Accident</t>
  </si>
  <si>
    <t>Accidents Bénins</t>
  </si>
  <si>
    <t>Accidents Mortels</t>
  </si>
  <si>
    <t>Total agents UPA</t>
  </si>
  <si>
    <t>prestataire UPA</t>
  </si>
  <si>
    <t>Date de mise à jour:</t>
  </si>
  <si>
    <t>Accidents de service sans Arrêt</t>
  </si>
  <si>
    <t>Accidents de service avec Arrêt</t>
  </si>
  <si>
    <t>Accidents de trajet sans Arrêt</t>
  </si>
  <si>
    <t>Accidents de trajet avec Arrêt</t>
  </si>
  <si>
    <r>
      <t xml:space="preserve">Tableau de Bord SST UPA </t>
    </r>
    <r>
      <rPr>
        <b/>
        <sz val="12"/>
        <color indexed="60"/>
        <rFont val="Arial"/>
        <family val="2"/>
      </rPr>
      <t>(diffusion : membres des comités et réseaux SST UPA)</t>
    </r>
  </si>
  <si>
    <t>Accidents avec arrêt UPA</t>
  </si>
  <si>
    <t>Famille de risque</t>
  </si>
  <si>
    <t>Risque électrique</t>
  </si>
  <si>
    <t>Travaux en hauteur</t>
  </si>
  <si>
    <t>Manutention mécanique</t>
  </si>
  <si>
    <t>Manutention manuelle</t>
  </si>
  <si>
    <t>Autre</t>
  </si>
  <si>
    <t>Risque routier</t>
  </si>
  <si>
    <t xml:space="preserve"> </t>
  </si>
  <si>
    <t>prestataires EDF non UPA</t>
  </si>
  <si>
    <t>EM EVS</t>
  </si>
  <si>
    <t>Gu La Coche</t>
  </si>
  <si>
    <t>EIM Dauphiné</t>
  </si>
  <si>
    <t>EIM Oisans</t>
  </si>
  <si>
    <t>EIM Vanoise</t>
  </si>
  <si>
    <t>GU Passy</t>
  </si>
  <si>
    <t>EIM Maurienne</t>
  </si>
  <si>
    <t>EM SMB</t>
  </si>
  <si>
    <t>GU Drac Amont</t>
  </si>
  <si>
    <t>GU Bourne Isère</t>
  </si>
  <si>
    <t>Total</t>
  </si>
  <si>
    <t>Situations à Risques</t>
  </si>
  <si>
    <t>Année glissante</t>
  </si>
  <si>
    <t>EM SRH</t>
  </si>
  <si>
    <t>EIM Pontcharra-Cusset</t>
  </si>
  <si>
    <t>EM GMH</t>
  </si>
  <si>
    <t>Gu Hermillon</t>
  </si>
  <si>
    <t>Gu Vallières</t>
  </si>
  <si>
    <t>GU Vallières</t>
  </si>
  <si>
    <t>GU Hermillon</t>
  </si>
  <si>
    <t>GU La Coche</t>
  </si>
  <si>
    <t>Gu Passy</t>
  </si>
  <si>
    <t>Gu Malgovert</t>
  </si>
  <si>
    <t>GU Beaufort</t>
  </si>
  <si>
    <t>Gu Drac Aval</t>
  </si>
  <si>
    <t>Gu Drac Amont</t>
  </si>
  <si>
    <t>GU Drac Aval</t>
  </si>
  <si>
    <t>GU Malgovert</t>
  </si>
  <si>
    <t>Gu Mont-Cernis</t>
  </si>
  <si>
    <t>EM VDM</t>
  </si>
  <si>
    <t>Gu Bourne Isère</t>
  </si>
  <si>
    <t>Gu Isère Aval</t>
  </si>
  <si>
    <t>Gu Romanche</t>
  </si>
  <si>
    <t>GU Romanche</t>
  </si>
  <si>
    <t>EIM Arve Fier</t>
  </si>
  <si>
    <t>GU ST Guillèrme</t>
  </si>
  <si>
    <t>GU La Bathie</t>
  </si>
  <si>
    <t>EIM Arve fier</t>
  </si>
  <si>
    <t>Gu Bissorte</t>
  </si>
  <si>
    <t>GU Cusset</t>
  </si>
  <si>
    <t>Gu Grand'Maison</t>
  </si>
  <si>
    <t>Gu La Bathie</t>
  </si>
  <si>
    <t>Gu Moutiers-Bozel</t>
  </si>
  <si>
    <t>Gu Pressy-Bioge</t>
  </si>
  <si>
    <t>Entitées\EIM Arve Fier.xls</t>
  </si>
  <si>
    <t>Entitées\EIM Dauphine.xls</t>
  </si>
  <si>
    <t>Entitées\EIM Maurienne.xls</t>
  </si>
  <si>
    <t>Entitées\EIM Oisans.xls</t>
  </si>
  <si>
    <t>Entitées\EIM Pontcharra-Cusset.xls</t>
  </si>
  <si>
    <t>Entitées\EIM Vanoise.xls</t>
  </si>
  <si>
    <t>Entitées\EM EVS.xls</t>
  </si>
  <si>
    <t>Entitées\EM GMH.xls</t>
  </si>
  <si>
    <t>Entitées\EM SMB.xls</t>
  </si>
  <si>
    <t>Entitées\EM VDM.xls</t>
  </si>
  <si>
    <t>Entitées\Gu bissorte.xls</t>
  </si>
  <si>
    <t>Entitées\Gu Bourne Isère.xls</t>
  </si>
  <si>
    <t>Entitées\Gu Cusset.xls</t>
  </si>
  <si>
    <t>Entitées\Gu Drac Amont.xls</t>
  </si>
  <si>
    <t>Entitées\Gu Drac Aval.xls</t>
  </si>
  <si>
    <t>Entitées\Gu Grand'Maison.xls</t>
  </si>
  <si>
    <t>Entitées\Gu Hermillon.xls</t>
  </si>
  <si>
    <t>Entitées\Gu Isère Aval.xls</t>
  </si>
  <si>
    <t>Entitées\Gu La Bathie.xls</t>
  </si>
  <si>
    <t>Entitées\Gu La Coche.xls</t>
  </si>
  <si>
    <t>Entitées\Gu Mont-Cernis.xls</t>
  </si>
  <si>
    <t>Entitées\Gu Moutiers-Bozel.xls</t>
  </si>
  <si>
    <t>Entitées\Gu Passy.xls</t>
  </si>
  <si>
    <t>Entitées\Gu Pressy-Bioge.xls</t>
  </si>
  <si>
    <t>Entitées\Gu Romanche.xls</t>
  </si>
  <si>
    <t>Entitées\GU St Guillèrme.xls</t>
  </si>
  <si>
    <t>Entitées\Gu Vallières.xls</t>
  </si>
  <si>
    <t>Entitées\Vallorcine.xls</t>
  </si>
  <si>
    <t>Entitées\Gu Beaufort.xls</t>
  </si>
  <si>
    <t>Tg1</t>
  </si>
  <si>
    <t>Tg2</t>
  </si>
  <si>
    <t>Tg3</t>
  </si>
  <si>
    <t>Tg4</t>
  </si>
  <si>
    <t>Tg5</t>
  </si>
  <si>
    <t>Tg6</t>
  </si>
  <si>
    <t>Atelier Lau-Balagnas</t>
  </si>
  <si>
    <t>Atelier Pont de Claix</t>
  </si>
  <si>
    <t>Atelier Albertville</t>
  </si>
  <si>
    <t>Atelier Mallemort</t>
  </si>
  <si>
    <t>Entitées\Atelier Mallemort.xls</t>
  </si>
  <si>
    <t>Entitées\Atelier Albertville.xls</t>
  </si>
  <si>
    <t>Entitées\Gu Malgorvert.xls</t>
  </si>
  <si>
    <t>Entitées\Atelier Lau-Balagnas.xls</t>
  </si>
  <si>
    <t>Entitées\Atelier Pont de Claix.xls</t>
  </si>
  <si>
    <t>Entitées\Gu Bredas-Cheylans.xls</t>
  </si>
  <si>
    <t>Gu Bredas-Cheylans</t>
  </si>
  <si>
    <t>EIM La Bathie</t>
  </si>
  <si>
    <t>Entitées\EIM La Bathie.xls</t>
  </si>
  <si>
    <t>Entitées\EM UPA.xls</t>
  </si>
  <si>
    <t>GU Isère Aval</t>
  </si>
  <si>
    <t>Chantier Romanche Gavet</t>
  </si>
  <si>
    <t>Entitées\EM SRH.xls</t>
  </si>
  <si>
    <t>GU GrandMaison</t>
  </si>
  <si>
    <t>GU Breda Cheylas</t>
  </si>
  <si>
    <t>EM VdM</t>
  </si>
  <si>
    <t>GU St Guillerme</t>
  </si>
  <si>
    <t>GU Moutiers Bozel</t>
  </si>
  <si>
    <t>EIM Pontcharra Cusset</t>
  </si>
  <si>
    <t>GU S/Bissorte</t>
  </si>
  <si>
    <t>GU Mont-Cenis</t>
  </si>
  <si>
    <t>GU Pressy-Bioge</t>
  </si>
  <si>
    <t xml:space="preserve">Tf prestataires HSM = </t>
  </si>
  <si>
    <t xml:space="preserve">Tf prestataires hors HSM = </t>
  </si>
  <si>
    <t>Tf prestataire =</t>
  </si>
  <si>
    <t>Tg =</t>
  </si>
  <si>
    <t>Liste des entités</t>
  </si>
  <si>
    <t>Rapport de l'entité</t>
  </si>
  <si>
    <t>Lundi</t>
  </si>
  <si>
    <t>Mardi</t>
  </si>
  <si>
    <t>Mercredi</t>
  </si>
  <si>
    <t>Vendredi</t>
  </si>
  <si>
    <t>Jeudi</t>
  </si>
  <si>
    <t>Dimanche</t>
  </si>
  <si>
    <t>Samedi</t>
  </si>
  <si>
    <t>Sexe</t>
  </si>
  <si>
    <t>Homme</t>
  </si>
  <si>
    <t>Non précisé</t>
  </si>
  <si>
    <t>Femme</t>
  </si>
  <si>
    <t>Localisation lésions</t>
  </si>
  <si>
    <t>Nature lésions</t>
  </si>
  <si>
    <t>Tête</t>
  </si>
  <si>
    <t>Genou</t>
  </si>
  <si>
    <t>Coude</t>
  </si>
  <si>
    <t>Pied</t>
  </si>
  <si>
    <t>Jambe</t>
  </si>
  <si>
    <t>Main</t>
  </si>
  <si>
    <t>Dos</t>
  </si>
  <si>
    <t>Tronc</t>
  </si>
  <si>
    <t>Epaule</t>
  </si>
  <si>
    <t>Cheville</t>
  </si>
  <si>
    <t>Yeux</t>
  </si>
  <si>
    <t>Malaise</t>
  </si>
  <si>
    <t>Sans objet</t>
  </si>
  <si>
    <t>Visage</t>
  </si>
  <si>
    <t>Brûlure</t>
  </si>
  <si>
    <t>Hanche</t>
  </si>
  <si>
    <t>Ecrasement</t>
  </si>
  <si>
    <t>Entorse</t>
  </si>
  <si>
    <t>Ventre</t>
  </si>
  <si>
    <t>Main, épaule</t>
  </si>
  <si>
    <t>Tête + pied</t>
  </si>
  <si>
    <t>Cuisse</t>
  </si>
  <si>
    <t>Fracture</t>
  </si>
  <si>
    <t>Côtes</t>
  </si>
  <si>
    <t>Corps</t>
  </si>
  <si>
    <t>Poignet</t>
  </si>
  <si>
    <t>dos</t>
  </si>
  <si>
    <t>Pouce</t>
  </si>
  <si>
    <t>Sectionnement</t>
  </si>
  <si>
    <t>sans objet</t>
  </si>
  <si>
    <t>Clavicule</t>
  </si>
  <si>
    <t>Piqûres insectes</t>
  </si>
  <si>
    <t>Thorax</t>
  </si>
  <si>
    <t>Reins</t>
  </si>
  <si>
    <t>bras</t>
  </si>
  <si>
    <t>Noyade</t>
  </si>
  <si>
    <t>Membres supérieurs</t>
  </si>
  <si>
    <t>Membres inférieurs</t>
  </si>
  <si>
    <t>Cage thoracique</t>
  </si>
  <si>
    <t>Cou</t>
  </si>
  <si>
    <t>Accidents avec Arrêt</t>
  </si>
  <si>
    <t>Localisation des tramatismes</t>
  </si>
  <si>
    <t>Nature des lésions</t>
  </si>
  <si>
    <t>Choc psychologique</t>
  </si>
  <si>
    <t>Luxation</t>
  </si>
  <si>
    <t>Plaie, coupure</t>
  </si>
  <si>
    <t>Douleur (sans plus de précisions)</t>
  </si>
  <si>
    <t>Déchirure musculaire</t>
  </si>
  <si>
    <t>Contusions, hématomes</t>
  </si>
  <si>
    <t>Jour de la semaine de l'accident</t>
  </si>
  <si>
    <t>Mois de l'accident</t>
  </si>
  <si>
    <t>Janvier</t>
  </si>
  <si>
    <t>Février</t>
  </si>
  <si>
    <t>Mars</t>
  </si>
  <si>
    <t>Avril</t>
  </si>
  <si>
    <t>Mai</t>
  </si>
  <si>
    <t>Juin</t>
  </si>
  <si>
    <t>Juillet</t>
  </si>
  <si>
    <t>Août</t>
  </si>
  <si>
    <t>Septembre</t>
  </si>
  <si>
    <t>Octobre</t>
  </si>
  <si>
    <t>Novembre</t>
  </si>
  <si>
    <t>Décembre</t>
  </si>
  <si>
    <t>Jour de la semaine</t>
  </si>
  <si>
    <t>modif VBA</t>
  </si>
  <si>
    <t>Mois de l'année</t>
  </si>
  <si>
    <t>lundi</t>
  </si>
  <si>
    <t>.</t>
  </si>
  <si>
    <t>Localisation des lésions</t>
  </si>
  <si>
    <t>1 mois ≤  arrêt &lt;  3 mois</t>
  </si>
  <si>
    <t>3 mois ≤  arrêt &lt;  6 mois</t>
  </si>
  <si>
    <t>6 mois ≤  arrêt &lt;  1 ans</t>
  </si>
  <si>
    <t>1 an ≤  arrêt &lt;  2 ans</t>
  </si>
  <si>
    <t>2 ans ≤  arrêt &lt;  3 ans</t>
  </si>
  <si>
    <t>3 ans ≤  arrêt</t>
  </si>
  <si>
    <t>date début</t>
  </si>
  <si>
    <t>date fin</t>
  </si>
  <si>
    <t>Titre graph sexe</t>
  </si>
  <si>
    <t>Titre graph localisation traumatisme</t>
  </si>
  <si>
    <t>Titre graph nature traumatisme</t>
  </si>
  <si>
    <t>Titre graph OBS</t>
  </si>
  <si>
    <t>Titre graph jour</t>
  </si>
  <si>
    <t>Titre graph mois</t>
  </si>
  <si>
    <t>Titre graph durée</t>
  </si>
  <si>
    <r>
      <t xml:space="preserve">Arrêt </t>
    </r>
    <r>
      <rPr>
        <sz val="10"/>
        <rFont val="Calibri"/>
        <family val="2"/>
      </rPr>
      <t>≤</t>
    </r>
    <r>
      <rPr>
        <sz val="10"/>
        <rFont val="Arial"/>
        <family val="2"/>
      </rPr>
      <t xml:space="preserve"> 1 semaine</t>
    </r>
  </si>
  <si>
    <t>2 semaines ≤  arrêt &lt;  1 mois</t>
  </si>
  <si>
    <t>1 semaine ≤ arrêt &lt; 2 semaines…</t>
  </si>
  <si>
    <t>Titre graph famille risque</t>
  </si>
  <si>
    <t>Jour où il y a le plus d'accident</t>
  </si>
</sst>
</file>

<file path=xl/styles.xml><?xml version="1.0" encoding="utf-8"?>
<styleSheet xmlns="http://schemas.openxmlformats.org/spreadsheetml/2006/main">
  <numFmts count="5">
    <numFmt numFmtId="43" formatCode="_-* #,##0.00\ _€_-;\-* #,##0.00\ _€_-;_-* &quot;-&quot;??\ _€_-;_-@_-"/>
    <numFmt numFmtId="164" formatCode="0.0"/>
    <numFmt numFmtId="166" formatCode="[$-F800]dddd\,\ mmmm\ dd\,\ yyyy"/>
    <numFmt numFmtId="168" formatCode="[$-40C]mmmm\-yy;@"/>
    <numFmt numFmtId="170" formatCode="_-* #,##0\ _€_-;\-* #,##0\ _€_-;_-* &quot;-&quot;??\ _€_-;_-@_-"/>
  </numFmts>
  <fonts count="21">
    <font>
      <sz val="10"/>
      <name val="Arial"/>
    </font>
    <font>
      <sz val="11"/>
      <color theme="1"/>
      <name val="Calibri"/>
      <family val="2"/>
      <scheme val="minor"/>
    </font>
    <font>
      <sz val="10"/>
      <name val="Arial"/>
      <family val="2"/>
    </font>
    <font>
      <b/>
      <sz val="10"/>
      <name val="Arial"/>
      <family val="2"/>
    </font>
    <font>
      <sz val="10"/>
      <name val="Arial"/>
      <family val="2"/>
    </font>
    <font>
      <b/>
      <sz val="10"/>
      <color indexed="9"/>
      <name val="Arial"/>
      <family val="2"/>
    </font>
    <font>
      <u/>
      <sz val="10"/>
      <color indexed="12"/>
      <name val="Arial"/>
      <family val="2"/>
    </font>
    <font>
      <b/>
      <sz val="12"/>
      <color indexed="60"/>
      <name val="Arial"/>
      <family val="2"/>
    </font>
    <font>
      <b/>
      <sz val="9"/>
      <color indexed="81"/>
      <name val="Tahoma"/>
      <family val="2"/>
    </font>
    <font>
      <sz val="9"/>
      <color indexed="81"/>
      <name val="Tahoma"/>
      <family val="2"/>
    </font>
    <font>
      <sz val="10"/>
      <color indexed="8"/>
      <name val="Arial"/>
      <family val="2"/>
    </font>
    <font>
      <sz val="10"/>
      <name val="Arial"/>
      <family val="2"/>
    </font>
    <font>
      <sz val="11"/>
      <color theme="1"/>
      <name val="Calibri"/>
      <family val="2"/>
      <scheme val="minor"/>
    </font>
    <font>
      <sz val="10"/>
      <color rgb="FF000000"/>
      <name val="Arial"/>
      <family val="2"/>
    </font>
    <font>
      <b/>
      <sz val="14"/>
      <color theme="5" tint="-0.249977111117893"/>
      <name val="Arial"/>
      <family val="2"/>
    </font>
    <font>
      <b/>
      <sz val="18"/>
      <color rgb="FFC00000"/>
      <name val="Arial"/>
      <family val="2"/>
    </font>
    <font>
      <sz val="10"/>
      <color theme="1"/>
      <name val="Arial"/>
      <family val="2"/>
    </font>
    <font>
      <b/>
      <sz val="12"/>
      <color rgb="FFFF0000"/>
      <name val="Arial"/>
      <family val="2"/>
    </font>
    <font>
      <sz val="10"/>
      <name val="Arial"/>
      <family val="2"/>
    </font>
    <font>
      <sz val="10"/>
      <name val="Calibri"/>
      <family val="2"/>
    </font>
    <font>
      <sz val="8.1"/>
      <color rgb="FF303030"/>
      <name val="Arial"/>
      <family val="2"/>
    </font>
  </fonts>
  <fills count="11">
    <fill>
      <patternFill patternType="none"/>
    </fill>
    <fill>
      <patternFill patternType="gray125"/>
    </fill>
    <fill>
      <patternFill patternType="solid">
        <fgColor indexed="62"/>
        <bgColor indexed="64"/>
      </patternFill>
    </fill>
    <fill>
      <patternFill patternType="solid">
        <fgColor theme="0" tint="-0.34998626667073579"/>
        <bgColor indexed="64"/>
      </patternFill>
    </fill>
    <fill>
      <patternFill patternType="solid">
        <fgColor theme="9" tint="0.59999389629810485"/>
        <bgColor indexed="64"/>
      </patternFill>
    </fill>
    <fill>
      <patternFill patternType="solid">
        <fgColor theme="0" tint="-4.9989318521683403E-2"/>
        <bgColor indexed="64"/>
      </patternFill>
    </fill>
    <fill>
      <patternFill patternType="solid">
        <fgColor theme="0" tint="-0.249977111117893"/>
        <bgColor indexed="64"/>
      </patternFill>
    </fill>
    <fill>
      <patternFill patternType="solid">
        <fgColor theme="0" tint="-0.14999847407452621"/>
        <bgColor indexed="64"/>
      </patternFill>
    </fill>
    <fill>
      <patternFill patternType="solid">
        <fgColor theme="0"/>
        <bgColor indexed="64"/>
      </patternFill>
    </fill>
    <fill>
      <patternFill patternType="solid">
        <fgColor theme="1" tint="0.499984740745262"/>
        <bgColor indexed="64"/>
      </patternFill>
    </fill>
    <fill>
      <patternFill patternType="solid">
        <fgColor theme="8" tint="0.79998168889431442"/>
        <bgColor indexed="64"/>
      </patternFill>
    </fill>
  </fills>
  <borders count="3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style="medium">
        <color indexed="64"/>
      </left>
      <right style="medium">
        <color indexed="64"/>
      </right>
      <top/>
      <bottom style="thin">
        <color indexed="64"/>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top style="thin">
        <color indexed="64"/>
      </top>
      <bottom/>
      <diagonal/>
    </border>
    <border>
      <left style="medium">
        <color indexed="64"/>
      </left>
      <right style="medium">
        <color indexed="64"/>
      </right>
      <top style="thin">
        <color indexed="64"/>
      </top>
      <bottom/>
      <diagonal/>
    </border>
    <border>
      <left style="medium">
        <color indexed="64"/>
      </left>
      <right/>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thin">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thin">
        <color indexed="64"/>
      </bottom>
      <diagonal/>
    </border>
    <border>
      <left/>
      <right/>
      <top style="medium">
        <color indexed="64"/>
      </top>
      <bottom style="medium">
        <color indexed="64"/>
      </bottom>
      <diagonal/>
    </border>
    <border>
      <left style="medium">
        <color indexed="64"/>
      </left>
      <right/>
      <top style="medium">
        <color indexed="64"/>
      </top>
      <bottom style="thin">
        <color indexed="64"/>
      </bottom>
      <diagonal/>
    </border>
    <border>
      <left style="medium">
        <color indexed="64"/>
      </left>
      <right/>
      <top/>
      <bottom/>
      <diagonal/>
    </border>
    <border>
      <left style="medium">
        <color indexed="64"/>
      </left>
      <right style="medium">
        <color indexed="64"/>
      </right>
      <top/>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right style="medium">
        <color indexed="64"/>
      </right>
      <top style="thin">
        <color indexed="64"/>
      </top>
      <bottom style="thin">
        <color indexed="64"/>
      </bottom>
      <diagonal/>
    </border>
    <border>
      <left/>
      <right/>
      <top style="medium">
        <color indexed="64"/>
      </top>
      <bottom/>
      <diagonal/>
    </border>
    <border>
      <left/>
      <right style="medium">
        <color indexed="64"/>
      </right>
      <top/>
      <bottom style="thin">
        <color indexed="64"/>
      </bottom>
      <diagonal/>
    </border>
    <border>
      <left/>
      <right style="medium">
        <color indexed="64"/>
      </right>
      <top style="thin">
        <color indexed="64"/>
      </top>
      <bottom style="medium">
        <color indexed="64"/>
      </bottom>
      <diagonal/>
    </border>
    <border>
      <left/>
      <right style="medium">
        <color indexed="64"/>
      </right>
      <top style="thin">
        <color indexed="64"/>
      </top>
      <bottom/>
      <diagonal/>
    </border>
    <border>
      <left/>
      <right style="medium">
        <color indexed="64"/>
      </right>
      <top/>
      <bottom/>
      <diagonal/>
    </border>
    <border>
      <left/>
      <right style="medium">
        <color indexed="64"/>
      </right>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medium">
        <color indexed="64"/>
      </right>
      <top style="thin">
        <color indexed="64"/>
      </top>
      <bottom style="medium">
        <color indexed="64"/>
      </bottom>
      <diagonal/>
    </border>
  </borders>
  <cellStyleXfs count="19">
    <xf numFmtId="0" fontId="0" fillId="0" borderId="0"/>
    <xf numFmtId="0" fontId="6" fillId="0" borderId="0" applyNumberFormat="0" applyFill="0" applyBorder="0" applyAlignment="0" applyProtection="0">
      <alignment vertical="top"/>
      <protection locked="0"/>
    </xf>
    <xf numFmtId="0" fontId="12" fillId="0" borderId="0"/>
    <xf numFmtId="0" fontId="11" fillId="0" borderId="0"/>
    <xf numFmtId="0" fontId="11" fillId="0" borderId="0"/>
    <xf numFmtId="9" fontId="12" fillId="0" borderId="0" applyFont="0" applyFill="0" applyBorder="0" applyAlignment="0" applyProtection="0"/>
    <xf numFmtId="9" fontId="11" fillId="0" borderId="0" applyFont="0" applyFill="0" applyBorder="0" applyAlignment="0" applyProtection="0"/>
    <xf numFmtId="9" fontId="11" fillId="0" borderId="0" applyFont="0" applyFill="0" applyBorder="0" applyAlignment="0" applyProtection="0"/>
    <xf numFmtId="43" fontId="18" fillId="0" borderId="0" applyFont="0" applyFill="0" applyBorder="0" applyAlignment="0" applyProtection="0"/>
    <xf numFmtId="0" fontId="1" fillId="0" borderId="0"/>
    <xf numFmtId="0" fontId="2" fillId="0" borderId="0"/>
    <xf numFmtId="0" fontId="2" fillId="0" borderId="0"/>
    <xf numFmtId="9" fontId="1" fillId="0" borderId="0" applyFont="0" applyFill="0" applyBorder="0" applyAlignment="0" applyProtection="0"/>
    <xf numFmtId="9" fontId="2" fillId="0" borderId="0" applyFont="0" applyFill="0" applyBorder="0" applyAlignment="0" applyProtection="0"/>
    <xf numFmtId="9" fontId="2" fillId="0" borderId="0" applyFont="0" applyFill="0" applyBorder="0" applyAlignment="0" applyProtection="0"/>
    <xf numFmtId="43" fontId="2" fillId="0" borderId="0" applyFont="0" applyFill="0" applyBorder="0" applyAlignment="0" applyProtection="0"/>
    <xf numFmtId="0" fontId="2" fillId="0" borderId="0"/>
    <xf numFmtId="9" fontId="2" fillId="0" borderId="0" applyFont="0" applyFill="0" applyBorder="0" applyAlignment="0" applyProtection="0"/>
    <xf numFmtId="0" fontId="2" fillId="0" borderId="0"/>
  </cellStyleXfs>
  <cellXfs count="238">
    <xf numFmtId="0" fontId="0" fillId="0" borderId="0" xfId="0"/>
    <xf numFmtId="0" fontId="0" fillId="0" borderId="0" xfId="0" applyAlignment="1">
      <alignment horizontal="center"/>
    </xf>
    <xf numFmtId="14" fontId="4" fillId="0" borderId="1" xfId="0" applyNumberFormat="1" applyFont="1" applyFill="1" applyBorder="1" applyAlignment="1">
      <alignment horizontal="center" vertical="center" wrapText="1"/>
    </xf>
    <xf numFmtId="0" fontId="0" fillId="0" borderId="0" xfId="0" applyAlignment="1">
      <alignment wrapText="1"/>
    </xf>
    <xf numFmtId="0" fontId="0" fillId="0" borderId="0" xfId="0" applyAlignment="1">
      <alignment horizontal="center" wrapText="1"/>
    </xf>
    <xf numFmtId="0" fontId="0" fillId="0" borderId="1" xfId="0" applyFill="1" applyBorder="1" applyAlignment="1">
      <alignment horizontal="center" wrapText="1"/>
    </xf>
    <xf numFmtId="0" fontId="4" fillId="0" borderId="1" xfId="0" applyFont="1" applyFill="1" applyBorder="1" applyAlignment="1">
      <alignment horizontal="center" vertical="center" wrapText="1"/>
    </xf>
    <xf numFmtId="0" fontId="3" fillId="0" borderId="0" xfId="0" applyFont="1"/>
    <xf numFmtId="0" fontId="0" fillId="0" borderId="1" xfId="0" applyBorder="1" applyAlignment="1">
      <alignment horizontal="center" wrapText="1"/>
    </xf>
    <xf numFmtId="14" fontId="0" fillId="0" borderId="2" xfId="0" applyNumberFormat="1" applyBorder="1"/>
    <xf numFmtId="0" fontId="0" fillId="0" borderId="0" xfId="0" applyAlignment="1">
      <alignment vertical="center" wrapText="1"/>
    </xf>
    <xf numFmtId="0" fontId="4" fillId="0" borderId="1" xfId="0" applyFont="1" applyBorder="1"/>
    <xf numFmtId="0" fontId="0" fillId="0" borderId="0" xfId="0" applyBorder="1"/>
    <xf numFmtId="0" fontId="4" fillId="0" borderId="0" xfId="0" applyFont="1" applyAlignment="1">
      <alignment horizontal="center"/>
    </xf>
    <xf numFmtId="0" fontId="0" fillId="0" borderId="4" xfId="0" applyBorder="1" applyAlignment="1">
      <alignment horizontal="center"/>
    </xf>
    <xf numFmtId="0" fontId="0" fillId="0" borderId="5" xfId="0" applyBorder="1" applyAlignment="1">
      <alignment horizontal="center"/>
    </xf>
    <xf numFmtId="0" fontId="0" fillId="0" borderId="1" xfId="0" applyBorder="1" applyAlignment="1">
      <alignment horizontal="center" vertical="center" wrapText="1"/>
    </xf>
    <xf numFmtId="0" fontId="0" fillId="0" borderId="0" xfId="0" applyBorder="1" applyAlignment="1">
      <alignment vertical="center" wrapText="1"/>
    </xf>
    <xf numFmtId="0" fontId="3" fillId="4" borderId="4" xfId="0" applyFont="1" applyFill="1" applyBorder="1" applyAlignment="1">
      <alignment horizontal="center"/>
    </xf>
    <xf numFmtId="0" fontId="3" fillId="4" borderId="5" xfId="0" applyFont="1" applyFill="1" applyBorder="1" applyAlignment="1">
      <alignment horizontal="center"/>
    </xf>
    <xf numFmtId="0" fontId="4" fillId="0" borderId="6" xfId="0" applyFont="1" applyFill="1" applyBorder="1" applyAlignment="1">
      <alignment horizontal="center"/>
    </xf>
    <xf numFmtId="0" fontId="4" fillId="0" borderId="7" xfId="0" applyFont="1" applyBorder="1" applyAlignment="1">
      <alignment horizontal="center"/>
    </xf>
    <xf numFmtId="0" fontId="4" fillId="0" borderId="8" xfId="0" applyFont="1" applyBorder="1" applyAlignment="1">
      <alignment horizontal="center"/>
    </xf>
    <xf numFmtId="0" fontId="4" fillId="0" borderId="9" xfId="0" applyFont="1" applyBorder="1" applyAlignment="1">
      <alignment horizontal="center"/>
    </xf>
    <xf numFmtId="0" fontId="4" fillId="0" borderId="10" xfId="0" applyFont="1" applyBorder="1" applyAlignment="1">
      <alignment horizontal="center"/>
    </xf>
    <xf numFmtId="0" fontId="4" fillId="5" borderId="11" xfId="0" applyFont="1" applyFill="1" applyBorder="1" applyAlignment="1">
      <alignment horizontal="center"/>
    </xf>
    <xf numFmtId="0" fontId="4" fillId="5" borderId="6" xfId="0" applyFont="1" applyFill="1" applyBorder="1" applyAlignment="1">
      <alignment horizontal="center"/>
    </xf>
    <xf numFmtId="0" fontId="4" fillId="0" borderId="12" xfId="0" applyFont="1" applyBorder="1" applyAlignment="1">
      <alignment horizontal="center"/>
    </xf>
    <xf numFmtId="0" fontId="4" fillId="0" borderId="13" xfId="0" applyFont="1" applyBorder="1" applyAlignment="1">
      <alignment horizontal="center"/>
    </xf>
    <xf numFmtId="0" fontId="4" fillId="0" borderId="14" xfId="0" applyFont="1" applyFill="1" applyBorder="1" applyAlignment="1">
      <alignment horizontal="center"/>
    </xf>
    <xf numFmtId="0" fontId="0" fillId="6" borderId="1" xfId="0" applyFill="1" applyBorder="1" applyAlignment="1">
      <alignment horizontal="center" wrapText="1"/>
    </xf>
    <xf numFmtId="14" fontId="4" fillId="6" borderId="1" xfId="0" applyNumberFormat="1" applyFont="1" applyFill="1" applyBorder="1" applyAlignment="1">
      <alignment horizontal="center" vertical="center" wrapText="1"/>
    </xf>
    <xf numFmtId="0" fontId="4" fillId="6" borderId="1" xfId="0" applyFont="1" applyFill="1" applyBorder="1" applyAlignment="1">
      <alignment horizontal="center" vertical="center" wrapText="1"/>
    </xf>
    <xf numFmtId="0" fontId="5" fillId="2" borderId="0" xfId="0" applyFont="1" applyFill="1" applyBorder="1" applyAlignment="1">
      <alignment horizontal="center" wrapText="1"/>
    </xf>
    <xf numFmtId="0" fontId="4" fillId="0" borderId="6" xfId="0" applyFont="1" applyBorder="1" applyAlignment="1">
      <alignment horizontal="center"/>
    </xf>
    <xf numFmtId="0" fontId="4" fillId="0" borderId="14" xfId="0" applyFont="1" applyBorder="1" applyAlignment="1">
      <alignment horizontal="center"/>
    </xf>
    <xf numFmtId="0" fontId="4" fillId="0" borderId="1" xfId="0" applyFont="1" applyBorder="1" applyAlignment="1">
      <alignment horizontal="center" vertical="center" wrapText="1"/>
    </xf>
    <xf numFmtId="0" fontId="4" fillId="0" borderId="2" xfId="0" applyFont="1" applyFill="1" applyBorder="1" applyAlignment="1">
      <alignment horizontal="center" vertical="center" wrapText="1"/>
    </xf>
    <xf numFmtId="14" fontId="4" fillId="0" borderId="3" xfId="0" applyNumberFormat="1" applyFont="1" applyFill="1" applyBorder="1" applyAlignment="1">
      <alignment horizontal="center" vertical="center" wrapText="1"/>
    </xf>
    <xf numFmtId="0" fontId="4" fillId="0" borderId="3" xfId="0" applyFont="1" applyFill="1" applyBorder="1" applyAlignment="1">
      <alignment horizontal="center" vertical="center" wrapText="1"/>
    </xf>
    <xf numFmtId="0" fontId="0" fillId="0" borderId="3" xfId="0" applyBorder="1" applyAlignment="1">
      <alignment horizontal="center" wrapText="1"/>
    </xf>
    <xf numFmtId="1" fontId="0" fillId="0" borderId="1" xfId="0" applyNumberFormat="1" applyBorder="1"/>
    <xf numFmtId="0" fontId="0" fillId="0" borderId="1" xfId="0" applyFill="1" applyBorder="1" applyAlignment="1">
      <alignment horizontal="center" vertical="center" wrapText="1"/>
    </xf>
    <xf numFmtId="0" fontId="0" fillId="0" borderId="0" xfId="0" applyAlignment="1">
      <alignment vertical="center"/>
    </xf>
    <xf numFmtId="0" fontId="0" fillId="0" borderId="2" xfId="0" applyBorder="1" applyAlignment="1">
      <alignment horizontal="center" vertical="center" wrapText="1"/>
    </xf>
    <xf numFmtId="0" fontId="0" fillId="6" borderId="1" xfId="0" applyFill="1" applyBorder="1" applyAlignment="1">
      <alignment horizontal="center" vertical="center" wrapText="1"/>
    </xf>
    <xf numFmtId="0" fontId="0" fillId="0" borderId="2" xfId="0" applyFill="1" applyBorder="1" applyAlignment="1">
      <alignment horizontal="center" vertical="center" wrapText="1"/>
    </xf>
    <xf numFmtId="14" fontId="4" fillId="0" borderId="1" xfId="0" applyNumberFormat="1" applyFont="1" applyFill="1" applyBorder="1" applyAlignment="1" applyProtection="1">
      <alignment horizontal="center" vertical="center" wrapText="1"/>
      <protection locked="0"/>
    </xf>
    <xf numFmtId="14" fontId="0" fillId="0" borderId="1" xfId="0" applyNumberFormat="1" applyBorder="1"/>
    <xf numFmtId="0" fontId="0" fillId="6" borderId="0" xfId="0" applyFill="1" applyAlignment="1">
      <alignment wrapText="1"/>
    </xf>
    <xf numFmtId="0" fontId="0" fillId="0" borderId="0" xfId="0" applyFill="1" applyAlignment="1">
      <alignment wrapText="1"/>
    </xf>
    <xf numFmtId="0" fontId="0" fillId="0" borderId="0" xfId="0" applyFill="1" applyAlignment="1">
      <alignment vertical="center" wrapText="1"/>
    </xf>
    <xf numFmtId="0" fontId="4" fillId="0" borderId="16" xfId="0" applyFont="1" applyFill="1" applyBorder="1" applyAlignment="1">
      <alignment horizontal="center"/>
    </xf>
    <xf numFmtId="14" fontId="0" fillId="0" borderId="0" xfId="0" applyNumberFormat="1"/>
    <xf numFmtId="1" fontId="0" fillId="0" borderId="0" xfId="0" applyNumberFormat="1"/>
    <xf numFmtId="0" fontId="3" fillId="0" borderId="0" xfId="0" applyFont="1" applyBorder="1" applyAlignment="1">
      <alignment horizontal="center"/>
    </xf>
    <xf numFmtId="0" fontId="4" fillId="0" borderId="0" xfId="0" applyFont="1" applyBorder="1" applyAlignment="1">
      <alignment horizontal="center"/>
    </xf>
    <xf numFmtId="0" fontId="4" fillId="0" borderId="0" xfId="0" applyFont="1" applyFill="1" applyBorder="1" applyAlignment="1">
      <alignment horizontal="center"/>
    </xf>
    <xf numFmtId="2" fontId="0" fillId="0" borderId="0" xfId="0" applyNumberFormat="1"/>
    <xf numFmtId="2" fontId="0" fillId="0" borderId="0" xfId="0" applyNumberFormat="1" applyAlignment="1">
      <alignment horizontal="left" indent="7"/>
    </xf>
    <xf numFmtId="14" fontId="3" fillId="7" borderId="4" xfId="0" applyNumberFormat="1" applyFont="1" applyFill="1" applyBorder="1" applyAlignment="1">
      <alignment horizontal="center" vertical="center"/>
    </xf>
    <xf numFmtId="0" fontId="3" fillId="0" borderId="5" xfId="0" applyFont="1" applyBorder="1" applyAlignment="1">
      <alignment horizontal="left" vertical="center" wrapText="1"/>
    </xf>
    <xf numFmtId="0" fontId="3" fillId="0" borderId="0" xfId="0" applyFont="1" applyAlignment="1">
      <alignment horizontal="center" vertical="center" wrapText="1"/>
    </xf>
    <xf numFmtId="0" fontId="3" fillId="0" borderId="4" xfId="0" applyFont="1" applyBorder="1" applyAlignment="1">
      <alignment vertical="center"/>
    </xf>
    <xf numFmtId="0" fontId="3" fillId="7" borderId="4" xfId="0" applyFont="1" applyFill="1" applyBorder="1" applyAlignment="1">
      <alignment horizontal="center" vertical="center"/>
    </xf>
    <xf numFmtId="17" fontId="14" fillId="0" borderId="0" xfId="0" applyNumberFormat="1" applyFont="1" applyAlignment="1">
      <alignment horizontal="center" vertical="center"/>
    </xf>
    <xf numFmtId="0" fontId="15" fillId="0" borderId="5" xfId="0" applyFont="1" applyBorder="1"/>
    <xf numFmtId="0" fontId="0" fillId="0" borderId="17" xfId="0" applyBorder="1"/>
    <xf numFmtId="0" fontId="0" fillId="0" borderId="15" xfId="0" applyBorder="1"/>
    <xf numFmtId="0" fontId="4" fillId="8" borderId="7" xfId="0" applyFont="1" applyFill="1" applyBorder="1" applyAlignment="1">
      <alignment horizontal="center"/>
    </xf>
    <xf numFmtId="0" fontId="4" fillId="8" borderId="8" xfId="0" applyFont="1" applyFill="1" applyBorder="1" applyAlignment="1">
      <alignment horizontal="center"/>
    </xf>
    <xf numFmtId="0" fontId="4" fillId="8" borderId="6" xfId="0" applyFont="1" applyFill="1" applyBorder="1" applyAlignment="1">
      <alignment horizontal="center"/>
    </xf>
    <xf numFmtId="0" fontId="0" fillId="0" borderId="1" xfId="0" applyBorder="1" applyAlignment="1">
      <alignment horizontal="left" vertical="center"/>
    </xf>
    <xf numFmtId="0" fontId="3" fillId="7" borderId="4" xfId="0" applyFont="1" applyFill="1" applyBorder="1"/>
    <xf numFmtId="166" fontId="0" fillId="0" borderId="0" xfId="0" applyNumberFormat="1"/>
    <xf numFmtId="168" fontId="0" fillId="0" borderId="0" xfId="0" applyNumberFormat="1" applyBorder="1" applyAlignment="1">
      <alignment vertical="center"/>
    </xf>
    <xf numFmtId="14" fontId="0" fillId="0" borderId="0" xfId="0" applyNumberFormat="1" applyBorder="1"/>
    <xf numFmtId="0" fontId="0" fillId="0" borderId="0" xfId="0" applyBorder="1" applyAlignment="1"/>
    <xf numFmtId="14" fontId="4" fillId="0" borderId="1" xfId="0" applyNumberFormat="1" applyFont="1" applyBorder="1"/>
    <xf numFmtId="1" fontId="4" fillId="0" borderId="1" xfId="0" applyNumberFormat="1" applyFont="1" applyBorder="1"/>
    <xf numFmtId="14" fontId="4" fillId="0" borderId="0" xfId="0" applyNumberFormat="1" applyFont="1" applyBorder="1"/>
    <xf numFmtId="17" fontId="0" fillId="0" borderId="0" xfId="0" applyNumberFormat="1" applyBorder="1" applyAlignment="1">
      <alignment horizontal="center" vertical="center"/>
    </xf>
    <xf numFmtId="14" fontId="0" fillId="0" borderId="1" xfId="0" applyNumberFormat="1" applyFill="1" applyBorder="1" applyAlignment="1">
      <alignment horizontal="center" vertical="center" wrapText="1"/>
    </xf>
    <xf numFmtId="0" fontId="0" fillId="0" borderId="1" xfId="0" applyFill="1" applyBorder="1" applyAlignment="1">
      <alignment horizontal="left" vertical="center"/>
    </xf>
    <xf numFmtId="0" fontId="6" fillId="0" borderId="1" xfId="1" applyBorder="1" applyAlignment="1" applyProtection="1"/>
    <xf numFmtId="0" fontId="0" fillId="9" borderId="1" xfId="0" applyFill="1" applyBorder="1" applyAlignment="1">
      <alignment horizontal="center" vertical="center" wrapText="1"/>
    </xf>
    <xf numFmtId="0" fontId="0" fillId="3" borderId="1" xfId="0" applyFill="1" applyBorder="1" applyAlignment="1">
      <alignment horizontal="center" vertical="center" wrapText="1"/>
    </xf>
    <xf numFmtId="20" fontId="0" fillId="0" borderId="0" xfId="0" applyNumberFormat="1"/>
    <xf numFmtId="0" fontId="3" fillId="10" borderId="5" xfId="0" applyFont="1" applyFill="1" applyBorder="1" applyAlignment="1">
      <alignment horizontal="center" vertical="center" wrapText="1"/>
    </xf>
    <xf numFmtId="0" fontId="3" fillId="10" borderId="4" xfId="0" applyFont="1" applyFill="1" applyBorder="1" applyAlignment="1">
      <alignment horizontal="center" vertical="center" wrapText="1"/>
    </xf>
    <xf numFmtId="0" fontId="4" fillId="10" borderId="4" xfId="0" applyFont="1" applyFill="1" applyBorder="1" applyAlignment="1">
      <alignment horizontal="center" vertical="center" wrapText="1"/>
    </xf>
    <xf numFmtId="0" fontId="3" fillId="10" borderId="15" xfId="0" applyFont="1" applyFill="1" applyBorder="1" applyAlignment="1">
      <alignment horizontal="center" vertical="center" wrapText="1"/>
    </xf>
    <xf numFmtId="0" fontId="4" fillId="10" borderId="16" xfId="0" applyFont="1" applyFill="1" applyBorder="1" applyAlignment="1">
      <alignment horizontal="center"/>
    </xf>
    <xf numFmtId="0" fontId="4" fillId="10" borderId="8" xfId="0" applyFont="1" applyFill="1" applyBorder="1" applyAlignment="1">
      <alignment horizontal="center"/>
    </xf>
    <xf numFmtId="0" fontId="4" fillId="10" borderId="10" xfId="0" applyFont="1" applyFill="1" applyBorder="1" applyAlignment="1">
      <alignment horizontal="center"/>
    </xf>
    <xf numFmtId="0" fontId="4" fillId="10" borderId="6" xfId="0" applyFont="1" applyFill="1" applyBorder="1" applyAlignment="1">
      <alignment horizontal="center"/>
    </xf>
    <xf numFmtId="0" fontId="4" fillId="10" borderId="13" xfId="0" applyFont="1" applyFill="1" applyBorder="1" applyAlignment="1">
      <alignment horizontal="center"/>
    </xf>
    <xf numFmtId="170" fontId="0" fillId="0" borderId="0" xfId="8" applyNumberFormat="1" applyFont="1"/>
    <xf numFmtId="0" fontId="4" fillId="0" borderId="18" xfId="0" applyFont="1" applyBorder="1" applyAlignment="1">
      <alignment horizontal="center"/>
    </xf>
    <xf numFmtId="0" fontId="4" fillId="0" borderId="16" xfId="0" applyFont="1" applyBorder="1" applyAlignment="1">
      <alignment horizontal="center"/>
    </xf>
    <xf numFmtId="1" fontId="0" fillId="0" borderId="0" xfId="0" applyNumberFormat="1" applyBorder="1"/>
    <xf numFmtId="0" fontId="3" fillId="0" borderId="18" xfId="0" applyFont="1" applyBorder="1" applyAlignment="1">
      <alignment vertical="center"/>
    </xf>
    <xf numFmtId="164" fontId="3" fillId="4" borderId="16" xfId="0" applyNumberFormat="1" applyFont="1" applyFill="1" applyBorder="1" applyAlignment="1">
      <alignment horizontal="center" vertical="center"/>
    </xf>
    <xf numFmtId="0" fontId="3" fillId="0" borderId="7" xfId="0" applyFont="1" applyBorder="1" applyAlignment="1">
      <alignment vertical="center"/>
    </xf>
    <xf numFmtId="164" fontId="3" fillId="4" borderId="8" xfId="0" applyNumberFormat="1" applyFont="1" applyFill="1" applyBorder="1" applyAlignment="1">
      <alignment horizontal="center" vertical="center"/>
    </xf>
    <xf numFmtId="0" fontId="3" fillId="0" borderId="12" xfId="0" applyFont="1" applyBorder="1" applyAlignment="1">
      <alignment vertical="center"/>
    </xf>
    <xf numFmtId="2" fontId="3" fillId="4" borderId="13" xfId="0" applyNumberFormat="1" applyFont="1" applyFill="1" applyBorder="1" applyAlignment="1">
      <alignment horizontal="center" vertical="center"/>
    </xf>
    <xf numFmtId="0" fontId="4" fillId="0" borderId="22" xfId="0" applyFont="1" applyFill="1" applyBorder="1" applyAlignment="1">
      <alignment horizontal="center"/>
    </xf>
    <xf numFmtId="0" fontId="4" fillId="10" borderId="0" xfId="0" applyFont="1" applyFill="1" applyBorder="1" applyAlignment="1">
      <alignment horizontal="center"/>
    </xf>
    <xf numFmtId="0" fontId="2" fillId="0" borderId="0" xfId="0" applyFont="1" applyAlignment="1">
      <alignment horizontal="right"/>
    </xf>
    <xf numFmtId="0" fontId="4" fillId="0" borderId="11" xfId="0" applyFont="1" applyBorder="1" applyAlignment="1">
      <alignment horizontal="center"/>
    </xf>
    <xf numFmtId="0" fontId="4" fillId="5" borderId="26" xfId="0" applyFont="1" applyFill="1" applyBorder="1" applyAlignment="1">
      <alignment horizontal="center"/>
    </xf>
    <xf numFmtId="0" fontId="4" fillId="0" borderId="1" xfId="0" applyFont="1" applyFill="1" applyBorder="1" applyAlignment="1">
      <alignment horizontal="center"/>
    </xf>
    <xf numFmtId="0" fontId="4" fillId="0" borderId="24" xfId="0" applyFont="1" applyBorder="1" applyAlignment="1">
      <alignment horizontal="center"/>
    </xf>
    <xf numFmtId="0" fontId="0" fillId="0" borderId="0" xfId="0" applyAlignment="1">
      <alignment wrapText="1"/>
    </xf>
    <xf numFmtId="0" fontId="0" fillId="0" borderId="0" xfId="0" applyAlignment="1">
      <alignment horizontal="center" wrapText="1"/>
    </xf>
    <xf numFmtId="0" fontId="0" fillId="0" borderId="0" xfId="0"/>
    <xf numFmtId="0" fontId="0" fillId="0" borderId="0" xfId="0" applyAlignment="1">
      <alignment horizontal="center"/>
    </xf>
    <xf numFmtId="14" fontId="2" fillId="0" borderId="1" xfId="0" applyNumberFormat="1" applyFont="1" applyFill="1" applyBorder="1" applyAlignment="1">
      <alignment horizontal="center" vertical="center" wrapText="1"/>
    </xf>
    <xf numFmtId="0" fontId="2" fillId="0" borderId="1" xfId="0" applyFont="1" applyFill="1" applyBorder="1" applyAlignment="1">
      <alignment horizontal="justify" vertical="center" wrapText="1"/>
    </xf>
    <xf numFmtId="0" fontId="0" fillId="0" borderId="0" xfId="0" applyAlignment="1">
      <alignment wrapText="1"/>
    </xf>
    <xf numFmtId="0" fontId="0" fillId="0" borderId="0" xfId="0" applyAlignment="1">
      <alignment horizontal="center" wrapText="1"/>
    </xf>
    <xf numFmtId="0" fontId="0" fillId="0" borderId="1" xfId="0" applyBorder="1" applyAlignment="1">
      <alignment wrapText="1"/>
    </xf>
    <xf numFmtId="0" fontId="0" fillId="0" borderId="1" xfId="0" applyFill="1" applyBorder="1" applyAlignment="1">
      <alignment horizontal="center" wrapText="1"/>
    </xf>
    <xf numFmtId="0" fontId="2" fillId="0" borderId="1" xfId="0" applyFont="1" applyFill="1" applyBorder="1" applyAlignment="1">
      <alignment horizontal="center" vertical="center" wrapText="1"/>
    </xf>
    <xf numFmtId="0" fontId="3" fillId="0" borderId="0" xfId="0" applyFont="1"/>
    <xf numFmtId="0" fontId="0" fillId="0" borderId="1" xfId="0" applyBorder="1" applyAlignment="1">
      <alignment horizontal="center" wrapText="1"/>
    </xf>
    <xf numFmtId="14" fontId="0" fillId="0" borderId="2" xfId="0" applyNumberFormat="1" applyBorder="1"/>
    <xf numFmtId="0" fontId="5" fillId="2" borderId="1" xfId="0" applyFont="1" applyFill="1" applyBorder="1" applyAlignment="1">
      <alignment horizontal="center" wrapText="1"/>
    </xf>
    <xf numFmtId="0" fontId="2" fillId="0" borderId="1" xfId="0" applyFont="1" applyBorder="1" applyAlignment="1">
      <alignment wrapText="1"/>
    </xf>
    <xf numFmtId="0" fontId="2" fillId="0" borderId="0" xfId="0" applyFont="1"/>
    <xf numFmtId="0" fontId="0" fillId="0" borderId="0" xfId="0" applyBorder="1"/>
    <xf numFmtId="0" fontId="2" fillId="0" borderId="1" xfId="0" applyFont="1" applyBorder="1" applyAlignment="1">
      <alignment horizontal="center" wrapText="1"/>
    </xf>
    <xf numFmtId="0" fontId="2" fillId="0" borderId="0" xfId="0" applyFont="1" applyAlignment="1">
      <alignment horizontal="center"/>
    </xf>
    <xf numFmtId="0" fontId="0" fillId="0" borderId="4" xfId="0" applyBorder="1" applyAlignment="1">
      <alignment horizontal="center"/>
    </xf>
    <xf numFmtId="0" fontId="0" fillId="0" borderId="5" xfId="0" applyBorder="1" applyAlignment="1">
      <alignment horizontal="center"/>
    </xf>
    <xf numFmtId="0" fontId="0" fillId="0" borderId="1" xfId="0" applyBorder="1" applyAlignment="1">
      <alignment horizontal="center" vertical="center" wrapText="1"/>
    </xf>
    <xf numFmtId="0" fontId="0" fillId="0" borderId="0" xfId="0" applyBorder="1" applyAlignment="1">
      <alignment vertical="center" wrapText="1"/>
    </xf>
    <xf numFmtId="0" fontId="0" fillId="0" borderId="1" xfId="0" applyBorder="1" applyAlignment="1">
      <alignment horizontal="center" vertical="center"/>
    </xf>
    <xf numFmtId="0" fontId="3" fillId="4" borderId="4" xfId="0" applyFont="1" applyFill="1" applyBorder="1" applyAlignment="1">
      <alignment horizontal="center"/>
    </xf>
    <xf numFmtId="0" fontId="3" fillId="4" borderId="5" xfId="0" applyFont="1" applyFill="1" applyBorder="1" applyAlignment="1">
      <alignment horizontal="center"/>
    </xf>
    <xf numFmtId="0" fontId="2" fillId="6" borderId="1" xfId="0" applyFont="1" applyFill="1" applyBorder="1" applyAlignment="1">
      <alignment horizontal="center" vertical="center" wrapText="1"/>
    </xf>
    <xf numFmtId="0" fontId="2" fillId="0" borderId="1" xfId="0" applyFont="1" applyBorder="1" applyAlignment="1">
      <alignment horizontal="center" vertical="center" wrapText="1"/>
    </xf>
    <xf numFmtId="0" fontId="13" fillId="0" borderId="1" xfId="0" applyFont="1" applyBorder="1" applyAlignment="1">
      <alignment wrapText="1"/>
    </xf>
    <xf numFmtId="0" fontId="2" fillId="0" borderId="2" xfId="0" applyFont="1" applyFill="1" applyBorder="1" applyAlignment="1">
      <alignment horizontal="center" vertical="center" wrapText="1"/>
    </xf>
    <xf numFmtId="0" fontId="2" fillId="0" borderId="3" xfId="0" applyFont="1" applyFill="1" applyBorder="1" applyAlignment="1">
      <alignment horizontal="center" vertical="center" wrapText="1"/>
    </xf>
    <xf numFmtId="1" fontId="0" fillId="0" borderId="1" xfId="0" applyNumberFormat="1" applyBorder="1"/>
    <xf numFmtId="14" fontId="0" fillId="0" borderId="1" xfId="0" applyNumberFormat="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1" xfId="0" applyFill="1" applyBorder="1" applyAlignment="1">
      <alignment horizontal="center" vertical="center" wrapText="1"/>
    </xf>
    <xf numFmtId="0" fontId="5" fillId="2" borderId="1" xfId="0" applyFont="1" applyFill="1" applyBorder="1" applyAlignment="1">
      <alignment horizontal="center" vertical="center" wrapText="1"/>
    </xf>
    <xf numFmtId="0" fontId="0" fillId="0" borderId="0" xfId="0" applyAlignment="1">
      <alignment vertical="center"/>
    </xf>
    <xf numFmtId="0" fontId="0" fillId="6" borderId="1" xfId="0" applyFill="1" applyBorder="1" applyAlignment="1">
      <alignment horizontal="center" vertical="center" wrapText="1"/>
    </xf>
    <xf numFmtId="14" fontId="5" fillId="2" borderId="1" xfId="0" applyNumberFormat="1" applyFont="1" applyFill="1" applyBorder="1" applyAlignment="1">
      <alignment horizontal="center" vertical="center" wrapText="1"/>
    </xf>
    <xf numFmtId="14" fontId="0" fillId="0" borderId="1" xfId="0" applyNumberFormat="1" applyBorder="1" applyAlignment="1">
      <alignment horizontal="center" vertical="center"/>
    </xf>
    <xf numFmtId="14" fontId="0" fillId="0" borderId="1" xfId="0" applyNumberFormat="1" applyBorder="1"/>
    <xf numFmtId="0" fontId="0" fillId="0" borderId="0" xfId="0" applyFill="1" applyAlignment="1">
      <alignment horizontal="center" vertical="center" wrapText="1"/>
    </xf>
    <xf numFmtId="14" fontId="0" fillId="0" borderId="0" xfId="0" applyNumberFormat="1"/>
    <xf numFmtId="1" fontId="0" fillId="0" borderId="0" xfId="0" applyNumberFormat="1"/>
    <xf numFmtId="0" fontId="0" fillId="0" borderId="1" xfId="0" applyFill="1" applyBorder="1" applyAlignment="1">
      <alignment wrapText="1"/>
    </xf>
    <xf numFmtId="2" fontId="0" fillId="0" borderId="0" xfId="0" applyNumberFormat="1"/>
    <xf numFmtId="2" fontId="0" fillId="0" borderId="0" xfId="0" applyNumberFormat="1" applyAlignment="1">
      <alignment horizontal="left" indent="7"/>
    </xf>
    <xf numFmtId="14" fontId="3" fillId="7" borderId="4" xfId="0" applyNumberFormat="1" applyFont="1" applyFill="1" applyBorder="1" applyAlignment="1">
      <alignment horizontal="center" vertical="center"/>
    </xf>
    <xf numFmtId="0" fontId="3" fillId="0" borderId="5" xfId="0" applyFont="1" applyBorder="1" applyAlignment="1">
      <alignment horizontal="left" vertical="center" wrapText="1"/>
    </xf>
    <xf numFmtId="0" fontId="3" fillId="0" borderId="0" xfId="0" applyFont="1" applyAlignment="1">
      <alignment horizontal="center" vertical="center" wrapText="1"/>
    </xf>
    <xf numFmtId="0" fontId="3" fillId="0" borderId="4" xfId="0" applyFont="1" applyBorder="1" applyAlignment="1">
      <alignment vertical="center"/>
    </xf>
    <xf numFmtId="0" fontId="3" fillId="7" borderId="4" xfId="0" applyFont="1" applyFill="1" applyBorder="1" applyAlignment="1">
      <alignment horizontal="center" vertical="center"/>
    </xf>
    <xf numFmtId="17" fontId="14" fillId="0" borderId="0" xfId="0" applyNumberFormat="1" applyFont="1" applyAlignment="1">
      <alignment horizontal="center" vertical="center"/>
    </xf>
    <xf numFmtId="0" fontId="15" fillId="0" borderId="5" xfId="0" applyFont="1" applyBorder="1"/>
    <xf numFmtId="0" fontId="0" fillId="0" borderId="17" xfId="0" applyBorder="1"/>
    <xf numFmtId="0" fontId="0" fillId="0" borderId="15" xfId="0" applyBorder="1"/>
    <xf numFmtId="0" fontId="0" fillId="0" borderId="1" xfId="0" applyBorder="1" applyAlignment="1">
      <alignment horizontal="left" vertical="center"/>
    </xf>
    <xf numFmtId="0" fontId="3" fillId="7" borderId="4" xfId="0" applyFont="1" applyFill="1" applyBorder="1"/>
    <xf numFmtId="166" fontId="0" fillId="0" borderId="0" xfId="0" applyNumberFormat="1"/>
    <xf numFmtId="168" fontId="0" fillId="0" borderId="0" xfId="0" applyNumberFormat="1" applyBorder="1" applyAlignment="1">
      <alignment vertical="center"/>
    </xf>
    <xf numFmtId="14" fontId="0" fillId="0" borderId="0" xfId="0" applyNumberFormat="1" applyBorder="1"/>
    <xf numFmtId="0" fontId="0" fillId="0" borderId="0" xfId="0" applyBorder="1" applyAlignment="1"/>
    <xf numFmtId="17" fontId="0" fillId="0" borderId="0" xfId="0" applyNumberFormat="1" applyBorder="1" applyAlignment="1">
      <alignment horizontal="center" vertical="center"/>
    </xf>
    <xf numFmtId="0" fontId="0" fillId="0" borderId="1" xfId="0" applyFill="1" applyBorder="1" applyAlignment="1">
      <alignment horizontal="left" vertical="center"/>
    </xf>
    <xf numFmtId="0" fontId="6" fillId="0" borderId="1" xfId="1" applyBorder="1" applyAlignment="1" applyProtection="1"/>
    <xf numFmtId="0" fontId="16" fillId="0" borderId="1" xfId="0" applyFont="1" applyBorder="1" applyAlignment="1">
      <alignment horizontal="center" vertical="center" wrapText="1"/>
    </xf>
    <xf numFmtId="0" fontId="0" fillId="9" borderId="1" xfId="0" applyFill="1" applyBorder="1" applyAlignment="1">
      <alignment horizontal="center" vertical="center" wrapText="1"/>
    </xf>
    <xf numFmtId="0" fontId="0" fillId="6" borderId="1" xfId="0" applyFill="1" applyBorder="1" applyAlignment="1">
      <alignment horizontal="center" vertical="center"/>
    </xf>
    <xf numFmtId="0" fontId="2" fillId="3" borderId="1" xfId="0" applyFont="1" applyFill="1" applyBorder="1" applyAlignment="1">
      <alignment horizontal="center" vertical="center" wrapText="1"/>
    </xf>
    <xf numFmtId="20" fontId="0" fillId="0" borderId="0" xfId="0" applyNumberFormat="1"/>
    <xf numFmtId="0" fontId="3" fillId="10" borderId="5" xfId="0" applyFont="1" applyFill="1" applyBorder="1" applyAlignment="1">
      <alignment horizontal="center" vertical="center" wrapText="1"/>
    </xf>
    <xf numFmtId="0" fontId="3" fillId="10" borderId="4" xfId="0" applyFont="1" applyFill="1" applyBorder="1" applyAlignment="1">
      <alignment horizontal="center" vertical="center" wrapText="1"/>
    </xf>
    <xf numFmtId="0" fontId="3" fillId="10" borderId="15" xfId="0" applyFont="1" applyFill="1" applyBorder="1" applyAlignment="1">
      <alignment horizontal="center" vertical="center" wrapText="1"/>
    </xf>
    <xf numFmtId="0" fontId="2" fillId="10" borderId="16" xfId="0" applyFont="1" applyFill="1" applyBorder="1" applyAlignment="1">
      <alignment horizontal="center"/>
    </xf>
    <xf numFmtId="0" fontId="2" fillId="10" borderId="8" xfId="0" applyFont="1" applyFill="1" applyBorder="1" applyAlignment="1">
      <alignment horizontal="center"/>
    </xf>
    <xf numFmtId="0" fontId="2" fillId="10" borderId="10" xfId="0" applyFont="1" applyFill="1" applyBorder="1" applyAlignment="1">
      <alignment horizontal="center"/>
    </xf>
    <xf numFmtId="0" fontId="2" fillId="10" borderId="13" xfId="0" applyFont="1" applyFill="1" applyBorder="1" applyAlignment="1">
      <alignment horizontal="center"/>
    </xf>
    <xf numFmtId="1" fontId="0" fillId="0" borderId="0" xfId="0" applyNumberFormat="1" applyBorder="1"/>
    <xf numFmtId="0" fontId="3" fillId="0" borderId="18" xfId="0" applyFont="1" applyBorder="1" applyAlignment="1">
      <alignment vertical="center"/>
    </xf>
    <xf numFmtId="164" fontId="3" fillId="4" borderId="16" xfId="0" applyNumberFormat="1" applyFont="1" applyFill="1" applyBorder="1" applyAlignment="1">
      <alignment horizontal="center" vertical="center"/>
    </xf>
    <xf numFmtId="0" fontId="3" fillId="0" borderId="7" xfId="0" applyFont="1" applyBorder="1" applyAlignment="1">
      <alignment vertical="center"/>
    </xf>
    <xf numFmtId="164" fontId="3" fillId="4" borderId="8" xfId="0" applyNumberFormat="1" applyFont="1" applyFill="1" applyBorder="1" applyAlignment="1">
      <alignment horizontal="center" vertical="center"/>
    </xf>
    <xf numFmtId="0" fontId="3" fillId="0" borderId="12" xfId="0" applyFont="1" applyBorder="1" applyAlignment="1">
      <alignment vertical="center"/>
    </xf>
    <xf numFmtId="2" fontId="3" fillId="4" borderId="13" xfId="0" applyNumberFormat="1" applyFont="1" applyFill="1" applyBorder="1" applyAlignment="1">
      <alignment horizontal="center" vertical="center"/>
    </xf>
    <xf numFmtId="0" fontId="17" fillId="0" borderId="0" xfId="0" applyFont="1" applyAlignment="1">
      <alignment horizontal="center" vertical="center" wrapText="1"/>
    </xf>
    <xf numFmtId="0" fontId="10" fillId="0" borderId="1" xfId="0" applyFont="1" applyBorder="1" applyAlignment="1">
      <alignment horizontal="center" vertical="center" wrapText="1"/>
    </xf>
    <xf numFmtId="0" fontId="2" fillId="6" borderId="1" xfId="0" applyFont="1" applyFill="1" applyBorder="1" applyAlignment="1">
      <alignment horizontal="center" vertical="justify" wrapText="1"/>
    </xf>
    <xf numFmtId="0" fontId="4" fillId="0" borderId="21" xfId="0" applyFont="1" applyBorder="1" applyAlignment="1">
      <alignment horizontal="center"/>
    </xf>
    <xf numFmtId="0" fontId="4" fillId="0" borderId="27" xfId="0" applyFont="1" applyBorder="1" applyAlignment="1">
      <alignment horizontal="center"/>
    </xf>
    <xf numFmtId="0" fontId="4" fillId="0" borderId="28" xfId="0" applyFont="1" applyBorder="1" applyAlignment="1">
      <alignment horizontal="center"/>
    </xf>
    <xf numFmtId="0" fontId="4" fillId="0" borderId="19" xfId="0" applyFont="1" applyBorder="1" applyAlignment="1">
      <alignment horizontal="center"/>
    </xf>
    <xf numFmtId="0" fontId="4" fillId="0" borderId="20" xfId="0" applyFont="1" applyBorder="1" applyAlignment="1">
      <alignment horizontal="center"/>
    </xf>
    <xf numFmtId="0" fontId="4" fillId="0" borderId="20" xfId="0" applyFont="1" applyFill="1" applyBorder="1" applyAlignment="1">
      <alignment horizontal="center"/>
    </xf>
    <xf numFmtId="0" fontId="4" fillId="0" borderId="8" xfId="0" applyFont="1" applyFill="1" applyBorder="1" applyAlignment="1">
      <alignment horizontal="center"/>
    </xf>
    <xf numFmtId="0" fontId="2" fillId="10" borderId="20" xfId="0" applyFont="1" applyFill="1" applyBorder="1" applyAlignment="1">
      <alignment horizontal="center"/>
    </xf>
    <xf numFmtId="0" fontId="4" fillId="0" borderId="29" xfId="0" applyFont="1" applyBorder="1" applyAlignment="1">
      <alignment horizontal="center"/>
    </xf>
    <xf numFmtId="0" fontId="4" fillId="0" borderId="1" xfId="0" applyNumberFormat="1" applyFont="1" applyFill="1" applyBorder="1" applyAlignment="1">
      <alignment horizontal="center"/>
    </xf>
    <xf numFmtId="0" fontId="2" fillId="10" borderId="14" xfId="0" applyFont="1" applyFill="1" applyBorder="1" applyAlignment="1">
      <alignment horizontal="center"/>
    </xf>
    <xf numFmtId="0" fontId="4" fillId="0" borderId="30" xfId="0" applyFont="1" applyBorder="1" applyAlignment="1">
      <alignment horizontal="center"/>
    </xf>
    <xf numFmtId="14" fontId="0" fillId="0" borderId="0" xfId="0" applyNumberFormat="1" applyAlignment="1">
      <alignment horizontal="center" vertical="center" wrapText="1"/>
    </xf>
    <xf numFmtId="14" fontId="0" fillId="3" borderId="1" xfId="0" applyNumberFormat="1" applyFill="1" applyBorder="1" applyAlignment="1">
      <alignment horizontal="center" vertical="center" wrapText="1"/>
    </xf>
    <xf numFmtId="14" fontId="0" fillId="9" borderId="1" xfId="0" applyNumberFormat="1" applyFill="1" applyBorder="1" applyAlignment="1">
      <alignment horizontal="center" vertical="center" wrapText="1"/>
    </xf>
    <xf numFmtId="0" fontId="4" fillId="0" borderId="31" xfId="0" applyFont="1" applyFill="1" applyBorder="1" applyAlignment="1">
      <alignment horizontal="center"/>
    </xf>
    <xf numFmtId="0" fontId="4" fillId="0" borderId="32" xfId="0" applyFont="1" applyFill="1" applyBorder="1" applyAlignment="1">
      <alignment horizontal="center"/>
    </xf>
    <xf numFmtId="0" fontId="4" fillId="0" borderId="33" xfId="0" applyFont="1" applyFill="1" applyBorder="1" applyAlignment="1">
      <alignment horizontal="center"/>
    </xf>
    <xf numFmtId="16" fontId="2" fillId="0" borderId="0" xfId="0" quotePrefix="1" applyNumberFormat="1" applyFont="1"/>
    <xf numFmtId="0" fontId="2" fillId="0" borderId="0" xfId="0" quotePrefix="1" applyFont="1"/>
    <xf numFmtId="0" fontId="4" fillId="6" borderId="1" xfId="0" applyNumberFormat="1" applyFont="1" applyFill="1" applyBorder="1" applyAlignment="1">
      <alignment horizontal="center" vertical="center" wrapText="1"/>
    </xf>
    <xf numFmtId="0" fontId="0" fillId="9" borderId="1" xfId="0" applyNumberFormat="1" applyFill="1" applyBorder="1" applyAlignment="1">
      <alignment horizontal="center" vertical="center" wrapText="1"/>
    </xf>
    <xf numFmtId="0" fontId="0" fillId="3" borderId="1" xfId="0" applyNumberFormat="1" applyFill="1" applyBorder="1" applyAlignment="1">
      <alignment horizontal="center" vertical="center" wrapText="1"/>
    </xf>
    <xf numFmtId="0" fontId="20" fillId="0" borderId="0" xfId="0" applyFont="1"/>
    <xf numFmtId="14" fontId="0" fillId="0" borderId="0" xfId="0" applyNumberFormat="1" applyAlignment="1">
      <alignment horizontal="center"/>
    </xf>
    <xf numFmtId="0" fontId="0" fillId="0" borderId="0" xfId="0" applyAlignment="1">
      <alignment horizontal="right"/>
    </xf>
    <xf numFmtId="17" fontId="0" fillId="0" borderId="0" xfId="0" applyNumberFormat="1" applyBorder="1" applyAlignment="1">
      <alignment horizontal="center" vertical="center"/>
    </xf>
    <xf numFmtId="0" fontId="0" fillId="0" borderId="5" xfId="0" applyBorder="1" applyAlignment="1">
      <alignment horizontal="center"/>
    </xf>
    <xf numFmtId="0" fontId="0" fillId="0" borderId="15" xfId="0" applyBorder="1" applyAlignment="1">
      <alignment horizontal="center"/>
    </xf>
    <xf numFmtId="0" fontId="3" fillId="4" borderId="23" xfId="0" applyFont="1" applyFill="1" applyBorder="1" applyAlignment="1">
      <alignment horizontal="center" vertical="center" wrapText="1"/>
    </xf>
    <xf numFmtId="0" fontId="3" fillId="4" borderId="19" xfId="0" applyFont="1" applyFill="1" applyBorder="1" applyAlignment="1">
      <alignment horizontal="center" vertical="center" wrapText="1"/>
    </xf>
    <xf numFmtId="0" fontId="6" fillId="4" borderId="25" xfId="1" applyFill="1" applyBorder="1" applyAlignment="1" applyProtection="1">
      <alignment horizontal="center" wrapText="1"/>
    </xf>
    <xf numFmtId="0" fontId="6" fillId="4" borderId="0" xfId="1" applyFill="1" applyBorder="1" applyAlignment="1" applyProtection="1">
      <alignment horizontal="center" wrapText="1"/>
    </xf>
    <xf numFmtId="0" fontId="17" fillId="0" borderId="0" xfId="0" applyFont="1" applyAlignment="1">
      <alignment horizontal="center" vertical="center" wrapText="1"/>
    </xf>
    <xf numFmtId="0" fontId="3" fillId="10" borderId="0" xfId="0" applyFont="1" applyFill="1" applyBorder="1" applyAlignment="1">
      <alignment horizontal="center"/>
    </xf>
  </cellXfs>
  <cellStyles count="19">
    <cellStyle name="Lien hypertexte" xfId="1" builtinId="8"/>
    <cellStyle name="Milliers" xfId="8" builtinId="3"/>
    <cellStyle name="Milliers 2" xfId="15"/>
    <cellStyle name="Normal" xfId="0" builtinId="0"/>
    <cellStyle name="Normal 2" xfId="2"/>
    <cellStyle name="Normal 2 2" xfId="9"/>
    <cellStyle name="Normal 3" xfId="3"/>
    <cellStyle name="Normal 3 2" xfId="10"/>
    <cellStyle name="Normal 4" xfId="4"/>
    <cellStyle name="Normal 4 2" xfId="11"/>
    <cellStyle name="Normal 5" xfId="16"/>
    <cellStyle name="Normal 5 2" xfId="18"/>
    <cellStyle name="Pourcentage 2" xfId="5"/>
    <cellStyle name="Pourcentage 2 2" xfId="12"/>
    <cellStyle name="Pourcentage 3" xfId="6"/>
    <cellStyle name="Pourcentage 3 2" xfId="13"/>
    <cellStyle name="Pourcentage 4" xfId="7"/>
    <cellStyle name="Pourcentage 4 2" xfId="14"/>
    <cellStyle name="Pourcentage 5" xfId="17"/>
  </cellStyles>
  <dxfs count="2">
    <dxf>
      <fill>
        <patternFill>
          <bgColor theme="9" tint="0.59996337778862885"/>
        </patternFill>
      </fill>
    </dxf>
    <dxf>
      <fill>
        <patternFill>
          <bgColor rgb="FF92D050"/>
        </patternFill>
      </fill>
    </dxf>
  </dxfs>
  <tableStyles count="1" defaultTableStyle="TableStyleMedium9" defaultPivotStyle="Style de tableau croisé dynamique 1">
    <tableStyle name="Style de tableau croisé dynamique 1" table="0" count="0"/>
  </tableStyles>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charts/_rels/chart4.xml.rels><?xml version="1.0" encoding="UTF-8" standalone="yes"?>
<Relationships xmlns="http://schemas.openxmlformats.org/package/2006/relationships"><Relationship Id="rId1" Type="http://schemas.openxmlformats.org/officeDocument/2006/relationships/chartUserShapes" Target="../drawings/drawing2.xml"/></Relationships>
</file>

<file path=xl/charts/_rels/chart11.xml.rels><?xml version="1.0" encoding="UTF-8" standalone="yes"?>
<Relationships xmlns="http://schemas.openxmlformats.org/package/2006/relationships"><Relationship Id="rId1" Type="http://schemas.openxmlformats.org/officeDocument/2006/relationships/chartUserShapes" Target="../drawings/drawing4.xml"/></Relationships>
</file>

<file path=xl/charts/chart1.xml><?xml version="1.0" encoding="utf-8"?>
<c:chartSpace xmlns:c="http://schemas.openxmlformats.org/drawingml/2006/chart" xmlns:a="http://schemas.openxmlformats.org/drawingml/2006/main" xmlns:r="http://schemas.openxmlformats.org/officeDocument/2006/relationships">
  <c:lang val="fr-FR"/>
  <c:chart>
    <c:view3D>
      <c:depthPercent val="100"/>
      <c:perspective val="30"/>
    </c:view3D>
    <c:floor>
      <c:spPr>
        <a:noFill/>
        <a:ln w="25400">
          <a:noFill/>
        </a:ln>
      </c:spPr>
    </c:floor>
    <c:sideWall>
      <c:spPr>
        <a:noFill/>
        <a:ln w="25400">
          <a:noFill/>
        </a:ln>
      </c:spPr>
    </c:sideWall>
    <c:backWall>
      <c:spPr>
        <a:noFill/>
        <a:ln w="25400">
          <a:noFill/>
        </a:ln>
      </c:spPr>
    </c:backWall>
    <c:plotArea>
      <c:layout>
        <c:manualLayout>
          <c:layoutTarget val="inner"/>
          <c:xMode val="edge"/>
          <c:yMode val="edge"/>
          <c:x val="7.4231823478625994E-3"/>
          <c:y val="0"/>
          <c:w val="0.99121754932930894"/>
          <c:h val="0.98886558916977452"/>
        </c:manualLayout>
      </c:layout>
      <c:bar3DChart>
        <c:barDir val="col"/>
        <c:grouping val="stacked"/>
        <c:ser>
          <c:idx val="0"/>
          <c:order val="0"/>
          <c:tx>
            <c:strRef>
              <c:f>#REF!</c:f>
              <c:strCache>
                <c:ptCount val="1"/>
                <c:pt idx="0">
                  <c:v>#REF!</c:v>
                </c:pt>
              </c:strCache>
            </c:strRef>
          </c:tx>
          <c:spPr>
            <a:solidFill>
              <a:schemeClr val="tx2">
                <a:lumMod val="40000"/>
                <a:lumOff val="60000"/>
              </a:schemeClr>
            </a:solidFill>
          </c:spPr>
          <c:dLbls>
            <c:dLbl>
              <c:idx val="0"/>
              <c:layout>
                <c:manualLayout>
                  <c:x val="6.3116357738877193E-2"/>
                  <c:y val="-2.8070175438596492E-2"/>
                </c:manualLayout>
              </c:layout>
              <c:spPr/>
              <c:txPr>
                <a:bodyPr/>
                <a:lstStyle/>
                <a:p>
                  <a:pPr>
                    <a:defRPr sz="1400" b="1" i="0" u="none" strike="noStrike" baseline="0">
                      <a:solidFill>
                        <a:srgbClr val="000000"/>
                      </a:solidFill>
                      <a:latin typeface="Calibri"/>
                      <a:ea typeface="Calibri"/>
                      <a:cs typeface="Calibri"/>
                    </a:defRPr>
                  </a:pPr>
                  <a:endParaRPr lang="fr-FR"/>
                </a:p>
              </c:txPr>
              <c:showVal val="1"/>
            </c:dLbl>
            <c:txPr>
              <a:bodyPr/>
              <a:lstStyle/>
              <a:p>
                <a:pPr>
                  <a:defRPr sz="1000" b="0" i="0" u="none" strike="noStrike" baseline="0">
                    <a:solidFill>
                      <a:srgbClr val="000000"/>
                    </a:solidFill>
                    <a:latin typeface="Calibri"/>
                    <a:ea typeface="Calibri"/>
                    <a:cs typeface="Calibri"/>
                  </a:defRPr>
                </a:pPr>
                <a:endParaRPr lang="fr-FR"/>
              </a:p>
            </c:txPr>
            <c:showVal val="1"/>
            <c:showSerName val="1"/>
          </c:dLbls>
          <c:val>
            <c:numRef>
              <c:f>#REF!</c:f>
              <c:numCache>
                <c:formatCode>General</c:formatCode>
                <c:ptCount val="1"/>
                <c:pt idx="0">
                  <c:v>1</c:v>
                </c:pt>
              </c:numCache>
            </c:numRef>
          </c:val>
        </c:ser>
        <c:ser>
          <c:idx val="1"/>
          <c:order val="1"/>
          <c:tx>
            <c:strRef>
              <c:f>#REF!</c:f>
              <c:strCache>
                <c:ptCount val="1"/>
                <c:pt idx="0">
                  <c:v>#REF!</c:v>
                </c:pt>
              </c:strCache>
            </c:strRef>
          </c:tx>
          <c:spPr>
            <a:solidFill>
              <a:schemeClr val="accent6">
                <a:lumMod val="60000"/>
                <a:lumOff val="40000"/>
              </a:schemeClr>
            </a:solidFill>
          </c:spPr>
          <c:dLbls>
            <c:dLbl>
              <c:idx val="0"/>
              <c:layout>
                <c:manualLayout>
                  <c:x val="6.4516129032258132E-2"/>
                  <c:y val="0"/>
                </c:manualLayout>
              </c:layout>
              <c:showVal val="1"/>
            </c:dLbl>
            <c:txPr>
              <a:bodyPr/>
              <a:lstStyle/>
              <a:p>
                <a:pPr>
                  <a:defRPr sz="1200" b="1" i="0" u="none" strike="noStrike" baseline="0">
                    <a:solidFill>
                      <a:srgbClr val="000000"/>
                    </a:solidFill>
                    <a:latin typeface="Calibri"/>
                    <a:ea typeface="Calibri"/>
                    <a:cs typeface="Calibri"/>
                  </a:defRPr>
                </a:pPr>
                <a:endParaRPr lang="fr-FR"/>
              </a:p>
            </c:txPr>
            <c:showVal val="1"/>
          </c:dLbls>
          <c:val>
            <c:numRef>
              <c:f>#REF!</c:f>
              <c:numCache>
                <c:formatCode>General</c:formatCode>
                <c:ptCount val="1"/>
                <c:pt idx="0">
                  <c:v>1</c:v>
                </c:pt>
              </c:numCache>
            </c:numRef>
          </c:val>
        </c:ser>
        <c:ser>
          <c:idx val="2"/>
          <c:order val="2"/>
          <c:tx>
            <c:strRef>
              <c:f>#REF!</c:f>
              <c:strCache>
                <c:ptCount val="1"/>
                <c:pt idx="0">
                  <c:v>#REF!</c:v>
                </c:pt>
              </c:strCache>
            </c:strRef>
          </c:tx>
          <c:spPr>
            <a:solidFill>
              <a:schemeClr val="accent2">
                <a:lumMod val="60000"/>
                <a:lumOff val="40000"/>
              </a:schemeClr>
            </a:solidFill>
          </c:spPr>
          <c:dLbls>
            <c:dLbl>
              <c:idx val="0"/>
              <c:layout>
                <c:manualLayout>
                  <c:x val="0.11230585424133811"/>
                  <c:y val="-7.2463768115942184E-2"/>
                </c:manualLayout>
              </c:layout>
              <c:showVal val="1"/>
            </c:dLbl>
            <c:txPr>
              <a:bodyPr/>
              <a:lstStyle/>
              <a:p>
                <a:pPr>
                  <a:defRPr sz="1000" b="0" i="0" u="none" strike="noStrike" baseline="0">
                    <a:solidFill>
                      <a:srgbClr val="000000"/>
                    </a:solidFill>
                    <a:latin typeface="Calibri"/>
                    <a:ea typeface="Calibri"/>
                    <a:cs typeface="Calibri"/>
                  </a:defRPr>
                </a:pPr>
                <a:endParaRPr lang="fr-FR"/>
              </a:p>
            </c:txPr>
            <c:showVal val="1"/>
          </c:dLbls>
          <c:val>
            <c:numRef>
              <c:f>#REF!</c:f>
              <c:numCache>
                <c:formatCode>General</c:formatCode>
                <c:ptCount val="1"/>
                <c:pt idx="0">
                  <c:v>1</c:v>
                </c:pt>
              </c:numCache>
            </c:numRef>
          </c:val>
        </c:ser>
        <c:ser>
          <c:idx val="3"/>
          <c:order val="3"/>
          <c:tx>
            <c:strRef>
              <c:f>#REF!</c:f>
              <c:strCache>
                <c:ptCount val="1"/>
                <c:pt idx="0">
                  <c:v>#REF!</c:v>
                </c:pt>
              </c:strCache>
            </c:strRef>
          </c:tx>
          <c:spPr>
            <a:solidFill>
              <a:srgbClr val="FF5353"/>
            </a:solidFill>
          </c:spPr>
          <c:dLbls>
            <c:dLbl>
              <c:idx val="0"/>
              <c:layout>
                <c:manualLayout>
                  <c:x val="9.5579450418160128E-2"/>
                  <c:y val="-5.7971014492753624E-2"/>
                </c:manualLayout>
              </c:layout>
              <c:showVal val="1"/>
            </c:dLbl>
            <c:txPr>
              <a:bodyPr/>
              <a:lstStyle/>
              <a:p>
                <a:pPr>
                  <a:defRPr sz="1000" b="0" i="0" u="none" strike="noStrike" baseline="0">
                    <a:solidFill>
                      <a:srgbClr val="000000"/>
                    </a:solidFill>
                    <a:latin typeface="Calibri"/>
                    <a:ea typeface="Calibri"/>
                    <a:cs typeface="Calibri"/>
                  </a:defRPr>
                </a:pPr>
                <a:endParaRPr lang="fr-FR"/>
              </a:p>
            </c:txPr>
            <c:showVal val="1"/>
          </c:dLbls>
          <c:val>
            <c:numRef>
              <c:f>#REF!</c:f>
              <c:numCache>
                <c:formatCode>General</c:formatCode>
                <c:ptCount val="1"/>
                <c:pt idx="0">
                  <c:v>1</c:v>
                </c:pt>
              </c:numCache>
            </c:numRef>
          </c:val>
        </c:ser>
        <c:ser>
          <c:idx val="4"/>
          <c:order val="4"/>
          <c:tx>
            <c:strRef>
              <c:f>#REF!</c:f>
              <c:strCache>
                <c:ptCount val="1"/>
                <c:pt idx="0">
                  <c:v>#REF!</c:v>
                </c:pt>
              </c:strCache>
            </c:strRef>
          </c:tx>
          <c:dLbls>
            <c:dLbl>
              <c:idx val="0"/>
              <c:layout>
                <c:manualLayout>
                  <c:x val="8.1242532855436075E-2"/>
                  <c:y val="-7.6086956521739135E-2"/>
                </c:manualLayout>
              </c:layout>
              <c:showVal val="1"/>
            </c:dLbl>
            <c:txPr>
              <a:bodyPr/>
              <a:lstStyle/>
              <a:p>
                <a:pPr>
                  <a:defRPr sz="1000" b="0" i="0" u="none" strike="noStrike" baseline="0">
                    <a:solidFill>
                      <a:srgbClr val="000000"/>
                    </a:solidFill>
                    <a:latin typeface="Calibri"/>
                    <a:ea typeface="Calibri"/>
                    <a:cs typeface="Calibri"/>
                  </a:defRPr>
                </a:pPr>
                <a:endParaRPr lang="fr-FR"/>
              </a:p>
            </c:txPr>
            <c:showVal val="1"/>
          </c:dLbls>
          <c:val>
            <c:numRef>
              <c:f>#REF!</c:f>
              <c:numCache>
                <c:formatCode>General</c:formatCode>
                <c:ptCount val="1"/>
                <c:pt idx="0">
                  <c:v>1</c:v>
                </c:pt>
              </c:numCache>
            </c:numRef>
          </c:val>
        </c:ser>
        <c:ser>
          <c:idx val="5"/>
          <c:order val="5"/>
          <c:tx>
            <c:strRef>
              <c:f>#REF!</c:f>
              <c:strCache>
                <c:ptCount val="1"/>
                <c:pt idx="0">
                  <c:v>#REF!</c:v>
                </c:pt>
              </c:strCache>
            </c:strRef>
          </c:tx>
          <c:val>
            <c:numRef>
              <c:f>#REF!</c:f>
              <c:numCache>
                <c:formatCode>General</c:formatCode>
                <c:ptCount val="1"/>
                <c:pt idx="0">
                  <c:v>1</c:v>
                </c:pt>
              </c:numCache>
            </c:numRef>
          </c:val>
        </c:ser>
        <c:gapWidth val="55"/>
        <c:gapDepth val="55"/>
        <c:shape val="cone"/>
        <c:axId val="149100416"/>
        <c:axId val="149101952"/>
        <c:axId val="0"/>
      </c:bar3DChart>
      <c:catAx>
        <c:axId val="149100416"/>
        <c:scaling>
          <c:orientation val="minMax"/>
        </c:scaling>
        <c:delete val="1"/>
        <c:axPos val="b"/>
        <c:tickLblPos val="none"/>
        <c:crossAx val="149101952"/>
        <c:crosses val="autoZero"/>
        <c:auto val="1"/>
        <c:lblAlgn val="ctr"/>
        <c:lblOffset val="100"/>
      </c:catAx>
      <c:valAx>
        <c:axId val="149101952"/>
        <c:scaling>
          <c:orientation val="minMax"/>
        </c:scaling>
        <c:delete val="1"/>
        <c:axPos val="l"/>
        <c:numFmt formatCode="General" sourceLinked="1"/>
        <c:tickLblPos val="none"/>
        <c:crossAx val="149100416"/>
        <c:crosses val="autoZero"/>
        <c:crossBetween val="between"/>
      </c:valAx>
      <c:spPr>
        <a:noFill/>
        <a:ln w="25400">
          <a:noFill/>
        </a:ln>
      </c:spPr>
    </c:plotArea>
    <c:legend>
      <c:legendPos val="r"/>
      <c:layout>
        <c:manualLayout>
          <c:xMode val="edge"/>
          <c:yMode val="edge"/>
          <c:x val="0.750247761014606"/>
          <c:y val="9.9040724748116163E-2"/>
          <c:w val="8.4406884253972025E-2"/>
          <c:h val="0.6484009256907407"/>
        </c:manualLayout>
      </c:layout>
      <c:txPr>
        <a:bodyPr/>
        <a:lstStyle/>
        <a:p>
          <a:pPr>
            <a:defRPr sz="900" b="0" i="0" u="none" strike="noStrike" baseline="0">
              <a:solidFill>
                <a:srgbClr val="000000"/>
              </a:solidFill>
              <a:latin typeface="Calibri"/>
              <a:ea typeface="Calibri"/>
              <a:cs typeface="Calibri"/>
            </a:defRPr>
          </a:pPr>
          <a:endParaRPr lang="fr-FR"/>
        </a:p>
      </c:txPr>
    </c:legend>
    <c:plotVisOnly val="1"/>
    <c:dispBlanksAs val="gap"/>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1221" l="0.70000000000000062" r="0.70000000000000062" t="0.75000000000001221" header="0.30000000000000032" footer="0.30000000000000032"/>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400" b="1" i="0" u="none" strike="noStrike" baseline="0">
                <a:solidFill>
                  <a:srgbClr val="000000"/>
                </a:solidFill>
                <a:latin typeface="Calibri"/>
                <a:ea typeface="Calibri"/>
                <a:cs typeface="Calibri"/>
              </a:defRPr>
            </a:pPr>
            <a:r>
              <a:rPr lang="fr-FR"/>
              <a:t>Taux de résolution des précurseurs</a:t>
            </a:r>
          </a:p>
        </c:rich>
      </c:tx>
    </c:title>
    <c:plotArea>
      <c:layout/>
      <c:radarChart>
        <c:radarStyle val="marker"/>
        <c:ser>
          <c:idx val="0"/>
          <c:order val="0"/>
          <c:tx>
            <c:strRef>
              <c:f>#REF!</c:f>
              <c:strCache>
                <c:ptCount val="1"/>
                <c:pt idx="0">
                  <c:v>#REF!</c:v>
                </c:pt>
              </c:strCache>
            </c:strRef>
          </c:tx>
          <c:dLbls>
            <c:dLbl>
              <c:idx val="0"/>
              <c:layout>
                <c:manualLayout>
                  <c:x val="3.4583601019422092E-3"/>
                  <c:y val="2.5406014479552652E-2"/>
                </c:manualLayout>
              </c:layout>
              <c:showVal val="1"/>
            </c:dLbl>
            <c:dLbl>
              <c:idx val="4"/>
              <c:layout>
                <c:manualLayout>
                  <c:x val="0"/>
                  <c:y val="-3.6133694670280041E-2"/>
                </c:manualLayout>
              </c:layout>
              <c:showVal val="1"/>
            </c:dLbl>
            <c:txPr>
              <a:bodyPr/>
              <a:lstStyle/>
              <a:p>
                <a:pPr>
                  <a:defRPr sz="1000" b="0" i="0" u="none" strike="noStrike" baseline="0">
                    <a:solidFill>
                      <a:srgbClr val="000000"/>
                    </a:solidFill>
                    <a:latin typeface="Calibri"/>
                    <a:ea typeface="Calibri"/>
                    <a:cs typeface="Calibri"/>
                  </a:defRPr>
                </a:pPr>
                <a:endParaRPr lang="fr-FR"/>
              </a:p>
            </c:txPr>
            <c:showVal val="1"/>
          </c:dLbls>
          <c:cat>
            <c:strRef>
              <c:f>#REF!</c:f>
            </c:strRef>
          </c:cat>
          <c:val>
            <c:numRef>
              <c:f>#REF!</c:f>
              <c:numCache>
                <c:formatCode>General</c:formatCode>
                <c:ptCount val="1"/>
                <c:pt idx="0">
                  <c:v>1</c:v>
                </c:pt>
              </c:numCache>
            </c:numRef>
          </c:val>
        </c:ser>
        <c:axId val="117799552"/>
        <c:axId val="117801344"/>
      </c:radarChart>
      <c:catAx>
        <c:axId val="117799552"/>
        <c:scaling>
          <c:orientation val="minMax"/>
        </c:scaling>
        <c:axPos val="b"/>
        <c:numFmt formatCode="mmm\-yy" sourceLinked="1"/>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7801344"/>
        <c:crosses val="autoZero"/>
        <c:lblAlgn val="ctr"/>
        <c:lblOffset val="100"/>
      </c:catAx>
      <c:valAx>
        <c:axId val="117801344"/>
        <c:scaling>
          <c:orientation val="minMax"/>
          <c:max val="1"/>
        </c:scaling>
        <c:delete val="1"/>
        <c:axPos val="l"/>
        <c:majorGridlines/>
        <c:numFmt formatCode="General" sourceLinked="1"/>
        <c:tickLblPos val="none"/>
        <c:crossAx val="117799552"/>
        <c:crosses val="autoZero"/>
        <c:crossBetween val="between"/>
      </c:valAx>
    </c:plotArea>
    <c:plotVisOnly val="1"/>
    <c:dispBlanksAs val="gap"/>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1221" l="0.70000000000000062" r="0.70000000000000062" t="0.75000000000001221" header="0.30000000000000032" footer="0.30000000000000032"/>
    <c:pageSetup orientation="portrait"/>
  </c:printSettings>
</c:chartSpace>
</file>

<file path=xl/charts/chart3.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400" b="1" i="0" u="none" strike="noStrike" baseline="0">
                <a:solidFill>
                  <a:srgbClr val="000000"/>
                </a:solidFill>
                <a:latin typeface="Calibri"/>
                <a:ea typeface="Calibri"/>
                <a:cs typeface="Calibri"/>
              </a:defRPr>
            </a:pPr>
            <a:r>
              <a:rPr lang="fr-FR"/>
              <a:t>Typologie de l'accidentologie de l'unité en fonction de la gravité</a:t>
            </a:r>
          </a:p>
        </c:rich>
      </c:tx>
    </c:title>
    <c:plotArea>
      <c:layout/>
      <c:barChart>
        <c:barDir val="bar"/>
        <c:grouping val="stacked"/>
        <c:ser>
          <c:idx val="0"/>
          <c:order val="0"/>
          <c:tx>
            <c:strRef>
              <c:f>#REF!</c:f>
              <c:strCache>
                <c:ptCount val="1"/>
                <c:pt idx="0">
                  <c:v>#REF!</c:v>
                </c:pt>
              </c:strCache>
            </c:strRef>
          </c:tx>
          <c:cat>
            <c:strRef>
              <c:f>#REF!</c:f>
            </c:strRef>
          </c:cat>
          <c:val>
            <c:numRef>
              <c:f>#REF!</c:f>
              <c:numCache>
                <c:formatCode>General</c:formatCode>
                <c:ptCount val="1"/>
                <c:pt idx="0">
                  <c:v>1</c:v>
                </c:pt>
              </c:numCache>
            </c:numRef>
          </c:val>
        </c:ser>
        <c:ser>
          <c:idx val="1"/>
          <c:order val="1"/>
          <c:tx>
            <c:strRef>
              <c:f>#REF!</c:f>
              <c:strCache>
                <c:ptCount val="1"/>
                <c:pt idx="0">
                  <c:v>#REF!</c:v>
                </c:pt>
              </c:strCache>
            </c:strRef>
          </c:tx>
          <c:cat>
            <c:strRef>
              <c:f>#REF!</c:f>
            </c:strRef>
          </c:cat>
          <c:val>
            <c:numRef>
              <c:f>#REF!</c:f>
              <c:numCache>
                <c:formatCode>General</c:formatCode>
                <c:ptCount val="1"/>
                <c:pt idx="0">
                  <c:v>1</c:v>
                </c:pt>
              </c:numCache>
            </c:numRef>
          </c:val>
        </c:ser>
        <c:ser>
          <c:idx val="2"/>
          <c:order val="2"/>
          <c:tx>
            <c:strRef>
              <c:f>#REF!</c:f>
              <c:strCache>
                <c:ptCount val="1"/>
                <c:pt idx="0">
                  <c:v>#REF!</c:v>
                </c:pt>
              </c:strCache>
            </c:strRef>
          </c:tx>
          <c:cat>
            <c:strRef>
              <c:f>#REF!</c:f>
            </c:strRef>
          </c:cat>
          <c:val>
            <c:numRef>
              <c:f>#REF!</c:f>
              <c:numCache>
                <c:formatCode>General</c:formatCode>
                <c:ptCount val="1"/>
                <c:pt idx="0">
                  <c:v>1</c:v>
                </c:pt>
              </c:numCache>
            </c:numRef>
          </c:val>
        </c:ser>
        <c:ser>
          <c:idx val="3"/>
          <c:order val="3"/>
          <c:tx>
            <c:strRef>
              <c:f>#REF!</c:f>
              <c:strCache>
                <c:ptCount val="1"/>
                <c:pt idx="0">
                  <c:v>#REF!</c:v>
                </c:pt>
              </c:strCache>
            </c:strRef>
          </c:tx>
          <c:cat>
            <c:strRef>
              <c:f>#REF!</c:f>
            </c:strRef>
          </c:cat>
          <c:val>
            <c:numRef>
              <c:f>#REF!</c:f>
              <c:numCache>
                <c:formatCode>General</c:formatCode>
                <c:ptCount val="1"/>
                <c:pt idx="0">
                  <c:v>1</c:v>
                </c:pt>
              </c:numCache>
            </c:numRef>
          </c:val>
        </c:ser>
        <c:ser>
          <c:idx val="4"/>
          <c:order val="4"/>
          <c:tx>
            <c:strRef>
              <c:f>#REF!</c:f>
              <c:strCache>
                <c:ptCount val="1"/>
                <c:pt idx="0">
                  <c:v>#REF!</c:v>
                </c:pt>
              </c:strCache>
            </c:strRef>
          </c:tx>
          <c:cat>
            <c:strRef>
              <c:f>#REF!</c:f>
            </c:strRef>
          </c:cat>
          <c:val>
            <c:numRef>
              <c:f>#REF!</c:f>
              <c:numCache>
                <c:formatCode>General</c:formatCode>
                <c:ptCount val="1"/>
                <c:pt idx="0">
                  <c:v>1</c:v>
                </c:pt>
              </c:numCache>
            </c:numRef>
          </c:val>
        </c:ser>
        <c:ser>
          <c:idx val="5"/>
          <c:order val="5"/>
          <c:tx>
            <c:strRef>
              <c:f>#REF!</c:f>
              <c:strCache>
                <c:ptCount val="1"/>
                <c:pt idx="0">
                  <c:v>#REF!</c:v>
                </c:pt>
              </c:strCache>
            </c:strRef>
          </c:tx>
          <c:spPr>
            <a:solidFill>
              <a:schemeClr val="bg1">
                <a:lumMod val="75000"/>
              </a:schemeClr>
            </a:solidFill>
          </c:spPr>
          <c:cat>
            <c:strRef>
              <c:f>#REF!</c:f>
            </c:strRef>
          </c:cat>
          <c:val>
            <c:numRef>
              <c:f>#REF!</c:f>
              <c:numCache>
                <c:formatCode>General</c:formatCode>
                <c:ptCount val="1"/>
                <c:pt idx="0">
                  <c:v>1</c:v>
                </c:pt>
              </c:numCache>
            </c:numRef>
          </c:val>
        </c:ser>
        <c:gapWidth val="55"/>
        <c:overlap val="100"/>
        <c:axId val="117816704"/>
        <c:axId val="117818496"/>
      </c:barChart>
      <c:catAx>
        <c:axId val="117816704"/>
        <c:scaling>
          <c:orientation val="minMax"/>
        </c:scaling>
        <c:axPos val="l"/>
        <c:numFmt formatCode="General" sourceLinked="1"/>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7818496"/>
        <c:crosses val="autoZero"/>
        <c:auto val="1"/>
        <c:lblAlgn val="ctr"/>
        <c:lblOffset val="100"/>
      </c:catAx>
      <c:valAx>
        <c:axId val="117818496"/>
        <c:scaling>
          <c:orientation val="minMax"/>
          <c:max val="1"/>
        </c:scaling>
        <c:axPos val="b"/>
        <c:majorGridlines/>
        <c:numFmt formatCode="General" sourceLinked="1"/>
        <c:maj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7816704"/>
        <c:crosses val="autoZero"/>
        <c:crossBetween val="between"/>
      </c:valAx>
    </c:plotArea>
    <c:legend>
      <c:legendPos val="r"/>
      <c:legendEntry>
        <c:idx val="0"/>
        <c:txPr>
          <a:bodyPr/>
          <a:lstStyle/>
          <a:p>
            <a:pPr>
              <a:defRPr sz="1000" b="0" i="0" u="none" strike="noStrike" baseline="0">
                <a:solidFill>
                  <a:srgbClr val="000000"/>
                </a:solidFill>
                <a:latin typeface="Calibri"/>
                <a:ea typeface="Calibri"/>
                <a:cs typeface="Calibri"/>
              </a:defRPr>
            </a:pPr>
            <a:endParaRPr lang="fr-FR"/>
          </a:p>
        </c:txPr>
      </c:legendEntry>
      <c:legendEntry>
        <c:idx val="1"/>
        <c:txPr>
          <a:bodyPr/>
          <a:lstStyle/>
          <a:p>
            <a:pPr>
              <a:defRPr sz="1000" b="0" i="0" u="none" strike="noStrike" baseline="0">
                <a:solidFill>
                  <a:srgbClr val="000000"/>
                </a:solidFill>
                <a:latin typeface="Calibri"/>
                <a:ea typeface="Calibri"/>
                <a:cs typeface="Calibri"/>
              </a:defRPr>
            </a:pPr>
            <a:endParaRPr lang="fr-FR"/>
          </a:p>
        </c:txPr>
      </c:legendEntry>
      <c:legendEntry>
        <c:idx val="2"/>
        <c:txPr>
          <a:bodyPr/>
          <a:lstStyle/>
          <a:p>
            <a:pPr>
              <a:defRPr sz="1000" b="0" i="0" u="none" strike="noStrike" baseline="0">
                <a:solidFill>
                  <a:srgbClr val="000000"/>
                </a:solidFill>
                <a:latin typeface="Calibri"/>
                <a:ea typeface="Calibri"/>
                <a:cs typeface="Calibri"/>
              </a:defRPr>
            </a:pPr>
            <a:endParaRPr lang="fr-FR"/>
          </a:p>
        </c:txPr>
      </c:legendEntry>
      <c:legendEntry>
        <c:idx val="3"/>
        <c:txPr>
          <a:bodyPr/>
          <a:lstStyle/>
          <a:p>
            <a:pPr>
              <a:defRPr sz="1000" b="0" i="0" u="none" strike="noStrike" baseline="0">
                <a:solidFill>
                  <a:srgbClr val="000000"/>
                </a:solidFill>
                <a:latin typeface="Calibri"/>
                <a:ea typeface="Calibri"/>
                <a:cs typeface="Calibri"/>
              </a:defRPr>
            </a:pPr>
            <a:endParaRPr lang="fr-FR"/>
          </a:p>
        </c:txPr>
      </c:legendEntry>
      <c:legendEntry>
        <c:idx val="4"/>
        <c:txPr>
          <a:bodyPr/>
          <a:lstStyle/>
          <a:p>
            <a:pPr>
              <a:defRPr sz="1000" b="0" i="0" u="none" strike="noStrike" baseline="0">
                <a:solidFill>
                  <a:srgbClr val="000000"/>
                </a:solidFill>
                <a:latin typeface="Calibri"/>
                <a:ea typeface="Calibri"/>
                <a:cs typeface="Calibri"/>
              </a:defRPr>
            </a:pPr>
            <a:endParaRPr lang="fr-FR"/>
          </a:p>
        </c:txPr>
      </c:legendEntry>
      <c:legendEntry>
        <c:idx val="5"/>
        <c:txPr>
          <a:bodyPr/>
          <a:lstStyle/>
          <a:p>
            <a:pPr>
              <a:defRPr sz="1000" b="0" i="0" u="none" strike="noStrike" baseline="0">
                <a:solidFill>
                  <a:srgbClr val="000000"/>
                </a:solidFill>
                <a:latin typeface="Calibri"/>
                <a:ea typeface="Calibri"/>
                <a:cs typeface="Calibri"/>
              </a:defRPr>
            </a:pPr>
            <a:endParaRPr lang="fr-FR"/>
          </a:p>
        </c:txPr>
      </c:legendEntry>
      <c:txPr>
        <a:bodyPr/>
        <a:lstStyle/>
        <a:p>
          <a:pPr>
            <a:defRPr sz="1000" b="0" i="0" u="none" strike="noStrike" baseline="0">
              <a:solidFill>
                <a:srgbClr val="000000"/>
              </a:solidFill>
              <a:latin typeface="Calibri"/>
              <a:ea typeface="Calibri"/>
              <a:cs typeface="Calibri"/>
            </a:defRPr>
          </a:pPr>
          <a:endParaRPr lang="fr-FR"/>
        </a:p>
      </c:txPr>
    </c:legend>
    <c:plotVisOnly val="1"/>
    <c:dispBlanksAs val="gap"/>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1199" l="0.70000000000000062" r="0.70000000000000062" t="0.75000000000001199" header="0.30000000000000032" footer="0.30000000000000032"/>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800" b="1" i="0" u="none" strike="noStrike" baseline="0">
                <a:solidFill>
                  <a:srgbClr val="000000"/>
                </a:solidFill>
                <a:latin typeface="Calibri"/>
                <a:ea typeface="Calibri"/>
                <a:cs typeface="Calibri"/>
              </a:defRPr>
            </a:pPr>
            <a:r>
              <a:rPr lang="fr-FR"/>
              <a:t>Suivi mensuel des indicateurs d'accidents</a:t>
            </a:r>
          </a:p>
        </c:rich>
      </c:tx>
    </c:title>
    <c:plotArea>
      <c:layout/>
      <c:scatterChart>
        <c:scatterStyle val="smoothMarker"/>
        <c:ser>
          <c:idx val="5"/>
          <c:order val="0"/>
          <c:tx>
            <c:strRef>
              <c:f>#REF!</c:f>
              <c:strCache>
                <c:ptCount val="1"/>
                <c:pt idx="0">
                  <c:v>#REF!</c:v>
                </c:pt>
              </c:strCache>
            </c:strRef>
          </c:tx>
          <c:marker>
            <c:symbol val="diamond"/>
            <c:size val="2"/>
          </c:marker>
          <c:xVal>
            <c:numRef>
              <c:f>#REF!</c:f>
            </c:numRef>
          </c:xVal>
          <c:yVal>
            <c:numRef>
              <c:f>#REF!</c:f>
              <c:numCache>
                <c:formatCode>General</c:formatCode>
                <c:ptCount val="1"/>
                <c:pt idx="0">
                  <c:v>1</c:v>
                </c:pt>
              </c:numCache>
            </c:numRef>
          </c:yVal>
          <c:smooth val="1"/>
        </c:ser>
        <c:ser>
          <c:idx val="0"/>
          <c:order val="1"/>
          <c:tx>
            <c:strRef>
              <c:f>#REF!</c:f>
              <c:strCache>
                <c:ptCount val="1"/>
                <c:pt idx="0">
                  <c:v>#REF!</c:v>
                </c:pt>
              </c:strCache>
            </c:strRef>
          </c:tx>
          <c:marker>
            <c:symbol val="diamond"/>
            <c:size val="2"/>
          </c:marker>
          <c:xVal>
            <c:numRef>
              <c:f>#REF!</c:f>
            </c:numRef>
          </c:xVal>
          <c:yVal>
            <c:numRef>
              <c:f>#REF!</c:f>
              <c:numCache>
                <c:formatCode>General</c:formatCode>
                <c:ptCount val="1"/>
                <c:pt idx="0">
                  <c:v>1</c:v>
                </c:pt>
              </c:numCache>
            </c:numRef>
          </c:yVal>
          <c:smooth val="1"/>
        </c:ser>
        <c:ser>
          <c:idx val="1"/>
          <c:order val="2"/>
          <c:tx>
            <c:strRef>
              <c:f>#REF!</c:f>
              <c:strCache>
                <c:ptCount val="1"/>
                <c:pt idx="0">
                  <c:v>#REF!</c:v>
                </c:pt>
              </c:strCache>
            </c:strRef>
          </c:tx>
          <c:marker>
            <c:symbol val="diamond"/>
            <c:size val="2"/>
          </c:marker>
          <c:xVal>
            <c:numRef>
              <c:f>#REF!</c:f>
            </c:numRef>
          </c:xVal>
          <c:yVal>
            <c:numRef>
              <c:f>#REF!</c:f>
              <c:numCache>
                <c:formatCode>General</c:formatCode>
                <c:ptCount val="1"/>
                <c:pt idx="0">
                  <c:v>1</c:v>
                </c:pt>
              </c:numCache>
            </c:numRef>
          </c:yVal>
          <c:smooth val="1"/>
        </c:ser>
        <c:axId val="117831552"/>
        <c:axId val="117833088"/>
      </c:scatterChart>
      <c:lineChart>
        <c:grouping val="standard"/>
        <c:ser>
          <c:idx val="2"/>
          <c:order val="3"/>
          <c:tx>
            <c:strRef>
              <c:f>#REF!</c:f>
              <c:strCache>
                <c:ptCount val="1"/>
                <c:pt idx="0">
                  <c:v>#REF!</c:v>
                </c:pt>
              </c:strCache>
            </c:strRef>
          </c:tx>
          <c:spPr>
            <a:ln>
              <a:solidFill>
                <a:srgbClr val="00B050"/>
              </a:solidFill>
            </a:ln>
          </c:spPr>
          <c:marker>
            <c:symbol val="none"/>
          </c:marker>
          <c:cat>
            <c:numRef>
              <c:f>#REF!</c:f>
            </c:numRef>
          </c:cat>
          <c:val>
            <c:numRef>
              <c:f>#REF!</c:f>
              <c:numCache>
                <c:formatCode>General</c:formatCode>
                <c:ptCount val="1"/>
                <c:pt idx="0">
                  <c:v>1</c:v>
                </c:pt>
              </c:numCache>
            </c:numRef>
          </c:val>
        </c:ser>
        <c:marker val="1"/>
        <c:axId val="117831552"/>
        <c:axId val="117833088"/>
      </c:lineChart>
      <c:dateAx>
        <c:axId val="117831552"/>
        <c:scaling>
          <c:orientation val="minMax"/>
        </c:scaling>
        <c:axPos val="b"/>
        <c:numFmt formatCode="mmm\-yy" sourceLinked="0"/>
        <c:tickLblPos val="nextTo"/>
        <c:spPr>
          <a:ln w="3175">
            <a:solidFill>
              <a:srgbClr val="000000"/>
            </a:solidFill>
            <a:prstDash val="solid"/>
          </a:ln>
        </c:spPr>
        <c:txPr>
          <a:bodyPr rot="-5400000" vert="horz"/>
          <a:lstStyle/>
          <a:p>
            <a:pPr>
              <a:defRPr sz="1000" b="0" i="0" u="none" strike="noStrike" baseline="0">
                <a:solidFill>
                  <a:srgbClr val="000000"/>
                </a:solidFill>
                <a:latin typeface="Calibri"/>
                <a:ea typeface="Calibri"/>
                <a:cs typeface="Calibri"/>
              </a:defRPr>
            </a:pPr>
            <a:endParaRPr lang="fr-FR"/>
          </a:p>
        </c:txPr>
        <c:crossAx val="117833088"/>
        <c:crosses val="autoZero"/>
        <c:auto val="1"/>
        <c:lblOffset val="100"/>
        <c:baseTimeUnit val="months"/>
        <c:minorUnit val="1"/>
        <c:minorTimeUnit val="months"/>
      </c:dateAx>
      <c:valAx>
        <c:axId val="117833088"/>
        <c:scaling>
          <c:orientation val="minMax"/>
        </c:scaling>
        <c:axPos val="l"/>
        <c:majorGridlines/>
        <c:numFmt formatCode="General" sourceLinked="1"/>
        <c:maj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7831552"/>
        <c:crosses val="autoZero"/>
        <c:crossBetween val="between"/>
      </c:valAx>
    </c:plotArea>
    <c:legend>
      <c:legendPos val="r"/>
      <c:layout>
        <c:manualLayout>
          <c:xMode val="edge"/>
          <c:yMode val="edge"/>
          <c:x val="0.85030207513860634"/>
          <c:y val="0.44424131942994294"/>
          <c:w val="0.1363185996587219"/>
          <c:h val="0.36016858960161341"/>
        </c:manualLayout>
      </c:layout>
      <c:txPr>
        <a:bodyPr/>
        <a:lstStyle/>
        <a:p>
          <a:pPr>
            <a:defRPr sz="900" b="0" i="0" u="none" strike="noStrike" baseline="0">
              <a:solidFill>
                <a:srgbClr val="000000"/>
              </a:solidFill>
              <a:latin typeface="Calibri"/>
              <a:ea typeface="Calibri"/>
              <a:cs typeface="Calibri"/>
            </a:defRPr>
          </a:pPr>
          <a:endParaRPr lang="fr-FR"/>
        </a:p>
      </c:txPr>
    </c:legend>
    <c:plotVisOnly val="1"/>
    <c:dispBlanksAs val="gap"/>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1266" l="0.70000000000000062" r="0.70000000000000062" t="0.75000000000001266" header="0.30000000000000032" footer="0.30000000000000032"/>
    <c:pageSetup orientation="portrait"/>
  </c:printSettings>
  <c:userShapes r:id="rId1"/>
</c:chartSpace>
</file>

<file path=xl/charts/chart5.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800" b="1" i="0" u="none" strike="noStrike" baseline="0">
                <a:solidFill>
                  <a:srgbClr val="000000"/>
                </a:solidFill>
                <a:latin typeface="Calibri"/>
                <a:ea typeface="Calibri"/>
                <a:cs typeface="Calibri"/>
              </a:defRPr>
            </a:pPr>
            <a:r>
              <a:rPr lang="fr-FR"/>
              <a:t>Tg UPA depuis 2012</a:t>
            </a:r>
          </a:p>
        </c:rich>
      </c:tx>
    </c:title>
    <c:plotArea>
      <c:layout/>
      <c:lineChart>
        <c:grouping val="standard"/>
        <c:ser>
          <c:idx val="0"/>
          <c:order val="0"/>
          <c:tx>
            <c:strRef>
              <c:f>#REF!</c:f>
              <c:strCache>
                <c:ptCount val="1"/>
                <c:pt idx="0">
                  <c:v>#REF!</c:v>
                </c:pt>
              </c:strCache>
            </c:strRef>
          </c:tx>
          <c:marker>
            <c:symbol val="none"/>
          </c:marker>
          <c:dLbls>
            <c:dLbl>
              <c:idx val="1"/>
              <c:layout>
                <c:manualLayout>
                  <c:x val="-5.8468673221502114E-2"/>
                  <c:y val="1.493776128830154E-2"/>
                </c:manualLayout>
              </c:layout>
              <c:dLblPos val="r"/>
              <c:showVal val="1"/>
            </c:dLbl>
            <c:dLbl>
              <c:idx val="2"/>
              <c:layout>
                <c:manualLayout>
                  <c:x val="-2.5058002809214802E-2"/>
                  <c:y val="4.9792537627674242E-3"/>
                </c:manualLayout>
              </c:layout>
              <c:dLblPos val="r"/>
              <c:showVal val="1"/>
            </c:dLbl>
            <c:dLbl>
              <c:idx val="3"/>
              <c:layout>
                <c:manualLayout>
                  <c:x val="-4.1763338015357962E-2"/>
                  <c:y val="-2.4896268813835897E-2"/>
                </c:manualLayout>
              </c:layout>
              <c:dLblPos val="r"/>
              <c:showVal val="1"/>
            </c:dLbl>
            <c:dLbl>
              <c:idx val="6"/>
              <c:layout>
                <c:manualLayout>
                  <c:x val="-4.1763338015357962E-2"/>
                  <c:y val="-2.4896268813835897E-2"/>
                </c:manualLayout>
              </c:layout>
              <c:dLblPos val="r"/>
              <c:showVal val="1"/>
            </c:dLbl>
            <c:dLbl>
              <c:idx val="8"/>
              <c:layout>
                <c:manualLayout>
                  <c:x val="-5.5684450687143928E-2"/>
                  <c:y val="4.9792537627674242E-3"/>
                </c:manualLayout>
              </c:layout>
              <c:dLblPos val="r"/>
              <c:showVal val="1"/>
            </c:dLbl>
            <c:dLbl>
              <c:idx val="9"/>
              <c:layout>
                <c:manualLayout>
                  <c:x val="-4.7331783084072383E-2"/>
                  <c:y val="-4.9792537627674029E-2"/>
                </c:manualLayout>
              </c:layout>
              <c:dLblPos val="r"/>
              <c:showVal val="1"/>
            </c:dLbl>
            <c:dLbl>
              <c:idx val="10"/>
              <c:layout>
                <c:manualLayout>
                  <c:x val="-4.1763338015357962E-2"/>
                  <c:y val="2.4896268813835897E-2"/>
                </c:manualLayout>
              </c:layout>
              <c:dLblPos val="r"/>
              <c:showVal val="1"/>
            </c:dLbl>
            <c:dLbl>
              <c:idx val="14"/>
              <c:layout>
                <c:manualLayout>
                  <c:x val="-6.4037118290215522E-2"/>
                  <c:y val="1.9917015051068843E-2"/>
                </c:manualLayout>
              </c:layout>
              <c:dLblPos val="r"/>
              <c:showVal val="1"/>
            </c:dLbl>
            <c:txPr>
              <a:bodyPr/>
              <a:lstStyle/>
              <a:p>
                <a:pPr>
                  <a:defRPr sz="1000" b="0" i="0" u="none" strike="noStrike" baseline="0">
                    <a:solidFill>
                      <a:srgbClr val="000000"/>
                    </a:solidFill>
                    <a:latin typeface="Calibri"/>
                    <a:ea typeface="Calibri"/>
                    <a:cs typeface="Calibri"/>
                  </a:defRPr>
                </a:pPr>
                <a:endParaRPr lang="fr-FR"/>
              </a:p>
            </c:txPr>
            <c:showVal val="1"/>
          </c:dLbls>
          <c:trendline>
            <c:spPr>
              <a:ln w="19050">
                <a:solidFill>
                  <a:srgbClr val="FF0000"/>
                </a:solidFill>
              </a:ln>
            </c:spPr>
            <c:trendlineType val="linear"/>
          </c:trendline>
          <c:cat>
            <c:numRef>
              <c:f>#REF!</c:f>
            </c:numRef>
          </c:cat>
          <c:val>
            <c:numRef>
              <c:f>#REF!</c:f>
              <c:numCache>
                <c:formatCode>General</c:formatCode>
                <c:ptCount val="1"/>
                <c:pt idx="0">
                  <c:v>1</c:v>
                </c:pt>
              </c:numCache>
            </c:numRef>
          </c:val>
        </c:ser>
        <c:marker val="1"/>
        <c:axId val="117879168"/>
        <c:axId val="117880704"/>
      </c:lineChart>
      <c:catAx>
        <c:axId val="117879168"/>
        <c:scaling>
          <c:orientation val="minMax"/>
        </c:scaling>
        <c:axPos val="b"/>
        <c:numFmt formatCode="General" sourceLinked="1"/>
        <c:tickLblPos val="nextTo"/>
        <c:txPr>
          <a:bodyPr rot="-5400000" vert="horz"/>
          <a:lstStyle/>
          <a:p>
            <a:pPr>
              <a:defRPr sz="1000" b="0" i="0" u="none" strike="noStrike" baseline="0">
                <a:solidFill>
                  <a:srgbClr val="000000"/>
                </a:solidFill>
                <a:latin typeface="Calibri"/>
                <a:ea typeface="Calibri"/>
                <a:cs typeface="Calibri"/>
              </a:defRPr>
            </a:pPr>
            <a:endParaRPr lang="fr-FR"/>
          </a:p>
        </c:txPr>
        <c:crossAx val="117880704"/>
        <c:crosses val="autoZero"/>
        <c:auto val="1"/>
        <c:lblAlgn val="ctr"/>
        <c:lblOffset val="100"/>
      </c:catAx>
      <c:valAx>
        <c:axId val="117880704"/>
        <c:scaling>
          <c:orientation val="minMax"/>
        </c:scaling>
        <c:axPos val="l"/>
        <c:majorGridlines/>
        <c:numFmt formatCode="General" sourceLinked="1"/>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7879168"/>
        <c:crosses val="autoZero"/>
        <c:crossBetween val="between"/>
      </c:valAx>
      <c:spPr>
        <a:noFill/>
        <a:ln w="25400">
          <a:noFill/>
        </a:ln>
      </c:spPr>
    </c:plotArea>
    <c:plotVisOnly val="1"/>
    <c:dispBlanksAs val="gap"/>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1199" l="0.70000000000000062" r="0.70000000000000062" t="0.75000000000001199" header="0.30000000000000032" footer="0.30000000000000032"/>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800" b="1" i="0" u="none" strike="noStrike" baseline="0">
                <a:solidFill>
                  <a:srgbClr val="000000"/>
                </a:solidFill>
                <a:latin typeface="Calibri"/>
                <a:ea typeface="Calibri"/>
                <a:cs typeface="Calibri"/>
              </a:defRPr>
            </a:pPr>
            <a:r>
              <a:rPr lang="fr-FR"/>
              <a:t>Tf depuis 2000</a:t>
            </a:r>
          </a:p>
        </c:rich>
      </c:tx>
    </c:title>
    <c:plotArea>
      <c:layout/>
      <c:lineChart>
        <c:grouping val="standard"/>
        <c:ser>
          <c:idx val="0"/>
          <c:order val="0"/>
          <c:tx>
            <c:v>Tf long terme</c:v>
          </c:tx>
          <c:marker>
            <c:symbol val="none"/>
          </c:marker>
          <c:dLbls>
            <c:dLbl>
              <c:idx val="14"/>
              <c:layout>
                <c:manualLayout>
                  <c:x val="-4.3712421900052527E-2"/>
                  <c:y val="-4.5619482033287917E-2"/>
                </c:manualLayout>
              </c:layout>
              <c:dLblPos val="r"/>
              <c:showVal val="1"/>
            </c:dLbl>
            <c:txPr>
              <a:bodyPr/>
              <a:lstStyle/>
              <a:p>
                <a:pPr>
                  <a:defRPr sz="1000" b="0" i="0" u="none" strike="noStrike" baseline="0">
                    <a:solidFill>
                      <a:srgbClr val="000000"/>
                    </a:solidFill>
                    <a:latin typeface="Calibri"/>
                    <a:ea typeface="Calibri"/>
                    <a:cs typeface="Calibri"/>
                  </a:defRPr>
                </a:pPr>
                <a:endParaRPr lang="fr-FR"/>
              </a:p>
            </c:txPr>
            <c:showVal val="1"/>
          </c:dLbls>
          <c:trendline>
            <c:spPr>
              <a:ln w="19050">
                <a:solidFill>
                  <a:srgbClr val="FF0000"/>
                </a:solidFill>
              </a:ln>
            </c:spPr>
            <c:trendlineType val="linear"/>
          </c:trendline>
          <c:cat>
            <c:numRef>
              <c:f>#REF!</c:f>
            </c:numRef>
          </c:cat>
          <c:val>
            <c:numRef>
              <c:f>#REF!</c:f>
              <c:numCache>
                <c:formatCode>General</c:formatCode>
                <c:ptCount val="1"/>
                <c:pt idx="0">
                  <c:v>1</c:v>
                </c:pt>
              </c:numCache>
            </c:numRef>
          </c:val>
        </c:ser>
        <c:marker val="1"/>
        <c:axId val="118491392"/>
        <c:axId val="118493184"/>
      </c:lineChart>
      <c:catAx>
        <c:axId val="118491392"/>
        <c:scaling>
          <c:orientation val="minMax"/>
        </c:scaling>
        <c:axPos val="b"/>
        <c:numFmt formatCode="General" sourceLinked="1"/>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8493184"/>
        <c:crosses val="autoZero"/>
        <c:auto val="1"/>
        <c:lblAlgn val="ctr"/>
        <c:lblOffset val="100"/>
      </c:catAx>
      <c:valAx>
        <c:axId val="118493184"/>
        <c:scaling>
          <c:orientation val="minMax"/>
        </c:scaling>
        <c:delete val="1"/>
        <c:axPos val="l"/>
        <c:numFmt formatCode="General" sourceLinked="1"/>
        <c:tickLblPos val="none"/>
        <c:crossAx val="118491392"/>
        <c:crosses val="autoZero"/>
        <c:crossBetween val="between"/>
      </c:valAx>
      <c:spPr>
        <a:noFill/>
        <a:ln w="25400">
          <a:noFill/>
        </a:ln>
      </c:spPr>
    </c:plotArea>
    <c:plotVisOnly val="1"/>
    <c:dispBlanksAs val="gap"/>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1221" l="0.70000000000000062" r="0.70000000000000062" t="0.75000000000001221" header="0.30000000000000032" footer="0.30000000000000032"/>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800" b="1" i="0" u="none" strike="noStrike" baseline="0">
                <a:solidFill>
                  <a:srgbClr val="000000"/>
                </a:solidFill>
                <a:latin typeface="Calibri"/>
                <a:ea typeface="Calibri"/>
                <a:cs typeface="Calibri"/>
              </a:defRPr>
            </a:pPr>
            <a:r>
              <a:rPr lang="fr-FR"/>
              <a:t>Tfg depuis 2012</a:t>
            </a:r>
          </a:p>
        </c:rich>
      </c:tx>
    </c:title>
    <c:plotArea>
      <c:layout/>
      <c:lineChart>
        <c:grouping val="standard"/>
        <c:ser>
          <c:idx val="0"/>
          <c:order val="0"/>
          <c:tx>
            <c:v>Tfg long terme</c:v>
          </c:tx>
          <c:marker>
            <c:symbol val="none"/>
          </c:marker>
          <c:dLbls>
            <c:txPr>
              <a:bodyPr/>
              <a:lstStyle/>
              <a:p>
                <a:pPr>
                  <a:defRPr sz="1000" b="0" i="0" u="none" strike="noStrike" baseline="0">
                    <a:solidFill>
                      <a:srgbClr val="000000"/>
                    </a:solidFill>
                    <a:latin typeface="Calibri"/>
                    <a:ea typeface="Calibri"/>
                    <a:cs typeface="Calibri"/>
                  </a:defRPr>
                </a:pPr>
                <a:endParaRPr lang="fr-FR"/>
              </a:p>
            </c:txPr>
            <c:showVal val="1"/>
          </c:dLbls>
          <c:trendline>
            <c:spPr>
              <a:ln w="19050">
                <a:solidFill>
                  <a:srgbClr val="FF0000"/>
                </a:solidFill>
              </a:ln>
            </c:spPr>
            <c:trendlineType val="linear"/>
          </c:trendline>
          <c:cat>
            <c:numRef>
              <c:f>#REF!</c:f>
            </c:numRef>
          </c:cat>
          <c:val>
            <c:numRef>
              <c:f>#REF!</c:f>
              <c:numCache>
                <c:formatCode>General</c:formatCode>
                <c:ptCount val="1"/>
                <c:pt idx="0">
                  <c:v>1</c:v>
                </c:pt>
              </c:numCache>
            </c:numRef>
          </c:val>
        </c:ser>
        <c:marker val="1"/>
        <c:axId val="118505856"/>
        <c:axId val="118507392"/>
      </c:lineChart>
      <c:catAx>
        <c:axId val="118505856"/>
        <c:scaling>
          <c:orientation val="minMax"/>
        </c:scaling>
        <c:axPos val="b"/>
        <c:numFmt formatCode="General" sourceLinked="1"/>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8507392"/>
        <c:crosses val="autoZero"/>
        <c:auto val="1"/>
        <c:lblAlgn val="ctr"/>
        <c:lblOffset val="100"/>
      </c:catAx>
      <c:valAx>
        <c:axId val="118507392"/>
        <c:scaling>
          <c:orientation val="minMax"/>
        </c:scaling>
        <c:delete val="1"/>
        <c:axPos val="l"/>
        <c:numFmt formatCode="General" sourceLinked="1"/>
        <c:tickLblPos val="none"/>
        <c:crossAx val="118505856"/>
        <c:crosses val="autoZero"/>
        <c:crossBetween val="between"/>
      </c:valAx>
    </c:plotArea>
    <c:plotVisOnly val="1"/>
    <c:dispBlanksAs val="gap"/>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1221" l="0.70000000000000062" r="0.70000000000000062" t="0.75000000000001221" header="0.30000000000000032" footer="0.30000000000000032"/>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800" b="1" i="0" u="none" strike="noStrike" baseline="0">
                <a:solidFill>
                  <a:srgbClr val="000000"/>
                </a:solidFill>
                <a:latin typeface="Calibri"/>
                <a:ea typeface="Calibri"/>
                <a:cs typeface="Calibri"/>
              </a:defRPr>
            </a:pPr>
            <a:r>
              <a:rPr lang="fr-FR"/>
              <a:t>TG depuis 2010</a:t>
            </a:r>
          </a:p>
        </c:rich>
      </c:tx>
    </c:title>
    <c:plotArea>
      <c:layout/>
      <c:scatterChart>
        <c:scatterStyle val="smoothMarker"/>
        <c:ser>
          <c:idx val="0"/>
          <c:order val="0"/>
          <c:xVal>
            <c:numRef>
              <c:f>#REF!</c:f>
            </c:numRef>
          </c:xVal>
          <c:yVal>
            <c:numRef>
              <c:f>#REF!</c:f>
              <c:numCache>
                <c:formatCode>General</c:formatCode>
                <c:ptCount val="1"/>
                <c:pt idx="0">
                  <c:v>1</c:v>
                </c:pt>
              </c:numCache>
            </c:numRef>
          </c:yVal>
          <c:smooth val="1"/>
        </c:ser>
        <c:axId val="118531200"/>
        <c:axId val="118532736"/>
      </c:scatterChart>
      <c:valAx>
        <c:axId val="118531200"/>
        <c:scaling>
          <c:orientation val="minMax"/>
        </c:scaling>
        <c:axPos val="b"/>
        <c:numFmt formatCode="General" sourceLinked="1"/>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8532736"/>
        <c:crosses val="autoZero"/>
        <c:crossBetween val="midCat"/>
      </c:valAx>
      <c:valAx>
        <c:axId val="118532736"/>
        <c:scaling>
          <c:orientation val="minMax"/>
        </c:scaling>
        <c:axPos val="l"/>
        <c:majorGridlines/>
        <c:numFmt formatCode="General" sourceLinked="1"/>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8531200"/>
        <c:crosses val="autoZero"/>
        <c:crossBetween val="midCat"/>
      </c:valAx>
    </c:plotArea>
    <c:plotVisOnly val="1"/>
    <c:dispBlanksAs val="gap"/>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1221" l="0.70000000000000062" r="0.70000000000000062" t="0.75000000000001221" header="0.30000000000000032" footer="0.30000000000000032"/>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800" b="1" i="0" u="sng" strike="noStrike" baseline="0">
                <a:solidFill>
                  <a:srgbClr val="000000"/>
                </a:solidFill>
                <a:latin typeface="Calibri"/>
                <a:ea typeface="Calibri"/>
                <a:cs typeface="Calibri"/>
              </a:defRPr>
            </a:pPr>
            <a:r>
              <a:rPr lang="fr-FR"/>
              <a:t>Chronologie des accidents avec et sans arrêts des agents en service</a:t>
            </a:r>
          </a:p>
        </c:rich>
      </c:tx>
    </c:title>
    <c:plotArea>
      <c:layout/>
      <c:barChart>
        <c:barDir val="col"/>
        <c:grouping val="clustered"/>
        <c:ser>
          <c:idx val="0"/>
          <c:order val="0"/>
          <c:tx>
            <c:strRef>
              <c:f>#REF!</c:f>
              <c:strCache>
                <c:ptCount val="1"/>
                <c:pt idx="0">
                  <c:v>#REF!</c:v>
                </c:pt>
              </c:strCache>
            </c:strRef>
          </c:tx>
          <c:cat>
            <c:numRef>
              <c:f>#REF!</c:f>
            </c:numRef>
          </c:cat>
          <c:val>
            <c:numRef>
              <c:f>#REF!</c:f>
              <c:numCache>
                <c:formatCode>General</c:formatCode>
                <c:ptCount val="1"/>
                <c:pt idx="0">
                  <c:v>1</c:v>
                </c:pt>
              </c:numCache>
            </c:numRef>
          </c:val>
        </c:ser>
        <c:ser>
          <c:idx val="1"/>
          <c:order val="1"/>
          <c:tx>
            <c:strRef>
              <c:f>#REF!</c:f>
              <c:strCache>
                <c:ptCount val="1"/>
                <c:pt idx="0">
                  <c:v>#REF!</c:v>
                </c:pt>
              </c:strCache>
            </c:strRef>
          </c:tx>
          <c:cat>
            <c:numRef>
              <c:f>#REF!</c:f>
            </c:numRef>
          </c:cat>
          <c:val>
            <c:numRef>
              <c:f>#REF!</c:f>
              <c:numCache>
                <c:formatCode>General</c:formatCode>
                <c:ptCount val="1"/>
                <c:pt idx="0">
                  <c:v>1</c:v>
                </c:pt>
              </c:numCache>
            </c:numRef>
          </c:val>
        </c:ser>
        <c:axId val="118546816"/>
        <c:axId val="118548352"/>
      </c:barChart>
      <c:catAx>
        <c:axId val="118546816"/>
        <c:scaling>
          <c:orientation val="minMax"/>
        </c:scaling>
        <c:axPos val="b"/>
        <c:numFmt formatCode="[$-40C]mmm\-yy;@" sourceLinked="0"/>
        <c:tickLblPos val="nextTo"/>
        <c:txPr>
          <a:bodyPr rot="-5400000" vert="horz"/>
          <a:lstStyle/>
          <a:p>
            <a:pPr>
              <a:defRPr sz="1000" b="0" i="0" u="none" strike="noStrike" baseline="0">
                <a:solidFill>
                  <a:srgbClr val="000000"/>
                </a:solidFill>
                <a:latin typeface="Calibri"/>
                <a:ea typeface="Calibri"/>
                <a:cs typeface="Calibri"/>
              </a:defRPr>
            </a:pPr>
            <a:endParaRPr lang="fr-FR"/>
          </a:p>
        </c:txPr>
        <c:crossAx val="118548352"/>
        <c:crosses val="autoZero"/>
        <c:auto val="1"/>
        <c:lblAlgn val="ctr"/>
        <c:lblOffset val="100"/>
      </c:catAx>
      <c:valAx>
        <c:axId val="118548352"/>
        <c:scaling>
          <c:orientation val="minMax"/>
        </c:scaling>
        <c:axPos val="l"/>
        <c:majorGridlines/>
        <c:numFmt formatCode="General" sourceLinked="1"/>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8546816"/>
        <c:crosses val="autoZero"/>
        <c:crossBetween val="between"/>
      </c:valAx>
    </c:plotArea>
    <c:legend>
      <c:legendPos val="r"/>
      <c:txPr>
        <a:bodyPr/>
        <a:lstStyle/>
        <a:p>
          <a:pPr>
            <a:defRPr sz="845" b="0" i="0" u="none" strike="noStrike" baseline="0">
              <a:solidFill>
                <a:srgbClr val="000000"/>
              </a:solidFill>
              <a:latin typeface="Calibri"/>
              <a:ea typeface="Calibri"/>
              <a:cs typeface="Calibri"/>
            </a:defRPr>
          </a:pPr>
          <a:endParaRPr lang="fr-FR"/>
        </a:p>
      </c:txPr>
    </c:legend>
    <c:plotVisOnly val="1"/>
    <c:dispBlanksAs val="gap"/>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1199" l="0.70000000000000062" r="0.70000000000000062" t="0.75000000000001199" header="0.30000000000000032" footer="0.30000000000000032"/>
    <c:pageSetup orientation="portrait"/>
  </c:printSettings>
</c:chartSpace>
</file>

<file path=xl/charts/chart10.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400" b="1" i="0" u="none" strike="noStrike" baseline="0">
                <a:solidFill>
                  <a:srgbClr val="000000"/>
                </a:solidFill>
                <a:latin typeface="Calibri"/>
                <a:ea typeface="Calibri"/>
                <a:cs typeface="Calibri"/>
              </a:defRPr>
            </a:pPr>
            <a:r>
              <a:rPr lang="fr-FR"/>
              <a:t>Typologie de l'accidentologie de l'unité en fonction de la gravité</a:t>
            </a:r>
          </a:p>
        </c:rich>
      </c:tx>
    </c:title>
    <c:plotArea>
      <c:layout/>
      <c:barChart>
        <c:barDir val="bar"/>
        <c:grouping val="stacked"/>
        <c:ser>
          <c:idx val="0"/>
          <c:order val="0"/>
          <c:tx>
            <c:strRef>
              <c:f>#REF!</c:f>
              <c:strCache>
                <c:ptCount val="1"/>
                <c:pt idx="0">
                  <c:v>#REF!</c:v>
                </c:pt>
              </c:strCache>
            </c:strRef>
          </c:tx>
          <c:cat>
            <c:strRef>
              <c:f>#REF!</c:f>
            </c:strRef>
          </c:cat>
          <c:val>
            <c:numRef>
              <c:f>#REF!</c:f>
              <c:numCache>
                <c:formatCode>General</c:formatCode>
                <c:ptCount val="1"/>
                <c:pt idx="0">
                  <c:v>1</c:v>
                </c:pt>
              </c:numCache>
            </c:numRef>
          </c:val>
        </c:ser>
        <c:ser>
          <c:idx val="1"/>
          <c:order val="1"/>
          <c:tx>
            <c:strRef>
              <c:f>#REF!</c:f>
              <c:strCache>
                <c:ptCount val="1"/>
                <c:pt idx="0">
                  <c:v>#REF!</c:v>
                </c:pt>
              </c:strCache>
            </c:strRef>
          </c:tx>
          <c:cat>
            <c:strRef>
              <c:f>#REF!</c:f>
            </c:strRef>
          </c:cat>
          <c:val>
            <c:numRef>
              <c:f>#REF!</c:f>
              <c:numCache>
                <c:formatCode>General</c:formatCode>
                <c:ptCount val="1"/>
                <c:pt idx="0">
                  <c:v>1</c:v>
                </c:pt>
              </c:numCache>
            </c:numRef>
          </c:val>
        </c:ser>
        <c:ser>
          <c:idx val="2"/>
          <c:order val="2"/>
          <c:tx>
            <c:strRef>
              <c:f>#REF!</c:f>
              <c:strCache>
                <c:ptCount val="1"/>
                <c:pt idx="0">
                  <c:v>#REF!</c:v>
                </c:pt>
              </c:strCache>
            </c:strRef>
          </c:tx>
          <c:cat>
            <c:strRef>
              <c:f>#REF!</c:f>
            </c:strRef>
          </c:cat>
          <c:val>
            <c:numRef>
              <c:f>#REF!</c:f>
              <c:numCache>
                <c:formatCode>General</c:formatCode>
                <c:ptCount val="1"/>
                <c:pt idx="0">
                  <c:v>1</c:v>
                </c:pt>
              </c:numCache>
            </c:numRef>
          </c:val>
        </c:ser>
        <c:ser>
          <c:idx val="3"/>
          <c:order val="3"/>
          <c:tx>
            <c:strRef>
              <c:f>#REF!</c:f>
              <c:strCache>
                <c:ptCount val="1"/>
                <c:pt idx="0">
                  <c:v>#REF!</c:v>
                </c:pt>
              </c:strCache>
            </c:strRef>
          </c:tx>
          <c:cat>
            <c:strRef>
              <c:f>#REF!</c:f>
            </c:strRef>
          </c:cat>
          <c:val>
            <c:numRef>
              <c:f>#REF!</c:f>
              <c:numCache>
                <c:formatCode>General</c:formatCode>
                <c:ptCount val="1"/>
                <c:pt idx="0">
                  <c:v>1</c:v>
                </c:pt>
              </c:numCache>
            </c:numRef>
          </c:val>
        </c:ser>
        <c:ser>
          <c:idx val="4"/>
          <c:order val="4"/>
          <c:tx>
            <c:strRef>
              <c:f>#REF!</c:f>
              <c:strCache>
                <c:ptCount val="1"/>
                <c:pt idx="0">
                  <c:v>#REF!</c:v>
                </c:pt>
              </c:strCache>
            </c:strRef>
          </c:tx>
          <c:cat>
            <c:strRef>
              <c:f>#REF!</c:f>
            </c:strRef>
          </c:cat>
          <c:val>
            <c:numRef>
              <c:f>#REF!</c:f>
              <c:numCache>
                <c:formatCode>General</c:formatCode>
                <c:ptCount val="1"/>
                <c:pt idx="0">
                  <c:v>1</c:v>
                </c:pt>
              </c:numCache>
            </c:numRef>
          </c:val>
        </c:ser>
        <c:ser>
          <c:idx val="5"/>
          <c:order val="5"/>
          <c:tx>
            <c:strRef>
              <c:f>#REF!</c:f>
              <c:strCache>
                <c:ptCount val="1"/>
                <c:pt idx="0">
                  <c:v>#REF!</c:v>
                </c:pt>
              </c:strCache>
            </c:strRef>
          </c:tx>
          <c:spPr>
            <a:solidFill>
              <a:schemeClr val="bg1">
                <a:lumMod val="75000"/>
              </a:schemeClr>
            </a:solidFill>
          </c:spPr>
          <c:cat>
            <c:strRef>
              <c:f>#REF!</c:f>
            </c:strRef>
          </c:cat>
          <c:val>
            <c:numRef>
              <c:f>#REF!</c:f>
              <c:numCache>
                <c:formatCode>General</c:formatCode>
                <c:ptCount val="1"/>
                <c:pt idx="0">
                  <c:v>1</c:v>
                </c:pt>
              </c:numCache>
            </c:numRef>
          </c:val>
        </c:ser>
        <c:gapWidth val="55"/>
        <c:overlap val="100"/>
        <c:axId val="119026432"/>
        <c:axId val="119027968"/>
      </c:barChart>
      <c:catAx>
        <c:axId val="119026432"/>
        <c:scaling>
          <c:orientation val="minMax"/>
        </c:scaling>
        <c:axPos val="l"/>
        <c:numFmt formatCode="General" sourceLinked="1"/>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9027968"/>
        <c:crosses val="autoZero"/>
        <c:auto val="1"/>
        <c:lblAlgn val="ctr"/>
        <c:lblOffset val="100"/>
      </c:catAx>
      <c:valAx>
        <c:axId val="119027968"/>
        <c:scaling>
          <c:orientation val="minMax"/>
          <c:max val="1"/>
        </c:scaling>
        <c:axPos val="b"/>
        <c:majorGridlines/>
        <c:numFmt formatCode="General" sourceLinked="1"/>
        <c:maj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9026432"/>
        <c:crosses val="autoZero"/>
        <c:crossBetween val="between"/>
      </c:valAx>
    </c:plotArea>
    <c:legend>
      <c:legendPos val="r"/>
      <c:legendEntry>
        <c:idx val="0"/>
        <c:txPr>
          <a:bodyPr/>
          <a:lstStyle/>
          <a:p>
            <a:pPr>
              <a:defRPr sz="1000" b="0" i="0" u="none" strike="noStrike" baseline="0">
                <a:solidFill>
                  <a:srgbClr val="000000"/>
                </a:solidFill>
                <a:latin typeface="Calibri"/>
                <a:ea typeface="Calibri"/>
                <a:cs typeface="Calibri"/>
              </a:defRPr>
            </a:pPr>
            <a:endParaRPr lang="fr-FR"/>
          </a:p>
        </c:txPr>
      </c:legendEntry>
      <c:legendEntry>
        <c:idx val="1"/>
        <c:txPr>
          <a:bodyPr/>
          <a:lstStyle/>
          <a:p>
            <a:pPr>
              <a:defRPr sz="1000" b="0" i="0" u="none" strike="noStrike" baseline="0">
                <a:solidFill>
                  <a:srgbClr val="000000"/>
                </a:solidFill>
                <a:latin typeface="Calibri"/>
                <a:ea typeface="Calibri"/>
                <a:cs typeface="Calibri"/>
              </a:defRPr>
            </a:pPr>
            <a:endParaRPr lang="fr-FR"/>
          </a:p>
        </c:txPr>
      </c:legendEntry>
      <c:legendEntry>
        <c:idx val="2"/>
        <c:txPr>
          <a:bodyPr/>
          <a:lstStyle/>
          <a:p>
            <a:pPr>
              <a:defRPr sz="1000" b="0" i="0" u="none" strike="noStrike" baseline="0">
                <a:solidFill>
                  <a:srgbClr val="000000"/>
                </a:solidFill>
                <a:latin typeface="Calibri"/>
                <a:ea typeface="Calibri"/>
                <a:cs typeface="Calibri"/>
              </a:defRPr>
            </a:pPr>
            <a:endParaRPr lang="fr-FR"/>
          </a:p>
        </c:txPr>
      </c:legendEntry>
      <c:legendEntry>
        <c:idx val="3"/>
        <c:txPr>
          <a:bodyPr/>
          <a:lstStyle/>
          <a:p>
            <a:pPr>
              <a:defRPr sz="1000" b="0" i="0" u="none" strike="noStrike" baseline="0">
                <a:solidFill>
                  <a:srgbClr val="000000"/>
                </a:solidFill>
                <a:latin typeface="Calibri"/>
                <a:ea typeface="Calibri"/>
                <a:cs typeface="Calibri"/>
              </a:defRPr>
            </a:pPr>
            <a:endParaRPr lang="fr-FR"/>
          </a:p>
        </c:txPr>
      </c:legendEntry>
      <c:legendEntry>
        <c:idx val="4"/>
        <c:txPr>
          <a:bodyPr/>
          <a:lstStyle/>
          <a:p>
            <a:pPr>
              <a:defRPr sz="1000" b="0" i="0" u="none" strike="noStrike" baseline="0">
                <a:solidFill>
                  <a:srgbClr val="000000"/>
                </a:solidFill>
                <a:latin typeface="Calibri"/>
                <a:ea typeface="Calibri"/>
                <a:cs typeface="Calibri"/>
              </a:defRPr>
            </a:pPr>
            <a:endParaRPr lang="fr-FR"/>
          </a:p>
        </c:txPr>
      </c:legendEntry>
      <c:legendEntry>
        <c:idx val="5"/>
        <c:txPr>
          <a:bodyPr/>
          <a:lstStyle/>
          <a:p>
            <a:pPr>
              <a:defRPr sz="1000" b="0" i="0" u="none" strike="noStrike" baseline="0">
                <a:solidFill>
                  <a:srgbClr val="000000"/>
                </a:solidFill>
                <a:latin typeface="Calibri"/>
                <a:ea typeface="Calibri"/>
                <a:cs typeface="Calibri"/>
              </a:defRPr>
            </a:pPr>
            <a:endParaRPr lang="fr-FR"/>
          </a:p>
        </c:txPr>
      </c:legendEntry>
      <c:txPr>
        <a:bodyPr/>
        <a:lstStyle/>
        <a:p>
          <a:pPr>
            <a:defRPr sz="1000" b="0" i="0" u="none" strike="noStrike" baseline="0">
              <a:solidFill>
                <a:srgbClr val="000000"/>
              </a:solidFill>
              <a:latin typeface="Calibri"/>
              <a:ea typeface="Calibri"/>
              <a:cs typeface="Calibri"/>
            </a:defRPr>
          </a:pPr>
          <a:endParaRPr lang="fr-FR"/>
        </a:p>
      </c:txPr>
    </c:legend>
    <c:plotVisOnly val="1"/>
    <c:dispBlanksAs val="gap"/>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1221" l="0.70000000000000062" r="0.70000000000000062" t="0.75000000000001221" header="0.30000000000000032" footer="0.30000000000000032"/>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800" b="1" i="0" u="none" strike="noStrike" baseline="0">
                <a:solidFill>
                  <a:srgbClr val="000000"/>
                </a:solidFill>
                <a:latin typeface="Calibri"/>
                <a:ea typeface="Calibri"/>
                <a:cs typeface="Calibri"/>
              </a:defRPr>
            </a:pPr>
            <a:r>
              <a:rPr lang="fr-FR"/>
              <a:t>Suivi mensuel des indicateurs d'accidents</a:t>
            </a:r>
          </a:p>
        </c:rich>
      </c:tx>
    </c:title>
    <c:plotArea>
      <c:layout/>
      <c:scatterChart>
        <c:scatterStyle val="smoothMarker"/>
        <c:ser>
          <c:idx val="5"/>
          <c:order val="0"/>
          <c:tx>
            <c:strRef>
              <c:f>#REF!</c:f>
              <c:strCache>
                <c:ptCount val="1"/>
                <c:pt idx="0">
                  <c:v>#REF!</c:v>
                </c:pt>
              </c:strCache>
            </c:strRef>
          </c:tx>
          <c:marker>
            <c:symbol val="diamond"/>
            <c:size val="2"/>
          </c:marker>
          <c:xVal>
            <c:numRef>
              <c:f>#REF!</c:f>
            </c:numRef>
          </c:xVal>
          <c:yVal>
            <c:numRef>
              <c:f>#REF!</c:f>
              <c:numCache>
                <c:formatCode>General</c:formatCode>
                <c:ptCount val="1"/>
                <c:pt idx="0">
                  <c:v>1</c:v>
                </c:pt>
              </c:numCache>
            </c:numRef>
          </c:yVal>
          <c:smooth val="1"/>
        </c:ser>
        <c:ser>
          <c:idx val="0"/>
          <c:order val="1"/>
          <c:tx>
            <c:strRef>
              <c:f>#REF!</c:f>
              <c:strCache>
                <c:ptCount val="1"/>
                <c:pt idx="0">
                  <c:v>#REF!</c:v>
                </c:pt>
              </c:strCache>
            </c:strRef>
          </c:tx>
          <c:marker>
            <c:symbol val="diamond"/>
            <c:size val="2"/>
          </c:marker>
          <c:xVal>
            <c:numRef>
              <c:f>#REF!</c:f>
            </c:numRef>
          </c:xVal>
          <c:yVal>
            <c:numRef>
              <c:f>#REF!</c:f>
              <c:numCache>
                <c:formatCode>General</c:formatCode>
                <c:ptCount val="1"/>
                <c:pt idx="0">
                  <c:v>1</c:v>
                </c:pt>
              </c:numCache>
            </c:numRef>
          </c:yVal>
          <c:smooth val="1"/>
        </c:ser>
        <c:ser>
          <c:idx val="1"/>
          <c:order val="2"/>
          <c:tx>
            <c:strRef>
              <c:f>#REF!</c:f>
              <c:strCache>
                <c:ptCount val="1"/>
                <c:pt idx="0">
                  <c:v>#REF!</c:v>
                </c:pt>
              </c:strCache>
            </c:strRef>
          </c:tx>
          <c:marker>
            <c:symbol val="diamond"/>
            <c:size val="2"/>
          </c:marker>
          <c:xVal>
            <c:numRef>
              <c:f>#REF!</c:f>
            </c:numRef>
          </c:xVal>
          <c:yVal>
            <c:numRef>
              <c:f>#REF!</c:f>
              <c:numCache>
                <c:formatCode>General</c:formatCode>
                <c:ptCount val="1"/>
                <c:pt idx="0">
                  <c:v>1</c:v>
                </c:pt>
              </c:numCache>
            </c:numRef>
          </c:yVal>
          <c:smooth val="1"/>
        </c:ser>
        <c:axId val="119053312"/>
        <c:axId val="119091968"/>
      </c:scatterChart>
      <c:lineChart>
        <c:grouping val="standard"/>
        <c:ser>
          <c:idx val="2"/>
          <c:order val="3"/>
          <c:tx>
            <c:strRef>
              <c:f>#REF!</c:f>
              <c:strCache>
                <c:ptCount val="1"/>
                <c:pt idx="0">
                  <c:v>#REF!</c:v>
                </c:pt>
              </c:strCache>
            </c:strRef>
          </c:tx>
          <c:spPr>
            <a:ln>
              <a:solidFill>
                <a:srgbClr val="00B050"/>
              </a:solidFill>
            </a:ln>
          </c:spPr>
          <c:marker>
            <c:symbol val="none"/>
          </c:marker>
          <c:cat>
            <c:numRef>
              <c:f>#REF!</c:f>
            </c:numRef>
          </c:cat>
          <c:val>
            <c:numRef>
              <c:f>#REF!</c:f>
              <c:numCache>
                <c:formatCode>General</c:formatCode>
                <c:ptCount val="1"/>
                <c:pt idx="0">
                  <c:v>1</c:v>
                </c:pt>
              </c:numCache>
            </c:numRef>
          </c:val>
        </c:ser>
        <c:marker val="1"/>
        <c:axId val="119053312"/>
        <c:axId val="119091968"/>
      </c:lineChart>
      <c:dateAx>
        <c:axId val="119053312"/>
        <c:scaling>
          <c:orientation val="minMax"/>
        </c:scaling>
        <c:axPos val="b"/>
        <c:numFmt formatCode="mmm\-yy" sourceLinked="0"/>
        <c:tickLblPos val="nextTo"/>
        <c:spPr>
          <a:ln w="3175">
            <a:solidFill>
              <a:srgbClr val="000000"/>
            </a:solidFill>
            <a:prstDash val="solid"/>
          </a:ln>
        </c:spPr>
        <c:txPr>
          <a:bodyPr rot="-5400000" vert="horz"/>
          <a:lstStyle/>
          <a:p>
            <a:pPr>
              <a:defRPr sz="1000" b="0" i="0" u="none" strike="noStrike" baseline="0">
                <a:solidFill>
                  <a:srgbClr val="000000"/>
                </a:solidFill>
                <a:latin typeface="Calibri"/>
                <a:ea typeface="Calibri"/>
                <a:cs typeface="Calibri"/>
              </a:defRPr>
            </a:pPr>
            <a:endParaRPr lang="fr-FR"/>
          </a:p>
        </c:txPr>
        <c:crossAx val="119091968"/>
        <c:crosses val="autoZero"/>
        <c:auto val="1"/>
        <c:lblOffset val="100"/>
        <c:baseTimeUnit val="months"/>
        <c:minorUnit val="1"/>
        <c:minorTimeUnit val="months"/>
      </c:dateAx>
      <c:valAx>
        <c:axId val="119091968"/>
        <c:scaling>
          <c:orientation val="minMax"/>
        </c:scaling>
        <c:axPos val="l"/>
        <c:majorGridlines/>
        <c:numFmt formatCode="General" sourceLinked="1"/>
        <c:majorTickMark val="none"/>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9053312"/>
        <c:crosses val="autoZero"/>
        <c:crossBetween val="between"/>
      </c:valAx>
    </c:plotArea>
    <c:legend>
      <c:legendPos val="r"/>
      <c:layout>
        <c:manualLayout>
          <c:xMode val="edge"/>
          <c:yMode val="edge"/>
          <c:x val="0.85030207513860634"/>
          <c:y val="0.44424131942994294"/>
          <c:w val="0.1363185996587219"/>
          <c:h val="0.36016858960161352"/>
        </c:manualLayout>
      </c:layout>
      <c:txPr>
        <a:bodyPr/>
        <a:lstStyle/>
        <a:p>
          <a:pPr>
            <a:defRPr sz="900" b="0" i="0" u="none" strike="noStrike" baseline="0">
              <a:solidFill>
                <a:srgbClr val="000000"/>
              </a:solidFill>
              <a:latin typeface="Calibri"/>
              <a:ea typeface="Calibri"/>
              <a:cs typeface="Calibri"/>
            </a:defRPr>
          </a:pPr>
          <a:endParaRPr lang="fr-FR"/>
        </a:p>
      </c:txPr>
    </c:legend>
    <c:plotVisOnly val="1"/>
    <c:dispBlanksAs val="gap"/>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1288" l="0.70000000000000062" r="0.70000000000000062" t="0.75000000000001288" header="0.30000000000000032" footer="0.30000000000000032"/>
    <c:pageSetup orientation="portrait"/>
  </c:printSettings>
  <c:userShapes r:id="rId1"/>
</c:chartSpace>
</file>

<file path=xl/charts/chart12.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800" b="1" i="0" u="none" strike="noStrike" baseline="0">
                <a:solidFill>
                  <a:srgbClr val="000000"/>
                </a:solidFill>
                <a:latin typeface="Calibri"/>
                <a:ea typeface="Calibri"/>
                <a:cs typeface="Calibri"/>
              </a:defRPr>
            </a:pPr>
            <a:r>
              <a:rPr lang="fr-FR"/>
              <a:t>Tg UPA depuis 2012</a:t>
            </a:r>
          </a:p>
        </c:rich>
      </c:tx>
    </c:title>
    <c:plotArea>
      <c:layout/>
      <c:lineChart>
        <c:grouping val="standard"/>
        <c:ser>
          <c:idx val="0"/>
          <c:order val="0"/>
          <c:tx>
            <c:strRef>
              <c:f>#REF!</c:f>
              <c:strCache>
                <c:ptCount val="1"/>
                <c:pt idx="0">
                  <c:v>#REF!</c:v>
                </c:pt>
              </c:strCache>
            </c:strRef>
          </c:tx>
          <c:marker>
            <c:symbol val="none"/>
          </c:marker>
          <c:dLbls>
            <c:dLbl>
              <c:idx val="1"/>
              <c:layout>
                <c:manualLayout>
                  <c:x val="-5.8468673221502114E-2"/>
                  <c:y val="1.493776128830154E-2"/>
                </c:manualLayout>
              </c:layout>
              <c:dLblPos val="r"/>
              <c:showVal val="1"/>
            </c:dLbl>
            <c:dLbl>
              <c:idx val="2"/>
              <c:layout>
                <c:manualLayout>
                  <c:x val="-2.5058002809214802E-2"/>
                  <c:y val="4.9792537627674294E-3"/>
                </c:manualLayout>
              </c:layout>
              <c:dLblPos val="r"/>
              <c:showVal val="1"/>
            </c:dLbl>
            <c:dLbl>
              <c:idx val="3"/>
              <c:layout>
                <c:manualLayout>
                  <c:x val="-4.1763338015357962E-2"/>
                  <c:y val="-2.4896268813835897E-2"/>
                </c:manualLayout>
              </c:layout>
              <c:dLblPos val="r"/>
              <c:showVal val="1"/>
            </c:dLbl>
            <c:dLbl>
              <c:idx val="6"/>
              <c:layout>
                <c:manualLayout>
                  <c:x val="-4.1763338015357962E-2"/>
                  <c:y val="-2.4896268813835897E-2"/>
                </c:manualLayout>
              </c:layout>
              <c:dLblPos val="r"/>
              <c:showVal val="1"/>
            </c:dLbl>
            <c:dLbl>
              <c:idx val="8"/>
              <c:layout>
                <c:manualLayout>
                  <c:x val="-5.5684450687143928E-2"/>
                  <c:y val="4.9792537627674294E-3"/>
                </c:manualLayout>
              </c:layout>
              <c:dLblPos val="r"/>
              <c:showVal val="1"/>
            </c:dLbl>
            <c:dLbl>
              <c:idx val="9"/>
              <c:layout>
                <c:manualLayout>
                  <c:x val="-4.7331783084072383E-2"/>
                  <c:y val="-4.9792537627674063E-2"/>
                </c:manualLayout>
              </c:layout>
              <c:dLblPos val="r"/>
              <c:showVal val="1"/>
            </c:dLbl>
            <c:dLbl>
              <c:idx val="10"/>
              <c:layout>
                <c:manualLayout>
                  <c:x val="-4.1763338015357962E-2"/>
                  <c:y val="2.4896268813835897E-2"/>
                </c:manualLayout>
              </c:layout>
              <c:dLblPos val="r"/>
              <c:showVal val="1"/>
            </c:dLbl>
            <c:dLbl>
              <c:idx val="14"/>
              <c:layout>
                <c:manualLayout>
                  <c:x val="-6.4037118290215522E-2"/>
                  <c:y val="1.9917015051068843E-2"/>
                </c:manualLayout>
              </c:layout>
              <c:dLblPos val="r"/>
              <c:showVal val="1"/>
            </c:dLbl>
            <c:txPr>
              <a:bodyPr/>
              <a:lstStyle/>
              <a:p>
                <a:pPr>
                  <a:defRPr sz="1000" b="0" i="0" u="none" strike="noStrike" baseline="0">
                    <a:solidFill>
                      <a:srgbClr val="000000"/>
                    </a:solidFill>
                    <a:latin typeface="Calibri"/>
                    <a:ea typeface="Calibri"/>
                    <a:cs typeface="Calibri"/>
                  </a:defRPr>
                </a:pPr>
                <a:endParaRPr lang="fr-FR"/>
              </a:p>
            </c:txPr>
            <c:showVal val="1"/>
          </c:dLbls>
          <c:trendline>
            <c:spPr>
              <a:ln w="19050">
                <a:solidFill>
                  <a:srgbClr val="FF0000"/>
                </a:solidFill>
              </a:ln>
            </c:spPr>
            <c:trendlineType val="linear"/>
          </c:trendline>
          <c:cat>
            <c:numRef>
              <c:f>#REF!</c:f>
            </c:numRef>
          </c:cat>
          <c:val>
            <c:numRef>
              <c:f>#REF!</c:f>
              <c:numCache>
                <c:formatCode>General</c:formatCode>
                <c:ptCount val="1"/>
                <c:pt idx="0">
                  <c:v>1</c:v>
                </c:pt>
              </c:numCache>
            </c:numRef>
          </c:val>
        </c:ser>
        <c:marker val="1"/>
        <c:axId val="119101312"/>
        <c:axId val="119102848"/>
      </c:lineChart>
      <c:catAx>
        <c:axId val="119101312"/>
        <c:scaling>
          <c:orientation val="minMax"/>
        </c:scaling>
        <c:axPos val="b"/>
        <c:numFmt formatCode="General" sourceLinked="1"/>
        <c:tickLblPos val="nextTo"/>
        <c:txPr>
          <a:bodyPr rot="-5400000" vert="horz"/>
          <a:lstStyle/>
          <a:p>
            <a:pPr>
              <a:defRPr sz="1000" b="0" i="0" u="none" strike="noStrike" baseline="0">
                <a:solidFill>
                  <a:srgbClr val="000000"/>
                </a:solidFill>
                <a:latin typeface="Calibri"/>
                <a:ea typeface="Calibri"/>
                <a:cs typeface="Calibri"/>
              </a:defRPr>
            </a:pPr>
            <a:endParaRPr lang="fr-FR"/>
          </a:p>
        </c:txPr>
        <c:crossAx val="119102848"/>
        <c:crosses val="autoZero"/>
        <c:auto val="1"/>
        <c:lblAlgn val="ctr"/>
        <c:lblOffset val="100"/>
      </c:catAx>
      <c:valAx>
        <c:axId val="119102848"/>
        <c:scaling>
          <c:orientation val="minMax"/>
        </c:scaling>
        <c:axPos val="l"/>
        <c:majorGridlines/>
        <c:numFmt formatCode="General" sourceLinked="1"/>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9101312"/>
        <c:crosses val="autoZero"/>
        <c:crossBetween val="between"/>
      </c:valAx>
      <c:spPr>
        <a:noFill/>
        <a:ln w="25400">
          <a:noFill/>
        </a:ln>
      </c:spPr>
    </c:plotArea>
    <c:plotVisOnly val="1"/>
    <c:dispBlanksAs val="gap"/>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1221" l="0.70000000000000062" r="0.70000000000000062" t="0.75000000000001221" header="0.30000000000000032" footer="0.30000000000000032"/>
    <c:pageSetup/>
  </c:printSettings>
</c:chartSpace>
</file>

<file path=xl/charts/chart13.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800" b="1" i="0" u="none" strike="noStrike" baseline="0">
                <a:solidFill>
                  <a:srgbClr val="000000"/>
                </a:solidFill>
                <a:latin typeface="Calibri"/>
                <a:ea typeface="Calibri"/>
                <a:cs typeface="Calibri"/>
              </a:defRPr>
            </a:pPr>
            <a:r>
              <a:rPr lang="fr-FR"/>
              <a:t>Tf depuis 2000</a:t>
            </a:r>
          </a:p>
        </c:rich>
      </c:tx>
    </c:title>
    <c:plotArea>
      <c:layout/>
      <c:lineChart>
        <c:grouping val="standard"/>
        <c:ser>
          <c:idx val="0"/>
          <c:order val="0"/>
          <c:tx>
            <c:v>Tf long terme</c:v>
          </c:tx>
          <c:marker>
            <c:symbol val="none"/>
          </c:marker>
          <c:dLbls>
            <c:dLbl>
              <c:idx val="14"/>
              <c:layout>
                <c:manualLayout>
                  <c:x val="-4.3712421900052562E-2"/>
                  <c:y val="-4.5619482033287917E-2"/>
                </c:manualLayout>
              </c:layout>
              <c:dLblPos val="r"/>
              <c:showVal val="1"/>
            </c:dLbl>
            <c:txPr>
              <a:bodyPr/>
              <a:lstStyle/>
              <a:p>
                <a:pPr>
                  <a:defRPr sz="1000" b="0" i="0" u="none" strike="noStrike" baseline="0">
                    <a:solidFill>
                      <a:srgbClr val="000000"/>
                    </a:solidFill>
                    <a:latin typeface="Calibri"/>
                    <a:ea typeface="Calibri"/>
                    <a:cs typeface="Calibri"/>
                  </a:defRPr>
                </a:pPr>
                <a:endParaRPr lang="fr-FR"/>
              </a:p>
            </c:txPr>
            <c:showVal val="1"/>
          </c:dLbls>
          <c:trendline>
            <c:spPr>
              <a:ln w="19050">
                <a:solidFill>
                  <a:srgbClr val="FF0000"/>
                </a:solidFill>
              </a:ln>
            </c:spPr>
            <c:trendlineType val="linear"/>
          </c:trendline>
          <c:cat>
            <c:numRef>
              <c:f>#REF!</c:f>
            </c:numRef>
          </c:cat>
          <c:val>
            <c:numRef>
              <c:f>#REF!</c:f>
              <c:numCache>
                <c:formatCode>General</c:formatCode>
                <c:ptCount val="1"/>
                <c:pt idx="0">
                  <c:v>1</c:v>
                </c:pt>
              </c:numCache>
            </c:numRef>
          </c:val>
        </c:ser>
        <c:marker val="1"/>
        <c:axId val="119144448"/>
        <c:axId val="119145984"/>
      </c:lineChart>
      <c:catAx>
        <c:axId val="119144448"/>
        <c:scaling>
          <c:orientation val="minMax"/>
        </c:scaling>
        <c:axPos val="b"/>
        <c:numFmt formatCode="General" sourceLinked="1"/>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9145984"/>
        <c:crosses val="autoZero"/>
        <c:auto val="1"/>
        <c:lblAlgn val="ctr"/>
        <c:lblOffset val="100"/>
      </c:catAx>
      <c:valAx>
        <c:axId val="119145984"/>
        <c:scaling>
          <c:orientation val="minMax"/>
        </c:scaling>
        <c:delete val="1"/>
        <c:axPos val="l"/>
        <c:numFmt formatCode="General" sourceLinked="1"/>
        <c:tickLblPos val="none"/>
        <c:crossAx val="119144448"/>
        <c:crosses val="autoZero"/>
        <c:crossBetween val="between"/>
      </c:valAx>
      <c:spPr>
        <a:noFill/>
        <a:ln w="25400">
          <a:noFill/>
        </a:ln>
      </c:spPr>
    </c:plotArea>
    <c:plotVisOnly val="1"/>
    <c:dispBlanksAs val="gap"/>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1243" l="0.70000000000000062" r="0.70000000000000062" t="0.75000000000001243" header="0.30000000000000032" footer="0.30000000000000032"/>
    <c:pageSetup/>
  </c:printSettings>
</c:chartSpace>
</file>

<file path=xl/charts/chart14.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800" b="1" i="0" u="none" strike="noStrike" baseline="0">
                <a:solidFill>
                  <a:srgbClr val="000000"/>
                </a:solidFill>
                <a:latin typeface="Calibri"/>
                <a:ea typeface="Calibri"/>
                <a:cs typeface="Calibri"/>
              </a:defRPr>
            </a:pPr>
            <a:r>
              <a:rPr lang="fr-FR"/>
              <a:t>Tfg depuis 2012</a:t>
            </a:r>
          </a:p>
        </c:rich>
      </c:tx>
    </c:title>
    <c:plotArea>
      <c:layout/>
      <c:lineChart>
        <c:grouping val="standard"/>
        <c:ser>
          <c:idx val="0"/>
          <c:order val="0"/>
          <c:tx>
            <c:v>Tfg long terme</c:v>
          </c:tx>
          <c:marker>
            <c:symbol val="none"/>
          </c:marker>
          <c:dLbls>
            <c:txPr>
              <a:bodyPr/>
              <a:lstStyle/>
              <a:p>
                <a:pPr>
                  <a:defRPr sz="1000" b="0" i="0" u="none" strike="noStrike" baseline="0">
                    <a:solidFill>
                      <a:srgbClr val="000000"/>
                    </a:solidFill>
                    <a:latin typeface="Calibri"/>
                    <a:ea typeface="Calibri"/>
                    <a:cs typeface="Calibri"/>
                  </a:defRPr>
                </a:pPr>
                <a:endParaRPr lang="fr-FR"/>
              </a:p>
            </c:txPr>
            <c:showVal val="1"/>
          </c:dLbls>
          <c:trendline>
            <c:spPr>
              <a:ln w="19050">
                <a:solidFill>
                  <a:srgbClr val="FF0000"/>
                </a:solidFill>
              </a:ln>
            </c:spPr>
            <c:trendlineType val="linear"/>
          </c:trendline>
          <c:cat>
            <c:numRef>
              <c:f>#REF!</c:f>
            </c:numRef>
          </c:cat>
          <c:val>
            <c:numRef>
              <c:f>#REF!</c:f>
              <c:numCache>
                <c:formatCode>General</c:formatCode>
                <c:ptCount val="1"/>
                <c:pt idx="0">
                  <c:v>1</c:v>
                </c:pt>
              </c:numCache>
            </c:numRef>
          </c:val>
        </c:ser>
        <c:marker val="1"/>
        <c:axId val="119199616"/>
        <c:axId val="119201152"/>
      </c:lineChart>
      <c:catAx>
        <c:axId val="119199616"/>
        <c:scaling>
          <c:orientation val="minMax"/>
        </c:scaling>
        <c:axPos val="b"/>
        <c:numFmt formatCode="General" sourceLinked="1"/>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9201152"/>
        <c:crosses val="autoZero"/>
        <c:auto val="1"/>
        <c:lblAlgn val="ctr"/>
        <c:lblOffset val="100"/>
      </c:catAx>
      <c:valAx>
        <c:axId val="119201152"/>
        <c:scaling>
          <c:orientation val="minMax"/>
        </c:scaling>
        <c:delete val="1"/>
        <c:axPos val="l"/>
        <c:numFmt formatCode="General" sourceLinked="1"/>
        <c:tickLblPos val="none"/>
        <c:crossAx val="119199616"/>
        <c:crosses val="autoZero"/>
        <c:crossBetween val="between"/>
      </c:valAx>
    </c:plotArea>
    <c:plotVisOnly val="1"/>
    <c:dispBlanksAs val="gap"/>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1243" l="0.70000000000000062" r="0.70000000000000062" t="0.75000000000001243" header="0.30000000000000032" footer="0.30000000000000032"/>
    <c:pageSetup/>
  </c:printSettings>
</c:chartSpace>
</file>

<file path=xl/charts/chart15.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800" b="1" i="0" u="none" strike="noStrike" baseline="0">
                <a:solidFill>
                  <a:srgbClr val="000000"/>
                </a:solidFill>
                <a:latin typeface="Calibri"/>
                <a:ea typeface="Calibri"/>
                <a:cs typeface="Calibri"/>
              </a:defRPr>
            </a:pPr>
            <a:r>
              <a:rPr lang="fr-FR"/>
              <a:t>TG depuis 2010</a:t>
            </a:r>
          </a:p>
        </c:rich>
      </c:tx>
    </c:title>
    <c:plotArea>
      <c:layout/>
      <c:scatterChart>
        <c:scatterStyle val="smoothMarker"/>
        <c:ser>
          <c:idx val="0"/>
          <c:order val="0"/>
          <c:xVal>
            <c:numRef>
              <c:f>#REF!</c:f>
            </c:numRef>
          </c:xVal>
          <c:yVal>
            <c:numRef>
              <c:f>#REF!</c:f>
              <c:numCache>
                <c:formatCode>General</c:formatCode>
                <c:ptCount val="1"/>
                <c:pt idx="0">
                  <c:v>1</c:v>
                </c:pt>
              </c:numCache>
            </c:numRef>
          </c:yVal>
          <c:smooth val="1"/>
        </c:ser>
        <c:axId val="119503488"/>
        <c:axId val="119505280"/>
      </c:scatterChart>
      <c:valAx>
        <c:axId val="119503488"/>
        <c:scaling>
          <c:orientation val="minMax"/>
        </c:scaling>
        <c:axPos val="b"/>
        <c:numFmt formatCode="General" sourceLinked="1"/>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9505280"/>
        <c:crosses val="autoZero"/>
        <c:crossBetween val="midCat"/>
      </c:valAx>
      <c:valAx>
        <c:axId val="119505280"/>
        <c:scaling>
          <c:orientation val="minMax"/>
        </c:scaling>
        <c:axPos val="l"/>
        <c:majorGridlines/>
        <c:numFmt formatCode="General" sourceLinked="1"/>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9503488"/>
        <c:crosses val="autoZero"/>
        <c:crossBetween val="midCat"/>
      </c:valAx>
    </c:plotArea>
    <c:plotVisOnly val="1"/>
    <c:dispBlanksAs val="gap"/>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1243" l="0.70000000000000062" r="0.70000000000000062" t="0.75000000000001243" header="0.30000000000000032" footer="0.30000000000000032"/>
    <c:pageSetup/>
  </c:printSettings>
</c:chartSpace>
</file>

<file path=xl/charts/chart16.xml><?xml version="1.0" encoding="utf-8"?>
<c:chartSpace xmlns:c="http://schemas.openxmlformats.org/drawingml/2006/chart" xmlns:a="http://schemas.openxmlformats.org/drawingml/2006/main" xmlns:r="http://schemas.openxmlformats.org/officeDocument/2006/relationships">
  <c:lang val="fr-FR"/>
  <c:chart>
    <c:title>
      <c:tx>
        <c:rich>
          <a:bodyPr/>
          <a:lstStyle/>
          <a:p>
            <a:pPr>
              <a:defRPr sz="1800" b="1" i="0" u="sng" strike="noStrike" baseline="0">
                <a:solidFill>
                  <a:srgbClr val="000000"/>
                </a:solidFill>
                <a:latin typeface="Calibri"/>
                <a:ea typeface="Calibri"/>
                <a:cs typeface="Calibri"/>
              </a:defRPr>
            </a:pPr>
            <a:r>
              <a:rPr lang="fr-FR"/>
              <a:t>Chronologie des accidents avec et sans arrêts des agents en service</a:t>
            </a:r>
          </a:p>
        </c:rich>
      </c:tx>
    </c:title>
    <c:plotArea>
      <c:layout/>
      <c:barChart>
        <c:barDir val="col"/>
        <c:grouping val="clustered"/>
        <c:ser>
          <c:idx val="0"/>
          <c:order val="0"/>
          <c:tx>
            <c:strRef>
              <c:f>#REF!</c:f>
              <c:strCache>
                <c:ptCount val="1"/>
                <c:pt idx="0">
                  <c:v>#REF!</c:v>
                </c:pt>
              </c:strCache>
            </c:strRef>
          </c:tx>
          <c:cat>
            <c:numRef>
              <c:f>#REF!</c:f>
            </c:numRef>
          </c:cat>
          <c:val>
            <c:numRef>
              <c:f>#REF!</c:f>
              <c:numCache>
                <c:formatCode>General</c:formatCode>
                <c:ptCount val="1"/>
                <c:pt idx="0">
                  <c:v>1</c:v>
                </c:pt>
              </c:numCache>
            </c:numRef>
          </c:val>
        </c:ser>
        <c:ser>
          <c:idx val="1"/>
          <c:order val="1"/>
          <c:tx>
            <c:strRef>
              <c:f>#REF!</c:f>
              <c:strCache>
                <c:ptCount val="1"/>
                <c:pt idx="0">
                  <c:v>#REF!</c:v>
                </c:pt>
              </c:strCache>
            </c:strRef>
          </c:tx>
          <c:cat>
            <c:numRef>
              <c:f>#REF!</c:f>
            </c:numRef>
          </c:cat>
          <c:val>
            <c:numRef>
              <c:f>#REF!</c:f>
              <c:numCache>
                <c:formatCode>General</c:formatCode>
                <c:ptCount val="1"/>
                <c:pt idx="0">
                  <c:v>1</c:v>
                </c:pt>
              </c:numCache>
            </c:numRef>
          </c:val>
        </c:ser>
        <c:axId val="119526912"/>
        <c:axId val="119528448"/>
      </c:barChart>
      <c:catAx>
        <c:axId val="119526912"/>
        <c:scaling>
          <c:orientation val="minMax"/>
        </c:scaling>
        <c:axPos val="b"/>
        <c:numFmt formatCode="[$-40C]mmm\-yy;@" sourceLinked="0"/>
        <c:tickLblPos val="nextTo"/>
        <c:txPr>
          <a:bodyPr rot="-5400000" vert="horz"/>
          <a:lstStyle/>
          <a:p>
            <a:pPr>
              <a:defRPr sz="1000" b="0" i="0" u="none" strike="noStrike" baseline="0">
                <a:solidFill>
                  <a:srgbClr val="000000"/>
                </a:solidFill>
                <a:latin typeface="Calibri"/>
                <a:ea typeface="Calibri"/>
                <a:cs typeface="Calibri"/>
              </a:defRPr>
            </a:pPr>
            <a:endParaRPr lang="fr-FR"/>
          </a:p>
        </c:txPr>
        <c:crossAx val="119528448"/>
        <c:crosses val="autoZero"/>
        <c:auto val="1"/>
        <c:lblAlgn val="ctr"/>
        <c:lblOffset val="100"/>
      </c:catAx>
      <c:valAx>
        <c:axId val="119528448"/>
        <c:scaling>
          <c:orientation val="minMax"/>
        </c:scaling>
        <c:axPos val="l"/>
        <c:majorGridlines/>
        <c:numFmt formatCode="General" sourceLinked="1"/>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9526912"/>
        <c:crosses val="autoZero"/>
        <c:crossBetween val="between"/>
      </c:valAx>
    </c:plotArea>
    <c:legend>
      <c:legendPos val="r"/>
      <c:txPr>
        <a:bodyPr/>
        <a:lstStyle/>
        <a:p>
          <a:pPr>
            <a:defRPr sz="845" b="0" i="0" u="none" strike="noStrike" baseline="0">
              <a:solidFill>
                <a:srgbClr val="000000"/>
              </a:solidFill>
              <a:latin typeface="Calibri"/>
              <a:ea typeface="Calibri"/>
              <a:cs typeface="Calibri"/>
            </a:defRPr>
          </a:pPr>
          <a:endParaRPr lang="fr-FR"/>
        </a:p>
      </c:txPr>
    </c:legend>
    <c:plotVisOnly val="1"/>
    <c:dispBlanksAs val="gap"/>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1221" l="0.70000000000000062" r="0.70000000000000062" t="0.75000000000001221" header="0.30000000000000032" footer="0.30000000000000032"/>
    <c:pageSetup orientation="portrait"/>
  </c:printSettings>
</c:chartSpace>
</file>

<file path=xl/charts/chart17.xml><?xml version="1.0" encoding="utf-8"?>
<c:chartSpace xmlns:c="http://schemas.openxmlformats.org/drawingml/2006/chart" xmlns:a="http://schemas.openxmlformats.org/drawingml/2006/main" xmlns:r="http://schemas.openxmlformats.org/officeDocument/2006/relationships">
  <c:lang val="fr-FR"/>
  <c:style val="26"/>
  <c:chart>
    <c:title>
      <c:tx>
        <c:rich>
          <a:bodyPr/>
          <a:lstStyle/>
          <a:p>
            <a:pPr>
              <a:defRPr/>
            </a:pPr>
            <a:r>
              <a:rPr lang="en-US"/>
              <a:t>Répartition</a:t>
            </a:r>
            <a:r>
              <a:rPr lang="en-US" baseline="0"/>
              <a:t> du sexe des victimes des accidents mortel [2010 - 2016]</a:t>
            </a:r>
            <a:endParaRPr lang="en-US"/>
          </a:p>
        </c:rich>
      </c:tx>
      <c:layout/>
    </c:title>
    <c:plotArea>
      <c:layout/>
      <c:pieChart>
        <c:varyColors val="1"/>
        <c:ser>
          <c:idx val="0"/>
          <c:order val="0"/>
          <c:dLbls>
            <c:txPr>
              <a:bodyPr/>
              <a:lstStyle/>
              <a:p>
                <a:pPr>
                  <a:defRPr sz="1800"/>
                </a:pPr>
                <a:endParaRPr lang="fr-FR"/>
              </a:p>
            </c:txPr>
            <c:showVal val="1"/>
            <c:showCatName val="1"/>
            <c:showPercent val="1"/>
            <c:separator>
</c:separator>
            <c:showLeaderLines val="1"/>
          </c:dLbls>
          <c:cat>
            <c:strRef>
              <c:f>'TdB total'!$C$32:$C$34</c:f>
              <c:strCache>
                <c:ptCount val="3"/>
                <c:pt idx="0">
                  <c:v>Homme</c:v>
                </c:pt>
                <c:pt idx="1">
                  <c:v>Femme</c:v>
                </c:pt>
                <c:pt idx="2">
                  <c:v>Non précisé</c:v>
                </c:pt>
              </c:strCache>
            </c:strRef>
          </c:cat>
          <c:val>
            <c:numRef>
              <c:f>'TdB total'!$J$32:$J$34</c:f>
              <c:numCache>
                <c:formatCode>General</c:formatCode>
                <c:ptCount val="3"/>
                <c:pt idx="0">
                  <c:v>0</c:v>
                </c:pt>
                <c:pt idx="1">
                  <c:v>0</c:v>
                </c:pt>
                <c:pt idx="2">
                  <c:v>0</c:v>
                </c:pt>
              </c:numCache>
            </c:numRef>
          </c:val>
        </c:ser>
        <c:dLbls>
          <c:showPercent val="1"/>
        </c:dLbls>
        <c:firstSliceAng val="0"/>
      </c:pieChart>
    </c:plotArea>
    <c:plotVisOnly val="1"/>
  </c:chart>
  <c:printSettings>
    <c:headerFooter/>
    <c:pageMargins b="0.75000000000000167" l="0.70000000000000062" r="0.70000000000000062" t="0.75000000000000167" header="0.30000000000000032" footer="0.30000000000000032"/>
    <c:pageSetup/>
  </c:printSettings>
</c:chartSpace>
</file>

<file path=xl/charts/chart18.xml><?xml version="1.0" encoding="utf-8"?>
<c:chartSpace xmlns:c="http://schemas.openxmlformats.org/drawingml/2006/chart" xmlns:a="http://schemas.openxmlformats.org/drawingml/2006/main" xmlns:r="http://schemas.openxmlformats.org/officeDocument/2006/relationships">
  <c:lang val="fr-FR"/>
  <c:style val="26"/>
  <c:chart>
    <c:title>
      <c:tx>
        <c:rich>
          <a:bodyPr/>
          <a:lstStyle/>
          <a:p>
            <a:pPr>
              <a:defRPr/>
            </a:pPr>
            <a:r>
              <a:rPr lang="en-US"/>
              <a:t>Répartition</a:t>
            </a:r>
            <a:r>
              <a:rPr lang="en-US" baseline="0"/>
              <a:t> de la localisation des liaisons des accidents avec arrêt [2010 - 2016]</a:t>
            </a:r>
            <a:endParaRPr lang="en-US"/>
          </a:p>
        </c:rich>
      </c:tx>
      <c:layout/>
    </c:title>
    <c:plotArea>
      <c:layout/>
      <c:pieChart>
        <c:varyColors val="1"/>
        <c:ser>
          <c:idx val="0"/>
          <c:order val="0"/>
          <c:tx>
            <c:strRef>
              <c:f>'TdB total'!$B$36</c:f>
              <c:strCache>
                <c:ptCount val="1"/>
                <c:pt idx="0">
                  <c:v>Localisation des lésions</c:v>
                </c:pt>
              </c:strCache>
            </c:strRef>
          </c:tx>
          <c:dLbls>
            <c:dLbl>
              <c:idx val="5"/>
              <c:layout>
                <c:manualLayout>
                  <c:x val="3.3502738645870001E-3"/>
                  <c:y val="-0.11668731141100844"/>
                </c:manualLayout>
              </c:layout>
              <c:showVal val="1"/>
              <c:showCatName val="1"/>
              <c:showPercent val="1"/>
              <c:separator>
</c:separator>
            </c:dLbl>
            <c:txPr>
              <a:bodyPr/>
              <a:lstStyle/>
              <a:p>
                <a:pPr>
                  <a:defRPr sz="1800"/>
                </a:pPr>
                <a:endParaRPr lang="fr-FR"/>
              </a:p>
            </c:txPr>
            <c:showVal val="1"/>
            <c:showCatName val="1"/>
            <c:showPercent val="1"/>
            <c:separator>
</c:separator>
            <c:showLeaderLines val="1"/>
          </c:dLbls>
          <c:cat>
            <c:strRef>
              <c:f>'TdB total'!$C$36:$C$42</c:f>
              <c:strCache>
                <c:ptCount val="7"/>
                <c:pt idx="0">
                  <c:v>Tête</c:v>
                </c:pt>
                <c:pt idx="1">
                  <c:v>Tronc</c:v>
                </c:pt>
                <c:pt idx="2">
                  <c:v>Dos</c:v>
                </c:pt>
                <c:pt idx="3">
                  <c:v>Membres inférieurs</c:v>
                </c:pt>
                <c:pt idx="4">
                  <c:v>Membres supérieurs</c:v>
                </c:pt>
                <c:pt idx="5">
                  <c:v>Sans objet</c:v>
                </c:pt>
                <c:pt idx="6">
                  <c:v>Non précisé</c:v>
                </c:pt>
              </c:strCache>
            </c:strRef>
          </c:cat>
          <c:val>
            <c:numRef>
              <c:f>'TdB total'!$I$36:$I$42</c:f>
              <c:numCache>
                <c:formatCode>General</c:formatCode>
                <c:ptCount val="7"/>
                <c:pt idx="0">
                  <c:v>38</c:v>
                </c:pt>
                <c:pt idx="1">
                  <c:v>20</c:v>
                </c:pt>
                <c:pt idx="2">
                  <c:v>15</c:v>
                </c:pt>
                <c:pt idx="3">
                  <c:v>13</c:v>
                </c:pt>
                <c:pt idx="4">
                  <c:v>13</c:v>
                </c:pt>
                <c:pt idx="5">
                  <c:v>7</c:v>
                </c:pt>
                <c:pt idx="6">
                  <c:v>5</c:v>
                </c:pt>
              </c:numCache>
            </c:numRef>
          </c:val>
        </c:ser>
        <c:dLbls>
          <c:showPercent val="1"/>
        </c:dLbls>
        <c:firstSliceAng val="0"/>
      </c:pieChart>
    </c:plotArea>
    <c:plotVisOnly val="1"/>
  </c:chart>
  <c:printSettings>
    <c:headerFooter/>
    <c:pageMargins b="0.75000000000000167" l="0.70000000000000062" r="0.70000000000000062" t="0.75000000000000167" header="0.30000000000000032" footer="0.30000000000000032"/>
    <c:pageSetup/>
  </c:printSettings>
</c:chartSpace>
</file>

<file path=xl/charts/chart19.xml><?xml version="1.0" encoding="utf-8"?>
<c:chartSpace xmlns:c="http://schemas.openxmlformats.org/drawingml/2006/chart" xmlns:a="http://schemas.openxmlformats.org/drawingml/2006/main" xmlns:r="http://schemas.openxmlformats.org/officeDocument/2006/relationships">
  <c:lang val="fr-FR"/>
  <c:style val="26"/>
  <c:chart>
    <c:title>
      <c:tx>
        <c:rich>
          <a:bodyPr/>
          <a:lstStyle/>
          <a:p>
            <a:pPr>
              <a:defRPr/>
            </a:pPr>
            <a:r>
              <a:rPr lang="en-US" sz="1800" b="1" i="0" baseline="0"/>
              <a:t>Répartition du sexe des victimes des accidents avec arrêt [2010 - 2016]</a:t>
            </a:r>
          </a:p>
        </c:rich>
      </c:tx>
      <c:layout/>
    </c:title>
    <c:plotArea>
      <c:layout/>
      <c:pieChart>
        <c:varyColors val="1"/>
        <c:ser>
          <c:idx val="0"/>
          <c:order val="0"/>
          <c:dLbls>
            <c:dLbl>
              <c:idx val="0"/>
              <c:layout>
                <c:manualLayout>
                  <c:x val="7.7964126655102189E-2"/>
                  <c:y val="4.0676048247005457E-2"/>
                </c:manualLayout>
              </c:layout>
              <c:showVal val="1"/>
              <c:showCatName val="1"/>
              <c:showPercent val="1"/>
              <c:separator>
</c:separator>
            </c:dLbl>
            <c:dLbl>
              <c:idx val="1"/>
              <c:layout>
                <c:manualLayout>
                  <c:x val="-0.12589638965475938"/>
                  <c:y val="-2.4185493079941466E-2"/>
                </c:manualLayout>
              </c:layout>
              <c:showVal val="1"/>
              <c:showCatName val="1"/>
              <c:showPercent val="1"/>
              <c:separator>
</c:separator>
            </c:dLbl>
            <c:dLbl>
              <c:idx val="2"/>
              <c:layout>
                <c:manualLayout>
                  <c:x val="-7.6130067796699827E-2"/>
                  <c:y val="4.2668434934395587E-2"/>
                </c:manualLayout>
              </c:layout>
              <c:showVal val="1"/>
              <c:showCatName val="1"/>
              <c:showPercent val="1"/>
              <c:separator>
</c:separator>
            </c:dLbl>
            <c:txPr>
              <a:bodyPr/>
              <a:lstStyle/>
              <a:p>
                <a:pPr>
                  <a:defRPr sz="1800"/>
                </a:pPr>
                <a:endParaRPr lang="fr-FR"/>
              </a:p>
            </c:txPr>
            <c:showVal val="1"/>
            <c:showCatName val="1"/>
            <c:showPercent val="1"/>
            <c:separator>
</c:separator>
            <c:showLeaderLines val="1"/>
          </c:dLbls>
          <c:cat>
            <c:strRef>
              <c:f>'TdB total'!$C$32:$C$34</c:f>
              <c:strCache>
                <c:ptCount val="3"/>
                <c:pt idx="0">
                  <c:v>Homme</c:v>
                </c:pt>
                <c:pt idx="1">
                  <c:v>Femme</c:v>
                </c:pt>
                <c:pt idx="2">
                  <c:v>Non précisé</c:v>
                </c:pt>
              </c:strCache>
            </c:strRef>
          </c:cat>
          <c:val>
            <c:numRef>
              <c:f>'TdB total'!$I$32:$I$34</c:f>
              <c:numCache>
                <c:formatCode>General</c:formatCode>
                <c:ptCount val="3"/>
                <c:pt idx="0">
                  <c:v>114</c:v>
                </c:pt>
                <c:pt idx="1">
                  <c:v>4</c:v>
                </c:pt>
                <c:pt idx="2">
                  <c:v>63</c:v>
                </c:pt>
              </c:numCache>
            </c:numRef>
          </c:val>
        </c:ser>
        <c:dLbls>
          <c:showPercent val="1"/>
        </c:dLbls>
        <c:firstSliceAng val="0"/>
      </c:pieChart>
    </c:plotArea>
    <c:plotVisOnly val="1"/>
  </c:chart>
  <c:printSettings>
    <c:headerFooter/>
    <c:pageMargins b="0.75000000000000167" l="0.70000000000000062" r="0.70000000000000062" t="0.75000000000000167" header="0.30000000000000032" footer="0.30000000000000032"/>
    <c:pageSetup/>
  </c:printSettings>
</c:chartSpace>
</file>

<file path=xl/charts/chart20.xml><?xml version="1.0" encoding="utf-8"?>
<c:chartSpace xmlns:c="http://schemas.openxmlformats.org/drawingml/2006/chart" xmlns:a="http://schemas.openxmlformats.org/drawingml/2006/main" xmlns:r="http://schemas.openxmlformats.org/officeDocument/2006/relationships">
  <c:lang val="fr-FR"/>
  <c:style val="26"/>
  <c:chart>
    <c:title>
      <c:tx>
        <c:rich>
          <a:bodyPr/>
          <a:lstStyle/>
          <a:p>
            <a:pPr>
              <a:defRPr/>
            </a:pPr>
            <a:r>
              <a:rPr lang="en-US"/>
              <a:t>Répartition</a:t>
            </a:r>
            <a:r>
              <a:rPr lang="en-US" baseline="0"/>
              <a:t> de la nature des liaisons des accidents avec arrêt [2010 - 2016]</a:t>
            </a:r>
            <a:endParaRPr lang="en-US"/>
          </a:p>
        </c:rich>
      </c:tx>
      <c:layout/>
    </c:title>
    <c:plotArea>
      <c:layout/>
      <c:barChart>
        <c:barDir val="col"/>
        <c:grouping val="clustered"/>
        <c:ser>
          <c:idx val="0"/>
          <c:order val="0"/>
          <c:tx>
            <c:strRef>
              <c:f>'TdB total'!$B$44</c:f>
              <c:strCache>
                <c:ptCount val="1"/>
              </c:strCache>
            </c:strRef>
          </c:tx>
          <c:dLbls>
            <c:txPr>
              <a:bodyPr/>
              <a:lstStyle/>
              <a:p>
                <a:pPr>
                  <a:defRPr sz="1800"/>
                </a:pPr>
                <a:endParaRPr lang="fr-FR"/>
              </a:p>
            </c:txPr>
            <c:dLblPos val="outEnd"/>
            <c:showVal val="1"/>
            <c:separator>
</c:separator>
          </c:dLbls>
          <c:cat>
            <c:strRef>
              <c:f>'TdB total'!$C$45:$C$60</c:f>
              <c:strCache>
                <c:ptCount val="16"/>
                <c:pt idx="0">
                  <c:v>Brûlure</c:v>
                </c:pt>
                <c:pt idx="1">
                  <c:v>Choc psychologique</c:v>
                </c:pt>
                <c:pt idx="2">
                  <c:v>Contusions, hématomes</c:v>
                </c:pt>
                <c:pt idx="3">
                  <c:v>Déchirure musculaire</c:v>
                </c:pt>
                <c:pt idx="4">
                  <c:v>Douleur (sans plus de précisions)</c:v>
                </c:pt>
                <c:pt idx="5">
                  <c:v>Ecrasement</c:v>
                </c:pt>
                <c:pt idx="6">
                  <c:v>Entorse</c:v>
                </c:pt>
                <c:pt idx="7">
                  <c:v>Fracture</c:v>
                </c:pt>
                <c:pt idx="8">
                  <c:v>Luxation</c:v>
                </c:pt>
                <c:pt idx="9">
                  <c:v>Malaise</c:v>
                </c:pt>
                <c:pt idx="10">
                  <c:v>Noyade</c:v>
                </c:pt>
                <c:pt idx="11">
                  <c:v>Piqûres insectes</c:v>
                </c:pt>
                <c:pt idx="12">
                  <c:v>Plaie, coupure</c:v>
                </c:pt>
                <c:pt idx="13">
                  <c:v>Sectionnement</c:v>
                </c:pt>
                <c:pt idx="14">
                  <c:v>Sans objet</c:v>
                </c:pt>
                <c:pt idx="15">
                  <c:v>Non précisé</c:v>
                </c:pt>
              </c:strCache>
            </c:strRef>
          </c:cat>
          <c:val>
            <c:numRef>
              <c:f>'TdB total'!$I$45:$I$60</c:f>
              <c:numCache>
                <c:formatCode>General</c:formatCode>
                <c:ptCount val="16"/>
                <c:pt idx="0">
                  <c:v>4</c:v>
                </c:pt>
                <c:pt idx="1">
                  <c:v>1</c:v>
                </c:pt>
                <c:pt idx="2">
                  <c:v>9</c:v>
                </c:pt>
                <c:pt idx="3">
                  <c:v>2</c:v>
                </c:pt>
                <c:pt idx="4">
                  <c:v>34</c:v>
                </c:pt>
                <c:pt idx="5">
                  <c:v>8</c:v>
                </c:pt>
                <c:pt idx="6">
                  <c:v>16</c:v>
                </c:pt>
                <c:pt idx="7">
                  <c:v>16</c:v>
                </c:pt>
                <c:pt idx="8">
                  <c:v>4</c:v>
                </c:pt>
                <c:pt idx="9">
                  <c:v>9</c:v>
                </c:pt>
                <c:pt idx="10">
                  <c:v>1</c:v>
                </c:pt>
                <c:pt idx="11">
                  <c:v>1</c:v>
                </c:pt>
                <c:pt idx="12">
                  <c:v>21</c:v>
                </c:pt>
                <c:pt idx="13">
                  <c:v>2</c:v>
                </c:pt>
                <c:pt idx="14">
                  <c:v>1</c:v>
                </c:pt>
                <c:pt idx="15">
                  <c:v>52</c:v>
                </c:pt>
              </c:numCache>
            </c:numRef>
          </c:val>
        </c:ser>
        <c:gapWidth val="100"/>
        <c:axId val="119618944"/>
        <c:axId val="119641216"/>
      </c:barChart>
      <c:catAx>
        <c:axId val="119618944"/>
        <c:scaling>
          <c:orientation val="minMax"/>
        </c:scaling>
        <c:axPos val="b"/>
        <c:tickLblPos val="nextTo"/>
        <c:crossAx val="119641216"/>
        <c:crosses val="autoZero"/>
        <c:auto val="1"/>
        <c:lblAlgn val="ctr"/>
        <c:lblOffset val="100"/>
      </c:catAx>
      <c:valAx>
        <c:axId val="119641216"/>
        <c:scaling>
          <c:orientation val="minMax"/>
        </c:scaling>
        <c:axPos val="l"/>
        <c:majorGridlines/>
        <c:numFmt formatCode="General" sourceLinked="1"/>
        <c:tickLblPos val="nextTo"/>
        <c:crossAx val="119618944"/>
        <c:crosses val="autoZero"/>
        <c:crossBetween val="between"/>
      </c:valAx>
    </c:plotArea>
    <c:plotVisOnly val="1"/>
  </c:chart>
  <c:printSettings>
    <c:headerFooter/>
    <c:pageMargins b="0.75000000000000189" l="0.70000000000000062" r="0.70000000000000062" t="0.75000000000000189" header="0.30000000000000032" footer="0.30000000000000032"/>
    <c:pageSetup/>
  </c:printSettings>
</c:chartSpace>
</file>

<file path=xl/charts/chart21.xml><?xml version="1.0" encoding="utf-8"?>
<c:chartSpace xmlns:c="http://schemas.openxmlformats.org/drawingml/2006/chart" xmlns:a="http://schemas.openxmlformats.org/drawingml/2006/main" xmlns:r="http://schemas.openxmlformats.org/officeDocument/2006/relationships">
  <c:lang val="fr-FR"/>
  <c:style val="29"/>
  <c:chart>
    <c:plotArea>
      <c:layout/>
      <c:barChart>
        <c:barDir val="col"/>
        <c:grouping val="clustered"/>
        <c:ser>
          <c:idx val="1"/>
          <c:order val="1"/>
          <c:tx>
            <c:strRef>
              <c:f>'TdB total'!$B$19</c:f>
              <c:strCache>
                <c:ptCount val="1"/>
                <c:pt idx="0">
                  <c:v>SMB</c:v>
                </c:pt>
              </c:strCache>
            </c:strRef>
          </c:tx>
          <c:cat>
            <c:multiLvlStrRef>
              <c:f>'TdB total'!$C$5:$J$18</c:f>
              <c:multiLvlStrCache>
                <c:ptCount val="16"/>
                <c:lvl>
                  <c:pt idx="0">
                    <c:v>#REF!</c:v>
                  </c:pt>
                  <c:pt idx="1">
                    <c:v>#REF!</c:v>
                  </c:pt>
                  <c:pt idx="8">
                    <c:v>Situations à Risques</c:v>
                  </c:pt>
                  <c:pt idx="9">
                    <c:v>Presque Accident</c:v>
                  </c:pt>
                  <c:pt idx="10">
                    <c:v>Accidents Bénins</c:v>
                  </c:pt>
                  <c:pt idx="11">
                    <c:v>Accidents de service sans Arrêt</c:v>
                  </c:pt>
                  <c:pt idx="12">
                    <c:v>Accidents de trajet sans Arrêt</c:v>
                  </c:pt>
                  <c:pt idx="13">
                    <c:v>Accidents de service avec Arrêt</c:v>
                  </c:pt>
                  <c:pt idx="14">
                    <c:v>Accidents de trajet avec Arrêt</c:v>
                  </c:pt>
                  <c:pt idx="15">
                    <c:v>Accidents Mortels</c:v>
                  </c:pt>
                </c:lvl>
                <c:lvl>
                  <c:pt idx="0">
                    <c:v>#REF!</c:v>
                  </c:pt>
                </c:lvl>
                <c:lvl>
                  <c:pt idx="0">
                    <c:v>#REF!</c:v>
                  </c:pt>
                </c:lvl>
                <c:lvl>
                  <c:pt idx="0">
                    <c:v>#REF!</c:v>
                  </c:pt>
                </c:lvl>
                <c:lvl>
                  <c:pt idx="0">
                    <c:v>#REF!</c:v>
                  </c:pt>
                </c:lvl>
                <c:lvl>
                  <c:pt idx="0">
                    <c:v>#REF!</c:v>
                  </c:pt>
                  <c:pt idx="1">
                    <c:v>Chantier Romanche Gavet</c:v>
                  </c:pt>
                  <c:pt idx="2">
                    <c:v>Entitées\Atelier Pont de Claix.xls</c:v>
                  </c:pt>
                </c:lvl>
                <c:lvl>
                  <c:pt idx="0">
                    <c:v>#REF!</c:v>
                  </c:pt>
                  <c:pt idx="1">
                    <c:v>Liste des entités</c:v>
                  </c:pt>
                  <c:pt idx="2">
                    <c:v>Rapport de l'entité</c:v>
                  </c:pt>
                </c:lvl>
                <c:lvl>
                  <c:pt idx="0">
                    <c:v>28</c:v>
                  </c:pt>
                </c:lvl>
              </c:multiLvlStrCache>
            </c:multiLvlStrRef>
          </c:cat>
          <c:val>
            <c:numRef>
              <c:f>'TdB total'!$C$19:$J$19</c:f>
              <c:numCache>
                <c:formatCode>General</c:formatCode>
                <c:ptCount val="8"/>
                <c:pt idx="0">
                  <c:v>558</c:v>
                </c:pt>
                <c:pt idx="1">
                  <c:v>4</c:v>
                </c:pt>
                <c:pt idx="2">
                  <c:v>0</c:v>
                </c:pt>
                <c:pt idx="3">
                  <c:v>0</c:v>
                </c:pt>
                <c:pt idx="4">
                  <c:v>0</c:v>
                </c:pt>
                <c:pt idx="5">
                  <c:v>0</c:v>
                </c:pt>
                <c:pt idx="6">
                  <c:v>0</c:v>
                </c:pt>
                <c:pt idx="7">
                  <c:v>0</c:v>
                </c:pt>
              </c:numCache>
            </c:numRef>
          </c:val>
        </c:ser>
        <c:ser>
          <c:idx val="2"/>
          <c:order val="2"/>
          <c:tx>
            <c:strRef>
              <c:f>'TdB total'!$B$20</c:f>
              <c:strCache>
                <c:ptCount val="1"/>
                <c:pt idx="0">
                  <c:v>GMH</c:v>
                </c:pt>
              </c:strCache>
            </c:strRef>
          </c:tx>
          <c:cat>
            <c:multiLvlStrRef>
              <c:f>'TdB total'!$C$5:$J$18</c:f>
              <c:multiLvlStrCache>
                <c:ptCount val="16"/>
                <c:lvl>
                  <c:pt idx="0">
                    <c:v>#REF!</c:v>
                  </c:pt>
                  <c:pt idx="1">
                    <c:v>#REF!</c:v>
                  </c:pt>
                  <c:pt idx="8">
                    <c:v>Situations à Risques</c:v>
                  </c:pt>
                  <c:pt idx="9">
                    <c:v>Presque Accident</c:v>
                  </c:pt>
                  <c:pt idx="10">
                    <c:v>Accidents Bénins</c:v>
                  </c:pt>
                  <c:pt idx="11">
                    <c:v>Accidents de service sans Arrêt</c:v>
                  </c:pt>
                  <c:pt idx="12">
                    <c:v>Accidents de trajet sans Arrêt</c:v>
                  </c:pt>
                  <c:pt idx="13">
                    <c:v>Accidents de service avec Arrêt</c:v>
                  </c:pt>
                  <c:pt idx="14">
                    <c:v>Accidents de trajet avec Arrêt</c:v>
                  </c:pt>
                  <c:pt idx="15">
                    <c:v>Accidents Mortels</c:v>
                  </c:pt>
                </c:lvl>
                <c:lvl>
                  <c:pt idx="0">
                    <c:v>#REF!</c:v>
                  </c:pt>
                </c:lvl>
                <c:lvl>
                  <c:pt idx="0">
                    <c:v>#REF!</c:v>
                  </c:pt>
                </c:lvl>
                <c:lvl>
                  <c:pt idx="0">
                    <c:v>#REF!</c:v>
                  </c:pt>
                </c:lvl>
                <c:lvl>
                  <c:pt idx="0">
                    <c:v>#REF!</c:v>
                  </c:pt>
                </c:lvl>
                <c:lvl>
                  <c:pt idx="0">
                    <c:v>#REF!</c:v>
                  </c:pt>
                  <c:pt idx="1">
                    <c:v>Chantier Romanche Gavet</c:v>
                  </c:pt>
                  <c:pt idx="2">
                    <c:v>Entitées\Atelier Pont de Claix.xls</c:v>
                  </c:pt>
                </c:lvl>
                <c:lvl>
                  <c:pt idx="0">
                    <c:v>#REF!</c:v>
                  </c:pt>
                  <c:pt idx="1">
                    <c:v>Liste des entités</c:v>
                  </c:pt>
                  <c:pt idx="2">
                    <c:v>Rapport de l'entité</c:v>
                  </c:pt>
                </c:lvl>
                <c:lvl>
                  <c:pt idx="0">
                    <c:v>28</c:v>
                  </c:pt>
                </c:lvl>
              </c:multiLvlStrCache>
            </c:multiLvlStrRef>
          </c:cat>
          <c:val>
            <c:numRef>
              <c:f>'TdB total'!$C$20:$J$20</c:f>
              <c:numCache>
                <c:formatCode>General</c:formatCode>
                <c:ptCount val="8"/>
                <c:pt idx="0">
                  <c:v>241</c:v>
                </c:pt>
                <c:pt idx="1">
                  <c:v>19</c:v>
                </c:pt>
                <c:pt idx="2">
                  <c:v>0</c:v>
                </c:pt>
                <c:pt idx="3">
                  <c:v>0</c:v>
                </c:pt>
                <c:pt idx="4">
                  <c:v>0</c:v>
                </c:pt>
                <c:pt idx="5">
                  <c:v>0</c:v>
                </c:pt>
                <c:pt idx="6">
                  <c:v>0</c:v>
                </c:pt>
                <c:pt idx="7">
                  <c:v>0</c:v>
                </c:pt>
              </c:numCache>
            </c:numRef>
          </c:val>
        </c:ser>
        <c:ser>
          <c:idx val="3"/>
          <c:order val="3"/>
          <c:tx>
            <c:strRef>
              <c:f>'TdB total'!$B$21</c:f>
              <c:strCache>
                <c:ptCount val="1"/>
                <c:pt idx="0">
                  <c:v>EVS</c:v>
                </c:pt>
              </c:strCache>
            </c:strRef>
          </c:tx>
          <c:cat>
            <c:multiLvlStrRef>
              <c:f>'TdB total'!$C$5:$J$18</c:f>
              <c:multiLvlStrCache>
                <c:ptCount val="16"/>
                <c:lvl>
                  <c:pt idx="0">
                    <c:v>#REF!</c:v>
                  </c:pt>
                  <c:pt idx="1">
                    <c:v>#REF!</c:v>
                  </c:pt>
                  <c:pt idx="8">
                    <c:v>Situations à Risques</c:v>
                  </c:pt>
                  <c:pt idx="9">
                    <c:v>Presque Accident</c:v>
                  </c:pt>
                  <c:pt idx="10">
                    <c:v>Accidents Bénins</c:v>
                  </c:pt>
                  <c:pt idx="11">
                    <c:v>Accidents de service sans Arrêt</c:v>
                  </c:pt>
                  <c:pt idx="12">
                    <c:v>Accidents de trajet sans Arrêt</c:v>
                  </c:pt>
                  <c:pt idx="13">
                    <c:v>Accidents de service avec Arrêt</c:v>
                  </c:pt>
                  <c:pt idx="14">
                    <c:v>Accidents de trajet avec Arrêt</c:v>
                  </c:pt>
                  <c:pt idx="15">
                    <c:v>Accidents Mortels</c:v>
                  </c:pt>
                </c:lvl>
                <c:lvl>
                  <c:pt idx="0">
                    <c:v>#REF!</c:v>
                  </c:pt>
                </c:lvl>
                <c:lvl>
                  <c:pt idx="0">
                    <c:v>#REF!</c:v>
                  </c:pt>
                </c:lvl>
                <c:lvl>
                  <c:pt idx="0">
                    <c:v>#REF!</c:v>
                  </c:pt>
                </c:lvl>
                <c:lvl>
                  <c:pt idx="0">
                    <c:v>#REF!</c:v>
                  </c:pt>
                </c:lvl>
                <c:lvl>
                  <c:pt idx="0">
                    <c:v>#REF!</c:v>
                  </c:pt>
                  <c:pt idx="1">
                    <c:v>Chantier Romanche Gavet</c:v>
                  </c:pt>
                  <c:pt idx="2">
                    <c:v>Entitées\Atelier Pont de Claix.xls</c:v>
                  </c:pt>
                </c:lvl>
                <c:lvl>
                  <c:pt idx="0">
                    <c:v>#REF!</c:v>
                  </c:pt>
                  <c:pt idx="1">
                    <c:v>Liste des entités</c:v>
                  </c:pt>
                  <c:pt idx="2">
                    <c:v>Rapport de l'entité</c:v>
                  </c:pt>
                </c:lvl>
                <c:lvl>
                  <c:pt idx="0">
                    <c:v>28</c:v>
                  </c:pt>
                </c:lvl>
              </c:multiLvlStrCache>
            </c:multiLvlStrRef>
          </c:cat>
          <c:val>
            <c:numRef>
              <c:f>'TdB total'!$C$21:$J$21</c:f>
              <c:numCache>
                <c:formatCode>General</c:formatCode>
                <c:ptCount val="8"/>
                <c:pt idx="0">
                  <c:v>529</c:v>
                </c:pt>
                <c:pt idx="1">
                  <c:v>21</c:v>
                </c:pt>
                <c:pt idx="2">
                  <c:v>0</c:v>
                </c:pt>
                <c:pt idx="3">
                  <c:v>0</c:v>
                </c:pt>
                <c:pt idx="4">
                  <c:v>0</c:v>
                </c:pt>
                <c:pt idx="5">
                  <c:v>0</c:v>
                </c:pt>
                <c:pt idx="6">
                  <c:v>0</c:v>
                </c:pt>
                <c:pt idx="7">
                  <c:v>0</c:v>
                </c:pt>
              </c:numCache>
            </c:numRef>
          </c:val>
        </c:ser>
        <c:ser>
          <c:idx val="4"/>
          <c:order val="4"/>
          <c:tx>
            <c:strRef>
              <c:f>'TdB total'!$B$22</c:f>
              <c:strCache>
                <c:ptCount val="1"/>
                <c:pt idx="0">
                  <c:v>SRH</c:v>
                </c:pt>
              </c:strCache>
            </c:strRef>
          </c:tx>
          <c:cat>
            <c:multiLvlStrRef>
              <c:f>'TdB total'!$C$5:$J$18</c:f>
              <c:multiLvlStrCache>
                <c:ptCount val="16"/>
                <c:lvl>
                  <c:pt idx="0">
                    <c:v>#REF!</c:v>
                  </c:pt>
                  <c:pt idx="1">
                    <c:v>#REF!</c:v>
                  </c:pt>
                  <c:pt idx="8">
                    <c:v>Situations à Risques</c:v>
                  </c:pt>
                  <c:pt idx="9">
                    <c:v>Presque Accident</c:v>
                  </c:pt>
                  <c:pt idx="10">
                    <c:v>Accidents Bénins</c:v>
                  </c:pt>
                  <c:pt idx="11">
                    <c:v>Accidents de service sans Arrêt</c:v>
                  </c:pt>
                  <c:pt idx="12">
                    <c:v>Accidents de trajet sans Arrêt</c:v>
                  </c:pt>
                  <c:pt idx="13">
                    <c:v>Accidents de service avec Arrêt</c:v>
                  </c:pt>
                  <c:pt idx="14">
                    <c:v>Accidents de trajet avec Arrêt</c:v>
                  </c:pt>
                  <c:pt idx="15">
                    <c:v>Accidents Mortels</c:v>
                  </c:pt>
                </c:lvl>
                <c:lvl>
                  <c:pt idx="0">
                    <c:v>#REF!</c:v>
                  </c:pt>
                </c:lvl>
                <c:lvl>
                  <c:pt idx="0">
                    <c:v>#REF!</c:v>
                  </c:pt>
                </c:lvl>
                <c:lvl>
                  <c:pt idx="0">
                    <c:v>#REF!</c:v>
                  </c:pt>
                </c:lvl>
                <c:lvl>
                  <c:pt idx="0">
                    <c:v>#REF!</c:v>
                  </c:pt>
                </c:lvl>
                <c:lvl>
                  <c:pt idx="0">
                    <c:v>#REF!</c:v>
                  </c:pt>
                  <c:pt idx="1">
                    <c:v>Chantier Romanche Gavet</c:v>
                  </c:pt>
                  <c:pt idx="2">
                    <c:v>Entitées\Atelier Pont de Claix.xls</c:v>
                  </c:pt>
                </c:lvl>
                <c:lvl>
                  <c:pt idx="0">
                    <c:v>#REF!</c:v>
                  </c:pt>
                  <c:pt idx="1">
                    <c:v>Liste des entités</c:v>
                  </c:pt>
                  <c:pt idx="2">
                    <c:v>Rapport de l'entité</c:v>
                  </c:pt>
                </c:lvl>
                <c:lvl>
                  <c:pt idx="0">
                    <c:v>28</c:v>
                  </c:pt>
                </c:lvl>
              </c:multiLvlStrCache>
            </c:multiLvlStrRef>
          </c:cat>
          <c:val>
            <c:numRef>
              <c:f>'TdB total'!$C$22:$J$22</c:f>
              <c:numCache>
                <c:formatCode>General</c:formatCode>
                <c:ptCount val="8"/>
                <c:pt idx="0">
                  <c:v>300</c:v>
                </c:pt>
                <c:pt idx="1">
                  <c:v>1</c:v>
                </c:pt>
                <c:pt idx="2">
                  <c:v>0</c:v>
                </c:pt>
                <c:pt idx="3">
                  <c:v>0</c:v>
                </c:pt>
                <c:pt idx="4">
                  <c:v>0</c:v>
                </c:pt>
                <c:pt idx="5">
                  <c:v>0</c:v>
                </c:pt>
                <c:pt idx="6">
                  <c:v>0</c:v>
                </c:pt>
                <c:pt idx="7">
                  <c:v>0</c:v>
                </c:pt>
              </c:numCache>
            </c:numRef>
          </c:val>
        </c:ser>
        <c:ser>
          <c:idx val="5"/>
          <c:order val="5"/>
          <c:tx>
            <c:strRef>
              <c:f>'TdB total'!$B$23</c:f>
              <c:strCache>
                <c:ptCount val="1"/>
                <c:pt idx="0">
                  <c:v>EM</c:v>
                </c:pt>
              </c:strCache>
            </c:strRef>
          </c:tx>
          <c:cat>
            <c:multiLvlStrRef>
              <c:f>'TdB total'!$C$5:$J$18</c:f>
              <c:multiLvlStrCache>
                <c:ptCount val="16"/>
                <c:lvl>
                  <c:pt idx="0">
                    <c:v>#REF!</c:v>
                  </c:pt>
                  <c:pt idx="1">
                    <c:v>#REF!</c:v>
                  </c:pt>
                  <c:pt idx="8">
                    <c:v>Situations à Risques</c:v>
                  </c:pt>
                  <c:pt idx="9">
                    <c:v>Presque Accident</c:v>
                  </c:pt>
                  <c:pt idx="10">
                    <c:v>Accidents Bénins</c:v>
                  </c:pt>
                  <c:pt idx="11">
                    <c:v>Accidents de service sans Arrêt</c:v>
                  </c:pt>
                  <c:pt idx="12">
                    <c:v>Accidents de trajet sans Arrêt</c:v>
                  </c:pt>
                  <c:pt idx="13">
                    <c:v>Accidents de service avec Arrêt</c:v>
                  </c:pt>
                  <c:pt idx="14">
                    <c:v>Accidents de trajet avec Arrêt</c:v>
                  </c:pt>
                  <c:pt idx="15">
                    <c:v>Accidents Mortels</c:v>
                  </c:pt>
                </c:lvl>
                <c:lvl>
                  <c:pt idx="0">
                    <c:v>#REF!</c:v>
                  </c:pt>
                </c:lvl>
                <c:lvl>
                  <c:pt idx="0">
                    <c:v>#REF!</c:v>
                  </c:pt>
                </c:lvl>
                <c:lvl>
                  <c:pt idx="0">
                    <c:v>#REF!</c:v>
                  </c:pt>
                </c:lvl>
                <c:lvl>
                  <c:pt idx="0">
                    <c:v>#REF!</c:v>
                  </c:pt>
                </c:lvl>
                <c:lvl>
                  <c:pt idx="0">
                    <c:v>#REF!</c:v>
                  </c:pt>
                  <c:pt idx="1">
                    <c:v>Chantier Romanche Gavet</c:v>
                  </c:pt>
                  <c:pt idx="2">
                    <c:v>Entitées\Atelier Pont de Claix.xls</c:v>
                  </c:pt>
                </c:lvl>
                <c:lvl>
                  <c:pt idx="0">
                    <c:v>#REF!</c:v>
                  </c:pt>
                  <c:pt idx="1">
                    <c:v>Liste des entités</c:v>
                  </c:pt>
                  <c:pt idx="2">
                    <c:v>Rapport de l'entité</c:v>
                  </c:pt>
                </c:lvl>
                <c:lvl>
                  <c:pt idx="0">
                    <c:v>28</c:v>
                  </c:pt>
                </c:lvl>
              </c:multiLvlStrCache>
            </c:multiLvlStrRef>
          </c:cat>
          <c:val>
            <c:numRef>
              <c:f>'TdB total'!$C$23:$J$23</c:f>
              <c:numCache>
                <c:formatCode>General</c:formatCode>
                <c:ptCount val="8"/>
                <c:pt idx="0">
                  <c:v>12</c:v>
                </c:pt>
                <c:pt idx="1">
                  <c:v>0</c:v>
                </c:pt>
                <c:pt idx="2">
                  <c:v>0</c:v>
                </c:pt>
                <c:pt idx="3">
                  <c:v>0</c:v>
                </c:pt>
                <c:pt idx="4">
                  <c:v>0</c:v>
                </c:pt>
                <c:pt idx="5">
                  <c:v>0</c:v>
                </c:pt>
                <c:pt idx="6">
                  <c:v>0</c:v>
                </c:pt>
                <c:pt idx="7">
                  <c:v>0</c:v>
                </c:pt>
              </c:numCache>
            </c:numRef>
          </c:val>
        </c:ser>
        <c:ser>
          <c:idx val="6"/>
          <c:order val="6"/>
          <c:tx>
            <c:strRef>
              <c:f>'TdB total'!$B$24</c:f>
              <c:strCache>
                <c:ptCount val="1"/>
                <c:pt idx="0">
                  <c:v>VDM</c:v>
                </c:pt>
              </c:strCache>
            </c:strRef>
          </c:tx>
          <c:cat>
            <c:multiLvlStrRef>
              <c:f>'TdB total'!$C$5:$J$18</c:f>
              <c:multiLvlStrCache>
                <c:ptCount val="16"/>
                <c:lvl>
                  <c:pt idx="0">
                    <c:v>#REF!</c:v>
                  </c:pt>
                  <c:pt idx="1">
                    <c:v>#REF!</c:v>
                  </c:pt>
                  <c:pt idx="8">
                    <c:v>Situations à Risques</c:v>
                  </c:pt>
                  <c:pt idx="9">
                    <c:v>Presque Accident</c:v>
                  </c:pt>
                  <c:pt idx="10">
                    <c:v>Accidents Bénins</c:v>
                  </c:pt>
                  <c:pt idx="11">
                    <c:v>Accidents de service sans Arrêt</c:v>
                  </c:pt>
                  <c:pt idx="12">
                    <c:v>Accidents de trajet sans Arrêt</c:v>
                  </c:pt>
                  <c:pt idx="13">
                    <c:v>Accidents de service avec Arrêt</c:v>
                  </c:pt>
                  <c:pt idx="14">
                    <c:v>Accidents de trajet avec Arrêt</c:v>
                  </c:pt>
                  <c:pt idx="15">
                    <c:v>Accidents Mortels</c:v>
                  </c:pt>
                </c:lvl>
                <c:lvl>
                  <c:pt idx="0">
                    <c:v>#REF!</c:v>
                  </c:pt>
                </c:lvl>
                <c:lvl>
                  <c:pt idx="0">
                    <c:v>#REF!</c:v>
                  </c:pt>
                </c:lvl>
                <c:lvl>
                  <c:pt idx="0">
                    <c:v>#REF!</c:v>
                  </c:pt>
                </c:lvl>
                <c:lvl>
                  <c:pt idx="0">
                    <c:v>#REF!</c:v>
                  </c:pt>
                </c:lvl>
                <c:lvl>
                  <c:pt idx="0">
                    <c:v>#REF!</c:v>
                  </c:pt>
                  <c:pt idx="1">
                    <c:v>Chantier Romanche Gavet</c:v>
                  </c:pt>
                  <c:pt idx="2">
                    <c:v>Entitées\Atelier Pont de Claix.xls</c:v>
                  </c:pt>
                </c:lvl>
                <c:lvl>
                  <c:pt idx="0">
                    <c:v>#REF!</c:v>
                  </c:pt>
                  <c:pt idx="1">
                    <c:v>Liste des entités</c:v>
                  </c:pt>
                  <c:pt idx="2">
                    <c:v>Rapport de l'entité</c:v>
                  </c:pt>
                </c:lvl>
                <c:lvl>
                  <c:pt idx="0">
                    <c:v>28</c:v>
                  </c:pt>
                </c:lvl>
              </c:multiLvlStrCache>
            </c:multiLvlStrRef>
          </c:cat>
          <c:val>
            <c:numRef>
              <c:f>'TdB total'!$C$24:$J$24</c:f>
              <c:numCache>
                <c:formatCode>General</c:formatCode>
                <c:ptCount val="8"/>
                <c:pt idx="0">
                  <c:v>248</c:v>
                </c:pt>
                <c:pt idx="1">
                  <c:v>2</c:v>
                </c:pt>
                <c:pt idx="2">
                  <c:v>0</c:v>
                </c:pt>
                <c:pt idx="3">
                  <c:v>0</c:v>
                </c:pt>
                <c:pt idx="4">
                  <c:v>0</c:v>
                </c:pt>
                <c:pt idx="5">
                  <c:v>0</c:v>
                </c:pt>
                <c:pt idx="6">
                  <c:v>0</c:v>
                </c:pt>
                <c:pt idx="7">
                  <c:v>0</c:v>
                </c:pt>
              </c:numCache>
            </c:numRef>
          </c:val>
        </c:ser>
        <c:ser>
          <c:idx val="7"/>
          <c:order val="7"/>
          <c:tx>
            <c:strRef>
              <c:f>'TdB total'!$B$25</c:f>
              <c:strCache>
                <c:ptCount val="1"/>
                <c:pt idx="0">
                  <c:v>Total agents UPA</c:v>
                </c:pt>
              </c:strCache>
            </c:strRef>
          </c:tx>
          <c:cat>
            <c:multiLvlStrRef>
              <c:f>'TdB total'!$C$5:$J$18</c:f>
              <c:multiLvlStrCache>
                <c:ptCount val="16"/>
                <c:lvl>
                  <c:pt idx="0">
                    <c:v>#REF!</c:v>
                  </c:pt>
                  <c:pt idx="1">
                    <c:v>#REF!</c:v>
                  </c:pt>
                  <c:pt idx="8">
                    <c:v>Situations à Risques</c:v>
                  </c:pt>
                  <c:pt idx="9">
                    <c:v>Presque Accident</c:v>
                  </c:pt>
                  <c:pt idx="10">
                    <c:v>Accidents Bénins</c:v>
                  </c:pt>
                  <c:pt idx="11">
                    <c:v>Accidents de service sans Arrêt</c:v>
                  </c:pt>
                  <c:pt idx="12">
                    <c:v>Accidents de trajet sans Arrêt</c:v>
                  </c:pt>
                  <c:pt idx="13">
                    <c:v>Accidents de service avec Arrêt</c:v>
                  </c:pt>
                  <c:pt idx="14">
                    <c:v>Accidents de trajet avec Arrêt</c:v>
                  </c:pt>
                  <c:pt idx="15">
                    <c:v>Accidents Mortels</c:v>
                  </c:pt>
                </c:lvl>
                <c:lvl>
                  <c:pt idx="0">
                    <c:v>#REF!</c:v>
                  </c:pt>
                </c:lvl>
                <c:lvl>
                  <c:pt idx="0">
                    <c:v>#REF!</c:v>
                  </c:pt>
                </c:lvl>
                <c:lvl>
                  <c:pt idx="0">
                    <c:v>#REF!</c:v>
                  </c:pt>
                </c:lvl>
                <c:lvl>
                  <c:pt idx="0">
                    <c:v>#REF!</c:v>
                  </c:pt>
                </c:lvl>
                <c:lvl>
                  <c:pt idx="0">
                    <c:v>#REF!</c:v>
                  </c:pt>
                  <c:pt idx="1">
                    <c:v>Chantier Romanche Gavet</c:v>
                  </c:pt>
                  <c:pt idx="2">
                    <c:v>Entitées\Atelier Pont de Claix.xls</c:v>
                  </c:pt>
                </c:lvl>
                <c:lvl>
                  <c:pt idx="0">
                    <c:v>#REF!</c:v>
                  </c:pt>
                  <c:pt idx="1">
                    <c:v>Liste des entités</c:v>
                  </c:pt>
                  <c:pt idx="2">
                    <c:v>Rapport de l'entité</c:v>
                  </c:pt>
                </c:lvl>
                <c:lvl>
                  <c:pt idx="0">
                    <c:v>28</c:v>
                  </c:pt>
                </c:lvl>
              </c:multiLvlStrCache>
            </c:multiLvlStrRef>
          </c:cat>
          <c:val>
            <c:numRef>
              <c:f>'TdB total'!$C$25:$J$25</c:f>
              <c:numCache>
                <c:formatCode>General</c:formatCode>
                <c:ptCount val="8"/>
                <c:pt idx="0">
                  <c:v>1888</c:v>
                </c:pt>
                <c:pt idx="1">
                  <c:v>47</c:v>
                </c:pt>
                <c:pt idx="2">
                  <c:v>0</c:v>
                </c:pt>
                <c:pt idx="3">
                  <c:v>0</c:v>
                </c:pt>
                <c:pt idx="4">
                  <c:v>0</c:v>
                </c:pt>
                <c:pt idx="5">
                  <c:v>0</c:v>
                </c:pt>
                <c:pt idx="6">
                  <c:v>0</c:v>
                </c:pt>
                <c:pt idx="7">
                  <c:v>0</c:v>
                </c:pt>
              </c:numCache>
            </c:numRef>
          </c:val>
        </c:ser>
        <c:ser>
          <c:idx val="0"/>
          <c:order val="0"/>
          <c:dLbls>
            <c:txPr>
              <a:bodyPr/>
              <a:lstStyle/>
              <a:p>
                <a:pPr>
                  <a:defRPr sz="1000" b="0" i="0" u="none" strike="noStrike" baseline="0">
                    <a:solidFill>
                      <a:srgbClr val="000000"/>
                    </a:solidFill>
                    <a:latin typeface="Calibri"/>
                    <a:ea typeface="Calibri"/>
                    <a:cs typeface="Calibri"/>
                  </a:defRPr>
                </a:pPr>
                <a:endParaRPr lang="fr-FR"/>
              </a:p>
            </c:txPr>
            <c:dLblPos val="outEnd"/>
            <c:showVal val="1"/>
          </c:dLbls>
          <c:cat>
            <c:strRef>
              <c:f>[1]Feuil1!$B$2:$B$4</c:f>
              <c:strCache>
                <c:ptCount val="3"/>
                <c:pt idx="0">
                  <c:v>C</c:v>
                </c:pt>
                <c:pt idx="1">
                  <c:v>B</c:v>
                </c:pt>
                <c:pt idx="2">
                  <c:v>A</c:v>
                </c:pt>
              </c:strCache>
            </c:strRef>
          </c:cat>
          <c:val>
            <c:numRef>
              <c:f>[1]Feuil1!$C$2:$C$4</c:f>
              <c:numCache>
                <c:formatCode>General</c:formatCode>
                <c:ptCount val="3"/>
                <c:pt idx="0">
                  <c:v>63</c:v>
                </c:pt>
                <c:pt idx="1">
                  <c:v>50</c:v>
                </c:pt>
                <c:pt idx="2">
                  <c:v>12</c:v>
                </c:pt>
              </c:numCache>
            </c:numRef>
          </c:val>
        </c:ser>
        <c:gapWidth val="100"/>
        <c:axId val="119755904"/>
        <c:axId val="119757440"/>
      </c:barChart>
      <c:catAx>
        <c:axId val="119755904"/>
        <c:scaling>
          <c:orientation val="minMax"/>
        </c:scaling>
        <c:axPos val="b"/>
        <c:numFmt formatCode="General" sourceLinked="1"/>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9757440"/>
        <c:crosses val="autoZero"/>
        <c:auto val="1"/>
        <c:lblAlgn val="ctr"/>
        <c:lblOffset val="100"/>
      </c:catAx>
      <c:valAx>
        <c:axId val="119757440"/>
        <c:scaling>
          <c:orientation val="minMax"/>
        </c:scaling>
        <c:axPos val="l"/>
        <c:majorGridlines/>
        <c:numFmt formatCode="General" sourceLinked="1"/>
        <c:tickLblPos val="nextTo"/>
        <c:txPr>
          <a:bodyPr rot="0" vert="horz"/>
          <a:lstStyle/>
          <a:p>
            <a:pPr>
              <a:defRPr sz="1000" b="0" i="0" u="none" strike="noStrike" baseline="0">
                <a:solidFill>
                  <a:srgbClr val="000000"/>
                </a:solidFill>
                <a:latin typeface="Calibri"/>
                <a:ea typeface="Calibri"/>
                <a:cs typeface="Calibri"/>
              </a:defRPr>
            </a:pPr>
            <a:endParaRPr lang="fr-FR"/>
          </a:p>
        </c:txPr>
        <c:crossAx val="119755904"/>
        <c:crosses val="autoZero"/>
        <c:crossBetween val="between"/>
      </c:valAx>
    </c:plotArea>
    <c:plotVisOnly val="1"/>
    <c:dispBlanksAs val="gap"/>
  </c:chart>
  <c:txPr>
    <a:bodyPr/>
    <a:lstStyle/>
    <a:p>
      <a:pPr>
        <a:defRPr sz="1000" b="0" i="0" u="none" strike="noStrike" baseline="0">
          <a:solidFill>
            <a:srgbClr val="000000"/>
          </a:solidFill>
          <a:latin typeface="Calibri"/>
          <a:ea typeface="Calibri"/>
          <a:cs typeface="Calibri"/>
        </a:defRPr>
      </a:pPr>
      <a:endParaRPr lang="fr-FR"/>
    </a:p>
  </c:txPr>
  <c:printSettings>
    <c:headerFooter/>
    <c:pageMargins b="0.75000000000000244" l="0.70000000000000062" r="0.70000000000000062" t="0.75000000000000244" header="0.30000000000000032" footer="0.30000000000000032"/>
    <c:pageSetup/>
  </c:printSettings>
</c:chartSpace>
</file>

<file path=xl/charts/chart22.xml><?xml version="1.0" encoding="utf-8"?>
<c:chartSpace xmlns:c="http://schemas.openxmlformats.org/drawingml/2006/chart" xmlns:a="http://schemas.openxmlformats.org/drawingml/2006/main" xmlns:r="http://schemas.openxmlformats.org/officeDocument/2006/relationships">
  <c:lang val="fr-FR"/>
  <c:style val="26"/>
  <c:chart>
    <c:title>
      <c:tx>
        <c:strRef>
          <c:f>'Graphique AAA'!$B$4</c:f>
          <c:strCache>
            <c:ptCount val="1"/>
            <c:pt idx="0">
              <c:v>Répartition du sexe des victimes des accidents avec arrêt [11/01/2010 - 09/06/2016]</c:v>
            </c:pt>
          </c:strCache>
        </c:strRef>
      </c:tx>
      <c:layout/>
    </c:title>
    <c:plotArea>
      <c:layout/>
      <c:pieChart>
        <c:varyColors val="1"/>
        <c:ser>
          <c:idx val="0"/>
          <c:order val="0"/>
          <c:dLbls>
            <c:dLbl>
              <c:idx val="1"/>
              <c:layout>
                <c:manualLayout>
                  <c:x val="1.3001561043529323E-2"/>
                  <c:y val="6.5178104023857958E-2"/>
                </c:manualLayout>
              </c:layout>
              <c:showCatName val="1"/>
              <c:showPercent val="1"/>
            </c:dLbl>
            <c:dLbl>
              <c:idx val="2"/>
              <c:layout/>
              <c:showVal val="1"/>
              <c:showCatName val="1"/>
              <c:showPercent val="1"/>
            </c:dLbl>
            <c:txPr>
              <a:bodyPr/>
              <a:lstStyle/>
              <a:p>
                <a:pPr>
                  <a:defRPr sz="1400"/>
                </a:pPr>
                <a:endParaRPr lang="fr-FR"/>
              </a:p>
            </c:txPr>
            <c:showCatName val="1"/>
            <c:showPercent val="1"/>
            <c:showLeaderLines val="1"/>
          </c:dLbls>
          <c:cat>
            <c:strRef>
              <c:f>'Tdb AAA'!$B$4:$B$6</c:f>
              <c:strCache>
                <c:ptCount val="3"/>
                <c:pt idx="0">
                  <c:v>Homme</c:v>
                </c:pt>
                <c:pt idx="1">
                  <c:v>Femme</c:v>
                </c:pt>
                <c:pt idx="2">
                  <c:v>Non précisé</c:v>
                </c:pt>
              </c:strCache>
            </c:strRef>
          </c:cat>
          <c:val>
            <c:numRef>
              <c:f>'Tdb AAA'!$C$4:$C$6</c:f>
              <c:numCache>
                <c:formatCode>General</c:formatCode>
                <c:ptCount val="3"/>
                <c:pt idx="0">
                  <c:v>114</c:v>
                </c:pt>
                <c:pt idx="1">
                  <c:v>4</c:v>
                </c:pt>
                <c:pt idx="2">
                  <c:v>63</c:v>
                </c:pt>
              </c:numCache>
            </c:numRef>
          </c:val>
        </c:ser>
        <c:dLbls>
          <c:showCatName val="1"/>
          <c:showPercent val="1"/>
        </c:dLbls>
        <c:firstSliceAng val="0"/>
      </c:pieChart>
    </c:plotArea>
    <c:plotVisOnly val="1"/>
  </c:chart>
  <c:printSettings>
    <c:headerFooter/>
    <c:pageMargins b="0.75000000000000022" l="0.70000000000000018" r="0.70000000000000018" t="0.75000000000000022" header="0.3000000000000001" footer="0.3000000000000001"/>
    <c:pageSetup/>
  </c:printSettings>
</c:chartSpace>
</file>

<file path=xl/charts/chart23.xml><?xml version="1.0" encoding="utf-8"?>
<c:chartSpace xmlns:c="http://schemas.openxmlformats.org/drawingml/2006/chart" xmlns:a="http://schemas.openxmlformats.org/drawingml/2006/main" xmlns:r="http://schemas.openxmlformats.org/officeDocument/2006/relationships">
  <c:lang val="fr-FR"/>
  <c:style val="28"/>
  <c:chart>
    <c:title>
      <c:tx>
        <c:strRef>
          <c:f>'Graphique AAA'!$B$5</c:f>
          <c:strCache>
            <c:ptCount val="1"/>
            <c:pt idx="0">
              <c:v>Répartition de la localisation des lésions sur les victimes d'accidents avec arrêt[11/01/2010 - 09/06/2016]</c:v>
            </c:pt>
          </c:strCache>
        </c:strRef>
      </c:tx>
      <c:layout/>
    </c:title>
    <c:plotArea>
      <c:layout/>
      <c:barChart>
        <c:barDir val="col"/>
        <c:grouping val="clustered"/>
        <c:ser>
          <c:idx val="0"/>
          <c:order val="0"/>
          <c:cat>
            <c:strRef>
              <c:f>'Tdb AAA'!$B$8:$B$14</c:f>
              <c:strCache>
                <c:ptCount val="7"/>
                <c:pt idx="0">
                  <c:v>Tête</c:v>
                </c:pt>
                <c:pt idx="1">
                  <c:v>Tronc</c:v>
                </c:pt>
                <c:pt idx="2">
                  <c:v>Dos</c:v>
                </c:pt>
                <c:pt idx="3">
                  <c:v>Membres inférieurs</c:v>
                </c:pt>
                <c:pt idx="4">
                  <c:v>Membres supérieurs</c:v>
                </c:pt>
                <c:pt idx="5">
                  <c:v>Sans objet</c:v>
                </c:pt>
                <c:pt idx="6">
                  <c:v>Non précisé</c:v>
                </c:pt>
              </c:strCache>
            </c:strRef>
          </c:cat>
          <c:val>
            <c:numRef>
              <c:f>'Tdb AAA'!$C$8:$C$14</c:f>
              <c:numCache>
                <c:formatCode>General</c:formatCode>
                <c:ptCount val="7"/>
                <c:pt idx="0">
                  <c:v>13</c:v>
                </c:pt>
                <c:pt idx="1">
                  <c:v>13</c:v>
                </c:pt>
                <c:pt idx="2">
                  <c:v>20</c:v>
                </c:pt>
                <c:pt idx="3">
                  <c:v>38</c:v>
                </c:pt>
                <c:pt idx="4">
                  <c:v>57</c:v>
                </c:pt>
                <c:pt idx="5">
                  <c:v>1</c:v>
                </c:pt>
                <c:pt idx="6">
                  <c:v>39</c:v>
                </c:pt>
              </c:numCache>
            </c:numRef>
          </c:val>
        </c:ser>
        <c:dLbls>
          <c:showVal val="1"/>
        </c:dLbls>
        <c:overlap val="-25"/>
        <c:axId val="191678336"/>
        <c:axId val="193679360"/>
      </c:barChart>
      <c:catAx>
        <c:axId val="191678336"/>
        <c:scaling>
          <c:orientation val="minMax"/>
        </c:scaling>
        <c:axPos val="b"/>
        <c:majorTickMark val="none"/>
        <c:tickLblPos val="nextTo"/>
        <c:crossAx val="193679360"/>
        <c:crosses val="autoZero"/>
        <c:auto val="1"/>
        <c:lblAlgn val="ctr"/>
        <c:lblOffset val="100"/>
      </c:catAx>
      <c:valAx>
        <c:axId val="193679360"/>
        <c:scaling>
          <c:orientation val="minMax"/>
        </c:scaling>
        <c:delete val="1"/>
        <c:axPos val="l"/>
        <c:numFmt formatCode="General" sourceLinked="1"/>
        <c:tickLblPos val="none"/>
        <c:crossAx val="191678336"/>
        <c:crosses val="autoZero"/>
        <c:crossBetween val="between"/>
      </c:valAx>
    </c:plotArea>
    <c:plotVisOnly val="1"/>
  </c:chart>
  <c:printSettings>
    <c:headerFooter/>
    <c:pageMargins b="0.75" l="0.7" r="0.7" t="0.75" header="0.3" footer="0.3"/>
    <c:pageSetup/>
  </c:printSettings>
</c:chartSpace>
</file>

<file path=xl/charts/chart24.xml><?xml version="1.0" encoding="utf-8"?>
<c:chartSpace xmlns:c="http://schemas.openxmlformats.org/drawingml/2006/chart" xmlns:a="http://schemas.openxmlformats.org/drawingml/2006/main" xmlns:r="http://schemas.openxmlformats.org/officeDocument/2006/relationships">
  <c:lang val="fr-FR"/>
  <c:style val="29"/>
  <c:chart>
    <c:title>
      <c:tx>
        <c:strRef>
          <c:f>'Graphique AAA'!$B$6</c:f>
          <c:strCache>
            <c:ptCount val="1"/>
            <c:pt idx="0">
              <c:v>Répartition de la nature des lésions sur les victimes d'accidents avec arrêt[11/01/2010 - 09/06/2016]</c:v>
            </c:pt>
          </c:strCache>
        </c:strRef>
      </c:tx>
      <c:layout/>
    </c:title>
    <c:plotArea>
      <c:layout/>
      <c:barChart>
        <c:barDir val="col"/>
        <c:grouping val="clustered"/>
        <c:ser>
          <c:idx val="0"/>
          <c:order val="0"/>
          <c:cat>
            <c:strRef>
              <c:f>'Tdb AAA'!$B$16:$B$31</c:f>
              <c:strCache>
                <c:ptCount val="16"/>
                <c:pt idx="0">
                  <c:v>Brûlure</c:v>
                </c:pt>
                <c:pt idx="1">
                  <c:v>Choc psychologique</c:v>
                </c:pt>
                <c:pt idx="2">
                  <c:v>Contusions, hématomes</c:v>
                </c:pt>
                <c:pt idx="3">
                  <c:v>Déchirure musculaire</c:v>
                </c:pt>
                <c:pt idx="4">
                  <c:v>Douleur (sans plus de précisions)</c:v>
                </c:pt>
                <c:pt idx="5">
                  <c:v>Ecrasement</c:v>
                </c:pt>
                <c:pt idx="6">
                  <c:v>Entorse</c:v>
                </c:pt>
                <c:pt idx="7">
                  <c:v>Fracture</c:v>
                </c:pt>
                <c:pt idx="8">
                  <c:v>Luxation</c:v>
                </c:pt>
                <c:pt idx="9">
                  <c:v>Malaise</c:v>
                </c:pt>
                <c:pt idx="10">
                  <c:v>Noyade</c:v>
                </c:pt>
                <c:pt idx="11">
                  <c:v>Piqûres insectes</c:v>
                </c:pt>
                <c:pt idx="12">
                  <c:v>Plaie, coupure</c:v>
                </c:pt>
                <c:pt idx="13">
                  <c:v>Sectionnement</c:v>
                </c:pt>
                <c:pt idx="14">
                  <c:v>Sans objet</c:v>
                </c:pt>
                <c:pt idx="15">
                  <c:v>Non précisé</c:v>
                </c:pt>
              </c:strCache>
            </c:strRef>
          </c:cat>
          <c:val>
            <c:numRef>
              <c:f>'Tdb AAA'!$C$16:$C$31</c:f>
              <c:numCache>
                <c:formatCode>General</c:formatCode>
                <c:ptCount val="16"/>
                <c:pt idx="0">
                  <c:v>4</c:v>
                </c:pt>
                <c:pt idx="1">
                  <c:v>1</c:v>
                </c:pt>
                <c:pt idx="2">
                  <c:v>9</c:v>
                </c:pt>
                <c:pt idx="3">
                  <c:v>2</c:v>
                </c:pt>
                <c:pt idx="4">
                  <c:v>34</c:v>
                </c:pt>
                <c:pt idx="5">
                  <c:v>8</c:v>
                </c:pt>
                <c:pt idx="6">
                  <c:v>16</c:v>
                </c:pt>
                <c:pt idx="7">
                  <c:v>16</c:v>
                </c:pt>
                <c:pt idx="8">
                  <c:v>4</c:v>
                </c:pt>
                <c:pt idx="9">
                  <c:v>9</c:v>
                </c:pt>
                <c:pt idx="10">
                  <c:v>1</c:v>
                </c:pt>
                <c:pt idx="11">
                  <c:v>1</c:v>
                </c:pt>
                <c:pt idx="12">
                  <c:v>21</c:v>
                </c:pt>
                <c:pt idx="13">
                  <c:v>2</c:v>
                </c:pt>
                <c:pt idx="14">
                  <c:v>1</c:v>
                </c:pt>
                <c:pt idx="15">
                  <c:v>52</c:v>
                </c:pt>
              </c:numCache>
            </c:numRef>
          </c:val>
        </c:ser>
        <c:dLbls>
          <c:showVal val="1"/>
        </c:dLbls>
        <c:overlap val="-25"/>
        <c:axId val="196641152"/>
        <c:axId val="196662784"/>
      </c:barChart>
      <c:catAx>
        <c:axId val="196641152"/>
        <c:scaling>
          <c:orientation val="minMax"/>
        </c:scaling>
        <c:axPos val="b"/>
        <c:majorTickMark val="none"/>
        <c:tickLblPos val="nextTo"/>
        <c:crossAx val="196662784"/>
        <c:crosses val="autoZero"/>
        <c:auto val="1"/>
        <c:lblAlgn val="ctr"/>
        <c:lblOffset val="100"/>
      </c:catAx>
      <c:valAx>
        <c:axId val="196662784"/>
        <c:scaling>
          <c:orientation val="minMax"/>
        </c:scaling>
        <c:delete val="1"/>
        <c:axPos val="l"/>
        <c:numFmt formatCode="General" sourceLinked="1"/>
        <c:majorTickMark val="none"/>
        <c:tickLblPos val="none"/>
        <c:crossAx val="196641152"/>
        <c:crosses val="autoZero"/>
        <c:crossBetween val="between"/>
      </c:valAx>
    </c:plotArea>
    <c:plotVisOnly val="1"/>
  </c:chart>
  <c:printSettings>
    <c:headerFooter/>
    <c:pageMargins b="0.75" l="0.7" r="0.7" t="0.75" header="0.3" footer="0.3"/>
    <c:pageSetup/>
  </c:printSettings>
</c:chartSpace>
</file>

<file path=xl/charts/chart25.xml><?xml version="1.0" encoding="utf-8"?>
<c:chartSpace xmlns:c="http://schemas.openxmlformats.org/drawingml/2006/chart" xmlns:a="http://schemas.openxmlformats.org/drawingml/2006/main" xmlns:r="http://schemas.openxmlformats.org/officeDocument/2006/relationships">
  <c:lang val="fr-FR"/>
  <c:style val="31"/>
  <c:chart>
    <c:title>
      <c:tx>
        <c:strRef>
          <c:f>'Graphique AAA'!$B$8</c:f>
          <c:strCache>
            <c:ptCount val="1"/>
            <c:pt idx="0">
              <c:v>Répartition des accidents avec arrêt en fonction du jour de la semaine [11/01/2010 - 09/06/2016]</c:v>
            </c:pt>
          </c:strCache>
        </c:strRef>
      </c:tx>
      <c:layout/>
    </c:title>
    <c:plotArea>
      <c:layout/>
      <c:barChart>
        <c:barDir val="col"/>
        <c:grouping val="clustered"/>
        <c:ser>
          <c:idx val="0"/>
          <c:order val="0"/>
          <c:cat>
            <c:strRef>
              <c:f>'Tdb AAA'!$B$33:$B$39</c:f>
              <c:strCache>
                <c:ptCount val="7"/>
                <c:pt idx="0">
                  <c:v>Lundi</c:v>
                </c:pt>
                <c:pt idx="1">
                  <c:v>Mardi</c:v>
                </c:pt>
                <c:pt idx="2">
                  <c:v>Mercredi</c:v>
                </c:pt>
                <c:pt idx="3">
                  <c:v>Jeudi</c:v>
                </c:pt>
                <c:pt idx="4">
                  <c:v>Vendredi</c:v>
                </c:pt>
                <c:pt idx="5">
                  <c:v>Samedi</c:v>
                </c:pt>
                <c:pt idx="6">
                  <c:v>Dimanche</c:v>
                </c:pt>
              </c:strCache>
            </c:strRef>
          </c:cat>
          <c:val>
            <c:numRef>
              <c:f>'Tdb AAA'!$C$33:$C$39</c:f>
              <c:numCache>
                <c:formatCode>General</c:formatCode>
                <c:ptCount val="7"/>
                <c:pt idx="0">
                  <c:v>57</c:v>
                </c:pt>
                <c:pt idx="1">
                  <c:v>33</c:v>
                </c:pt>
                <c:pt idx="2">
                  <c:v>32</c:v>
                </c:pt>
                <c:pt idx="3">
                  <c:v>32</c:v>
                </c:pt>
                <c:pt idx="4">
                  <c:v>20</c:v>
                </c:pt>
                <c:pt idx="5">
                  <c:v>5</c:v>
                </c:pt>
                <c:pt idx="6">
                  <c:v>2</c:v>
                </c:pt>
              </c:numCache>
            </c:numRef>
          </c:val>
        </c:ser>
        <c:dLbls>
          <c:showVal val="1"/>
        </c:dLbls>
        <c:overlap val="-25"/>
        <c:axId val="222760320"/>
        <c:axId val="192816256"/>
      </c:barChart>
      <c:catAx>
        <c:axId val="222760320"/>
        <c:scaling>
          <c:orientation val="minMax"/>
        </c:scaling>
        <c:axPos val="b"/>
        <c:majorTickMark val="none"/>
        <c:tickLblPos val="nextTo"/>
        <c:crossAx val="192816256"/>
        <c:crosses val="autoZero"/>
        <c:auto val="1"/>
        <c:lblAlgn val="ctr"/>
        <c:lblOffset val="100"/>
      </c:catAx>
      <c:valAx>
        <c:axId val="192816256"/>
        <c:scaling>
          <c:orientation val="minMax"/>
        </c:scaling>
        <c:delete val="1"/>
        <c:axPos val="l"/>
        <c:numFmt formatCode="General" sourceLinked="1"/>
        <c:tickLblPos val="none"/>
        <c:crossAx val="222760320"/>
        <c:crosses val="autoZero"/>
        <c:crossBetween val="between"/>
      </c:valAx>
    </c:plotArea>
    <c:plotVisOnly val="1"/>
  </c:chart>
  <c:printSettings>
    <c:headerFooter/>
    <c:pageMargins b="0.75" l="0.7" r="0.7" t="0.75" header="0.3" footer="0.3"/>
    <c:pageSetup/>
  </c:printSettings>
</c:chartSpace>
</file>

<file path=xl/charts/chart26.xml><?xml version="1.0" encoding="utf-8"?>
<c:chartSpace xmlns:c="http://schemas.openxmlformats.org/drawingml/2006/chart" xmlns:a="http://schemas.openxmlformats.org/drawingml/2006/main" xmlns:r="http://schemas.openxmlformats.org/officeDocument/2006/relationships">
  <c:lang val="fr-FR"/>
  <c:style val="32"/>
  <c:chart>
    <c:title>
      <c:tx>
        <c:strRef>
          <c:f>'Graphique AAA'!$B$9</c:f>
          <c:strCache>
            <c:ptCount val="1"/>
            <c:pt idx="0">
              <c:v>Répartition des accidents avec arrêt en fonction du mois de l'année [11/01/2010 - 09/06/2016]</c:v>
            </c:pt>
          </c:strCache>
        </c:strRef>
      </c:tx>
      <c:layout/>
    </c:title>
    <c:plotArea>
      <c:layout/>
      <c:barChart>
        <c:barDir val="col"/>
        <c:grouping val="clustered"/>
        <c:ser>
          <c:idx val="0"/>
          <c:order val="0"/>
          <c:cat>
            <c:strRef>
              <c:f>'Tdb AAA'!$B$41:$B$52</c:f>
              <c:strCache>
                <c:ptCount val="12"/>
                <c:pt idx="0">
                  <c:v>Janvier</c:v>
                </c:pt>
                <c:pt idx="1">
                  <c:v>Février</c:v>
                </c:pt>
                <c:pt idx="2">
                  <c:v>Mars</c:v>
                </c:pt>
                <c:pt idx="3">
                  <c:v>Avril</c:v>
                </c:pt>
                <c:pt idx="4">
                  <c:v>Mai</c:v>
                </c:pt>
                <c:pt idx="5">
                  <c:v>Juin</c:v>
                </c:pt>
                <c:pt idx="6">
                  <c:v>Juillet</c:v>
                </c:pt>
                <c:pt idx="7">
                  <c:v>Août</c:v>
                </c:pt>
                <c:pt idx="8">
                  <c:v>Septembre</c:v>
                </c:pt>
                <c:pt idx="9">
                  <c:v>Octobre</c:v>
                </c:pt>
                <c:pt idx="10">
                  <c:v>Novembre</c:v>
                </c:pt>
                <c:pt idx="11">
                  <c:v>Décembre</c:v>
                </c:pt>
              </c:strCache>
            </c:strRef>
          </c:cat>
          <c:val>
            <c:numRef>
              <c:f>'Tdb AAA'!$C$41:$C$52</c:f>
              <c:numCache>
                <c:formatCode>General</c:formatCode>
                <c:ptCount val="12"/>
                <c:pt idx="0">
                  <c:v>18</c:v>
                </c:pt>
                <c:pt idx="1">
                  <c:v>13</c:v>
                </c:pt>
                <c:pt idx="2">
                  <c:v>12</c:v>
                </c:pt>
                <c:pt idx="3">
                  <c:v>11</c:v>
                </c:pt>
                <c:pt idx="4">
                  <c:v>14</c:v>
                </c:pt>
                <c:pt idx="5">
                  <c:v>21</c:v>
                </c:pt>
                <c:pt idx="6">
                  <c:v>15</c:v>
                </c:pt>
                <c:pt idx="7">
                  <c:v>11</c:v>
                </c:pt>
                <c:pt idx="8">
                  <c:v>16</c:v>
                </c:pt>
                <c:pt idx="9">
                  <c:v>22</c:v>
                </c:pt>
                <c:pt idx="10">
                  <c:v>15</c:v>
                </c:pt>
                <c:pt idx="11">
                  <c:v>13</c:v>
                </c:pt>
              </c:numCache>
            </c:numRef>
          </c:val>
        </c:ser>
        <c:dLbls>
          <c:showVal val="1"/>
        </c:dLbls>
        <c:overlap val="-25"/>
        <c:axId val="197742976"/>
        <c:axId val="198071808"/>
      </c:barChart>
      <c:catAx>
        <c:axId val="197742976"/>
        <c:scaling>
          <c:orientation val="minMax"/>
        </c:scaling>
        <c:axPos val="b"/>
        <c:majorTickMark val="none"/>
        <c:tickLblPos val="nextTo"/>
        <c:crossAx val="198071808"/>
        <c:crosses val="autoZero"/>
        <c:auto val="1"/>
        <c:lblAlgn val="ctr"/>
        <c:lblOffset val="100"/>
      </c:catAx>
      <c:valAx>
        <c:axId val="198071808"/>
        <c:scaling>
          <c:orientation val="minMax"/>
        </c:scaling>
        <c:delete val="1"/>
        <c:axPos val="l"/>
        <c:numFmt formatCode="General" sourceLinked="1"/>
        <c:tickLblPos val="none"/>
        <c:crossAx val="197742976"/>
        <c:crosses val="autoZero"/>
        <c:crossBetween val="between"/>
      </c:valAx>
    </c:plotArea>
    <c:plotVisOnly val="1"/>
  </c:chart>
  <c:printSettings>
    <c:headerFooter/>
    <c:pageMargins b="0.75" l="0.7" r="0.7" t="0.75" header="0.3" footer="0.3"/>
    <c:pageSetup/>
  </c:printSettings>
</c:chartSpace>
</file>

<file path=xl/charts/chart27.xml><?xml version="1.0" encoding="utf-8"?>
<c:chartSpace xmlns:c="http://schemas.openxmlformats.org/drawingml/2006/chart" xmlns:a="http://schemas.openxmlformats.org/drawingml/2006/main" xmlns:r="http://schemas.openxmlformats.org/officeDocument/2006/relationships">
  <c:lang val="fr-FR"/>
  <c:style val="25"/>
  <c:chart>
    <c:title>
      <c:tx>
        <c:strRef>
          <c:f>'Graphique AAA'!$B$10</c:f>
          <c:strCache>
            <c:ptCount val="1"/>
            <c:pt idx="0">
              <c:v>Répartition des accidents en fonction de la durée de l'arrêt [11/01/2010 - 09/06/2016]</c:v>
            </c:pt>
          </c:strCache>
        </c:strRef>
      </c:tx>
      <c:layout/>
    </c:title>
    <c:plotArea>
      <c:layout/>
      <c:barChart>
        <c:barDir val="col"/>
        <c:grouping val="clustered"/>
        <c:ser>
          <c:idx val="0"/>
          <c:order val="0"/>
          <c:cat>
            <c:strRef>
              <c:f>'Tdb AAA'!$B$54:$B$65</c:f>
              <c:strCache>
                <c:ptCount val="12"/>
                <c:pt idx="0">
                  <c:v>Arrêt ≤ 1 semaine</c:v>
                </c:pt>
                <c:pt idx="1">
                  <c:v>1 semaine ≤ arrêt &lt; 2 semaines…</c:v>
                </c:pt>
                <c:pt idx="2">
                  <c:v>2 semaines ≤  arrêt &lt;  1 mois</c:v>
                </c:pt>
                <c:pt idx="3">
                  <c:v>1 mois ≤  arrêt &lt;  3 mois</c:v>
                </c:pt>
                <c:pt idx="4">
                  <c:v>3 mois ≤  arrêt &lt;  6 mois</c:v>
                </c:pt>
                <c:pt idx="5">
                  <c:v>6 mois ≤  arrêt &lt;  1 ans</c:v>
                </c:pt>
                <c:pt idx="6">
                  <c:v>1 an ≤  arrêt &lt;  2 ans</c:v>
                </c:pt>
                <c:pt idx="7">
                  <c:v>2 ans ≤  arrêt &lt;  3 ans</c:v>
                </c:pt>
                <c:pt idx="8">
                  <c:v>3 ans ≤  arrêt</c:v>
                </c:pt>
                <c:pt idx="9">
                  <c:v>mortel</c:v>
                </c:pt>
                <c:pt idx="10">
                  <c:v>?</c:v>
                </c:pt>
                <c:pt idx="11">
                  <c:v>xx</c:v>
                </c:pt>
              </c:strCache>
            </c:strRef>
          </c:cat>
          <c:val>
            <c:numRef>
              <c:f>'Tdb AAA'!$C$54:$C$65</c:f>
              <c:numCache>
                <c:formatCode>General</c:formatCode>
                <c:ptCount val="12"/>
                <c:pt idx="0">
                  <c:v>65</c:v>
                </c:pt>
                <c:pt idx="1">
                  <c:v>31</c:v>
                </c:pt>
                <c:pt idx="2">
                  <c:v>29</c:v>
                </c:pt>
                <c:pt idx="3">
                  <c:v>23</c:v>
                </c:pt>
                <c:pt idx="4">
                  <c:v>3</c:v>
                </c:pt>
                <c:pt idx="5">
                  <c:v>2</c:v>
                </c:pt>
                <c:pt idx="6">
                  <c:v>2</c:v>
                </c:pt>
                <c:pt idx="7">
                  <c:v>1</c:v>
                </c:pt>
                <c:pt idx="8">
                  <c:v>0</c:v>
                </c:pt>
                <c:pt idx="9">
                  <c:v>4</c:v>
                </c:pt>
                <c:pt idx="10">
                  <c:v>17</c:v>
                </c:pt>
                <c:pt idx="11">
                  <c:v>4</c:v>
                </c:pt>
              </c:numCache>
            </c:numRef>
          </c:val>
        </c:ser>
        <c:dLbls>
          <c:showVal val="1"/>
        </c:dLbls>
        <c:overlap val="-25"/>
        <c:axId val="226532736"/>
        <c:axId val="226526336"/>
      </c:barChart>
      <c:catAx>
        <c:axId val="226532736"/>
        <c:scaling>
          <c:orientation val="minMax"/>
        </c:scaling>
        <c:axPos val="b"/>
        <c:majorTickMark val="none"/>
        <c:tickLblPos val="nextTo"/>
        <c:crossAx val="226526336"/>
        <c:crosses val="autoZero"/>
        <c:auto val="1"/>
        <c:lblAlgn val="ctr"/>
        <c:lblOffset val="100"/>
      </c:catAx>
      <c:valAx>
        <c:axId val="226526336"/>
        <c:scaling>
          <c:orientation val="minMax"/>
        </c:scaling>
        <c:delete val="1"/>
        <c:axPos val="l"/>
        <c:numFmt formatCode="General" sourceLinked="1"/>
        <c:majorTickMark val="none"/>
        <c:tickLblPos val="none"/>
        <c:crossAx val="226532736"/>
        <c:crosses val="autoZero"/>
        <c:crossBetween val="between"/>
      </c:valAx>
    </c:plotArea>
    <c:plotVisOnly val="1"/>
  </c:chart>
  <c:printSettings>
    <c:headerFooter/>
    <c:pageMargins b="0.75" l="0.7" r="0.7" t="0.75" header="0.3" footer="0.3"/>
    <c:pageSetup/>
  </c:printSettings>
</c:chartSpace>
</file>

<file path=xl/charts/chart28.xml><?xml version="1.0" encoding="utf-8"?>
<c:chartSpace xmlns:c="http://schemas.openxmlformats.org/drawingml/2006/chart" xmlns:a="http://schemas.openxmlformats.org/drawingml/2006/main" xmlns:r="http://schemas.openxmlformats.org/officeDocument/2006/relationships">
  <c:lang val="fr-FR"/>
  <c:style val="26"/>
  <c:chart>
    <c:title>
      <c:tx>
        <c:strRef>
          <c:f>'Graphique AAA'!$B$11</c:f>
          <c:strCache>
            <c:ptCount val="1"/>
            <c:pt idx="0">
              <c:v>Répartition des accidents avec arrêt en fonction de la famille de risque [11/01/2010 - 09/06/2016]</c:v>
            </c:pt>
          </c:strCache>
        </c:strRef>
      </c:tx>
      <c:layout/>
    </c:title>
    <c:plotArea>
      <c:layout/>
      <c:barChart>
        <c:barDir val="col"/>
        <c:grouping val="clustered"/>
        <c:ser>
          <c:idx val="0"/>
          <c:order val="0"/>
          <c:cat>
            <c:strRef>
              <c:f>'Tdb AAA'!$B$67:$B$74</c:f>
              <c:strCache>
                <c:ptCount val="8"/>
                <c:pt idx="0">
                  <c:v>Autre</c:v>
                </c:pt>
                <c:pt idx="1">
                  <c:v>Biologique</c:v>
                </c:pt>
                <c:pt idx="2">
                  <c:v>Manutention manuelle</c:v>
                </c:pt>
                <c:pt idx="3">
                  <c:v>Manutention mécanique</c:v>
                </c:pt>
                <c:pt idx="4">
                  <c:v>Plain pied</c:v>
                </c:pt>
                <c:pt idx="5">
                  <c:v>Risque électrique</c:v>
                </c:pt>
                <c:pt idx="6">
                  <c:v>Risque routier</c:v>
                </c:pt>
                <c:pt idx="7">
                  <c:v>Travaux en hauteur</c:v>
                </c:pt>
              </c:strCache>
            </c:strRef>
          </c:cat>
          <c:val>
            <c:numRef>
              <c:f>'Tdb AAA'!$C$67:$C$74</c:f>
              <c:numCache>
                <c:formatCode>General</c:formatCode>
                <c:ptCount val="8"/>
                <c:pt idx="0">
                  <c:v>49</c:v>
                </c:pt>
                <c:pt idx="1">
                  <c:v>3</c:v>
                </c:pt>
                <c:pt idx="2">
                  <c:v>33</c:v>
                </c:pt>
                <c:pt idx="3">
                  <c:v>13</c:v>
                </c:pt>
                <c:pt idx="4">
                  <c:v>58</c:v>
                </c:pt>
                <c:pt idx="5">
                  <c:v>7</c:v>
                </c:pt>
                <c:pt idx="6">
                  <c:v>8</c:v>
                </c:pt>
                <c:pt idx="7">
                  <c:v>10</c:v>
                </c:pt>
              </c:numCache>
            </c:numRef>
          </c:val>
        </c:ser>
        <c:dLbls>
          <c:showVal val="1"/>
        </c:dLbls>
        <c:overlap val="-25"/>
        <c:axId val="199002752"/>
        <c:axId val="222845952"/>
      </c:barChart>
      <c:catAx>
        <c:axId val="199002752"/>
        <c:scaling>
          <c:orientation val="minMax"/>
        </c:scaling>
        <c:axPos val="b"/>
        <c:majorTickMark val="none"/>
        <c:tickLblPos val="nextTo"/>
        <c:crossAx val="222845952"/>
        <c:crosses val="autoZero"/>
        <c:auto val="1"/>
        <c:lblAlgn val="ctr"/>
        <c:lblOffset val="100"/>
      </c:catAx>
      <c:valAx>
        <c:axId val="222845952"/>
        <c:scaling>
          <c:orientation val="minMax"/>
        </c:scaling>
        <c:delete val="1"/>
        <c:axPos val="l"/>
        <c:numFmt formatCode="General" sourceLinked="1"/>
        <c:tickLblPos val="none"/>
        <c:crossAx val="199002752"/>
        <c:crosses val="autoZero"/>
        <c:crossBetween val="between"/>
      </c:valAx>
    </c:plotArea>
    <c:plotVisOnly val="1"/>
  </c:chart>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8" Type="http://schemas.openxmlformats.org/officeDocument/2006/relationships/chart" Target="../charts/chart8.xml"/><Relationship Id="rId3" Type="http://schemas.openxmlformats.org/officeDocument/2006/relationships/chart" Target="../charts/chart3.xml"/><Relationship Id="rId7" Type="http://schemas.openxmlformats.org/officeDocument/2006/relationships/chart" Target="../charts/chart7.xml"/><Relationship Id="rId2" Type="http://schemas.openxmlformats.org/officeDocument/2006/relationships/chart" Target="../charts/chart2.xml"/><Relationship Id="rId1" Type="http://schemas.openxmlformats.org/officeDocument/2006/relationships/chart" Target="../charts/chart1.xml"/><Relationship Id="rId6" Type="http://schemas.openxmlformats.org/officeDocument/2006/relationships/chart" Target="../charts/chart6.xml"/><Relationship Id="rId5" Type="http://schemas.openxmlformats.org/officeDocument/2006/relationships/chart" Target="../charts/chart5.xml"/><Relationship Id="rId4" Type="http://schemas.openxmlformats.org/officeDocument/2006/relationships/chart" Target="../charts/chart4.xml"/><Relationship Id="rId9" Type="http://schemas.openxmlformats.org/officeDocument/2006/relationships/chart" Target="../charts/chart9.xml"/></Relationships>
</file>

<file path=xl/drawings/_rels/drawing3.xml.rels><?xml version="1.0" encoding="UTF-8" standalone="yes"?>
<Relationships xmlns="http://schemas.openxmlformats.org/package/2006/relationships"><Relationship Id="rId8" Type="http://schemas.openxmlformats.org/officeDocument/2006/relationships/chart" Target="../charts/chart17.xml"/><Relationship Id="rId3" Type="http://schemas.openxmlformats.org/officeDocument/2006/relationships/chart" Target="../charts/chart12.xml"/><Relationship Id="rId7" Type="http://schemas.openxmlformats.org/officeDocument/2006/relationships/chart" Target="../charts/chart16.xml"/><Relationship Id="rId12" Type="http://schemas.openxmlformats.org/officeDocument/2006/relationships/chart" Target="../charts/chart21.xml"/><Relationship Id="rId2" Type="http://schemas.openxmlformats.org/officeDocument/2006/relationships/chart" Target="../charts/chart11.xml"/><Relationship Id="rId1" Type="http://schemas.openxmlformats.org/officeDocument/2006/relationships/chart" Target="../charts/chart10.xml"/><Relationship Id="rId6" Type="http://schemas.openxmlformats.org/officeDocument/2006/relationships/chart" Target="../charts/chart15.xml"/><Relationship Id="rId11" Type="http://schemas.openxmlformats.org/officeDocument/2006/relationships/chart" Target="../charts/chart20.xml"/><Relationship Id="rId5" Type="http://schemas.openxmlformats.org/officeDocument/2006/relationships/chart" Target="../charts/chart14.xml"/><Relationship Id="rId10" Type="http://schemas.openxmlformats.org/officeDocument/2006/relationships/chart" Target="../charts/chart19.xml"/><Relationship Id="rId4" Type="http://schemas.openxmlformats.org/officeDocument/2006/relationships/chart" Target="../charts/chart13.xml"/><Relationship Id="rId9" Type="http://schemas.openxmlformats.org/officeDocument/2006/relationships/chart" Target="../charts/chart18.xml"/></Relationships>
</file>

<file path=xl/drawings/_rels/drawing5.xml.rels><?xml version="1.0" encoding="UTF-8" standalone="yes"?>
<Relationships xmlns="http://schemas.openxmlformats.org/package/2006/relationships"><Relationship Id="rId3" Type="http://schemas.openxmlformats.org/officeDocument/2006/relationships/chart" Target="../charts/chart24.xml"/><Relationship Id="rId7" Type="http://schemas.openxmlformats.org/officeDocument/2006/relationships/chart" Target="../charts/chart28.xml"/><Relationship Id="rId2" Type="http://schemas.openxmlformats.org/officeDocument/2006/relationships/chart" Target="../charts/chart23.xml"/><Relationship Id="rId1" Type="http://schemas.openxmlformats.org/officeDocument/2006/relationships/chart" Target="../charts/chart22.xml"/><Relationship Id="rId6" Type="http://schemas.openxmlformats.org/officeDocument/2006/relationships/chart" Target="../charts/chart27.xml"/><Relationship Id="rId5" Type="http://schemas.openxmlformats.org/officeDocument/2006/relationships/chart" Target="../charts/chart26.xml"/><Relationship Id="rId4" Type="http://schemas.openxmlformats.org/officeDocument/2006/relationships/chart" Target="../charts/chart25.xml"/></Relationships>
</file>

<file path=xl/drawings/_rels/vmlDrawing4.v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xdr:from>
      <xdr:col>5</xdr:col>
      <xdr:colOff>1162051</xdr:colOff>
      <xdr:row>29</xdr:row>
      <xdr:rowOff>23812</xdr:rowOff>
    </xdr:from>
    <xdr:to>
      <xdr:col>10</xdr:col>
      <xdr:colOff>365</xdr:colOff>
      <xdr:row>51</xdr:row>
      <xdr:rowOff>63500</xdr:rowOff>
    </xdr:to>
    <xdr:graphicFrame macro="">
      <xdr:nvGraphicFramePr>
        <xdr:cNvPr id="16655981" name="Graphique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xdr:col>
      <xdr:colOff>0</xdr:colOff>
      <xdr:row>29</xdr:row>
      <xdr:rowOff>33337</xdr:rowOff>
    </xdr:from>
    <xdr:to>
      <xdr:col>5</xdr:col>
      <xdr:colOff>802790</xdr:colOff>
      <xdr:row>51</xdr:row>
      <xdr:rowOff>47625</xdr:rowOff>
    </xdr:to>
    <xdr:graphicFrame macro="">
      <xdr:nvGraphicFramePr>
        <xdr:cNvPr id="16655982" name="Graphique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0</xdr:col>
      <xdr:colOff>458305</xdr:colOff>
      <xdr:row>72</xdr:row>
      <xdr:rowOff>61913</xdr:rowOff>
    </xdr:from>
    <xdr:to>
      <xdr:col>5</xdr:col>
      <xdr:colOff>793474</xdr:colOff>
      <xdr:row>89</xdr:row>
      <xdr:rowOff>52386</xdr:rowOff>
    </xdr:to>
    <xdr:graphicFrame macro="">
      <xdr:nvGraphicFramePr>
        <xdr:cNvPr id="16655983" name="Graphique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xdr:col>
      <xdr:colOff>2479</xdr:colOff>
      <xdr:row>51</xdr:row>
      <xdr:rowOff>104775</xdr:rowOff>
    </xdr:from>
    <xdr:to>
      <xdr:col>5</xdr:col>
      <xdr:colOff>809418</xdr:colOff>
      <xdr:row>72</xdr:row>
      <xdr:rowOff>14288</xdr:rowOff>
    </xdr:to>
    <xdr:graphicFrame macro="">
      <xdr:nvGraphicFramePr>
        <xdr:cNvPr id="16655984"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5</xdr:col>
      <xdr:colOff>1152525</xdr:colOff>
      <xdr:row>89</xdr:row>
      <xdr:rowOff>47625</xdr:rowOff>
    </xdr:from>
    <xdr:to>
      <xdr:col>10</xdr:col>
      <xdr:colOff>0</xdr:colOff>
      <xdr:row>106</xdr:row>
      <xdr:rowOff>47625</xdr:rowOff>
    </xdr:to>
    <xdr:graphicFrame macro="">
      <xdr:nvGraphicFramePr>
        <xdr:cNvPr id="16655985" name="Graphique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5</xdr:col>
      <xdr:colOff>1162051</xdr:colOff>
      <xdr:row>51</xdr:row>
      <xdr:rowOff>95250</xdr:rowOff>
    </xdr:from>
    <xdr:to>
      <xdr:col>10</xdr:col>
      <xdr:colOff>365</xdr:colOff>
      <xdr:row>72</xdr:row>
      <xdr:rowOff>4763</xdr:rowOff>
    </xdr:to>
    <xdr:graphicFrame macro="">
      <xdr:nvGraphicFramePr>
        <xdr:cNvPr id="16655986" name="Graphique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5</xdr:col>
      <xdr:colOff>1152525</xdr:colOff>
      <xdr:row>72</xdr:row>
      <xdr:rowOff>47626</xdr:rowOff>
    </xdr:from>
    <xdr:to>
      <xdr:col>10</xdr:col>
      <xdr:colOff>0</xdr:colOff>
      <xdr:row>89</xdr:row>
      <xdr:rowOff>47625</xdr:rowOff>
    </xdr:to>
    <xdr:graphicFrame macro="">
      <xdr:nvGraphicFramePr>
        <xdr:cNvPr id="16655987" name="Graphique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0</xdr:col>
      <xdr:colOff>456868</xdr:colOff>
      <xdr:row>89</xdr:row>
      <xdr:rowOff>47624</xdr:rowOff>
    </xdr:from>
    <xdr:to>
      <xdr:col>5</xdr:col>
      <xdr:colOff>794939</xdr:colOff>
      <xdr:row>106</xdr:row>
      <xdr:rowOff>59530</xdr:rowOff>
    </xdr:to>
    <xdr:graphicFrame macro="">
      <xdr:nvGraphicFramePr>
        <xdr:cNvPr id="16655988" name="Graphique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twoCellAnchor>
    <xdr:from>
      <xdr:col>4</xdr:col>
      <xdr:colOff>394608</xdr:colOff>
      <xdr:row>114</xdr:row>
      <xdr:rowOff>122464</xdr:rowOff>
    </xdr:from>
    <xdr:to>
      <xdr:col>9</xdr:col>
      <xdr:colOff>1358250</xdr:colOff>
      <xdr:row>143</xdr:row>
      <xdr:rowOff>13947</xdr:rowOff>
    </xdr:to>
    <xdr:graphicFrame macro="">
      <xdr:nvGraphicFramePr>
        <xdr:cNvPr id="16655989" name="Graphique 1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9"/>
        </a:graphicData>
      </a:graphic>
    </xdr:graphicFrame>
    <xdr:clientData/>
  </xdr:twoCellAnchor>
</xdr:wsDr>
</file>

<file path=xl/drawings/drawing2.xml><?xml version="1.0" encoding="utf-8"?>
<c:userShapes xmlns:c="http://schemas.openxmlformats.org/drawingml/2006/chart">
  <cdr:relSizeAnchor xmlns:cdr="http://schemas.openxmlformats.org/drawingml/2006/chartDrawing">
    <cdr:from>
      <cdr:x>0.71587</cdr:x>
      <cdr:y>0.13519</cdr:y>
    </cdr:from>
    <cdr:to>
      <cdr:x>0.83641</cdr:x>
      <cdr:y>0.81034</cdr:y>
    </cdr:to>
    <cdr:sp macro="" textlink="">
      <cdr:nvSpPr>
        <cdr:cNvPr id="2" name="Rectangle 1"/>
        <cdr:cNvSpPr/>
      </cdr:nvSpPr>
      <cdr:spPr>
        <a:xfrm xmlns:a="http://schemas.openxmlformats.org/drawingml/2006/main">
          <a:off x="5482182" y="446841"/>
          <a:ext cx="923117" cy="2231460"/>
        </a:xfrm>
        <a:prstGeom xmlns:a="http://schemas.openxmlformats.org/drawingml/2006/main" prst="rect">
          <a:avLst/>
        </a:prstGeom>
        <a:solidFill xmlns:a="http://schemas.openxmlformats.org/drawingml/2006/main">
          <a:sysClr val="window" lastClr="FFFFFF"/>
        </a:solidFill>
        <a:ln xmlns:a="http://schemas.openxmlformats.org/drawingml/2006/main">
          <a:noFill/>
        </a:ln>
      </cdr:spPr>
      <cdr:style>
        <a:lnRef xmlns:a="http://schemas.openxmlformats.org/drawingml/2006/main" idx="2">
          <a:schemeClr val="accent1">
            <a:shade val="50000"/>
          </a:schemeClr>
        </a:lnRef>
        <a:fillRef xmlns:a="http://schemas.openxmlformats.org/drawingml/2006/main" idx="1">
          <a:schemeClr val="accent1"/>
        </a:fillRef>
        <a:effectRef xmlns:a="http://schemas.openxmlformats.org/drawingml/2006/main" idx="0">
          <a:schemeClr val="accent1"/>
        </a:effectRef>
        <a:fontRef xmlns:a="http://schemas.openxmlformats.org/drawingml/2006/main" idx="minor">
          <a:schemeClr val="lt1"/>
        </a:fontRef>
      </cdr:style>
      <cdr:txBody>
        <a:bodyPr xmlns:a="http://schemas.openxmlformats.org/drawingml/2006/main" vertOverflow="clip"/>
        <a:lstStyle xmlns:a="http://schemas.openxmlformats.org/drawingml/2006/main"/>
        <a:p xmlns:a="http://schemas.openxmlformats.org/drawingml/2006/main">
          <a:endParaRPr lang="fr-FR"/>
        </a:p>
      </cdr:txBody>
    </cdr:sp>
  </cdr:relSizeAnchor>
</c:userShapes>
</file>

<file path=xl/drawings/drawing3.xml><?xml version="1.0" encoding="utf-8"?>
<xdr:wsDr xmlns:xdr="http://schemas.openxmlformats.org/drawingml/2006/spreadsheetDrawing" xmlns:a="http://schemas.openxmlformats.org/drawingml/2006/main">
  <xdr:twoCellAnchor>
    <xdr:from>
      <xdr:col>10</xdr:col>
      <xdr:colOff>333120</xdr:colOff>
      <xdr:row>126</xdr:row>
      <xdr:rowOff>67356</xdr:rowOff>
    </xdr:from>
    <xdr:to>
      <xdr:col>22</xdr:col>
      <xdr:colOff>559432</xdr:colOff>
      <xdr:row>144</xdr:row>
      <xdr:rowOff>680</xdr:rowOff>
    </xdr:to>
    <xdr:graphicFrame macro="">
      <xdr:nvGraphicFramePr>
        <xdr:cNvPr id="4" name="Graphique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10</xdr:col>
      <xdr:colOff>312721</xdr:colOff>
      <xdr:row>100</xdr:row>
      <xdr:rowOff>31296</xdr:rowOff>
    </xdr:from>
    <xdr:to>
      <xdr:col>22</xdr:col>
      <xdr:colOff>548160</xdr:colOff>
      <xdr:row>126</xdr:row>
      <xdr:rowOff>6123</xdr:rowOff>
    </xdr:to>
    <xdr:graphicFrame macro="">
      <xdr:nvGraphicFramePr>
        <xdr:cNvPr id="5" name="Graphique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22</xdr:col>
      <xdr:colOff>657225</xdr:colOff>
      <xdr:row>150</xdr:row>
      <xdr:rowOff>9525</xdr:rowOff>
    </xdr:from>
    <xdr:to>
      <xdr:col>30</xdr:col>
      <xdr:colOff>457200</xdr:colOff>
      <xdr:row>188</xdr:row>
      <xdr:rowOff>114300</xdr:rowOff>
    </xdr:to>
    <xdr:graphicFrame macro="">
      <xdr:nvGraphicFramePr>
        <xdr:cNvPr id="6" name="Graphique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22</xdr:col>
      <xdr:colOff>704851</xdr:colOff>
      <xdr:row>100</xdr:row>
      <xdr:rowOff>57150</xdr:rowOff>
    </xdr:from>
    <xdr:to>
      <xdr:col>30</xdr:col>
      <xdr:colOff>495665</xdr:colOff>
      <xdr:row>121</xdr:row>
      <xdr:rowOff>119063</xdr:rowOff>
    </xdr:to>
    <xdr:graphicFrame macro="">
      <xdr:nvGraphicFramePr>
        <xdr:cNvPr id="7" name="Graphique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22</xdr:col>
      <xdr:colOff>695325</xdr:colOff>
      <xdr:row>122</xdr:row>
      <xdr:rowOff>9526</xdr:rowOff>
    </xdr:from>
    <xdr:to>
      <xdr:col>30</xdr:col>
      <xdr:colOff>495300</xdr:colOff>
      <xdr:row>139</xdr:row>
      <xdr:rowOff>9525</xdr:rowOff>
    </xdr:to>
    <xdr:graphicFrame macro="">
      <xdr:nvGraphicFramePr>
        <xdr:cNvPr id="8" name="Graphique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10</xdr:col>
      <xdr:colOff>318075</xdr:colOff>
      <xdr:row>144</xdr:row>
      <xdr:rowOff>104773</xdr:rowOff>
    </xdr:from>
    <xdr:to>
      <xdr:col>22</xdr:col>
      <xdr:colOff>547289</xdr:colOff>
      <xdr:row>190</xdr:row>
      <xdr:rowOff>7821</xdr:rowOff>
    </xdr:to>
    <xdr:graphicFrame macro="">
      <xdr:nvGraphicFramePr>
        <xdr:cNvPr id="9" name="Graphique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19</xdr:col>
      <xdr:colOff>51708</xdr:colOff>
      <xdr:row>194</xdr:row>
      <xdr:rowOff>38100</xdr:rowOff>
    </xdr:from>
    <xdr:to>
      <xdr:col>29</xdr:col>
      <xdr:colOff>443850</xdr:colOff>
      <xdr:row>209</xdr:row>
      <xdr:rowOff>52047</xdr:rowOff>
    </xdr:to>
    <xdr:graphicFrame macro="">
      <xdr:nvGraphicFramePr>
        <xdr:cNvPr id="10" name="Graphique 1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twoCellAnchor>
    <xdr:from>
      <xdr:col>20</xdr:col>
      <xdr:colOff>680357</xdr:colOff>
      <xdr:row>19</xdr:row>
      <xdr:rowOff>68035</xdr:rowOff>
    </xdr:from>
    <xdr:to>
      <xdr:col>27</xdr:col>
      <xdr:colOff>639535</xdr:colOff>
      <xdr:row>39</xdr:row>
      <xdr:rowOff>40820</xdr:rowOff>
    </xdr:to>
    <xdr:graphicFrame macro="">
      <xdr:nvGraphicFramePr>
        <xdr:cNvPr id="13" name="Graphique 1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8"/>
        </a:graphicData>
      </a:graphic>
    </xdr:graphicFrame>
    <xdr:clientData/>
  </xdr:twoCellAnchor>
  <xdr:twoCellAnchor>
    <xdr:from>
      <xdr:col>10</xdr:col>
      <xdr:colOff>136071</xdr:colOff>
      <xdr:row>41</xdr:row>
      <xdr:rowOff>81642</xdr:rowOff>
    </xdr:from>
    <xdr:to>
      <xdr:col>19</xdr:col>
      <xdr:colOff>0</xdr:colOff>
      <xdr:row>65</xdr:row>
      <xdr:rowOff>68036</xdr:rowOff>
    </xdr:to>
    <xdr:graphicFrame macro="">
      <xdr:nvGraphicFramePr>
        <xdr:cNvPr id="14" name="Graphique 1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9"/>
        </a:graphicData>
      </a:graphic>
    </xdr:graphicFrame>
    <xdr:clientData/>
  </xdr:twoCellAnchor>
  <xdr:twoCellAnchor>
    <xdr:from>
      <xdr:col>10</xdr:col>
      <xdr:colOff>598715</xdr:colOff>
      <xdr:row>19</xdr:row>
      <xdr:rowOff>0</xdr:rowOff>
    </xdr:from>
    <xdr:to>
      <xdr:col>19</xdr:col>
      <xdr:colOff>285750</xdr:colOff>
      <xdr:row>38</xdr:row>
      <xdr:rowOff>136071</xdr:rowOff>
    </xdr:to>
    <xdr:graphicFrame macro="">
      <xdr:nvGraphicFramePr>
        <xdr:cNvPr id="15" name="Graphique 1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0"/>
        </a:graphicData>
      </a:graphic>
    </xdr:graphicFrame>
    <xdr:clientData/>
  </xdr:twoCellAnchor>
  <xdr:twoCellAnchor>
    <xdr:from>
      <xdr:col>20</xdr:col>
      <xdr:colOff>190500</xdr:colOff>
      <xdr:row>44</xdr:row>
      <xdr:rowOff>13606</xdr:rowOff>
    </xdr:from>
    <xdr:to>
      <xdr:col>28</xdr:col>
      <xdr:colOff>707572</xdr:colOff>
      <xdr:row>73</xdr:row>
      <xdr:rowOff>136071</xdr:rowOff>
    </xdr:to>
    <xdr:graphicFrame macro="">
      <xdr:nvGraphicFramePr>
        <xdr:cNvPr id="16" name="Graphique 15"/>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1"/>
        </a:graphicData>
      </a:graphic>
    </xdr:graphicFrame>
    <xdr:clientData/>
  </xdr:twoCellAnchor>
  <xdr:twoCellAnchor>
    <xdr:from>
      <xdr:col>23</xdr:col>
      <xdr:colOff>693965</xdr:colOff>
      <xdr:row>0</xdr:row>
      <xdr:rowOff>122464</xdr:rowOff>
    </xdr:from>
    <xdr:to>
      <xdr:col>29</xdr:col>
      <xdr:colOff>693965</xdr:colOff>
      <xdr:row>18</xdr:row>
      <xdr:rowOff>95250</xdr:rowOff>
    </xdr:to>
    <xdr:graphicFrame macro="">
      <xdr:nvGraphicFramePr>
        <xdr:cNvPr id="17" name="Graphique 16"/>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2"/>
        </a:graphicData>
      </a:graphic>
    </xdr:graphicFrame>
    <xdr:clientData/>
  </xdr:twoCellAnchor>
</xdr:wsDr>
</file>

<file path=xl/drawings/drawing4.xml><?xml version="1.0" encoding="utf-8"?>
<c:userShapes xmlns:c="http://schemas.openxmlformats.org/drawingml/2006/chart">
  <cdr:relSizeAnchor xmlns:cdr="http://schemas.openxmlformats.org/drawingml/2006/chartDrawing">
    <cdr:from>
      <cdr:x>0.71587</cdr:x>
      <cdr:y>0.13519</cdr:y>
    </cdr:from>
    <cdr:to>
      <cdr:x>0.83641</cdr:x>
      <cdr:y>0.81034</cdr:y>
    </cdr:to>
    <cdr:sp macro="" textlink="">
      <cdr:nvSpPr>
        <cdr:cNvPr id="2" name="Rectangle 1"/>
        <cdr:cNvSpPr/>
      </cdr:nvSpPr>
      <cdr:spPr>
        <a:xfrm xmlns:a="http://schemas.openxmlformats.org/drawingml/2006/main">
          <a:off x="5482182" y="446841"/>
          <a:ext cx="923117" cy="2231460"/>
        </a:xfrm>
        <a:prstGeom xmlns:a="http://schemas.openxmlformats.org/drawingml/2006/main" prst="rect">
          <a:avLst/>
        </a:prstGeom>
        <a:solidFill xmlns:a="http://schemas.openxmlformats.org/drawingml/2006/main">
          <a:sysClr val="window" lastClr="FFFFFF"/>
        </a:solidFill>
        <a:ln xmlns:a="http://schemas.openxmlformats.org/drawingml/2006/main">
          <a:noFill/>
        </a:ln>
      </cdr:spPr>
      <cdr:style>
        <a:lnRef xmlns:a="http://schemas.openxmlformats.org/drawingml/2006/main" idx="2">
          <a:schemeClr val="accent1">
            <a:shade val="50000"/>
          </a:schemeClr>
        </a:lnRef>
        <a:fillRef xmlns:a="http://schemas.openxmlformats.org/drawingml/2006/main" idx="1">
          <a:schemeClr val="accent1"/>
        </a:fillRef>
        <a:effectRef xmlns:a="http://schemas.openxmlformats.org/drawingml/2006/main" idx="0">
          <a:schemeClr val="accent1"/>
        </a:effectRef>
        <a:fontRef xmlns:a="http://schemas.openxmlformats.org/drawingml/2006/main" idx="minor">
          <a:schemeClr val="lt1"/>
        </a:fontRef>
      </cdr:style>
      <cdr:txBody>
        <a:bodyPr xmlns:a="http://schemas.openxmlformats.org/drawingml/2006/main" vertOverflow="clip"/>
        <a:lstStyle xmlns:a="http://schemas.openxmlformats.org/drawingml/2006/main"/>
        <a:p xmlns:a="http://schemas.openxmlformats.org/drawingml/2006/main">
          <a:endParaRPr lang="fr-FR"/>
        </a:p>
      </cdr:txBody>
    </cdr:sp>
  </cdr:relSizeAnchor>
</c:userShapes>
</file>

<file path=xl/drawings/drawing5.xml><?xml version="1.0" encoding="utf-8"?>
<xdr:wsDr xmlns:xdr="http://schemas.openxmlformats.org/drawingml/2006/spreadsheetDrawing" xmlns:a="http://schemas.openxmlformats.org/drawingml/2006/main">
  <xdr:twoCellAnchor>
    <xdr:from>
      <xdr:col>0</xdr:col>
      <xdr:colOff>209551</xdr:colOff>
      <xdr:row>13</xdr:row>
      <xdr:rowOff>114299</xdr:rowOff>
    </xdr:from>
    <xdr:to>
      <xdr:col>4</xdr:col>
      <xdr:colOff>54428</xdr:colOff>
      <xdr:row>34</xdr:row>
      <xdr:rowOff>108857</xdr:rowOff>
    </xdr:to>
    <xdr:graphicFrame macro="">
      <xdr:nvGraphicFramePr>
        <xdr:cNvPr id="2" name="Graphique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4</xdr:col>
      <xdr:colOff>126548</xdr:colOff>
      <xdr:row>13</xdr:row>
      <xdr:rowOff>127907</xdr:rowOff>
    </xdr:from>
    <xdr:to>
      <xdr:col>10</xdr:col>
      <xdr:colOff>666750</xdr:colOff>
      <xdr:row>34</xdr:row>
      <xdr:rowOff>122465</xdr:rowOff>
    </xdr:to>
    <xdr:graphicFrame macro="">
      <xdr:nvGraphicFramePr>
        <xdr:cNvPr id="3" name="Graphique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10</xdr:col>
      <xdr:colOff>723898</xdr:colOff>
      <xdr:row>13</xdr:row>
      <xdr:rowOff>127907</xdr:rowOff>
    </xdr:from>
    <xdr:to>
      <xdr:col>19</xdr:col>
      <xdr:colOff>462642</xdr:colOff>
      <xdr:row>34</xdr:row>
      <xdr:rowOff>122464</xdr:rowOff>
    </xdr:to>
    <xdr:graphicFrame macro="">
      <xdr:nvGraphicFramePr>
        <xdr:cNvPr id="4" name="Graphique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0</xdr:col>
      <xdr:colOff>204106</xdr:colOff>
      <xdr:row>35</xdr:row>
      <xdr:rowOff>0</xdr:rowOff>
    </xdr:from>
    <xdr:to>
      <xdr:col>5</xdr:col>
      <xdr:colOff>27214</xdr:colOff>
      <xdr:row>51</xdr:row>
      <xdr:rowOff>136072</xdr:rowOff>
    </xdr:to>
    <xdr:graphicFrame macro="">
      <xdr:nvGraphicFramePr>
        <xdr:cNvPr id="6" name="Graphique 5"/>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5</xdr:col>
      <xdr:colOff>81642</xdr:colOff>
      <xdr:row>35</xdr:row>
      <xdr:rowOff>27214</xdr:rowOff>
    </xdr:from>
    <xdr:to>
      <xdr:col>11</xdr:col>
      <xdr:colOff>81642</xdr:colOff>
      <xdr:row>52</xdr:row>
      <xdr:rowOff>0</xdr:rowOff>
    </xdr:to>
    <xdr:graphicFrame macro="">
      <xdr:nvGraphicFramePr>
        <xdr:cNvPr id="7" name="Graphique 6"/>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11</xdr:col>
      <xdr:colOff>122461</xdr:colOff>
      <xdr:row>35</xdr:row>
      <xdr:rowOff>1</xdr:rowOff>
    </xdr:from>
    <xdr:to>
      <xdr:col>20</xdr:col>
      <xdr:colOff>312962</xdr:colOff>
      <xdr:row>59</xdr:row>
      <xdr:rowOff>122466</xdr:rowOff>
    </xdr:to>
    <xdr:graphicFrame macro="">
      <xdr:nvGraphicFramePr>
        <xdr:cNvPr id="8" name="Graphique 7"/>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0</xdr:col>
      <xdr:colOff>190500</xdr:colOff>
      <xdr:row>52</xdr:row>
      <xdr:rowOff>95250</xdr:rowOff>
    </xdr:from>
    <xdr:to>
      <xdr:col>4</xdr:col>
      <xdr:colOff>421821</xdr:colOff>
      <xdr:row>69</xdr:row>
      <xdr:rowOff>68036</xdr:rowOff>
    </xdr:to>
    <xdr:graphicFrame macro="">
      <xdr:nvGraphicFramePr>
        <xdr:cNvPr id="9" name="Graphique 8"/>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e82752/Downloads/Jaco_Classeur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Graph1"/>
      <sheetName val="Feuil1"/>
    </sheetNames>
    <sheetDataSet>
      <sheetData sheetId="0" refreshError="1"/>
      <sheetData sheetId="1">
        <row r="2">
          <cell r="B2" t="str">
            <v>C</v>
          </cell>
          <cell r="C2">
            <v>63</v>
          </cell>
        </row>
        <row r="3">
          <cell r="B3" t="str">
            <v>B</v>
          </cell>
          <cell r="C3">
            <v>50</v>
          </cell>
        </row>
        <row r="4">
          <cell r="B4" t="str">
            <v>A</v>
          </cell>
          <cell r="C4">
            <v>12</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file:///E:\Entit&#233;es\EIM%20Maurienne.xls" TargetMode="External"/><Relationship Id="rId13" Type="http://schemas.openxmlformats.org/officeDocument/2006/relationships/hyperlink" Target="file:///E:\Entit&#233;es\EM%20SMB.xls" TargetMode="External"/><Relationship Id="rId18" Type="http://schemas.openxmlformats.org/officeDocument/2006/relationships/hyperlink" Target="file:///E:\Entit&#233;es\Gu%20Bourne%20Is&#232;re.xls" TargetMode="External"/><Relationship Id="rId26" Type="http://schemas.openxmlformats.org/officeDocument/2006/relationships/hyperlink" Target="file:///E:\Entit&#233;es\Gu%20La%20Bathie.xls" TargetMode="External"/><Relationship Id="rId39" Type="http://schemas.openxmlformats.org/officeDocument/2006/relationships/printerSettings" Target="../printerSettings/printerSettings1.bin"/><Relationship Id="rId3" Type="http://schemas.openxmlformats.org/officeDocument/2006/relationships/hyperlink" Target="file:///E:\Entit&#233;es\Atelier%20Mallemort.xls" TargetMode="External"/><Relationship Id="rId21" Type="http://schemas.openxmlformats.org/officeDocument/2006/relationships/hyperlink" Target="file:///E:\Entit&#233;es\Gu%20Drac%20Amont.xls" TargetMode="External"/><Relationship Id="rId34" Type="http://schemas.openxmlformats.org/officeDocument/2006/relationships/hyperlink" Target="file:///E:\Entit&#233;es\GU%20St%20Guill&#232;rme.xls" TargetMode="External"/><Relationship Id="rId42" Type="http://schemas.openxmlformats.org/officeDocument/2006/relationships/comments" Target="../comments1.xml"/><Relationship Id="rId7" Type="http://schemas.openxmlformats.org/officeDocument/2006/relationships/hyperlink" Target="file:///E:\Entit&#233;es\EIM%20La%20Bathie.xls" TargetMode="External"/><Relationship Id="rId12" Type="http://schemas.openxmlformats.org/officeDocument/2006/relationships/hyperlink" Target="file:///E:\Entit&#233;es\EM%20GMH.xls" TargetMode="External"/><Relationship Id="rId17" Type="http://schemas.openxmlformats.org/officeDocument/2006/relationships/hyperlink" Target="file:///E:\Entit&#233;es\Gu%20bissorte.xls" TargetMode="External"/><Relationship Id="rId25" Type="http://schemas.openxmlformats.org/officeDocument/2006/relationships/hyperlink" Target="file:///E:\Entit&#233;es\Gu%20Is&#232;re%20Aval.xls" TargetMode="External"/><Relationship Id="rId33" Type="http://schemas.openxmlformats.org/officeDocument/2006/relationships/hyperlink" Target="file:///E:\Entit&#233;es\Gu%20Romanche.xls" TargetMode="External"/><Relationship Id="rId38" Type="http://schemas.openxmlformats.org/officeDocument/2006/relationships/hyperlink" Target="file:///E:\Entit&#233;es\EM%20SRH.xls" TargetMode="External"/><Relationship Id="rId2" Type="http://schemas.openxmlformats.org/officeDocument/2006/relationships/hyperlink" Target="file:///E:\Entit&#233;es\Atelier%20Lau-Balagnas.xls" TargetMode="External"/><Relationship Id="rId16" Type="http://schemas.openxmlformats.org/officeDocument/2006/relationships/hyperlink" Target="file:///E:\Entit&#233;es\Gu%20Beaufort.xls" TargetMode="External"/><Relationship Id="rId20" Type="http://schemas.openxmlformats.org/officeDocument/2006/relationships/hyperlink" Target="file:///E:\Entit&#233;es\Gu%20Cusset.xls" TargetMode="External"/><Relationship Id="rId29" Type="http://schemas.openxmlformats.org/officeDocument/2006/relationships/hyperlink" Target="file:///E:\Entit&#233;es\Gu%20Mont-Cernis.xls" TargetMode="External"/><Relationship Id="rId41" Type="http://schemas.openxmlformats.org/officeDocument/2006/relationships/vmlDrawing" Target="../drawings/vmlDrawing1.vml"/><Relationship Id="rId1" Type="http://schemas.openxmlformats.org/officeDocument/2006/relationships/hyperlink" Target="file:///E:\Entit&#233;es\Atelier%20Albertville.xls" TargetMode="External"/><Relationship Id="rId6" Type="http://schemas.openxmlformats.org/officeDocument/2006/relationships/hyperlink" Target="file:///E:\Entit&#233;es\EIM%20Dauphine.xls" TargetMode="External"/><Relationship Id="rId11" Type="http://schemas.openxmlformats.org/officeDocument/2006/relationships/hyperlink" Target="file:///E:\Entit&#233;es\EM%20EVS.xls" TargetMode="External"/><Relationship Id="rId24" Type="http://schemas.openxmlformats.org/officeDocument/2006/relationships/hyperlink" Target="file:///E:\Entit&#233;es\Gu%20Hermillon.xls" TargetMode="External"/><Relationship Id="rId32" Type="http://schemas.openxmlformats.org/officeDocument/2006/relationships/hyperlink" Target="file:///E:\Entit&#233;es\Gu%20Pressy-Bioge.xls" TargetMode="External"/><Relationship Id="rId37" Type="http://schemas.openxmlformats.org/officeDocument/2006/relationships/hyperlink" Target="file:///E:\Entit&#233;es\EIM%20Vanoise.xls" TargetMode="External"/><Relationship Id="rId40" Type="http://schemas.openxmlformats.org/officeDocument/2006/relationships/drawing" Target="../drawings/drawing1.xml"/><Relationship Id="rId5" Type="http://schemas.openxmlformats.org/officeDocument/2006/relationships/hyperlink" Target="file:///E:\Entit&#233;es\EIM%20Arve%20Fier.xls" TargetMode="External"/><Relationship Id="rId15" Type="http://schemas.openxmlformats.org/officeDocument/2006/relationships/hyperlink" Target="file:///E:\Entit&#233;es\EM%20VDM.xls" TargetMode="External"/><Relationship Id="rId23" Type="http://schemas.openxmlformats.org/officeDocument/2006/relationships/hyperlink" Target="file:///E:\Entit&#233;es\Gu%20Grand'Maison.xls" TargetMode="External"/><Relationship Id="rId28" Type="http://schemas.openxmlformats.org/officeDocument/2006/relationships/hyperlink" Target="file:///E:\Entit&#233;es\Gu%20Malgorvert.xls" TargetMode="External"/><Relationship Id="rId36" Type="http://schemas.openxmlformats.org/officeDocument/2006/relationships/hyperlink" Target="file:///E:\Entit&#233;es\Vallorcine.xls" TargetMode="External"/><Relationship Id="rId10" Type="http://schemas.openxmlformats.org/officeDocument/2006/relationships/hyperlink" Target="file:///E:\Entit&#233;es\EIM%20Pontcharra-Cusset.xls" TargetMode="External"/><Relationship Id="rId19" Type="http://schemas.openxmlformats.org/officeDocument/2006/relationships/hyperlink" Target="file:///E:\Entit&#233;es\Gu%20Bredas-Cheylans.xls" TargetMode="External"/><Relationship Id="rId31" Type="http://schemas.openxmlformats.org/officeDocument/2006/relationships/hyperlink" Target="file:///E:\Entit&#233;es\Gu%20Passy.xls" TargetMode="External"/><Relationship Id="rId4" Type="http://schemas.openxmlformats.org/officeDocument/2006/relationships/hyperlink" Target="file:///E:\Entit&#233;es\Atelier%20Pont%20de%20Claix.xls" TargetMode="External"/><Relationship Id="rId9" Type="http://schemas.openxmlformats.org/officeDocument/2006/relationships/hyperlink" Target="file:///E:\Entit&#233;es\EIM%20Oisans.xls" TargetMode="External"/><Relationship Id="rId14" Type="http://schemas.openxmlformats.org/officeDocument/2006/relationships/hyperlink" Target="file:///E:\Entit&#233;es\EM%20UPA.xls" TargetMode="External"/><Relationship Id="rId22" Type="http://schemas.openxmlformats.org/officeDocument/2006/relationships/hyperlink" Target="file:///E:\Entit&#233;es\Gu%20Drac%20Aval.xls" TargetMode="External"/><Relationship Id="rId27" Type="http://schemas.openxmlformats.org/officeDocument/2006/relationships/hyperlink" Target="file:///E:\Entit&#233;es\Gu%20La%20Coche.xls" TargetMode="External"/><Relationship Id="rId30" Type="http://schemas.openxmlformats.org/officeDocument/2006/relationships/hyperlink" Target="file:///E:\Entit&#233;es\Gu%20Moutiers-Bozel.xls" TargetMode="External"/><Relationship Id="rId35" Type="http://schemas.openxmlformats.org/officeDocument/2006/relationships/hyperlink" Target="file:///E:\Entit&#233;es\Gu%20Valli&#232;res.xls"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file:///E:\Entit&#233;es\EIM%20Maurienne.xls" TargetMode="External"/><Relationship Id="rId13" Type="http://schemas.openxmlformats.org/officeDocument/2006/relationships/hyperlink" Target="file:///E:\Entit&#233;es\EM%20SMB.xls" TargetMode="External"/><Relationship Id="rId18" Type="http://schemas.openxmlformats.org/officeDocument/2006/relationships/printerSettings" Target="../printerSettings/printerSettings2.bin"/><Relationship Id="rId3" Type="http://schemas.openxmlformats.org/officeDocument/2006/relationships/hyperlink" Target="file:///E:\Entit&#233;es\Atelier%20Mallemort.xls" TargetMode="External"/><Relationship Id="rId21" Type="http://schemas.openxmlformats.org/officeDocument/2006/relationships/comments" Target="../comments2.xml"/><Relationship Id="rId7" Type="http://schemas.openxmlformats.org/officeDocument/2006/relationships/hyperlink" Target="file:///E:\Entit&#233;es\EIM%20La%20Bathie.xls" TargetMode="External"/><Relationship Id="rId12" Type="http://schemas.openxmlformats.org/officeDocument/2006/relationships/hyperlink" Target="file:///E:\Entit&#233;es\EM%20GMH.xls" TargetMode="External"/><Relationship Id="rId17" Type="http://schemas.openxmlformats.org/officeDocument/2006/relationships/hyperlink" Target="file:///E:\Entit&#233;es\EM%20SRH.xls" TargetMode="External"/><Relationship Id="rId2" Type="http://schemas.openxmlformats.org/officeDocument/2006/relationships/hyperlink" Target="file:///E:\Entit&#233;es\Atelier%20Lau-Balagnas.xls" TargetMode="External"/><Relationship Id="rId16" Type="http://schemas.openxmlformats.org/officeDocument/2006/relationships/hyperlink" Target="file:///E:\Entit&#233;es\EIM%20Vanoise.xls" TargetMode="External"/><Relationship Id="rId20" Type="http://schemas.openxmlformats.org/officeDocument/2006/relationships/vmlDrawing" Target="../drawings/vmlDrawing2.vml"/><Relationship Id="rId1" Type="http://schemas.openxmlformats.org/officeDocument/2006/relationships/hyperlink" Target="file:///E:\Entit&#233;es\Atelier%20Albertville.xls" TargetMode="External"/><Relationship Id="rId6" Type="http://schemas.openxmlformats.org/officeDocument/2006/relationships/hyperlink" Target="file:///E:\Entit&#233;es\EIM%20Dauphine.xls" TargetMode="External"/><Relationship Id="rId11" Type="http://schemas.openxmlformats.org/officeDocument/2006/relationships/hyperlink" Target="file:///E:\Entit&#233;es\EM%20EVS.xls" TargetMode="External"/><Relationship Id="rId5" Type="http://schemas.openxmlformats.org/officeDocument/2006/relationships/hyperlink" Target="file:///E:\Entit&#233;es\EIM%20Arve%20Fier.xls" TargetMode="External"/><Relationship Id="rId15" Type="http://schemas.openxmlformats.org/officeDocument/2006/relationships/hyperlink" Target="file:///E:\Entit&#233;es\EM%20VDM.xls" TargetMode="External"/><Relationship Id="rId10" Type="http://schemas.openxmlformats.org/officeDocument/2006/relationships/hyperlink" Target="file:///E:\Entit&#233;es\EIM%20Pontcharra-Cusset.xls" TargetMode="External"/><Relationship Id="rId19" Type="http://schemas.openxmlformats.org/officeDocument/2006/relationships/drawing" Target="../drawings/drawing3.xml"/><Relationship Id="rId4" Type="http://schemas.openxmlformats.org/officeDocument/2006/relationships/hyperlink" Target="file:///E:\Entit&#233;es\Atelier%20Pont%20de%20Claix.xls" TargetMode="External"/><Relationship Id="rId9" Type="http://schemas.openxmlformats.org/officeDocument/2006/relationships/hyperlink" Target="file:///E:\Entit&#233;es\EIM%20Oisans.xls" TargetMode="External"/><Relationship Id="rId14" Type="http://schemas.openxmlformats.org/officeDocument/2006/relationships/hyperlink" Target="file:///E:\Entit&#233;es\EM%20UPA.xls" TargetMode="External"/></Relationships>
</file>

<file path=xl/worksheets/_rels/sheet3.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5.xml"/><Relationship Id="rId1" Type="http://schemas.openxmlformats.org/officeDocument/2006/relationships/printerSettings" Target="../printerSettings/printerSettings5.bin"/><Relationship Id="rId4" Type="http://schemas.openxmlformats.org/officeDocument/2006/relationships/control" Target="../activeX/activeX1.xml"/></Relationships>
</file>

<file path=xl/worksheets/sheet1.xml><?xml version="1.0" encoding="utf-8"?>
<worksheet xmlns="http://schemas.openxmlformats.org/spreadsheetml/2006/main" xmlns:r="http://schemas.openxmlformats.org/officeDocument/2006/relationships">
  <sheetPr codeName="Feuil7">
    <pageSetUpPr fitToPage="1"/>
  </sheetPr>
  <dimension ref="A1:O258"/>
  <sheetViews>
    <sheetView showGridLines="0" topLeftCell="A9" zoomScale="70" zoomScaleNormal="70" workbookViewId="0">
      <selection activeCell="P32" sqref="P32"/>
    </sheetView>
  </sheetViews>
  <sheetFormatPr baseColWidth="10" defaultRowHeight="12.75"/>
  <cols>
    <col min="1" max="1" width="6.85546875" customWidth="1"/>
    <col min="2" max="2" width="28.5703125" bestFit="1" customWidth="1"/>
    <col min="3" max="10" width="20.85546875" customWidth="1"/>
    <col min="11" max="11" width="26.85546875" customWidth="1"/>
    <col min="12" max="12" width="11.42578125" customWidth="1"/>
    <col min="13" max="13" width="11.42578125" hidden="1" customWidth="1"/>
    <col min="14" max="14" width="22.85546875" hidden="1" customWidth="1"/>
    <col min="15" max="15" width="32.28515625" hidden="1" customWidth="1"/>
    <col min="16" max="16" width="11.42578125" customWidth="1"/>
  </cols>
  <sheetData>
    <row r="1" spans="2:15" ht="24" thickBot="1">
      <c r="B1" s="66" t="s">
        <v>39</v>
      </c>
      <c r="C1" s="67"/>
      <c r="D1" s="67"/>
      <c r="E1" s="67"/>
      <c r="F1" s="67"/>
      <c r="G1" s="67"/>
      <c r="H1" s="67"/>
      <c r="I1" s="67"/>
      <c r="J1" s="68"/>
      <c r="M1" s="53" t="e">
        <f>DATE(YEAR($D$12),MONTH($D$12)+1,1)</f>
        <v>#REF!</v>
      </c>
    </row>
    <row r="2" spans="2:15" ht="18.75" thickBot="1">
      <c r="B2" s="65">
        <f ca="1">C3</f>
        <v>42578.352118518516</v>
      </c>
      <c r="M2" s="53" t="e">
        <f>DATE(YEAR($D$12),MONTH($D$12)-1,1)</f>
        <v>#REF!</v>
      </c>
    </row>
    <row r="3" spans="2:15" ht="13.5" thickBot="1">
      <c r="B3" s="61" t="s">
        <v>34</v>
      </c>
      <c r="C3" s="60">
        <f ca="1">NOW()</f>
        <v>42578.352118518516</v>
      </c>
      <c r="D3" s="43"/>
      <c r="E3" s="7"/>
      <c r="F3" s="7"/>
      <c r="G3" s="7"/>
      <c r="H3" s="7"/>
      <c r="J3" s="7"/>
      <c r="K3" s="7"/>
      <c r="N3" s="7"/>
      <c r="O3" s="7"/>
    </row>
    <row r="4" spans="2:15" ht="13.5" thickBot="1">
      <c r="B4" s="62"/>
      <c r="C4" s="43"/>
      <c r="D4" s="43"/>
      <c r="N4" s="72" t="s">
        <v>131</v>
      </c>
      <c r="O4" s="84" t="s">
        <v>134</v>
      </c>
    </row>
    <row r="5" spans="2:15" ht="13.5" thickBot="1">
      <c r="B5" s="63" t="s">
        <v>16</v>
      </c>
      <c r="C5" s="64">
        <v>28</v>
      </c>
      <c r="D5" s="43"/>
      <c r="E5" s="7"/>
      <c r="F5" s="7"/>
      <c r="I5" s="97"/>
      <c r="N5" s="72" t="s">
        <v>129</v>
      </c>
      <c r="O5" s="84" t="s">
        <v>136</v>
      </c>
    </row>
    <row r="6" spans="2:15" ht="13.5" thickBot="1">
      <c r="B6" s="101" t="s">
        <v>15</v>
      </c>
      <c r="C6" s="102" t="e">
        <f>(COUNTIFS('Accidents avec Arret'!$E$4:$E$1998,"service",'Accidents avec Arret'!#REF!,"oui",'Accidents avec Arret'!$A$4:$A$1998,"&gt;="  &amp; TEXT($C$12,"jj/mm/aaaa"),'Accidents avec Arret'!$A$4:$A$1998,"&lt;="  &amp; TEXT($D$12,"jj/mm/aaaa")))*1000000/(SUMIFS(#REF!,#REF!,"&lt;"&amp;TEXT($M$1,"jj/mm/aaaa"),#REF!,"&gt;"&amp;TEXT($M$2,"jj/mm/aaaa")))</f>
        <v>#REF!</v>
      </c>
      <c r="D6" s="64" t="s">
        <v>159</v>
      </c>
      <c r="E6" s="73" t="s">
        <v>160</v>
      </c>
      <c r="N6" s="72" t="s">
        <v>132</v>
      </c>
      <c r="O6" s="84" t="s">
        <v>133</v>
      </c>
    </row>
    <row r="7" spans="2:15">
      <c r="B7" s="103" t="s">
        <v>21</v>
      </c>
      <c r="C7" s="104" t="e">
        <f>COUNTIFS('Accidents avec Arret'!$E$4:$E$1998,"Service",'Accidents avec Arret'!#REF!,"1",'Accidents avec Arret'!$A$4:$A$1998,"&gt;="  &amp; TEXT($C$12,"jj/mm/aaaa"),'Accidents avec Arret'!$A$4:$A$1998,"&lt;="  &amp; TEXT($D$12,"jj/mm/aaaa"))/(SUMIFS(#REF!,#REF!,"&lt;"&amp;TEXT($M$1,"jj/mm/aaaa"),#REF!,"&gt;"&amp;TEXT($M$2,"jj/mm/aaaa"))+SUMIFS(#REF!,#REF!,"&lt;"&amp;TEXT($M$1,"jj/mm/aaaa"),#REF!,"&gt;"&amp;TEXT($M$2,"jj/mm/aaaa")))*1000000</f>
        <v>#REF!</v>
      </c>
      <c r="D7" s="232" t="s">
        <v>144</v>
      </c>
      <c r="E7" s="234" t="str">
        <f>HYPERLINK(VLOOKUP(D7,N4:O45,2))</f>
        <v>Entitées\Atelier Pont de Claix.xls</v>
      </c>
      <c r="F7" s="7"/>
      <c r="N7" s="72" t="s">
        <v>130</v>
      </c>
      <c r="O7" s="84" t="s">
        <v>137</v>
      </c>
    </row>
    <row r="8" spans="2:15">
      <c r="B8" s="103" t="s">
        <v>157</v>
      </c>
      <c r="C8" s="104" t="e">
        <f>((COUNTIFS('Accidents avec Arret'!#REF!,"Prestataire UPA hors HSM",'Accidents avec Arret'!$E$4:$E$1998,"Service",'Accidents avec Arret'!$A$4:$A$1998,"&gt;="  &amp; TEXT($C$12,"jj/mm/aaaa"),'Accidents avec Arret'!$A$4:$A$1998,"&lt;="  &amp; TEXT($D$12,"jj/mm/aaaa")))+(COUNTIFS('Accidents avec Arret'!#REF!,"Prestataire UPA HSM",'Accidents avec Arret'!$E$4:$E$1998,"Service",'Accidents avec Arret'!$A$4:$A$1998,"&gt;="  &amp; TEXT($C$12,"jj/mm/aaaa"),'Accidents avec Arret'!$A$4:$A$1998,"&lt;="  &amp; TEXT($D$12,"jj/mm/aaaa"))))*1000000/SUMIFS(#REF!,#REF!,"&lt;"&amp;TEXT($M$1,"jj/mm/aaaa"),#REF!,"&gt;"&amp;TEXT($M$2,"jj/mm/aaaa"))</f>
        <v>#REF!</v>
      </c>
      <c r="D8" s="233"/>
      <c r="E8" s="235"/>
      <c r="N8" s="83"/>
      <c r="O8" s="84"/>
    </row>
    <row r="9" spans="2:15">
      <c r="B9" s="103" t="s">
        <v>156</v>
      </c>
      <c r="C9" s="104" t="e">
        <f>(COUNTIFS('Accidents avec Arret'!#REF!,"Prestataire UPA hors HSM",'Accidents avec Arret'!$E$4:$E$1998,"Service",'Accidents avec Arret'!$A$4:$A$1998,"&gt;="  &amp; TEXT($C$12,"jj/mm/aaaa"),'Accidents avec Arret'!$A$4:$A$1998,"&lt;="  &amp; TEXT($D$12,"jj/mm/aaaa")))*1000000/SUMIFS(#REF!,#REF!,"&lt;"&amp;TEXT($M$1,"jj/mm/aaaa"),#REF!,"&gt;"&amp;TEXT($M$2,"jj/mm/aaaa"))</f>
        <v>#REF!</v>
      </c>
      <c r="N9" s="83"/>
      <c r="O9" s="84"/>
    </row>
    <row r="10" spans="2:15">
      <c r="B10" s="103" t="s">
        <v>155</v>
      </c>
      <c r="C10" s="104" t="e">
        <f>(COUNTIFS('Accidents avec Arret'!#REF!,"Prestataire UPA HSM",'Accidents avec Arret'!$E$4:$E$1998,"Service",'Accidents avec Arret'!$A$4:$A$1998,"&gt;="  &amp; TEXT($C$12,"jj/mm/aaaa"),'Accidents avec Arret'!$A$4:$A$1998,"&lt;="  &amp; TEXT($D$12,"jj/mm/aaaa")))*1000000/SUMIFS(#REF!,#REF!,"&lt;"&amp;TEXT($M$1,"jj/mm/aaaa"),#REF!,"&gt;"&amp;TEXT($M$2,"jj/mm/aaaa"))</f>
        <v>#REF!</v>
      </c>
      <c r="N10" s="83"/>
      <c r="O10" s="84"/>
    </row>
    <row r="11" spans="2:15" ht="13.5" thickBot="1">
      <c r="B11" s="105" t="s">
        <v>158</v>
      </c>
      <c r="C11" s="106" t="e">
        <f>$B$114/#REF!*1000</f>
        <v>#REF!</v>
      </c>
      <c r="D11" s="43"/>
      <c r="N11" s="72" t="s">
        <v>87</v>
      </c>
      <c r="O11" s="84" t="s">
        <v>94</v>
      </c>
    </row>
    <row r="12" spans="2:15" ht="13.5" thickBot="1">
      <c r="B12" s="63" t="s">
        <v>62</v>
      </c>
      <c r="C12" s="60" t="e">
        <f>DATE(YEAR($D$12)-1,MONTH($D$12),DAY($D$12)+1)</f>
        <v>#REF!</v>
      </c>
      <c r="D12" s="60" t="e">
        <f>DATE(YEAR(VLOOKUP($C$5,#REF!,3)),MONTH(VLOOKUP($C$5,#REF!,3)),DAY(VLOOKUP($C$5,#REF!,3)))</f>
        <v>#REF!</v>
      </c>
      <c r="N12" s="72" t="s">
        <v>52</v>
      </c>
      <c r="O12" s="84" t="s">
        <v>95</v>
      </c>
    </row>
    <row r="13" spans="2:15" hidden="1">
      <c r="B13" t="s">
        <v>17</v>
      </c>
      <c r="C13" s="9" t="e">
        <f>VLOOKUP(C12,'Accidents avec Arret'!$A$4:A1002,1)</f>
        <v>#REF!</v>
      </c>
      <c r="D13" s="9" t="e">
        <f>VLOOKUP(D12,'Accidents avec Arret'!A4:A1002,1)</f>
        <v>#REF!</v>
      </c>
      <c r="N13" s="72" t="s">
        <v>140</v>
      </c>
      <c r="O13" s="84" t="s">
        <v>141</v>
      </c>
    </row>
    <row r="14" spans="2:15" hidden="1">
      <c r="C14" s="41" t="e">
        <f>MATCH($C$13,'Accidents avec Arret'!$A$4:$A$1002,1)</f>
        <v>#REF!</v>
      </c>
      <c r="D14" s="41" t="e">
        <f>MATCH($D$13,'Accidents avec Arret'!A4:A1002,1)+1</f>
        <v>#REF!</v>
      </c>
      <c r="N14" s="72" t="s">
        <v>56</v>
      </c>
      <c r="O14" s="84" t="s">
        <v>96</v>
      </c>
    </row>
    <row r="15" spans="2:15" ht="13.5" thickBot="1">
      <c r="C15" s="100"/>
      <c r="D15" s="100"/>
      <c r="N15" s="72"/>
      <c r="O15" s="84"/>
    </row>
    <row r="16" spans="2:15" ht="26.25" thickBot="1">
      <c r="B16" s="12"/>
      <c r="C16" s="88" t="s">
        <v>61</v>
      </c>
      <c r="D16" s="89" t="s">
        <v>29</v>
      </c>
      <c r="E16" s="89" t="s">
        <v>30</v>
      </c>
      <c r="F16" s="88" t="s">
        <v>35</v>
      </c>
      <c r="G16" s="89" t="s">
        <v>37</v>
      </c>
      <c r="H16" s="88" t="s">
        <v>36</v>
      </c>
      <c r="I16" s="89" t="s">
        <v>38</v>
      </c>
      <c r="J16" s="91" t="s">
        <v>31</v>
      </c>
      <c r="N16" s="72" t="s">
        <v>53</v>
      </c>
      <c r="O16" s="84" t="s">
        <v>97</v>
      </c>
    </row>
    <row r="17" spans="2:15" ht="13.5" hidden="1" thickBot="1">
      <c r="B17" s="1"/>
      <c r="C17" s="15" t="s">
        <v>23</v>
      </c>
      <c r="D17" s="14" t="s">
        <v>24</v>
      </c>
      <c r="E17" s="14" t="s">
        <v>25</v>
      </c>
      <c r="F17" s="230" t="s">
        <v>26</v>
      </c>
      <c r="G17" s="231"/>
      <c r="H17" s="230" t="s">
        <v>27</v>
      </c>
      <c r="I17" s="231"/>
      <c r="J17" s="14" t="s">
        <v>28</v>
      </c>
      <c r="N17" s="72" t="s">
        <v>64</v>
      </c>
      <c r="O17" s="84" t="s">
        <v>98</v>
      </c>
    </row>
    <row r="18" spans="2:15" ht="26.25" hidden="1" thickBot="1">
      <c r="B18" s="13"/>
      <c r="C18" s="88" t="s">
        <v>61</v>
      </c>
      <c r="D18" s="89" t="s">
        <v>29</v>
      </c>
      <c r="E18" s="89" t="s">
        <v>30</v>
      </c>
      <c r="F18" s="88" t="s">
        <v>35</v>
      </c>
      <c r="G18" s="90" t="s">
        <v>37</v>
      </c>
      <c r="H18" s="88" t="s">
        <v>36</v>
      </c>
      <c r="I18" s="90" t="s">
        <v>38</v>
      </c>
      <c r="J18" s="91" t="s">
        <v>31</v>
      </c>
      <c r="K18" s="87"/>
      <c r="N18" s="72" t="s">
        <v>54</v>
      </c>
      <c r="O18" s="84" t="s">
        <v>99</v>
      </c>
    </row>
    <row r="19" spans="2:15" ht="13.5" thickBot="1">
      <c r="B19" s="92" t="s">
        <v>7</v>
      </c>
      <c r="C19" s="98">
        <v>558</v>
      </c>
      <c r="D19" s="99">
        <v>4</v>
      </c>
      <c r="E19" s="52" t="e">
        <f ca="1">COUNTIFS(#REF!,"="&amp;$B19,#REF!,"&gt;="&amp;DATE(YEAR($C$3),1,1))</f>
        <v>#REF!</v>
      </c>
      <c r="F19" s="52" t="e">
        <f ca="1">COUNTIFS(#REF!,"="&amp;B19,#REF!,"&gt;="&amp;DATE(YEAR($C$3),1,1),#REF!,"=Service",#REF!,"&lt;&gt;refusé")</f>
        <v>#REF!</v>
      </c>
      <c r="G19" s="99" t="e">
        <f ca="1">COUNTIFS(#REF!,"="&amp;B19,#REF!,"&gt;="&amp;DATE(YEAR($C$3),1,1),#REF!,"=Trajet",#REF!,"&lt;&gt;refusé")</f>
        <v>#REF!</v>
      </c>
      <c r="H19" s="52" t="e">
        <f ca="1">COUNTIFS('Accidents avec Arret'!#REF!,"="&amp;B19,'Accidents avec Arret'!$A$4:$A$1002,"&gt;="&amp;DATE(YEAR($C$3),1,1),'Accidents avec Arret'!#REF!,"=non",'Accidents avec Arret'!$E$4:$E$1002,"=Service",'Accidents avec Arret'!#REF!,"&lt;&gt;refusé",'Accidents avec Arret'!#REF!,"&lt;&gt;"&amp;"")</f>
        <v>#REF!</v>
      </c>
      <c r="I19" s="52" t="e">
        <f ca="1">COUNTIFS('Accidents avec Arret'!#REF!,"="&amp;B19,'Accidents avec Arret'!$A$4:$A$1002,"&gt;="&amp;DATE(YEAR($C$3),1,1),'Accidents avec Arret'!#REF!,"=non",'Accidents avec Arret'!$E$4:$E$1002,"=Trajet",'Accidents avec Arret'!#REF!,"&lt;&gt;refusé",'Accidents avec Arret'!#REF!,"&lt;&gt;"&amp;"")</f>
        <v>#REF!</v>
      </c>
      <c r="J19" s="52" t="e">
        <f ca="1">COUNTIFS('Accidents avec Arret'!#REF!,"="&amp;B19,'Accidents avec Arret'!#REF!,"=oui",'Accidents avec Arret'!$A$4:$A$1002,"&gt;="&amp;DATE(YEAR($C$3),1,1))</f>
        <v>#REF!</v>
      </c>
      <c r="N19" s="72" t="s">
        <v>50</v>
      </c>
      <c r="O19" s="84" t="s">
        <v>100</v>
      </c>
    </row>
    <row r="20" spans="2:15" ht="13.5" thickBot="1">
      <c r="B20" s="93" t="s">
        <v>10</v>
      </c>
      <c r="C20" s="21">
        <v>241</v>
      </c>
      <c r="D20" s="22">
        <v>19</v>
      </c>
      <c r="E20" s="52" t="e">
        <f ca="1">COUNTIFS(#REF!,"="&amp;$B20,#REF!,"&gt;="&amp;DATE(YEAR($C$3),1,1))</f>
        <v>#REF!</v>
      </c>
      <c r="F20" s="52" t="e">
        <f ca="1">COUNTIFS(#REF!,"="&amp;B20,#REF!,"&gt;="&amp;DATE(YEAR($C$3),1,1),#REF!,"=Service",#REF!,"&lt;&gt;refusé")</f>
        <v>#REF!</v>
      </c>
      <c r="G20" s="99" t="e">
        <f ca="1">COUNTIFS(#REF!,"="&amp;B20,#REF!,"&gt;="&amp;DATE(YEAR($C$3),1,1),#REF!,"=Trajet",#REF!,"&lt;&gt;refusé")</f>
        <v>#REF!</v>
      </c>
      <c r="H20" s="20" t="e">
        <f ca="1">COUNTIFS('Accidents avec Arret'!#REF!,"="&amp;B20,'Accidents avec Arret'!$A$4:$A$1002,"&gt;="&amp;DATE(YEAR($C$3),1,1),'Accidents avec Arret'!#REF!,"=non",'Accidents avec Arret'!$E$4:$E$1002,"=Service",'Accidents avec Arret'!#REF!,"&lt;&gt;refusé",'Accidents avec Arret'!#REF!,"&lt;&gt;"&amp;"")</f>
        <v>#REF!</v>
      </c>
      <c r="I20" s="20" t="e">
        <f ca="1">COUNTIFS('Accidents avec Arret'!#REF!,"="&amp;B20,'Accidents avec Arret'!$A$4:$A$1002,"&gt;="&amp;DATE(YEAR($C$3),1,1),'Accidents avec Arret'!#REF!,"=non",'Accidents avec Arret'!$E$4:$E$1002,"=Trajet",'Accidents avec Arret'!#REF!,"&lt;&gt;refusé",'Accidents avec Arret'!#REF!,"&lt;&gt;"&amp;"")</f>
        <v>#REF!</v>
      </c>
      <c r="J20" s="20" t="e">
        <f ca="1">COUNTIFS('Accidents avec Arret'!#REF!,"="&amp;B20,'Accidents avec Arret'!#REF!,"=oui",'Accidents avec Arret'!$A$4:$A$1002,"&gt;="&amp;DATE(YEAR($C$3),1,1))</f>
        <v>#REF!</v>
      </c>
      <c r="N20" s="72" t="s">
        <v>65</v>
      </c>
      <c r="O20" s="84" t="s">
        <v>101</v>
      </c>
    </row>
    <row r="21" spans="2:15" ht="13.5" thickBot="1">
      <c r="B21" s="93" t="s">
        <v>6</v>
      </c>
      <c r="C21" s="21">
        <v>529</v>
      </c>
      <c r="D21" s="22">
        <v>21</v>
      </c>
      <c r="E21" s="52" t="e">
        <f ca="1">COUNTIFS(#REF!,"="&amp;$B21,#REF!,"&gt;="&amp;DATE(YEAR($C$3),1,1))</f>
        <v>#REF!</v>
      </c>
      <c r="F21" s="52" t="e">
        <f ca="1">COUNTIFS(#REF!,"="&amp;B21,#REF!,"&gt;="&amp;DATE(YEAR($C$3),1,1),#REF!,"=Service",#REF!,"&lt;&gt;refusé")</f>
        <v>#REF!</v>
      </c>
      <c r="G21" s="99" t="e">
        <f ca="1">COUNTIFS(#REF!,"="&amp;B21,#REF!,"&gt;="&amp;DATE(YEAR($C$3),1,1),#REF!,"=Trajet",#REF!,"&lt;&gt;refusé")</f>
        <v>#REF!</v>
      </c>
      <c r="H21" s="20" t="e">
        <f ca="1">COUNTIFS('Accidents avec Arret'!#REF!,"="&amp;B21,'Accidents avec Arret'!$A$4:$A$1002,"&gt;="&amp;DATE(YEAR($C$3),1,1),'Accidents avec Arret'!#REF!,"=non",'Accidents avec Arret'!$E$4:$E$1002,"=Service",'Accidents avec Arret'!#REF!,"&lt;&gt;refusé",'Accidents avec Arret'!#REF!,"&lt;&gt;"&amp;"")</f>
        <v>#REF!</v>
      </c>
      <c r="I21" s="20" t="e">
        <f ca="1">COUNTIFS('Accidents avec Arret'!#REF!,"="&amp;B21,'Accidents avec Arret'!$A$4:$A$1002,"&gt;="&amp;DATE(YEAR($C$3),1,1),'Accidents avec Arret'!#REF!,"=non",'Accidents avec Arret'!$E$4:$E$1002,"=Trajet",'Accidents avec Arret'!#REF!,"&lt;&gt;refusé",'Accidents avec Arret'!#REF!,"&lt;&gt;"&amp;"")</f>
        <v>#REF!</v>
      </c>
      <c r="J21" s="20" t="e">
        <f ca="1">COUNTIFS('Accidents avec Arret'!#REF!,"="&amp;B21,'Accidents avec Arret'!#REF!,"=oui",'Accidents avec Arret'!$A$4:$A$1002,"&gt;="&amp;DATE(YEAR($C$3),1,1))</f>
        <v>#REF!</v>
      </c>
      <c r="N21" s="72" t="s">
        <v>57</v>
      </c>
      <c r="O21" s="84" t="s">
        <v>102</v>
      </c>
    </row>
    <row r="22" spans="2:15" ht="13.5" thickBot="1">
      <c r="B22" s="93" t="s">
        <v>9</v>
      </c>
      <c r="C22" s="21">
        <v>300</v>
      </c>
      <c r="D22" s="22">
        <v>1</v>
      </c>
      <c r="E22" s="52" t="e">
        <f ca="1">COUNTIFS(#REF!,"="&amp;$B22,#REF!,"&gt;="&amp;DATE(YEAR($C$3),1,1))</f>
        <v>#REF!</v>
      </c>
      <c r="F22" s="52" t="e">
        <f ca="1">COUNTIFS(#REF!,"="&amp;B22,#REF!,"&gt;="&amp;DATE(YEAR($C$3),1,1),#REF!,"=Service",#REF!,"&lt;&gt;refusé")</f>
        <v>#REF!</v>
      </c>
      <c r="G22" s="99" t="e">
        <f ca="1">COUNTIFS(#REF!,"="&amp;B22,#REF!,"&gt;="&amp;DATE(YEAR($C$3),1,1),#REF!,"=Trajet",#REF!,"&lt;&gt;refusé")</f>
        <v>#REF!</v>
      </c>
      <c r="H22" s="20" t="e">
        <f ca="1">COUNTIFS('Accidents avec Arret'!#REF!,"="&amp;B22,'Accidents avec Arret'!$A$4:$A$1002,"&gt;="&amp;DATE(YEAR($C$3),1,1),'Accidents avec Arret'!#REF!,"=non",'Accidents avec Arret'!$E$4:$E$1002,"=Service",'Accidents avec Arret'!#REF!,"&lt;&gt;refusé",'Accidents avec Arret'!#REF!,"&lt;&gt;"&amp;"")</f>
        <v>#REF!</v>
      </c>
      <c r="I22" s="20" t="e">
        <f ca="1">COUNTIFS('Accidents avec Arret'!#REF!,"="&amp;B22,'Accidents avec Arret'!$A$4:$A$1002,"&gt;="&amp;DATE(YEAR($C$3),1,1),'Accidents avec Arret'!#REF!,"=non",'Accidents avec Arret'!$E$4:$E$1002,"=Trajet",'Accidents avec Arret'!#REF!,"&lt;&gt;refusé",'Accidents avec Arret'!#REF!,"&lt;&gt;"&amp;"")</f>
        <v>#REF!</v>
      </c>
      <c r="J22" s="20" t="e">
        <f ca="1">COUNTIFS('Accidents avec Arret'!#REF!,"="&amp;B22,'Accidents avec Arret'!#REF!,"=oui",'Accidents avec Arret'!$A$4:$A$1002,"&gt;="&amp;DATE(YEAR($C$3),1,1))</f>
        <v>#REF!</v>
      </c>
      <c r="N22" s="83" t="s">
        <v>63</v>
      </c>
      <c r="O22" s="84" t="s">
        <v>145</v>
      </c>
    </row>
    <row r="23" spans="2:15" ht="13.5" thickBot="1">
      <c r="B23" s="93" t="s">
        <v>11</v>
      </c>
      <c r="C23" s="69">
        <v>12</v>
      </c>
      <c r="D23" s="70">
        <v>0</v>
      </c>
      <c r="E23" s="52" t="e">
        <f ca="1">COUNTIFS(#REF!,"="&amp;$B23,#REF!,"&gt;="&amp;DATE(YEAR($C$3),1,1))</f>
        <v>#REF!</v>
      </c>
      <c r="F23" s="52" t="e">
        <f ca="1">COUNTIFS(#REF!,"="&amp;B23,#REF!,"&gt;="&amp;DATE(YEAR($C$3),1,1),#REF!,"=Service",#REF!,"&lt;&gt;refusé")</f>
        <v>#REF!</v>
      </c>
      <c r="G23" s="99" t="e">
        <f ca="1">COUNTIFS(#REF!,"="&amp;B23,#REF!,"&gt;="&amp;DATE(YEAR($C$3),1,1),#REF!,"=Trajet",#REF!,"&lt;&gt;refusé")</f>
        <v>#REF!</v>
      </c>
      <c r="H23" s="71" t="e">
        <f ca="1">COUNTIFS('Accidents avec Arret'!#REF!,"="&amp;B23,'Accidents avec Arret'!$A$4:$A$1002,"&gt;="&amp;DATE(YEAR($C$3),1,1),'Accidents avec Arret'!#REF!,"=non",'Accidents avec Arret'!$E$4:$E$1002,"=Service",'Accidents avec Arret'!#REF!,"&lt;&gt;refusé",'Accidents avec Arret'!#REF!,"&lt;&gt;"&amp;"")</f>
        <v>#REF!</v>
      </c>
      <c r="I23" s="71" t="e">
        <f ca="1">COUNTIFS('Accidents avec Arret'!#REF!,"="&amp;B23,'Accidents avec Arret'!$A$4:$A$1002,"&gt;="&amp;DATE(YEAR($C$3),1,1),'Accidents avec Arret'!#REF!,"=non",'Accidents avec Arret'!$E$4:$E$1002,"=Trajet",'Accidents avec Arret'!#REF!,"&lt;&gt;refusé",'Accidents avec Arret'!#REF!,"&lt;&gt;"&amp;"")</f>
        <v>#REF!</v>
      </c>
      <c r="J23" s="71" t="e">
        <f ca="1">COUNTIFS('Accidents avec Arret'!#REF!,"="&amp;B23,'Accidents avec Arret'!#REF!,"=oui",'Accidents avec Arret'!$A$4:$A$1002,"&gt;="&amp;DATE(YEAR($C$3),1,1))</f>
        <v>#REF!</v>
      </c>
      <c r="N23" s="72" t="s">
        <v>14</v>
      </c>
      <c r="O23" s="84" t="s">
        <v>142</v>
      </c>
    </row>
    <row r="24" spans="2:15" ht="13.5" thickBot="1">
      <c r="B24" s="94" t="s">
        <v>8</v>
      </c>
      <c r="C24" s="23">
        <v>248</v>
      </c>
      <c r="D24" s="24">
        <v>2</v>
      </c>
      <c r="E24" s="52" t="e">
        <f ca="1">COUNTIFS(#REF!,"="&amp;$B24,#REF!,"&gt;="&amp;DATE(YEAR($C$3),1,1))</f>
        <v>#REF!</v>
      </c>
      <c r="F24" s="52" t="e">
        <f ca="1">COUNTIFS(#REF!,"="&amp;B24,#REF!,"&gt;="&amp;DATE(YEAR($C$3),1,1),#REF!,"=Service",#REF!,"&lt;&gt;refusé")</f>
        <v>#REF!</v>
      </c>
      <c r="G24" s="99" t="e">
        <f ca="1">COUNTIFS(#REF!,"="&amp;B24,#REF!,"&gt;="&amp;DATE(YEAR($C$3),1,1),#REF!,"=Trajet",#REF!,"&lt;&gt;refusé")</f>
        <v>#REF!</v>
      </c>
      <c r="H24" s="20" t="e">
        <f ca="1">COUNTIFS('Accidents avec Arret'!#REF!,"="&amp;B24,'Accidents avec Arret'!$A$4:$A$1002,"&gt;="&amp;DATE(YEAR($C$3),1,1),'Accidents avec Arret'!#REF!,"=non",'Accidents avec Arret'!$E$4:$E$1002,"=Service",'Accidents avec Arret'!#REF!,"&lt;&gt;refusé",'Accidents avec Arret'!#REF!,"&lt;&gt;"&amp;"")</f>
        <v>#REF!</v>
      </c>
      <c r="I24" s="20" t="e">
        <f ca="1">COUNTIFS('Accidents avec Arret'!#REF!,"="&amp;B24,'Accidents avec Arret'!$A$4:$A$1002,"&gt;="&amp;DATE(YEAR($C$3),1,1),'Accidents avec Arret'!#REF!,"=non",'Accidents avec Arret'!$E$4:$E$1002,"=Trajet",'Accidents avec Arret'!#REF!,"&lt;&gt;refusé",'Accidents avec Arret'!#REF!,"&lt;&gt;"&amp;"")</f>
        <v>#REF!</v>
      </c>
      <c r="J24" s="20" t="e">
        <f ca="1">COUNTIFS('Accidents avec Arret'!#REF!,"="&amp;B24,'Accidents avec Arret'!#REF!,"=oui",'Accidents avec Arret'!$A$4:$A$1002,"&gt;="&amp;DATE(YEAR($C$3),1,1))</f>
        <v>#REF!</v>
      </c>
      <c r="N24" s="72" t="s">
        <v>79</v>
      </c>
      <c r="O24" s="84" t="s">
        <v>103</v>
      </c>
    </row>
    <row r="25" spans="2:15" ht="13.5" thickBot="1">
      <c r="B25" s="18" t="s">
        <v>32</v>
      </c>
      <c r="C25" s="19">
        <v>1888</v>
      </c>
      <c r="D25" s="19">
        <f>SUM(D19:D24)</f>
        <v>47</v>
      </c>
      <c r="E25" s="18" t="e">
        <f t="shared" ref="E25:J25" ca="1" si="0">SUM(E19:E24)</f>
        <v>#REF!</v>
      </c>
      <c r="F25" s="19" t="e">
        <f t="shared" ca="1" si="0"/>
        <v>#REF!</v>
      </c>
      <c r="G25" s="18" t="e">
        <f t="shared" ca="1" si="0"/>
        <v>#REF!</v>
      </c>
      <c r="H25" s="19" t="e">
        <f t="shared" ca="1" si="0"/>
        <v>#REF!</v>
      </c>
      <c r="I25" s="18" t="e">
        <f t="shared" ca="1" si="0"/>
        <v>#REF!</v>
      </c>
      <c r="J25" s="18" t="e">
        <f t="shared" ca="1" si="0"/>
        <v>#REF!</v>
      </c>
      <c r="N25" s="72" t="s">
        <v>73</v>
      </c>
      <c r="O25" s="84" t="s">
        <v>122</v>
      </c>
    </row>
    <row r="26" spans="2:15">
      <c r="B26" s="95"/>
      <c r="C26" s="25"/>
      <c r="D26" s="26"/>
      <c r="E26" s="26"/>
      <c r="F26" s="25"/>
      <c r="G26" s="26"/>
      <c r="H26" s="25"/>
      <c r="I26" s="26"/>
      <c r="J26" s="26"/>
      <c r="N26" s="72" t="s">
        <v>88</v>
      </c>
      <c r="O26" s="84" t="s">
        <v>104</v>
      </c>
    </row>
    <row r="27" spans="2:15">
      <c r="B27" s="93" t="s">
        <v>33</v>
      </c>
      <c r="C27" s="21"/>
      <c r="D27" s="22"/>
      <c r="E27" s="20" t="e">
        <f ca="1">COUNTIFS(#REF!,"="&amp;$B27,#REF!,"&gt;="&amp;DATE(YEAR($C$3),1,1))</f>
        <v>#REF!</v>
      </c>
      <c r="F27" s="34" t="e">
        <f ca="1">COUNTIFS(#REF!,"="&amp;B27,#REF!,"&gt;="&amp;DATE(YEAR($C$3),1,1),#REF!,"=Service",#REF!,"&lt;&gt;oui")</f>
        <v>#REF!</v>
      </c>
      <c r="G27" s="34" t="e">
        <f ca="1">COUNTIFS(#REF!,"="&amp;B27,#REF!,"&gt;="&amp;DATE(YEAR($C$3),1,1),#REF!,"=Trajet",#REF!,"&lt;&gt;oui")</f>
        <v>#REF!</v>
      </c>
      <c r="H27" s="34" t="e">
        <f ca="1">COUNTIFS('Accidents avec Arret'!#REF!,"="&amp;B27,'Accidents avec Arret'!$A$4:$A$1002,"&gt;="&amp;DATE(YEAR($C$3),1,1),'Accidents avec Arret'!$E$4:$E$1002,"=Service",'Accidents avec Arret'!#REF!,"&lt;&gt;oui")</f>
        <v>#REF!</v>
      </c>
      <c r="I27" s="34" t="e">
        <f ca="1">COUNTIFS('Accidents avec Arret'!#REF!,"="&amp;B27,'Accidents avec Arret'!$A$4:$A$1002,"&gt;="&amp;DATE(YEAR($C$3),1,1),'Accidents avec Arret'!#REF!,"=non",'Accidents avec Arret'!$E$4:$E$1002,"=Trajet",'Accidents avec Arret'!#REF!,"&lt;&gt;refusé",'Accidents avec Arret'!#REF!,"&lt;&gt;"&amp;"")</f>
        <v>#REF!</v>
      </c>
      <c r="J27" s="22" t="e">
        <f ca="1">COUNTIFS('Accidents avec Arret'!#REF!,"="&amp;B27,'Accidents avec Arret'!$A$4:$A$1002,"&gt;="&amp;DATE(YEAR($C$3),1,1),'Accidents avec Arret'!#REF!,"=oui")</f>
        <v>#REF!</v>
      </c>
      <c r="N27" s="72" t="s">
        <v>80</v>
      </c>
      <c r="O27" s="84" t="s">
        <v>105</v>
      </c>
    </row>
    <row r="28" spans="2:15" ht="13.5" thickBot="1">
      <c r="B28" s="96" t="s">
        <v>49</v>
      </c>
      <c r="C28" s="27"/>
      <c r="D28" s="28"/>
      <c r="E28" s="20" t="e">
        <f ca="1">COUNTIFS(#REF!,"="&amp;"Prestataire CIH",#REF!,"&gt;="&amp;DATE(YEAR($C$3),1,1))+COUNTIFS(#REF!,"="&amp;"Prestataire EDF hors CIH",#REF!,"&gt;="&amp;DATE(YEAR($C$3),1,1))</f>
        <v>#REF!</v>
      </c>
      <c r="F28" s="20" t="e">
        <f ca="1">COUNTIFS(#REF!,"="&amp;"Prestataire CIH",#REF!,"&gt;"&amp;DATE(YEAR($C$3),1,1),#REF!,"&lt;&gt;oui")+COUNTIFS(#REF!,"="&amp;"Prestataire EDF hors CIH",#REF!,"&gt;"&amp;DATE(YEAR($C$3),1,1),#REF!,"&lt;&gt;oui")</f>
        <v>#REF!</v>
      </c>
      <c r="G28" s="35" t="e">
        <f ca="1">COUNTIFS('Accidents avec Arret'!#REF!,"="&amp;"Prestataire CIH",'Accidents avec Arret'!$A$4:$A$1002,"&gt;="&amp;DATE(YEAR($C$3),1,1),'Accidents avec Arret'!#REF!,"=non",'Accidents avec Arret'!$E$4:$E$1002,"=Trajet",'Accidents avec Arret'!#REF!,"&lt;&gt;refusé",'Accidents avec Arret'!#REF!,"&lt;&gt;"&amp;"")+COUNTIFS('Accidents avec Arret'!#REF!,"="&amp;"Prestataire EDF hors CIH",'Accidents avec Arret'!$A$4:$A$1002,"&gt;="&amp;DATE(YEAR($C$3),1,1),'Accidents avec Arret'!#REF!,"=non",'Accidents avec Arret'!$E$4:$E$1002,"=Trajet",'Accidents avec Arret'!#REF!,"&lt;&gt;refusé",'Accidents avec Arret'!#REF!,"&lt;&gt;"&amp;"")</f>
        <v>#REF!</v>
      </c>
      <c r="H28" s="35" t="e">
        <f ca="1">COUNTIFS('Accidents avec Arret'!#REF!,"="&amp;"Prestataire CIH",'Accidents avec Arret'!$A$4:$A$1002,"&gt;="&amp;DATE(YEAR($C$3),1,1),'Accidents avec Arret'!#REF!,"=non",'Accidents avec Arret'!$E$4:$E$1002,"=Service",'Accidents avec Arret'!#REF!,"&lt;&gt;refusé",'Accidents avec Arret'!#REF!,"&lt;&gt;"&amp;"")+COUNTIFS('Accidents avec Arret'!#REF!,"="&amp;"Prestataire EDF hors CIH",'Accidents avec Arret'!$A$4:$A$1002,"&gt;="&amp;DATE(YEAR($C$3),1,1),'Accidents avec Arret'!#REF!,"=non",'Accidents avec Arret'!$E$4:$E$1002,"=Service",'Accidents avec Arret'!#REF!,"&lt;&gt;refusé",'Accidents avec Arret'!#REF!,"&lt;&gt;"&amp;"")</f>
        <v>#REF!</v>
      </c>
      <c r="I28" s="35" t="e">
        <f ca="1">COUNTIFS('Accidents avec Arret'!#REF!,"="&amp;"Prestataire CIH",'Accidents avec Arret'!$A$4:$A$1002,"&gt;="&amp;DATE(YEAR($C$3),1,1),'Accidents avec Arret'!#REF!,"=non",'Accidents avec Arret'!$E$4:$E$1002,"=Trajet",'Accidents avec Arret'!#REF!,"&lt;&gt;refusé",'Accidents avec Arret'!#REF!,"&lt;&gt;"&amp;"")+COUNTIFS('Accidents avec Arret'!#REF!,"="&amp;"Prestataire EDF hors CIH",'Accidents avec Arret'!$A$4:$A$1002,"&gt;="&amp;DATE(YEAR($C$3),1,1),'Accidents avec Arret'!#REF!,"=non",'Accidents avec Arret'!$E$4:$E$1002,"=Trajet",'Accidents avec Arret'!#REF!,"&lt;&gt;refusé",'Accidents avec Arret'!#REF!,"&lt;&gt;"&amp;"")</f>
        <v>#REF!</v>
      </c>
      <c r="J28" s="28">
        <v>1</v>
      </c>
      <c r="N28" s="72" t="s">
        <v>139</v>
      </c>
      <c r="O28" s="84" t="s">
        <v>138</v>
      </c>
    </row>
    <row r="29" spans="2:15">
      <c r="B29" s="55"/>
      <c r="C29" s="56"/>
      <c r="D29" s="56"/>
      <c r="E29" s="57"/>
      <c r="F29" s="56"/>
      <c r="G29" s="56"/>
      <c r="H29" s="56"/>
      <c r="I29" s="56"/>
      <c r="J29" s="56"/>
      <c r="N29" s="72" t="s">
        <v>89</v>
      </c>
      <c r="O29" s="84" t="s">
        <v>106</v>
      </c>
    </row>
    <row r="30" spans="2:15">
      <c r="N30" s="72" t="s">
        <v>75</v>
      </c>
      <c r="O30" s="84" t="s">
        <v>107</v>
      </c>
    </row>
    <row r="31" spans="2:15">
      <c r="N31" s="72" t="s">
        <v>74</v>
      </c>
      <c r="O31" s="84" t="s">
        <v>108</v>
      </c>
    </row>
    <row r="32" spans="2:15">
      <c r="N32" s="72" t="s">
        <v>90</v>
      </c>
      <c r="O32" s="84" t="s">
        <v>109</v>
      </c>
    </row>
    <row r="33" spans="14:15">
      <c r="N33" s="72" t="s">
        <v>66</v>
      </c>
      <c r="O33" s="84" t="s">
        <v>110</v>
      </c>
    </row>
    <row r="34" spans="14:15">
      <c r="N34" s="72" t="s">
        <v>81</v>
      </c>
      <c r="O34" s="84" t="s">
        <v>111</v>
      </c>
    </row>
    <row r="35" spans="14:15">
      <c r="N35" s="72" t="s">
        <v>91</v>
      </c>
      <c r="O35" s="84" t="s">
        <v>112</v>
      </c>
    </row>
    <row r="36" spans="14:15">
      <c r="N36" s="72" t="s">
        <v>51</v>
      </c>
      <c r="O36" s="84" t="s">
        <v>113</v>
      </c>
    </row>
    <row r="37" spans="14:15">
      <c r="N37" s="72" t="s">
        <v>72</v>
      </c>
      <c r="O37" s="84" t="s">
        <v>135</v>
      </c>
    </row>
    <row r="38" spans="14:15">
      <c r="N38" s="72" t="s">
        <v>78</v>
      </c>
      <c r="O38" s="84" t="s">
        <v>114</v>
      </c>
    </row>
    <row r="39" spans="14:15">
      <c r="N39" s="72" t="s">
        <v>92</v>
      </c>
      <c r="O39" s="84" t="s">
        <v>115</v>
      </c>
    </row>
    <row r="40" spans="14:15">
      <c r="N40" s="72" t="s">
        <v>71</v>
      </c>
      <c r="O40" s="84" t="s">
        <v>116</v>
      </c>
    </row>
    <row r="41" spans="14:15">
      <c r="N41" s="72" t="s">
        <v>93</v>
      </c>
      <c r="O41" s="84" t="s">
        <v>117</v>
      </c>
    </row>
    <row r="42" spans="14:15">
      <c r="N42" s="72" t="s">
        <v>82</v>
      </c>
      <c r="O42" s="84" t="s">
        <v>118</v>
      </c>
    </row>
    <row r="43" spans="14:15">
      <c r="N43" s="72" t="s">
        <v>85</v>
      </c>
      <c r="O43" s="84" t="s">
        <v>119</v>
      </c>
    </row>
    <row r="44" spans="14:15">
      <c r="N44" s="72" t="s">
        <v>67</v>
      </c>
      <c r="O44" s="84" t="s">
        <v>120</v>
      </c>
    </row>
    <row r="45" spans="14:15">
      <c r="N45" s="72" t="s">
        <v>13</v>
      </c>
      <c r="O45" s="84" t="s">
        <v>121</v>
      </c>
    </row>
    <row r="93" spans="10:10">
      <c r="J93" t="s">
        <v>48</v>
      </c>
    </row>
    <row r="102" spans="1:4" ht="17.25" customHeight="1"/>
    <row r="108" spans="1:4" hidden="1">
      <c r="A108" t="s">
        <v>123</v>
      </c>
      <c r="B108" t="e">
        <f>SUMIFS('Accidents avec Arret'!$D$4:$D$497,'Accidents avec Arret'!$E$4:$E$497,"service",'Accidents avec Arret'!$A$4:$A$497,"&gt;="  &amp; TEXT($C$12,"jj/mm/aaaa"),'Accidents avec Arret'!$A$4:$A$497,"&lt;="  &amp; TEXT($D$12,"jj/mm/aaaa"),'Accidents avec Arret'!#REF!,"EM")</f>
        <v>#REF!</v>
      </c>
      <c r="C108" t="e">
        <f>SUMIFS('Accidents avec Arret'!$D$4:$D$497,'Accidents avec Arret'!$E$4:$E$497,"trajet",'Accidents avec Arret'!$A$4:$A$497,"&gt;="  &amp; TEXT($C$12,"jj/mm/aaaa"),'Accidents avec Arret'!$A$4:$A$497,"&lt;="  &amp; TEXT($D$12,"jj/mm/aaaa"),'Accidents avec Arret'!#REF!,"EM")</f>
        <v>#REF!</v>
      </c>
    </row>
    <row r="109" spans="1:4" hidden="1">
      <c r="A109" s="7" t="s">
        <v>124</v>
      </c>
      <c r="B109" s="7" t="e">
        <f>SUMIFS('Accidents avec Arret'!$D$4:$D$497,'Accidents avec Arret'!$E$4:$E$497,"service",'Accidents avec Arret'!$A$4:$A$497,"&gt;="  &amp; TEXT($C$12,"jj/mm/aaaa"),'Accidents avec Arret'!$A$4:$A$497,"&lt;="  &amp; TEXT($D$12,"jj/mm/aaaa"),'Accidents avec Arret'!#REF!,"EVS")</f>
        <v>#REF!</v>
      </c>
      <c r="C109" s="7" t="e">
        <f>SUMIFS('Accidents avec Arret'!$D$4:$D$497,'Accidents avec Arret'!$E$4:$E$497,"trajet",'Accidents avec Arret'!$A$4:$A$497,"&gt;="  &amp; TEXT($C$12,"jj/mm/aaaa"),'Accidents avec Arret'!$A$4:$A$497,"&lt;="  &amp; TEXT($D$12,"jj/mm/aaaa"),'Accidents avec Arret'!#REF!,"EVS")</f>
        <v>#REF!</v>
      </c>
      <c r="D109" s="7"/>
    </row>
    <row r="110" spans="1:4" hidden="1">
      <c r="A110" t="s">
        <v>125</v>
      </c>
      <c r="B110" t="e">
        <f>SUMIFS('Accidents avec Arret'!$D$4:$D$497,'Accidents avec Arret'!$E$4:$E$497,"service",'Accidents avec Arret'!$A$4:$A$497,"&gt;="  &amp; TEXT($C$12,"jj/mm/aaaa"),'Accidents avec Arret'!$A$4:$A$497,"&lt;="  &amp; TEXT($D$12,"jj/mm/aaaa"),'Accidents avec Arret'!#REF!,"GMH")</f>
        <v>#REF!</v>
      </c>
      <c r="C110" t="e">
        <f>SUMIFS('Accidents avec Arret'!$D$4:$D$497,'Accidents avec Arret'!$E$4:$E$497,"trajet",'Accidents avec Arret'!$A$4:$A$497,"&gt;="  &amp; TEXT($C$12,"jj/mm/aaaa"),'Accidents avec Arret'!$A$4:$A$497,"&lt;="  &amp; TEXT($D$12,"jj/mm/aaaa"),'Accidents avec Arret'!#REF!,"GMH")</f>
        <v>#REF!</v>
      </c>
      <c r="D110" s="59"/>
    </row>
    <row r="111" spans="1:4" hidden="1">
      <c r="A111" s="7" t="s">
        <v>126</v>
      </c>
      <c r="B111" s="7" t="e">
        <f>SUMIFS('Accidents avec Arret'!$D$4:$D$497,'Accidents avec Arret'!$E$4:$E$497,"service",'Accidents avec Arret'!$A$4:$A$497,"&gt;="  &amp; TEXT($C$12,"jj/mm/aaaa"),'Accidents avec Arret'!$A$4:$A$497,"&lt;="  &amp; TEXT($D$12,"jj/mm/aaaa"),'Accidents avec Arret'!#REF!,"SMB")</f>
        <v>#REF!</v>
      </c>
      <c r="C111" s="7" t="e">
        <f>SUMIFS('Accidents avec Arret'!D4:D497,'Accidents avec Arret'!E4:E497,"trajet",'Accidents avec Arret'!A4:A497,"&gt;="  &amp; TEXT(C12,"jj/mm/aaaa"),'Accidents avec Arret'!A4:A497,"&lt;="  &amp; TEXT(D12,"jj/mm/aaaa"),'Accidents avec Arret'!#REF!,"SMB")</f>
        <v>#REF!</v>
      </c>
      <c r="D111" s="7"/>
    </row>
    <row r="112" spans="1:4" hidden="1">
      <c r="A112" t="s">
        <v>127</v>
      </c>
      <c r="B112" t="e">
        <f>SUMIFS('Accidents avec Arret'!$D$4:$D$497,'Accidents avec Arret'!$E$4:$E$497,"service",'Accidents avec Arret'!$A$4:$A$497,"&gt;="  &amp; TEXT($C$12,"jj/mm/aaaa"),'Accidents avec Arret'!$A$4:$A$497,"&lt;="  &amp; TEXT($D$12,"jj/mm/aaaa"),'Accidents avec Arret'!#REF!,"SRH")</f>
        <v>#REF!</v>
      </c>
      <c r="C112" t="e">
        <f>SUMIFS('Accidents avec Arret'!$D$4:$D$497,'Accidents avec Arret'!$E$4:$E$497,"trajet",'Accidents avec Arret'!$A$4:$A$497,"&gt;="  &amp; TEXT($C$12,"jj/mm/aaaa"),'Accidents avec Arret'!$A$4:$A$497,"&lt;="  &amp; TEXT($D$12,"jj/mm/aaaa"),'Accidents avec Arret'!#REF!,"SRH")</f>
        <v>#REF!</v>
      </c>
      <c r="D112" s="58"/>
    </row>
    <row r="113" spans="1:14" hidden="1">
      <c r="A113" t="s">
        <v>128</v>
      </c>
      <c r="B113" t="e">
        <f>SUMIFS('Accidents avec Arret'!$D$4:$D$497,'Accidents avec Arret'!$E$4:$E$497,"service",'Accidents avec Arret'!$A$4:$A$497,"&gt;="  &amp; TEXT($C$12,"jj/mm/aaaa"),'Accidents avec Arret'!$A$4:$A$497,"&lt;="  &amp; TEXT($D$12,"jj/mm/aaaa"),'Accidents avec Arret'!#REF!,"VDM")</f>
        <v>#REF!</v>
      </c>
      <c r="C113" t="e">
        <f>SUMIFS('Accidents avec Arret'!$D$4:$D$497,'Accidents avec Arret'!$E$4:$E$497,"Trajet",'Accidents avec Arret'!$A$4:$A$497,"&gt;="  &amp; TEXT($C$12,"jj/mm/aaaa"),'Accidents avec Arret'!$A$4:$A$497,"&lt;="  &amp; TEXT($D$12,"jj/mm/aaaa"),'Accidents avec Arret'!#REF!,"VDM")</f>
        <v>#REF!</v>
      </c>
      <c r="D113" s="7" t="e">
        <f>$D$114/#REF!*1000</f>
        <v>#REF!</v>
      </c>
    </row>
    <row r="114" spans="1:14" hidden="1">
      <c r="B114" t="e">
        <f>SUM($B$108:$B$113)</f>
        <v>#REF!</v>
      </c>
      <c r="C114" t="e">
        <f>SUM($C$108:$C$113)</f>
        <v>#REF!</v>
      </c>
      <c r="D114" s="58" t="e">
        <f>$B$114+$C$114</f>
        <v>#REF!</v>
      </c>
    </row>
    <row r="117" spans="1:14" ht="43.5" customHeight="1"/>
    <row r="118" spans="1:14">
      <c r="G118" s="77"/>
      <c r="N118" s="74"/>
    </row>
    <row r="119" spans="1:14">
      <c r="G119" s="12"/>
      <c r="N119" s="74"/>
    </row>
    <row r="120" spans="1:14">
      <c r="G120" s="12"/>
    </row>
    <row r="121" spans="1:14" ht="12.75" customHeight="1">
      <c r="G121" s="17"/>
    </row>
    <row r="122" spans="1:14">
      <c r="G122" s="17"/>
    </row>
    <row r="123" spans="1:14">
      <c r="G123" s="17"/>
    </row>
    <row r="124" spans="1:14">
      <c r="G124" s="17"/>
    </row>
    <row r="125" spans="1:14">
      <c r="G125" s="17"/>
    </row>
    <row r="126" spans="1:14">
      <c r="G126" s="17"/>
    </row>
    <row r="127" spans="1:14">
      <c r="G127" s="17"/>
    </row>
    <row r="128" spans="1:14">
      <c r="G128" s="17"/>
    </row>
    <row r="129" spans="1:7">
      <c r="G129" s="17"/>
    </row>
    <row r="130" spans="1:7">
      <c r="G130" s="17"/>
    </row>
    <row r="131" spans="1:7">
      <c r="G131" s="17"/>
    </row>
    <row r="132" spans="1:7">
      <c r="G132" s="17"/>
    </row>
    <row r="133" spans="1:7">
      <c r="G133" s="17"/>
    </row>
    <row r="134" spans="1:7">
      <c r="G134" s="17"/>
    </row>
    <row r="135" spans="1:7">
      <c r="G135" s="17"/>
    </row>
    <row r="136" spans="1:7">
      <c r="G136" s="17"/>
    </row>
    <row r="137" spans="1:7">
      <c r="G137" s="17"/>
    </row>
    <row r="138" spans="1:7">
      <c r="G138" s="17"/>
    </row>
    <row r="139" spans="1:7">
      <c r="G139" s="17"/>
    </row>
    <row r="140" spans="1:7">
      <c r="G140" s="17"/>
    </row>
    <row r="141" spans="1:7">
      <c r="G141" s="17"/>
    </row>
    <row r="142" spans="1:7">
      <c r="G142" s="17"/>
    </row>
    <row r="143" spans="1:7">
      <c r="A143" s="12"/>
      <c r="B143" s="229"/>
      <c r="C143" s="80"/>
      <c r="D143" s="17"/>
      <c r="E143" s="229"/>
      <c r="F143" s="76"/>
      <c r="G143" s="17"/>
    </row>
    <row r="144" spans="1:7">
      <c r="A144" s="12"/>
      <c r="B144" s="229"/>
      <c r="C144" s="76"/>
      <c r="D144" s="17"/>
      <c r="E144" s="229"/>
      <c r="F144" s="76"/>
      <c r="G144" s="17"/>
    </row>
    <row r="145" spans="1:7">
      <c r="A145" s="12"/>
      <c r="B145" s="75"/>
      <c r="C145" s="76"/>
      <c r="D145" s="17"/>
      <c r="E145" s="229"/>
      <c r="F145" s="76"/>
      <c r="G145" s="17"/>
    </row>
    <row r="146" spans="1:7">
      <c r="A146" s="12"/>
      <c r="B146" s="75"/>
      <c r="C146" s="76"/>
      <c r="D146" s="17"/>
      <c r="E146" s="229"/>
      <c r="F146" s="76"/>
      <c r="G146" s="17"/>
    </row>
    <row r="147" spans="1:7">
      <c r="A147" s="12"/>
      <c r="B147" s="75"/>
      <c r="C147" s="76"/>
      <c r="D147" s="17"/>
      <c r="E147" s="81"/>
      <c r="F147" s="76"/>
      <c r="G147" s="17"/>
    </row>
    <row r="148" spans="1:7" hidden="1">
      <c r="A148" s="48">
        <v>41640</v>
      </c>
      <c r="B148" s="48">
        <v>41670</v>
      </c>
      <c r="D148" s="48">
        <v>42005</v>
      </c>
      <c r="E148" s="48">
        <v>42035</v>
      </c>
      <c r="F148" s="76"/>
      <c r="G148" s="17"/>
    </row>
    <row r="149" spans="1:7" hidden="1">
      <c r="A149" s="48">
        <v>41671</v>
      </c>
      <c r="B149" s="78">
        <v>41698</v>
      </c>
      <c r="D149" s="48">
        <v>42036</v>
      </c>
      <c r="E149" s="78">
        <v>42063</v>
      </c>
      <c r="F149" s="76"/>
      <c r="G149" s="17"/>
    </row>
    <row r="150" spans="1:7" hidden="1">
      <c r="A150" s="48">
        <v>41699</v>
      </c>
      <c r="B150" s="48">
        <v>41729</v>
      </c>
      <c r="D150" s="48">
        <v>42064</v>
      </c>
      <c r="E150" s="48">
        <v>42094</v>
      </c>
      <c r="F150" s="76"/>
      <c r="G150" s="17"/>
    </row>
    <row r="151" spans="1:7" hidden="1">
      <c r="A151" s="48">
        <v>41730</v>
      </c>
      <c r="B151" s="48">
        <v>41759</v>
      </c>
      <c r="D151" s="48">
        <v>42095</v>
      </c>
      <c r="E151" s="78">
        <v>42124</v>
      </c>
      <c r="F151" s="76"/>
      <c r="G151" s="17"/>
    </row>
    <row r="152" spans="1:7" hidden="1">
      <c r="A152" s="48">
        <v>41760</v>
      </c>
      <c r="B152" s="48">
        <v>41790</v>
      </c>
      <c r="D152" s="48">
        <v>42125</v>
      </c>
      <c r="E152" s="48">
        <v>42155</v>
      </c>
      <c r="F152" s="76"/>
      <c r="G152" s="17"/>
    </row>
    <row r="153" spans="1:7" hidden="1">
      <c r="A153" s="48">
        <v>41791</v>
      </c>
      <c r="B153" s="48">
        <v>41820</v>
      </c>
      <c r="D153" s="48">
        <v>42156</v>
      </c>
      <c r="E153" s="78">
        <v>42185</v>
      </c>
      <c r="F153" s="76"/>
      <c r="G153" s="17"/>
    </row>
    <row r="154" spans="1:7" hidden="1">
      <c r="A154" s="48">
        <v>41821</v>
      </c>
      <c r="B154" s="48">
        <v>41851</v>
      </c>
      <c r="D154" s="48">
        <v>42186</v>
      </c>
      <c r="E154" s="48">
        <v>42216</v>
      </c>
      <c r="F154" s="76"/>
      <c r="G154" s="17"/>
    </row>
    <row r="155" spans="1:7" hidden="1">
      <c r="A155" s="48">
        <v>41852</v>
      </c>
      <c r="B155" s="48">
        <v>41882</v>
      </c>
      <c r="D155" s="48">
        <v>42217</v>
      </c>
      <c r="E155" s="78">
        <v>42247</v>
      </c>
      <c r="F155" s="76"/>
      <c r="G155" s="17"/>
    </row>
    <row r="156" spans="1:7" hidden="1">
      <c r="A156" s="48">
        <v>41883</v>
      </c>
      <c r="B156" s="48">
        <v>41912</v>
      </c>
      <c r="D156" s="48">
        <v>42248</v>
      </c>
      <c r="E156" s="48">
        <v>42277</v>
      </c>
      <c r="F156" s="76"/>
      <c r="G156" s="17"/>
    </row>
    <row r="157" spans="1:7" hidden="1">
      <c r="A157" s="48">
        <v>41913</v>
      </c>
      <c r="B157" s="48">
        <v>41943</v>
      </c>
      <c r="D157" s="48">
        <v>42278</v>
      </c>
      <c r="E157" s="78">
        <v>42308</v>
      </c>
      <c r="F157" s="76"/>
      <c r="G157" s="17"/>
    </row>
    <row r="158" spans="1:7" hidden="1">
      <c r="A158" s="48">
        <v>41944</v>
      </c>
      <c r="B158" s="48">
        <v>41973</v>
      </c>
      <c r="D158" s="48">
        <v>42309</v>
      </c>
      <c r="E158" s="48">
        <v>42338</v>
      </c>
      <c r="F158" s="76"/>
      <c r="G158" s="17"/>
    </row>
    <row r="159" spans="1:7" hidden="1">
      <c r="A159" s="48">
        <v>41974</v>
      </c>
      <c r="B159" s="48">
        <v>42004</v>
      </c>
      <c r="D159" s="48">
        <v>42339</v>
      </c>
      <c r="E159" s="78">
        <v>42369</v>
      </c>
      <c r="F159" s="76"/>
      <c r="G159" s="17"/>
    </row>
    <row r="160" spans="1:7" hidden="1">
      <c r="E160" s="74"/>
      <c r="F160" s="76"/>
      <c r="G160" s="17"/>
    </row>
    <row r="161" spans="1:7" hidden="1">
      <c r="E161" s="74"/>
      <c r="F161" s="76"/>
      <c r="G161" s="17"/>
    </row>
    <row r="162" spans="1:7" hidden="1">
      <c r="E162" s="74"/>
      <c r="F162" s="76"/>
      <c r="G162" s="17"/>
    </row>
    <row r="163" spans="1:7" hidden="1">
      <c r="A163" s="11" t="s">
        <v>26</v>
      </c>
      <c r="B163" s="11" t="s">
        <v>27</v>
      </c>
      <c r="D163" s="11" t="s">
        <v>26</v>
      </c>
      <c r="E163" s="11" t="s">
        <v>27</v>
      </c>
      <c r="F163" s="76"/>
      <c r="G163" s="17"/>
    </row>
    <row r="164" spans="1:7" hidden="1">
      <c r="A164" s="41" t="e">
        <f>COUNTIFS(#REF!,"service",#REF!,"&gt;="&amp;TEXT($A$148,"jj/mm/aaaa"),#REF!,"&lt;="&amp;TEXT($B$148,"jj/mm/aaaa"))-(COUNTIFS(#REF!,"service",#REF!,"&gt;="&amp;TEXT($A$148,"jj/mm/aaaa"),#REF!,"&lt;="&amp;TEXT($B$148,"jj/mm/aaaa"),#REF!,"intérimaire")+COUNTIFS(#REF!,"service",#REF!,"&gt;="&amp;TEXT($A$148,"jj/mm/aaaa"),#REF!,"&lt;="&amp;TEXT($B$148,"jj/mm/aaaa"),#REF!,"prestataire CIH")+COUNTIFS(#REF!,"service",#REF!,"&gt;="&amp;TEXT($A$148,"jj/mm/aaaa"),#REF!,"&lt;="&amp;TEXT($B$148,"jj/mm/aaaa"),#REF!,"prestataire edf hors cih"))</f>
        <v>#REF!</v>
      </c>
      <c r="B164" s="41" t="e">
        <f>COUNTIFS('Accidents avec Arret'!$E$4:$E$7999,"service",'Accidents avec Arret'!$A$4:$A$7999,"&gt;="&amp;TEXT(A148,"jj/mm/aaaa"),'Accidents avec Arret'!$A$4:$A$7999,"&lt;="&amp;TEXT(B148,"jj/mm/aaaa"))-(COUNTIFS('Accidents avec Arret'!$E$4:$E$7999,"service",'Accidents avec Arret'!$A$4:$A$7999,"&gt;="&amp;TEXT(A148,"jj/mm/aaaa"),'Accidents avec Arret'!$A$4:$A$7999,"&lt;="&amp;TEXT(B148,"jj/mm/aaaa"),'Accidents avec Arret'!#REF!,"vallorcine")+COUNTIFS('Accidents avec Arret'!$E$4:$E$7999,"service",'Accidents avec Arret'!$A$4:$A$7999,"&gt;="&amp;TEXT(A148,"jj/mm/aaaa"),'Accidents avec Arret'!$A$4:$A$7999,"&lt;="&amp;TEXT(B148,"jj/mm/aaaa"),'Accidents avec Arret'!#REF!,"prestataire CIH")+COUNTIFS('Accidents avec Arret'!$E$4:$E$7999,"service",'Accidents avec Arret'!$A$4:$A$7999,"&gt;="&amp;TEXT(A148,"jj/mm/aaaa"),'Accidents avec Arret'!$A$4:$A$7999,"&lt;="&amp;TEXT(B148,"jj/mm/aaaa"),'Accidents avec Arret'!#REF!,"prestataire edf hors cih")+COUNTIFS('Accidents avec Arret'!$E$4:$E$7999,"service",'Accidents avec Arret'!$A$4:$A$7999,"&gt;="&amp;TEXT(A148,"jj/mm/aaaa"),'Accidents avec Arret'!$A$4:$A$7999,"&lt;="&amp;TEXT(B148,"jj/mm/aaaa"),'Accidents avec Arret'!#REF!,"prestataire upa"))</f>
        <v>#REF!</v>
      </c>
      <c r="C164" s="54"/>
      <c r="D164" s="41" t="e">
        <f>COUNTIFS(#REF!,"service",#REF!,"&gt;="&amp;TEXT(D148,"jj/mm/aaaa"),#REF!,"&lt;="&amp;TEXT(E148,"jj/mm/aaaa"))-(COUNTIFS(#REF!,"service",#REF!,"&gt;="&amp;TEXT(D148,"jj/mm/aaaa"),#REF!,"&lt;="&amp;TEXT(E148,"jj/mm/aaaa"),#REF!,"intérimaire")+COUNTIFS(#REF!,"service",#REF!,"&gt;="&amp;TEXT(D148,"jj/mm/aaaa"),#REF!,"&lt;="&amp;TEXT(E148,"jj/mm/aaaa"),#REF!,"prestataire CIH")+COUNTIFS(#REF!,"service",#REF!,"&gt;="&amp;TEXT(D148,"jj/mm/aaaa"),#REF!,"&lt;="&amp;TEXT(E148,"jj/mm/aaaa"),#REF!,"prestataire edf hors cih"))</f>
        <v>#REF!</v>
      </c>
      <c r="E164" s="79" t="e">
        <f>COUNTIFS('Accidents avec Arret'!$E$4:$E$7999,"service",'Accidents avec Arret'!$A$4:$A$7999,"&gt;="&amp;TEXT(D148,"jj/mm/aaaa"),'Accidents avec Arret'!$A$4:$A$7999,"&lt;="&amp;TEXT(E148,"jj/mm/aaaa"))-(COUNTIFS('Accidents avec Arret'!$E$4:$E$7999,"service",'Accidents avec Arret'!$A$4:$A$7999,"&gt;="&amp;TEXT(D148,"jj/mm/aaaa"),'Accidents avec Arret'!$A$4:$A$7999,"&lt;="&amp;TEXT(E148,"jj/mm/aaaa"),'Accidents avec Arret'!#REF!,"vallorcine")+COUNTIFS('Accidents avec Arret'!$E$4:$E$7999,"service",'Accidents avec Arret'!$A$4:$A$7999,"&gt;="&amp;TEXT(D148,"jj/mm/aaaa"),'Accidents avec Arret'!$A$4:$A$7999,"&lt;="&amp;TEXT(E148,"jj/mm/aaaa"),'Accidents avec Arret'!#REF!,"prestataire CIH")+COUNTIFS('Accidents avec Arret'!$E$4:$E$7999,"service",'Accidents avec Arret'!$A$4:$A$7999,"&gt;="&amp;TEXT(D148,"jj/mm/aaaa"),'Accidents avec Arret'!$A$4:$A$7999,"&lt;="&amp;TEXT(E148,"jj/mm/aaaa"),'Accidents avec Arret'!#REF!,"prestataire edf hors cih")+COUNTIFS('Accidents avec Arret'!$E$4:$E$7999,"service",'Accidents avec Arret'!$A$4:$A$7999,"&gt;="&amp;TEXT(D148,"jj/mm/aaaa"),'Accidents avec Arret'!$A$4:$A$7999,"&lt;="&amp;TEXT(E148,"jj/mm/aaaa"),'Accidents avec Arret'!#REF!,"prestataire upa"))</f>
        <v>#REF!</v>
      </c>
      <c r="F164" s="76"/>
      <c r="G164" s="17"/>
    </row>
    <row r="165" spans="1:7" hidden="1">
      <c r="A165" s="41" t="e">
        <f>COUNTIFS(#REF!,"service",#REF!,"&gt;="&amp;TEXT(A149,"jj/mm/aaaa"),#REF!,"&lt;="&amp;TEXT(B149,"jj/mm/aaaa"))-(COUNTIFS(#REF!,"service",#REF!,"&gt;="&amp;TEXT(A149,"jj/mm/aaaa"),#REF!,"&lt;="&amp;TEXT(B149,"jj/mm/aaaa"),#REF!,"intérimaire")+COUNTIFS(#REF!,"service",#REF!,"&gt;="&amp;TEXT(A149,"jj/mm/aaaa"),#REF!,"&lt;="&amp;TEXT(B149,"jj/mm/aaaa"),#REF!,"prestataire CIH")+COUNTIFS(#REF!,"service",#REF!,"&gt;="&amp;TEXT(A149,"jj/mm/aaaa"),#REF!,"&lt;="&amp;TEXT(B149,"jj/mm/aaaa"),#REF!,"prestataire edf hors cih"))</f>
        <v>#REF!</v>
      </c>
      <c r="B165" s="41" t="e">
        <f>COUNTIFS('Accidents avec Arret'!$E$4:$E$7999,"service",'Accidents avec Arret'!$A$4:$A$7999,"&gt;="&amp;TEXT(A149,"jj/mm/aaaa"),'Accidents avec Arret'!$A$4:$A$7999,"&lt;="&amp;TEXT(B149,"jj/mm/aaaa"))-(COUNTIFS('Accidents avec Arret'!$E$4:$E$7999,"service",'Accidents avec Arret'!$A$4:$A$7999,"&gt;="&amp;TEXT(A149,"jj/mm/aaaa"),'Accidents avec Arret'!$A$4:$A$7999,"&lt;="&amp;TEXT(B149,"jj/mm/aaaa"),'Accidents avec Arret'!#REF!,"vallorcine")+COUNTIFS('Accidents avec Arret'!$E$4:$E$7999,"service",'Accidents avec Arret'!$A$4:$A$7999,"&gt;="&amp;TEXT(A149,"jj/mm/aaaa"),'Accidents avec Arret'!$A$4:$A$7999,"&lt;="&amp;TEXT(B149,"jj/mm/aaaa"),'Accidents avec Arret'!#REF!,"prestataire CIH")+COUNTIFS('Accidents avec Arret'!$E$4:$E$7999,"service",'Accidents avec Arret'!$A$4:$A$7999,"&gt;="&amp;TEXT(A149,"jj/mm/aaaa"),'Accidents avec Arret'!$A$4:$A$7999,"&lt;="&amp;TEXT(B149,"jj/mm/aaaa"),'Accidents avec Arret'!#REF!,"prestataire edf hors cih")+COUNTIFS('Accidents avec Arret'!$E$4:$E$7999,"service",'Accidents avec Arret'!$A$4:$A$7999,"&gt;="&amp;TEXT(A149,"jj/mm/aaaa"),'Accidents avec Arret'!$A$4:$A$7999,"&lt;="&amp;TEXT(B149,"jj/mm/aaaa"),'Accidents avec Arret'!#REF!,"prestataire upa"))</f>
        <v>#REF!</v>
      </c>
      <c r="C165" s="54"/>
      <c r="D165" s="41" t="e">
        <f>COUNTIFS(#REF!,"service",#REF!,"&gt;="&amp;TEXT(D149,"jj/mm/aaaa"),#REF!,"&lt;="&amp;TEXT(E149,"jj/mm/aaaa"))-(COUNTIFS(#REF!,"service",#REF!,"&gt;="&amp;TEXT(D149,"jj/mm/aaaa"),#REF!,"&lt;="&amp;TEXT(E149,"jj/mm/aaaa"),#REF!,"intérimaire")+COUNTIFS(#REF!,"service",#REF!,"&gt;="&amp;TEXT(D149,"jj/mm/aaaa"),#REF!,"&lt;="&amp;TEXT(E149,"jj/mm/aaaa"),#REF!,"prestataire CIH")+COUNTIFS(#REF!,"service",#REF!,"&gt;="&amp;TEXT(D149,"jj/mm/aaaa"),#REF!,"&lt;="&amp;TEXT(E149,"jj/mm/aaaa"),#REF!,"prestataire edf hors cih"))</f>
        <v>#REF!</v>
      </c>
      <c r="E165" s="79" t="e">
        <f>COUNTIFS('Accidents avec Arret'!$E$4:$E$7999,"service",'Accidents avec Arret'!$A$4:$A$7999,"&gt;="&amp;TEXT(D149,"jj/mm/aaaa"),'Accidents avec Arret'!$A$4:$A$7999,"&lt;="&amp;TEXT(E149,"jj/mm/aaaa"))-(COUNTIFS('Accidents avec Arret'!$E$4:$E$7999,"service",'Accidents avec Arret'!$A$4:$A$7999,"&gt;="&amp;TEXT(D149,"jj/mm/aaaa"),'Accidents avec Arret'!$A$4:$A$7999,"&lt;="&amp;TEXT(E149,"jj/mm/aaaa"),'Accidents avec Arret'!#REF!,"vallorcine")+COUNTIFS('Accidents avec Arret'!$E$4:$E$7999,"service",'Accidents avec Arret'!$A$4:$A$7999,"&gt;="&amp;TEXT(D149,"jj/mm/aaaa"),'Accidents avec Arret'!$A$4:$A$7999,"&lt;="&amp;TEXT(E149,"jj/mm/aaaa"),'Accidents avec Arret'!#REF!,"prestataire CIH")+COUNTIFS('Accidents avec Arret'!$E$4:$E$7999,"service",'Accidents avec Arret'!$A$4:$A$7999,"&gt;="&amp;TEXT(D149,"jj/mm/aaaa"),'Accidents avec Arret'!$A$4:$A$7999,"&lt;="&amp;TEXT(E149,"jj/mm/aaaa"),'Accidents avec Arret'!#REF!,"prestataire edf hors cih")+COUNTIFS('Accidents avec Arret'!$E$4:$E$7999,"service",'Accidents avec Arret'!$A$4:$A$7999,"&gt;="&amp;TEXT(D149,"jj/mm/aaaa"),'Accidents avec Arret'!$A$4:$A$7999,"&lt;="&amp;TEXT(E149,"jj/mm/aaaa"),'Accidents avec Arret'!#REF!,"prestataire upa"))</f>
        <v>#REF!</v>
      </c>
      <c r="F165" s="76"/>
      <c r="G165" s="17"/>
    </row>
    <row r="166" spans="1:7" hidden="1">
      <c r="A166" s="41" t="e">
        <f>COUNTIFS(#REF!,"service",#REF!,"&gt;="&amp;TEXT(A150,"jj/mm/aaaa"),#REF!,"&lt;="&amp;TEXT(B150,"jj/mm/aaaa"))-(COUNTIFS(#REF!,"service",#REF!,"&gt;="&amp;TEXT(A150,"jj/mm/aaaa"),#REF!,"&lt;="&amp;TEXT(B150,"jj/mm/aaaa"),#REF!,"intérimaire")+COUNTIFS(#REF!,"service",#REF!,"&gt;="&amp;TEXT(A150,"jj/mm/aaaa"),#REF!,"&lt;="&amp;TEXT(B150,"jj/mm/aaaa"),#REF!,"prestataire CIH")+COUNTIFS(#REF!,"service",#REF!,"&gt;="&amp;TEXT(A150,"jj/mm/aaaa"),#REF!,"&lt;="&amp;TEXT(B150,"jj/mm/aaaa"),#REF!,"prestataire edf hors cih"))</f>
        <v>#REF!</v>
      </c>
      <c r="B166" s="41" t="e">
        <f>COUNTIFS('Accidents avec Arret'!$E$4:$E$7999,"service",'Accidents avec Arret'!$A$4:$A$7999,"&gt;="&amp;TEXT(A150,"jj/mm/aaaa"),'Accidents avec Arret'!$A$4:$A$7999,"&lt;="&amp;TEXT(B150,"jj/mm/aaaa"))-(COUNTIFS('Accidents avec Arret'!$E$4:$E$7999,"service",'Accidents avec Arret'!$A$4:$A$7999,"&gt;="&amp;TEXT(A150,"jj/mm/aaaa"),'Accidents avec Arret'!$A$4:$A$7999,"&lt;="&amp;TEXT(B150,"jj/mm/aaaa"),'Accidents avec Arret'!#REF!,"vallorcine")+COUNTIFS('Accidents avec Arret'!$E$4:$E$7999,"service",'Accidents avec Arret'!$A$4:$A$7999,"&gt;="&amp;TEXT(A150,"jj/mm/aaaa"),'Accidents avec Arret'!$A$4:$A$7999,"&lt;="&amp;TEXT(B150,"jj/mm/aaaa"),'Accidents avec Arret'!#REF!,"prestataire CIH")+COUNTIFS('Accidents avec Arret'!$E$4:$E$7999,"service",'Accidents avec Arret'!$A$4:$A$7999,"&gt;="&amp;TEXT(A150,"jj/mm/aaaa"),'Accidents avec Arret'!$A$4:$A$7999,"&lt;="&amp;TEXT(B150,"jj/mm/aaaa"),'Accidents avec Arret'!#REF!,"prestataire edf hors cih")+COUNTIFS('Accidents avec Arret'!$E$4:$E$7999,"service",'Accidents avec Arret'!$A$4:$A$7999,"&gt;="&amp;TEXT(A150,"jj/mm/aaaa"),'Accidents avec Arret'!$A$4:$A$7999,"&lt;="&amp;TEXT(B150,"jj/mm/aaaa"),'Accidents avec Arret'!#REF!,"prestataire upa"))</f>
        <v>#REF!</v>
      </c>
      <c r="C166" s="54"/>
      <c r="D166" s="41" t="e">
        <f>COUNTIFS(#REF!,"service",#REF!,"&gt;="&amp;TEXT(D150,"jj/mm/aaaa"),#REF!,"&lt;="&amp;TEXT(E150,"jj/mm/aaaa"))-(COUNTIFS(#REF!,"service",#REF!,"&gt;="&amp;TEXT(D150,"jj/mm/aaaa"),#REF!,"&lt;="&amp;TEXT(E150,"jj/mm/aaaa"),#REF!,"intérimaire")+COUNTIFS(#REF!,"service",#REF!,"&gt;="&amp;TEXT(D150,"jj/mm/aaaa"),#REF!,"&lt;="&amp;TEXT(E150,"jj/mm/aaaa"),#REF!,"prestataire CIH")+COUNTIFS(#REF!,"service",#REF!,"&gt;="&amp;TEXT(D150,"jj/mm/aaaa"),#REF!,"&lt;="&amp;TEXT(E150,"jj/mm/aaaa"),#REF!,"prestataire edf hors cih"))</f>
        <v>#REF!</v>
      </c>
      <c r="E166" s="79" t="e">
        <f>COUNTIFS('Accidents avec Arret'!$E$4:$E$7999,"service",'Accidents avec Arret'!$A$4:$A$7999,"&gt;="&amp;TEXT(D150,"jj/mm/aaaa"),'Accidents avec Arret'!$A$4:$A$7999,"&lt;="&amp;TEXT(E150,"jj/mm/aaaa"))-(COUNTIFS('Accidents avec Arret'!$E$4:$E$7999,"service",'Accidents avec Arret'!$A$4:$A$7999,"&gt;="&amp;TEXT(D150,"jj/mm/aaaa"),'Accidents avec Arret'!$A$4:$A$7999,"&lt;="&amp;TEXT(E150,"jj/mm/aaaa"),'Accidents avec Arret'!#REF!,"vallorcine")+COUNTIFS('Accidents avec Arret'!$E$4:$E$7999,"service",'Accidents avec Arret'!$A$4:$A$7999,"&gt;="&amp;TEXT(D150,"jj/mm/aaaa"),'Accidents avec Arret'!$A$4:$A$7999,"&lt;="&amp;TEXT(E150,"jj/mm/aaaa"),'Accidents avec Arret'!#REF!,"prestataire CIH")+COUNTIFS('Accidents avec Arret'!$E$4:$E$7999,"service",'Accidents avec Arret'!$A$4:$A$7999,"&gt;="&amp;TEXT(D150,"jj/mm/aaaa"),'Accidents avec Arret'!$A$4:$A$7999,"&lt;="&amp;TEXT(E150,"jj/mm/aaaa"),'Accidents avec Arret'!#REF!,"prestataire edf hors cih")+COUNTIFS('Accidents avec Arret'!$E$4:$E$7999,"service",'Accidents avec Arret'!$A$4:$A$7999,"&gt;="&amp;TEXT(D150,"jj/mm/aaaa"),'Accidents avec Arret'!$A$4:$A$7999,"&lt;="&amp;TEXT(E150,"jj/mm/aaaa"),'Accidents avec Arret'!#REF!,"prestataire upa"))</f>
        <v>#REF!</v>
      </c>
      <c r="F166" s="76"/>
      <c r="G166" s="17"/>
    </row>
    <row r="167" spans="1:7" hidden="1">
      <c r="A167" s="41" t="e">
        <f>COUNTIFS(#REF!,"service",#REF!,"&gt;="&amp;TEXT(A151,"jj/mm/aaaa"),#REF!,"&lt;="&amp;TEXT(B151,"jj/mm/aaaa"))-(COUNTIFS(#REF!,"service",#REF!,"&gt;="&amp;TEXT(A151,"jj/mm/aaaa"),#REF!,"&lt;="&amp;TEXT(B151,"jj/mm/aaaa"),#REF!,"intérimaire")+COUNTIFS(#REF!,"service",#REF!,"&gt;="&amp;TEXT(A151,"jj/mm/aaaa"),#REF!,"&lt;="&amp;TEXT(B151,"jj/mm/aaaa"),#REF!,"prestataire CIH")+COUNTIFS(#REF!,"service",#REF!,"&gt;="&amp;TEXT(A151,"jj/mm/aaaa"),#REF!,"&lt;="&amp;TEXT(B151,"jj/mm/aaaa"),#REF!,"prestataire edf hors cih"))</f>
        <v>#REF!</v>
      </c>
      <c r="B167" s="41" t="e">
        <f>COUNTIFS('Accidents avec Arret'!$E$4:$E$7999,"service",'Accidents avec Arret'!$A$4:$A$7999,"&gt;="&amp;TEXT(A151,"jj/mm/aaaa"),'Accidents avec Arret'!$A$4:$A$7999,"&lt;="&amp;TEXT(B151,"jj/mm/aaaa"))-(COUNTIFS('Accidents avec Arret'!$E$4:$E$7999,"service",'Accidents avec Arret'!$A$4:$A$7999,"&gt;="&amp;TEXT(A151,"jj/mm/aaaa"),'Accidents avec Arret'!$A$4:$A$7999,"&lt;="&amp;TEXT(B151,"jj/mm/aaaa"),'Accidents avec Arret'!#REF!,"vallorcine")+COUNTIFS('Accidents avec Arret'!$E$4:$E$7999,"service",'Accidents avec Arret'!$A$4:$A$7999,"&gt;="&amp;TEXT(A151,"jj/mm/aaaa"),'Accidents avec Arret'!$A$4:$A$7999,"&lt;="&amp;TEXT(B151,"jj/mm/aaaa"),'Accidents avec Arret'!#REF!,"prestataire CIH")+COUNTIFS('Accidents avec Arret'!$E$4:$E$7999,"service",'Accidents avec Arret'!$A$4:$A$7999,"&gt;="&amp;TEXT(A151,"jj/mm/aaaa"),'Accidents avec Arret'!$A$4:$A$7999,"&lt;="&amp;TEXT(B151,"jj/mm/aaaa"),'Accidents avec Arret'!#REF!,"prestataire edf hors cih")+COUNTIFS('Accidents avec Arret'!$E$4:$E$7999,"service",'Accidents avec Arret'!$A$4:$A$7999,"&gt;="&amp;TEXT(A151,"jj/mm/aaaa"),'Accidents avec Arret'!$A$4:$A$7999,"&lt;="&amp;TEXT(B151,"jj/mm/aaaa"),'Accidents avec Arret'!#REF!,"prestataire upa"))</f>
        <v>#REF!</v>
      </c>
      <c r="C167" s="54"/>
      <c r="D167" s="41" t="e">
        <f>COUNTIFS(#REF!,"service",#REF!,"&gt;="&amp;TEXT(D151,"jj/mm/aaaa"),#REF!,"&lt;="&amp;TEXT(E151,"jj/mm/aaaa"))-(COUNTIFS(#REF!,"service",#REF!,"&gt;="&amp;TEXT(D151,"jj/mm/aaaa"),#REF!,"&lt;="&amp;TEXT(E151,"jj/mm/aaaa"),#REF!,"intérimaire")+COUNTIFS(#REF!,"service",#REF!,"&gt;="&amp;TEXT(D151,"jj/mm/aaaa"),#REF!,"&lt;="&amp;TEXT(E151,"jj/mm/aaaa"),#REF!,"prestataire CIH")+COUNTIFS(#REF!,"service",#REF!,"&gt;="&amp;TEXT(D151,"jj/mm/aaaa"),#REF!,"&lt;="&amp;TEXT(E151,"jj/mm/aaaa"),#REF!,"prestataire edf hors cih"))</f>
        <v>#REF!</v>
      </c>
      <c r="E167" s="79" t="e">
        <f>COUNTIFS('Accidents avec Arret'!$E$4:$E$7999,"service",'Accidents avec Arret'!$A$4:$A$7999,"&gt;="&amp;TEXT(D151,"jj/mm/aaaa"),'Accidents avec Arret'!$A$4:$A$7999,"&lt;="&amp;TEXT(E151,"jj/mm/aaaa"))-(COUNTIFS('Accidents avec Arret'!$E$4:$E$7999,"service",'Accidents avec Arret'!$A$4:$A$7999,"&gt;="&amp;TEXT(D151,"jj/mm/aaaa"),'Accidents avec Arret'!$A$4:$A$7999,"&lt;="&amp;TEXT(E151,"jj/mm/aaaa"),'Accidents avec Arret'!#REF!,"vallorcine")+COUNTIFS('Accidents avec Arret'!$E$4:$E$7999,"service",'Accidents avec Arret'!$A$4:$A$7999,"&gt;="&amp;TEXT(D151,"jj/mm/aaaa"),'Accidents avec Arret'!$A$4:$A$7999,"&lt;="&amp;TEXT(E151,"jj/mm/aaaa"),'Accidents avec Arret'!#REF!,"prestataire CIH")+COUNTIFS('Accidents avec Arret'!$E$4:$E$7999,"service",'Accidents avec Arret'!$A$4:$A$7999,"&gt;="&amp;TEXT(D151,"jj/mm/aaaa"),'Accidents avec Arret'!$A$4:$A$7999,"&lt;="&amp;TEXT(E151,"jj/mm/aaaa"),'Accidents avec Arret'!#REF!,"prestataire edf hors cih")+COUNTIFS('Accidents avec Arret'!$E$4:$E$7999,"service",'Accidents avec Arret'!$A$4:$A$7999,"&gt;="&amp;TEXT(D151,"jj/mm/aaaa"),'Accidents avec Arret'!$A$4:$A$7999,"&lt;="&amp;TEXT(E151,"jj/mm/aaaa"),'Accidents avec Arret'!#REF!,"prestataire upa"))</f>
        <v>#REF!</v>
      </c>
      <c r="F167" s="12"/>
      <c r="G167" s="12"/>
    </row>
    <row r="168" spans="1:7" hidden="1">
      <c r="A168" s="41" t="e">
        <f>COUNTIFS(#REF!,"service",#REF!,"&gt;="&amp;TEXT(A152,"jj/mm/aaaa"),#REF!,"&lt;="&amp;TEXT(B152,"jj/mm/aaaa"))-(COUNTIFS(#REF!,"service",#REF!,"&gt;="&amp;TEXT(A152,"jj/mm/aaaa"),#REF!,"&lt;="&amp;TEXT(B152,"jj/mm/aaaa"),#REF!,"intérimaire")+COUNTIFS(#REF!,"service",#REF!,"&gt;="&amp;TEXT(A152,"jj/mm/aaaa"),#REF!,"&lt;="&amp;TEXT(B152,"jj/mm/aaaa"),#REF!,"prestataire CIH")+COUNTIFS(#REF!,"service",#REF!,"&gt;="&amp;TEXT(A152,"jj/mm/aaaa"),#REF!,"&lt;="&amp;TEXT(B152,"jj/mm/aaaa"),#REF!,"prestataire edf hors cih"))</f>
        <v>#REF!</v>
      </c>
      <c r="B168" s="41" t="e">
        <f>COUNTIFS('Accidents avec Arret'!$E$4:$E$7999,"service",'Accidents avec Arret'!$A$4:$A$7999,"&gt;="&amp;TEXT(A152,"jj/mm/aaaa"),'Accidents avec Arret'!$A$4:$A$7999,"&lt;="&amp;TEXT(B152,"jj/mm/aaaa"))-(COUNTIFS('Accidents avec Arret'!$E$4:$E$7999,"service",'Accidents avec Arret'!$A$4:$A$7999,"&gt;="&amp;TEXT(A152,"jj/mm/aaaa"),'Accidents avec Arret'!$A$4:$A$7999,"&lt;="&amp;TEXT(B152,"jj/mm/aaaa"),'Accidents avec Arret'!#REF!,"vallorcine")+COUNTIFS('Accidents avec Arret'!$E$4:$E$7999,"service",'Accidents avec Arret'!$A$4:$A$7999,"&gt;="&amp;TEXT(A152,"jj/mm/aaaa"),'Accidents avec Arret'!$A$4:$A$7999,"&lt;="&amp;TEXT(B152,"jj/mm/aaaa"),'Accidents avec Arret'!#REF!,"prestataire CIH")+COUNTIFS('Accidents avec Arret'!$E$4:$E$7999,"service",'Accidents avec Arret'!$A$4:$A$7999,"&gt;="&amp;TEXT(A152,"jj/mm/aaaa"),'Accidents avec Arret'!$A$4:$A$7999,"&lt;="&amp;TEXT(B152,"jj/mm/aaaa"),'Accidents avec Arret'!#REF!,"prestataire edf hors cih")+COUNTIFS('Accidents avec Arret'!$E$4:$E$7999,"service",'Accidents avec Arret'!$A$4:$A$7999,"&gt;="&amp;TEXT(A152,"jj/mm/aaaa"),'Accidents avec Arret'!$A$4:$A$7999,"&lt;="&amp;TEXT(B152,"jj/mm/aaaa"),'Accidents avec Arret'!#REF!,"prestataire upa"))</f>
        <v>#REF!</v>
      </c>
      <c r="C168" s="54"/>
      <c r="D168" s="41" t="e">
        <f>COUNTIFS(#REF!,"service",#REF!,"&gt;="&amp;TEXT(D152,"jj/mm/aaaa"),#REF!,"&lt;="&amp;TEXT(E152,"jj/mm/aaaa"))-(COUNTIFS(#REF!,"service",#REF!,"&gt;="&amp;TEXT(D152,"jj/mm/aaaa"),#REF!,"&lt;="&amp;TEXT(E152,"jj/mm/aaaa"),#REF!,"intérimaire")+COUNTIFS(#REF!,"service",#REF!,"&gt;="&amp;TEXT(D152,"jj/mm/aaaa"),#REF!,"&lt;="&amp;TEXT(E152,"jj/mm/aaaa"),#REF!,"prestataire CIH")+COUNTIFS(#REF!,"service",#REF!,"&gt;="&amp;TEXT(D152,"jj/mm/aaaa"),#REF!,"&lt;="&amp;TEXT(E152,"jj/mm/aaaa"),#REF!,"prestataire edf hors cih"))</f>
        <v>#REF!</v>
      </c>
      <c r="E168" s="79" t="e">
        <f>COUNTIFS('Accidents avec Arret'!$E$4:$E$7999,"service",'Accidents avec Arret'!$A$4:$A$7999,"&gt;="&amp;TEXT(D152,"jj/mm/aaaa"),'Accidents avec Arret'!$A$4:$A$7999,"&lt;="&amp;TEXT(E152,"jj/mm/aaaa"))-(COUNTIFS('Accidents avec Arret'!$E$4:$E$7999,"service",'Accidents avec Arret'!$A$4:$A$7999,"&gt;="&amp;TEXT(D152,"jj/mm/aaaa"),'Accidents avec Arret'!$A$4:$A$7999,"&lt;="&amp;TEXT(E152,"jj/mm/aaaa"),'Accidents avec Arret'!#REF!,"vallorcine")+COUNTIFS('Accidents avec Arret'!$E$4:$E$7999,"service",'Accidents avec Arret'!$A$4:$A$7999,"&gt;="&amp;TEXT(D152,"jj/mm/aaaa"),'Accidents avec Arret'!$A$4:$A$7999,"&lt;="&amp;TEXT(E152,"jj/mm/aaaa"),'Accidents avec Arret'!#REF!,"prestataire CIH")+COUNTIFS('Accidents avec Arret'!$E$4:$E$7999,"service",'Accidents avec Arret'!$A$4:$A$7999,"&gt;="&amp;TEXT(D152,"jj/mm/aaaa"),'Accidents avec Arret'!$A$4:$A$7999,"&lt;="&amp;TEXT(E152,"jj/mm/aaaa"),'Accidents avec Arret'!#REF!,"prestataire edf hors cih")+COUNTIFS('Accidents avec Arret'!$E$4:$E$7999,"service",'Accidents avec Arret'!$A$4:$A$7999,"&gt;="&amp;TEXT(D152,"jj/mm/aaaa"),'Accidents avec Arret'!$A$4:$A$7999,"&lt;="&amp;TEXT(E152,"jj/mm/aaaa"),'Accidents avec Arret'!#REF!,"prestataire upa"))</f>
        <v>#REF!</v>
      </c>
      <c r="F168" s="12"/>
      <c r="G168" s="12"/>
    </row>
    <row r="169" spans="1:7" hidden="1">
      <c r="A169" s="41" t="e">
        <f>COUNTIFS(#REF!,"service",#REF!,"&gt;="&amp;TEXT(A153,"jj/mm/aaaa"),#REF!,"&lt;="&amp;TEXT(B153,"jj/mm/aaaa"))-(COUNTIFS(#REF!,"service",#REF!,"&gt;="&amp;TEXT(A153,"jj/mm/aaaa"),#REF!,"&lt;="&amp;TEXT(B153,"jj/mm/aaaa"),#REF!,"intérimaire")+COUNTIFS(#REF!,"service",#REF!,"&gt;="&amp;TEXT(A153,"jj/mm/aaaa"),#REF!,"&lt;="&amp;TEXT(B153,"jj/mm/aaaa"),#REF!,"prestataire CIH")+COUNTIFS(#REF!,"service",#REF!,"&gt;="&amp;TEXT(A153,"jj/mm/aaaa"),#REF!,"&lt;="&amp;TEXT(B153,"jj/mm/aaaa"),#REF!,"prestataire edf hors cih"))</f>
        <v>#REF!</v>
      </c>
      <c r="B169" s="41" t="e">
        <f>COUNTIFS('Accidents avec Arret'!$E$4:$E$7999,"service",'Accidents avec Arret'!$A$4:$A$7999,"&gt;="&amp;TEXT(A153,"jj/mm/aaaa"),'Accidents avec Arret'!$A$4:$A$7999,"&lt;="&amp;TEXT(B153,"jj/mm/aaaa"))-(COUNTIFS('Accidents avec Arret'!$E$4:$E$7999,"service",'Accidents avec Arret'!$A$4:$A$7999,"&gt;="&amp;TEXT(A153,"jj/mm/aaaa"),'Accidents avec Arret'!$A$4:$A$7999,"&lt;="&amp;TEXT(B153,"jj/mm/aaaa"),'Accidents avec Arret'!#REF!,"vallorcine")+COUNTIFS('Accidents avec Arret'!$E$4:$E$7999,"service",'Accidents avec Arret'!$A$4:$A$7999,"&gt;="&amp;TEXT(A153,"jj/mm/aaaa"),'Accidents avec Arret'!$A$4:$A$7999,"&lt;="&amp;TEXT(B153,"jj/mm/aaaa"),'Accidents avec Arret'!#REF!,"prestataire CIH")+COUNTIFS('Accidents avec Arret'!$E$4:$E$7999,"service",'Accidents avec Arret'!$A$4:$A$7999,"&gt;="&amp;TEXT(A153,"jj/mm/aaaa"),'Accidents avec Arret'!$A$4:$A$7999,"&lt;="&amp;TEXT(B153,"jj/mm/aaaa"),'Accidents avec Arret'!#REF!,"prestataire edf hors cih")+COUNTIFS('Accidents avec Arret'!$E$4:$E$7999,"service",'Accidents avec Arret'!$A$4:$A$7999,"&gt;="&amp;TEXT(A153,"jj/mm/aaaa"),'Accidents avec Arret'!$A$4:$A$7999,"&lt;="&amp;TEXT(B153,"jj/mm/aaaa"),'Accidents avec Arret'!#REF!,"prestataire upa"))</f>
        <v>#REF!</v>
      </c>
      <c r="C169" s="54"/>
      <c r="D169" s="41" t="e">
        <f>COUNTIFS(#REF!,"service",#REF!,"&gt;="&amp;TEXT(D153,"jj/mm/aaaa"),#REF!,"&lt;="&amp;TEXT(E153,"jj/mm/aaaa"))-(COUNTIFS(#REF!,"service",#REF!,"&gt;="&amp;TEXT(D153,"jj/mm/aaaa"),#REF!,"&lt;="&amp;TEXT(E153,"jj/mm/aaaa"),#REF!,"intérimaire")+COUNTIFS(#REF!,"service",#REF!,"&gt;="&amp;TEXT(D153,"jj/mm/aaaa"),#REF!,"&lt;="&amp;TEXT(E153,"jj/mm/aaaa"),#REF!,"prestataire CIH")+COUNTIFS(#REF!,"service",#REF!,"&gt;="&amp;TEXT(D153,"jj/mm/aaaa"),#REF!,"&lt;="&amp;TEXT(E153,"jj/mm/aaaa"),#REF!,"prestataire edf hors cih"))</f>
        <v>#REF!</v>
      </c>
      <c r="E169" s="79" t="e">
        <f>COUNTIFS('Accidents avec Arret'!$E$4:$E$7999,"service",'Accidents avec Arret'!$A$4:$A$7999,"&gt;="&amp;TEXT(D153,"jj/mm/aaaa"),'Accidents avec Arret'!$A$4:$A$7999,"&lt;="&amp;TEXT(E153,"jj/mm/aaaa"))-(COUNTIFS('Accidents avec Arret'!$E$4:$E$7999,"service",'Accidents avec Arret'!$A$4:$A$7999,"&gt;="&amp;TEXT(D153,"jj/mm/aaaa"),'Accidents avec Arret'!$A$4:$A$7999,"&lt;="&amp;TEXT(E153,"jj/mm/aaaa"),'Accidents avec Arret'!#REF!,"vallorcine")+COUNTIFS('Accidents avec Arret'!$E$4:$E$7999,"service",'Accidents avec Arret'!$A$4:$A$7999,"&gt;="&amp;TEXT(D153,"jj/mm/aaaa"),'Accidents avec Arret'!$A$4:$A$7999,"&lt;="&amp;TEXT(E153,"jj/mm/aaaa"),'Accidents avec Arret'!#REF!,"prestataire CIH")+COUNTIFS('Accidents avec Arret'!$E$4:$E$7999,"service",'Accidents avec Arret'!$A$4:$A$7999,"&gt;="&amp;TEXT(D153,"jj/mm/aaaa"),'Accidents avec Arret'!$A$4:$A$7999,"&lt;="&amp;TEXT(E153,"jj/mm/aaaa"),'Accidents avec Arret'!#REF!,"prestataire edf hors cih")+COUNTIFS('Accidents avec Arret'!$E$4:$E$7999,"service",'Accidents avec Arret'!$A$4:$A$7999,"&gt;="&amp;TEXT(D153,"jj/mm/aaaa"),'Accidents avec Arret'!$A$4:$A$7999,"&lt;="&amp;TEXT(E153,"jj/mm/aaaa"),'Accidents avec Arret'!#REF!,"prestataire upa"))</f>
        <v>#REF!</v>
      </c>
      <c r="F169" s="12"/>
      <c r="G169" s="12"/>
    </row>
    <row r="170" spans="1:7" hidden="1">
      <c r="A170" s="41" t="e">
        <f>COUNTIFS(#REF!,"service",#REF!,"&gt;="&amp;TEXT(A154,"jj/mm/aaaa"),#REF!,"&lt;="&amp;TEXT(B154,"jj/mm/aaaa"))-(COUNTIFS(#REF!,"service",#REF!,"&gt;="&amp;TEXT(A154,"jj/mm/aaaa"),#REF!,"&lt;="&amp;TEXT(B154,"jj/mm/aaaa"),#REF!,"intérimaire")+COUNTIFS(#REF!,"service",#REF!,"&gt;="&amp;TEXT(A154,"jj/mm/aaaa"),#REF!,"&lt;="&amp;TEXT(B154,"jj/mm/aaaa"),#REF!,"prestataire CIH")+COUNTIFS(#REF!,"service",#REF!,"&gt;="&amp;TEXT(A154,"jj/mm/aaaa"),#REF!,"&lt;="&amp;TEXT(B154,"jj/mm/aaaa"),#REF!,"prestataire edf hors cih"))</f>
        <v>#REF!</v>
      </c>
      <c r="B170" s="41" t="e">
        <f>COUNTIFS('Accidents avec Arret'!$E$4:$E$7999,"service",'Accidents avec Arret'!$A$4:$A$7999,"&gt;="&amp;TEXT(A154,"jj/mm/aaaa"),'Accidents avec Arret'!$A$4:$A$7999,"&lt;="&amp;TEXT(B154,"jj/mm/aaaa"))-(COUNTIFS('Accidents avec Arret'!$E$4:$E$7999,"service",'Accidents avec Arret'!$A$4:$A$7999,"&gt;="&amp;TEXT(A154,"jj/mm/aaaa"),'Accidents avec Arret'!$A$4:$A$7999,"&lt;="&amp;TEXT(B154,"jj/mm/aaaa"),'Accidents avec Arret'!#REF!,"vallorcine")+COUNTIFS('Accidents avec Arret'!$E$4:$E$7999,"service",'Accidents avec Arret'!$A$4:$A$7999,"&gt;="&amp;TEXT(A154,"jj/mm/aaaa"),'Accidents avec Arret'!$A$4:$A$7999,"&lt;="&amp;TEXT(B154,"jj/mm/aaaa"),'Accidents avec Arret'!#REF!,"prestataire CIH")+COUNTIFS('Accidents avec Arret'!$E$4:$E$7999,"service",'Accidents avec Arret'!$A$4:$A$7999,"&gt;="&amp;TEXT(A154,"jj/mm/aaaa"),'Accidents avec Arret'!$A$4:$A$7999,"&lt;="&amp;TEXT(B154,"jj/mm/aaaa"),'Accidents avec Arret'!#REF!,"prestataire edf hors cih")+COUNTIFS('Accidents avec Arret'!$E$4:$E$7999,"service",'Accidents avec Arret'!$A$4:$A$7999,"&gt;="&amp;TEXT(A154,"jj/mm/aaaa"),'Accidents avec Arret'!$A$4:$A$7999,"&lt;="&amp;TEXT(B154,"jj/mm/aaaa"),'Accidents avec Arret'!#REF!,"prestataire upa"))</f>
        <v>#REF!</v>
      </c>
      <c r="C170" s="54"/>
      <c r="D170" s="41" t="e">
        <f>COUNTIFS(#REF!,"service",#REF!,"&gt;="&amp;TEXT(D154,"jj/mm/aaaa"),#REF!,"&lt;="&amp;TEXT(E154,"jj/mm/aaaa"))-(COUNTIFS(#REF!,"service",#REF!,"&gt;="&amp;TEXT(D154,"jj/mm/aaaa"),#REF!,"&lt;="&amp;TEXT(E154,"jj/mm/aaaa"),#REF!,"intérimaire")+COUNTIFS(#REF!,"service",#REF!,"&gt;="&amp;TEXT(D154,"jj/mm/aaaa"),#REF!,"&lt;="&amp;TEXT(E154,"jj/mm/aaaa"),#REF!,"prestataire CIH")+COUNTIFS(#REF!,"service",#REF!,"&gt;="&amp;TEXT(D154,"jj/mm/aaaa"),#REF!,"&lt;="&amp;TEXT(E154,"jj/mm/aaaa"),#REF!,"prestataire edf hors cih"))</f>
        <v>#REF!</v>
      </c>
      <c r="E170" s="79" t="e">
        <f>COUNTIFS('Accidents avec Arret'!$E$4:$E$7999,"service",'Accidents avec Arret'!$A$4:$A$7999,"&gt;="&amp;TEXT(D154,"jj/mm/aaaa"),'Accidents avec Arret'!$A$4:$A$7999,"&lt;="&amp;TEXT(E154,"jj/mm/aaaa"))-(COUNTIFS('Accidents avec Arret'!$E$4:$E$7999,"service",'Accidents avec Arret'!$A$4:$A$7999,"&gt;="&amp;TEXT(D154,"jj/mm/aaaa"),'Accidents avec Arret'!$A$4:$A$7999,"&lt;="&amp;TEXT(E154,"jj/mm/aaaa"),'Accidents avec Arret'!#REF!,"vallorcine")+COUNTIFS('Accidents avec Arret'!$E$4:$E$7999,"service",'Accidents avec Arret'!$A$4:$A$7999,"&gt;="&amp;TEXT(D154,"jj/mm/aaaa"),'Accidents avec Arret'!$A$4:$A$7999,"&lt;="&amp;TEXT(E154,"jj/mm/aaaa"),'Accidents avec Arret'!#REF!,"prestataire CIH")+COUNTIFS('Accidents avec Arret'!$E$4:$E$7999,"service",'Accidents avec Arret'!$A$4:$A$7999,"&gt;="&amp;TEXT(D154,"jj/mm/aaaa"),'Accidents avec Arret'!$A$4:$A$7999,"&lt;="&amp;TEXT(E154,"jj/mm/aaaa"),'Accidents avec Arret'!#REF!,"prestataire edf hors cih")+COUNTIFS('Accidents avec Arret'!$E$4:$E$7999,"service",'Accidents avec Arret'!$A$4:$A$7999,"&gt;="&amp;TEXT(D154,"jj/mm/aaaa"),'Accidents avec Arret'!$A$4:$A$7999,"&lt;="&amp;TEXT(E154,"jj/mm/aaaa"),'Accidents avec Arret'!#REF!,"prestataire upa"))</f>
        <v>#REF!</v>
      </c>
      <c r="F170" s="12"/>
      <c r="G170" s="12"/>
    </row>
    <row r="171" spans="1:7" hidden="1">
      <c r="A171" s="41" t="e">
        <f>COUNTIFS(#REF!,"service",#REF!,"&gt;="&amp;TEXT(A155,"jj/mm/aaaa"),#REF!,"&lt;="&amp;TEXT(B155,"jj/mm/aaaa"))-(COUNTIFS(#REF!,"service",#REF!,"&gt;="&amp;TEXT(A155,"jj/mm/aaaa"),#REF!,"&lt;="&amp;TEXT(B155,"jj/mm/aaaa"),#REF!,"intérimaire")+COUNTIFS(#REF!,"service",#REF!,"&gt;="&amp;TEXT(A155,"jj/mm/aaaa"),#REF!,"&lt;="&amp;TEXT(B155,"jj/mm/aaaa"),#REF!,"prestataire CIH")+COUNTIFS(#REF!,"service",#REF!,"&gt;="&amp;TEXT(A155,"jj/mm/aaaa"),#REF!,"&lt;="&amp;TEXT(B155,"jj/mm/aaaa"),#REF!,"prestataire edf hors cih"))</f>
        <v>#REF!</v>
      </c>
      <c r="B171" s="41" t="e">
        <f>COUNTIFS('Accidents avec Arret'!$E$4:$E$7999,"service",'Accidents avec Arret'!$A$4:$A$7999,"&gt;="&amp;TEXT(A155,"jj/mm/aaaa"),'Accidents avec Arret'!$A$4:$A$7999,"&lt;="&amp;TEXT(B155,"jj/mm/aaaa"))-(COUNTIFS('Accidents avec Arret'!$E$4:$E$7999,"service",'Accidents avec Arret'!$A$4:$A$7999,"&gt;="&amp;TEXT(A155,"jj/mm/aaaa"),'Accidents avec Arret'!$A$4:$A$7999,"&lt;="&amp;TEXT(B155,"jj/mm/aaaa"),'Accidents avec Arret'!#REF!,"vallorcine")+COUNTIFS('Accidents avec Arret'!$E$4:$E$7999,"service",'Accidents avec Arret'!$A$4:$A$7999,"&gt;="&amp;TEXT(A155,"jj/mm/aaaa"),'Accidents avec Arret'!$A$4:$A$7999,"&lt;="&amp;TEXT(B155,"jj/mm/aaaa"),'Accidents avec Arret'!#REF!,"prestataire CIH")+COUNTIFS('Accidents avec Arret'!$E$4:$E$7999,"service",'Accidents avec Arret'!$A$4:$A$7999,"&gt;="&amp;TEXT(A155,"jj/mm/aaaa"),'Accidents avec Arret'!$A$4:$A$7999,"&lt;="&amp;TEXT(B155,"jj/mm/aaaa"),'Accidents avec Arret'!#REF!,"prestataire edf hors cih")+COUNTIFS('Accidents avec Arret'!$E$4:$E$7999,"service",'Accidents avec Arret'!$A$4:$A$7999,"&gt;="&amp;TEXT(A155,"jj/mm/aaaa"),'Accidents avec Arret'!$A$4:$A$7999,"&lt;="&amp;TEXT(B155,"jj/mm/aaaa"),'Accidents avec Arret'!#REF!,"prestataire upa"))</f>
        <v>#REF!</v>
      </c>
      <c r="C171" s="54"/>
      <c r="D171" s="41" t="e">
        <f>COUNTIFS(#REF!,"service",#REF!,"&gt;="&amp;TEXT(D155,"jj/mm/aaaa"),#REF!,"&lt;="&amp;TEXT(E155,"jj/mm/aaaa"))-(COUNTIFS(#REF!,"service",#REF!,"&gt;="&amp;TEXT(D155,"jj/mm/aaaa"),#REF!,"&lt;="&amp;TEXT(E155,"jj/mm/aaaa"),#REF!,"intérimaire")+COUNTIFS(#REF!,"service",#REF!,"&gt;="&amp;TEXT(D155,"jj/mm/aaaa"),#REF!,"&lt;="&amp;TEXT(E155,"jj/mm/aaaa"),#REF!,"prestataire CIH")+COUNTIFS(#REF!,"service",#REF!,"&gt;="&amp;TEXT(D155,"jj/mm/aaaa"),#REF!,"&lt;="&amp;TEXT(E155,"jj/mm/aaaa"),#REF!,"prestataire edf hors cih"))</f>
        <v>#REF!</v>
      </c>
      <c r="E171" s="79" t="e">
        <f>COUNTIFS('Accidents avec Arret'!$E$4:$E$7999,"service",'Accidents avec Arret'!$A$4:$A$7999,"&gt;="&amp;TEXT(D155,"jj/mm/aaaa"),'Accidents avec Arret'!$A$4:$A$7999,"&lt;="&amp;TEXT(E155,"jj/mm/aaaa"))-(COUNTIFS('Accidents avec Arret'!$E$4:$E$7999,"service",'Accidents avec Arret'!$A$4:$A$7999,"&gt;="&amp;TEXT(D155,"jj/mm/aaaa"),'Accidents avec Arret'!$A$4:$A$7999,"&lt;="&amp;TEXT(E155,"jj/mm/aaaa"),'Accidents avec Arret'!#REF!,"vallorcine")+COUNTIFS('Accidents avec Arret'!$E$4:$E$7999,"service",'Accidents avec Arret'!$A$4:$A$7999,"&gt;="&amp;TEXT(D155,"jj/mm/aaaa"),'Accidents avec Arret'!$A$4:$A$7999,"&lt;="&amp;TEXT(E155,"jj/mm/aaaa"),'Accidents avec Arret'!#REF!,"prestataire CIH")+COUNTIFS('Accidents avec Arret'!$E$4:$E$7999,"service",'Accidents avec Arret'!$A$4:$A$7999,"&gt;="&amp;TEXT(D155,"jj/mm/aaaa"),'Accidents avec Arret'!$A$4:$A$7999,"&lt;="&amp;TEXT(E155,"jj/mm/aaaa"),'Accidents avec Arret'!#REF!,"prestataire edf hors cih")+COUNTIFS('Accidents avec Arret'!$E$4:$E$7999,"service",'Accidents avec Arret'!$A$4:$A$7999,"&gt;="&amp;TEXT(D155,"jj/mm/aaaa"),'Accidents avec Arret'!$A$4:$A$7999,"&lt;="&amp;TEXT(E155,"jj/mm/aaaa"),'Accidents avec Arret'!#REF!,"prestataire upa"))</f>
        <v>#REF!</v>
      </c>
      <c r="F171" s="12"/>
      <c r="G171" s="12"/>
    </row>
    <row r="172" spans="1:7" hidden="1">
      <c r="A172" s="41" t="e">
        <f>COUNTIFS(#REF!,"service",#REF!,"&gt;="&amp;TEXT(A156,"jj/mm/aaaa"),#REF!,"&lt;="&amp;TEXT(B156,"jj/mm/aaaa"))-(COUNTIFS(#REF!,"service",#REF!,"&gt;="&amp;TEXT(A156,"jj/mm/aaaa"),#REF!,"&lt;="&amp;TEXT(B156,"jj/mm/aaaa"),#REF!,"intérimaire")+COUNTIFS(#REF!,"service",#REF!,"&gt;="&amp;TEXT(A156,"jj/mm/aaaa"),#REF!,"&lt;="&amp;TEXT(B156,"jj/mm/aaaa"),#REF!,"prestataire CIH")+COUNTIFS(#REF!,"service",#REF!,"&gt;="&amp;TEXT(A156,"jj/mm/aaaa"),#REF!,"&lt;="&amp;TEXT(B156,"jj/mm/aaaa"),#REF!,"prestataire edf hors cih"))</f>
        <v>#REF!</v>
      </c>
      <c r="B172" s="41" t="e">
        <f>COUNTIFS('Accidents avec Arret'!$E$4:$E$7999,"service",'Accidents avec Arret'!$A$4:$A$7999,"&gt;="&amp;TEXT(A156,"jj/mm/aaaa"),'Accidents avec Arret'!$A$4:$A$7999,"&lt;="&amp;TEXT(B156,"jj/mm/aaaa"))-(COUNTIFS('Accidents avec Arret'!$E$4:$E$7999,"service",'Accidents avec Arret'!$A$4:$A$7999,"&gt;="&amp;TEXT(A156,"jj/mm/aaaa"),'Accidents avec Arret'!$A$4:$A$7999,"&lt;="&amp;TEXT(B156,"jj/mm/aaaa"),'Accidents avec Arret'!#REF!,"vallorcine")+COUNTIFS('Accidents avec Arret'!$E$4:$E$7999,"service",'Accidents avec Arret'!$A$4:$A$7999,"&gt;="&amp;TEXT(A156,"jj/mm/aaaa"),'Accidents avec Arret'!$A$4:$A$7999,"&lt;="&amp;TEXT(B156,"jj/mm/aaaa"),'Accidents avec Arret'!#REF!,"prestataire CIH")+COUNTIFS('Accidents avec Arret'!$E$4:$E$7999,"service",'Accidents avec Arret'!$A$4:$A$7999,"&gt;="&amp;TEXT(A156,"jj/mm/aaaa"),'Accidents avec Arret'!$A$4:$A$7999,"&lt;="&amp;TEXT(B156,"jj/mm/aaaa"),'Accidents avec Arret'!#REF!,"prestataire edf hors cih")+COUNTIFS('Accidents avec Arret'!$E$4:$E$7999,"service",'Accidents avec Arret'!$A$4:$A$7999,"&gt;="&amp;TEXT(A156,"jj/mm/aaaa"),'Accidents avec Arret'!$A$4:$A$7999,"&lt;="&amp;TEXT(B156,"jj/mm/aaaa"),'Accidents avec Arret'!#REF!,"prestataire upa"))</f>
        <v>#REF!</v>
      </c>
      <c r="C172" s="54"/>
      <c r="D172" s="41" t="e">
        <f>COUNTIFS(#REF!,"service",#REF!,"&gt;="&amp;TEXT(D156,"jj/mm/aaaa"),#REF!,"&lt;="&amp;TEXT(E156,"jj/mm/aaaa"))-(COUNTIFS(#REF!,"service",#REF!,"&gt;="&amp;TEXT(D156,"jj/mm/aaaa"),#REF!,"&lt;="&amp;TEXT(E156,"jj/mm/aaaa"),#REF!,"intérimaire")+COUNTIFS(#REF!,"service",#REF!,"&gt;="&amp;TEXT(D156,"jj/mm/aaaa"),#REF!,"&lt;="&amp;TEXT(E156,"jj/mm/aaaa"),#REF!,"prestataire CIH")+COUNTIFS(#REF!,"service",#REF!,"&gt;="&amp;TEXT(D156,"jj/mm/aaaa"),#REF!,"&lt;="&amp;TEXT(E156,"jj/mm/aaaa"),#REF!,"prestataire edf hors cih"))</f>
        <v>#REF!</v>
      </c>
      <c r="E172" s="79" t="e">
        <f>COUNTIFS('Accidents avec Arret'!$E$4:$E$7999,"service",'Accidents avec Arret'!$A$4:$A$7999,"&gt;="&amp;TEXT(D156,"jj/mm/aaaa"),'Accidents avec Arret'!$A$4:$A$7999,"&lt;="&amp;TEXT(E156,"jj/mm/aaaa"))-(COUNTIFS('Accidents avec Arret'!$E$4:$E$7999,"service",'Accidents avec Arret'!$A$4:$A$7999,"&gt;="&amp;TEXT(D156,"jj/mm/aaaa"),'Accidents avec Arret'!$A$4:$A$7999,"&lt;="&amp;TEXT(E156,"jj/mm/aaaa"),'Accidents avec Arret'!#REF!,"vallorcine")+COUNTIFS('Accidents avec Arret'!$E$4:$E$7999,"service",'Accidents avec Arret'!$A$4:$A$7999,"&gt;="&amp;TEXT(D156,"jj/mm/aaaa"),'Accidents avec Arret'!$A$4:$A$7999,"&lt;="&amp;TEXT(E156,"jj/mm/aaaa"),'Accidents avec Arret'!#REF!,"prestataire CIH")+COUNTIFS('Accidents avec Arret'!$E$4:$E$7999,"service",'Accidents avec Arret'!$A$4:$A$7999,"&gt;="&amp;TEXT(D156,"jj/mm/aaaa"),'Accidents avec Arret'!$A$4:$A$7999,"&lt;="&amp;TEXT(E156,"jj/mm/aaaa"),'Accidents avec Arret'!#REF!,"prestataire edf hors cih")+COUNTIFS('Accidents avec Arret'!$E$4:$E$7999,"service",'Accidents avec Arret'!$A$4:$A$7999,"&gt;="&amp;TEXT(D156,"jj/mm/aaaa"),'Accidents avec Arret'!$A$4:$A$7999,"&lt;="&amp;TEXT(E156,"jj/mm/aaaa"),'Accidents avec Arret'!#REF!,"prestataire upa"))</f>
        <v>#REF!</v>
      </c>
      <c r="F172" s="12"/>
      <c r="G172" s="12"/>
    </row>
    <row r="173" spans="1:7" hidden="1">
      <c r="A173" s="41" t="e">
        <f>COUNTIFS(#REF!,"service",#REF!,"&gt;="&amp;TEXT(A157,"jj/mm/aaaa"),#REF!,"&lt;="&amp;TEXT(B157,"jj/mm/aaaa"))-(COUNTIFS(#REF!,"service",#REF!,"&gt;="&amp;TEXT(A157,"jj/mm/aaaa"),#REF!,"&lt;="&amp;TEXT(B157,"jj/mm/aaaa"),#REF!,"intérimaire")+COUNTIFS(#REF!,"service",#REF!,"&gt;="&amp;TEXT(A157,"jj/mm/aaaa"),#REF!,"&lt;="&amp;TEXT(B157,"jj/mm/aaaa"),#REF!,"prestataire CIH")+COUNTIFS(#REF!,"service",#REF!,"&gt;="&amp;TEXT(A157,"jj/mm/aaaa"),#REF!,"&lt;="&amp;TEXT(B157,"jj/mm/aaaa"),#REF!,"prestataire edf hors cih"))</f>
        <v>#REF!</v>
      </c>
      <c r="B173" s="41" t="e">
        <f>COUNTIFS('Accidents avec Arret'!$E$4:$E$7999,"service",'Accidents avec Arret'!$A$4:$A$7999,"&gt;="&amp;TEXT(A157,"jj/mm/aaaa"),'Accidents avec Arret'!$A$4:$A$7999,"&lt;="&amp;TEXT(B157,"jj/mm/aaaa"))-(COUNTIFS('Accidents avec Arret'!$E$4:$E$7999,"service",'Accidents avec Arret'!$A$4:$A$7999,"&gt;="&amp;TEXT(A157,"jj/mm/aaaa"),'Accidents avec Arret'!$A$4:$A$7999,"&lt;="&amp;TEXT(B157,"jj/mm/aaaa"),'Accidents avec Arret'!#REF!,"vallorcine")+COUNTIFS('Accidents avec Arret'!$E$4:$E$7999,"service",'Accidents avec Arret'!$A$4:$A$7999,"&gt;="&amp;TEXT(A157,"jj/mm/aaaa"),'Accidents avec Arret'!$A$4:$A$7999,"&lt;="&amp;TEXT(B157,"jj/mm/aaaa"),'Accidents avec Arret'!#REF!,"prestataire CIH")+COUNTIFS('Accidents avec Arret'!$E$4:$E$7999,"service",'Accidents avec Arret'!$A$4:$A$7999,"&gt;="&amp;TEXT(A157,"jj/mm/aaaa"),'Accidents avec Arret'!$A$4:$A$7999,"&lt;="&amp;TEXT(B157,"jj/mm/aaaa"),'Accidents avec Arret'!#REF!,"prestataire edf hors cih")+COUNTIFS('Accidents avec Arret'!$E$4:$E$7999,"service",'Accidents avec Arret'!$A$4:$A$7999,"&gt;="&amp;TEXT(A157,"jj/mm/aaaa"),'Accidents avec Arret'!$A$4:$A$7999,"&lt;="&amp;TEXT(B157,"jj/mm/aaaa"),'Accidents avec Arret'!#REF!,"prestataire upa"))</f>
        <v>#REF!</v>
      </c>
      <c r="C173" s="54"/>
      <c r="D173" s="41" t="e">
        <f>COUNTIFS(#REF!,"service",#REF!,"&gt;="&amp;TEXT(D157,"jj/mm/aaaa"),#REF!,"&lt;="&amp;TEXT(E157,"jj/mm/aaaa"))-(COUNTIFS(#REF!,"service",#REF!,"&gt;="&amp;TEXT(D157,"jj/mm/aaaa"),#REF!,"&lt;="&amp;TEXT(E157,"jj/mm/aaaa"),#REF!,"intérimaire")+COUNTIFS(#REF!,"service",#REF!,"&gt;="&amp;TEXT(D157,"jj/mm/aaaa"),#REF!,"&lt;="&amp;TEXT(E157,"jj/mm/aaaa"),#REF!,"prestataire CIH")+COUNTIFS(#REF!,"service",#REF!,"&gt;="&amp;TEXT(D157,"jj/mm/aaaa"),#REF!,"&lt;="&amp;TEXT(E157,"jj/mm/aaaa"),#REF!,"prestataire edf hors cih"))</f>
        <v>#REF!</v>
      </c>
      <c r="E173" s="79" t="e">
        <f>COUNTIFS('Accidents avec Arret'!$E$4:$E$7999,"service",'Accidents avec Arret'!$A$4:$A$7999,"&gt;="&amp;TEXT(D157,"jj/mm/aaaa"),'Accidents avec Arret'!$A$4:$A$7999,"&lt;="&amp;TEXT(E157,"jj/mm/aaaa"))-(COUNTIFS('Accidents avec Arret'!$E$4:$E$7999,"service",'Accidents avec Arret'!$A$4:$A$7999,"&gt;="&amp;TEXT(D157,"jj/mm/aaaa"),'Accidents avec Arret'!$A$4:$A$7999,"&lt;="&amp;TEXT(E157,"jj/mm/aaaa"),'Accidents avec Arret'!#REF!,"vallorcine")+COUNTIFS('Accidents avec Arret'!$E$4:$E$7999,"service",'Accidents avec Arret'!$A$4:$A$7999,"&gt;="&amp;TEXT(D157,"jj/mm/aaaa"),'Accidents avec Arret'!$A$4:$A$7999,"&lt;="&amp;TEXT(E157,"jj/mm/aaaa"),'Accidents avec Arret'!#REF!,"prestataire CIH")+COUNTIFS('Accidents avec Arret'!$E$4:$E$7999,"service",'Accidents avec Arret'!$A$4:$A$7999,"&gt;="&amp;TEXT(D157,"jj/mm/aaaa"),'Accidents avec Arret'!$A$4:$A$7999,"&lt;="&amp;TEXT(E157,"jj/mm/aaaa"),'Accidents avec Arret'!#REF!,"prestataire edf hors cih")+COUNTIFS('Accidents avec Arret'!$E$4:$E$7999,"service",'Accidents avec Arret'!$A$4:$A$7999,"&gt;="&amp;TEXT(D157,"jj/mm/aaaa"),'Accidents avec Arret'!$A$4:$A$7999,"&lt;="&amp;TEXT(E157,"jj/mm/aaaa"),'Accidents avec Arret'!#REF!,"prestataire upa"))</f>
        <v>#REF!</v>
      </c>
      <c r="F173" s="12"/>
      <c r="G173" s="12"/>
    </row>
    <row r="174" spans="1:7" hidden="1">
      <c r="A174" s="41" t="e">
        <f>COUNTIFS(#REF!,"service",#REF!,"&gt;="&amp;TEXT(A158,"jj/mm/aaaa"),#REF!,"&lt;="&amp;TEXT(B158,"jj/mm/aaaa"))-(COUNTIFS(#REF!,"service",#REF!,"&gt;="&amp;TEXT(A158,"jj/mm/aaaa"),#REF!,"&lt;="&amp;TEXT(B158,"jj/mm/aaaa"),#REF!,"intérimaire")+COUNTIFS(#REF!,"service",#REF!,"&gt;="&amp;TEXT(A158,"jj/mm/aaaa"),#REF!,"&lt;="&amp;TEXT(B158,"jj/mm/aaaa"),#REF!,"prestataire CIH")+COUNTIFS(#REF!,"service",#REF!,"&gt;="&amp;TEXT(A158,"jj/mm/aaaa"),#REF!,"&lt;="&amp;TEXT(B158,"jj/mm/aaaa"),#REF!,"prestataire edf hors cih"))</f>
        <v>#REF!</v>
      </c>
      <c r="B174" s="41" t="e">
        <f>COUNTIFS('Accidents avec Arret'!$E$4:$E$7999,"service",'Accidents avec Arret'!$A$4:$A$7999,"&gt;="&amp;TEXT(A158,"jj/mm/aaaa"),'Accidents avec Arret'!$A$4:$A$7999,"&lt;="&amp;TEXT(B158,"jj/mm/aaaa"))-(COUNTIFS('Accidents avec Arret'!$E$4:$E$7999,"service",'Accidents avec Arret'!$A$4:$A$7999,"&gt;="&amp;TEXT(A158,"jj/mm/aaaa"),'Accidents avec Arret'!$A$4:$A$7999,"&lt;="&amp;TEXT(B158,"jj/mm/aaaa"),'Accidents avec Arret'!#REF!,"vallorcine")+COUNTIFS('Accidents avec Arret'!$E$4:$E$7999,"service",'Accidents avec Arret'!$A$4:$A$7999,"&gt;="&amp;TEXT(A158,"jj/mm/aaaa"),'Accidents avec Arret'!$A$4:$A$7999,"&lt;="&amp;TEXT(B158,"jj/mm/aaaa"),'Accidents avec Arret'!#REF!,"prestataire CIH")+COUNTIFS('Accidents avec Arret'!$E$4:$E$7999,"service",'Accidents avec Arret'!$A$4:$A$7999,"&gt;="&amp;TEXT(A158,"jj/mm/aaaa"),'Accidents avec Arret'!$A$4:$A$7999,"&lt;="&amp;TEXT(B158,"jj/mm/aaaa"),'Accidents avec Arret'!#REF!,"prestataire edf hors cih")+COUNTIFS('Accidents avec Arret'!$E$4:$E$7999,"service",'Accidents avec Arret'!$A$4:$A$7999,"&gt;="&amp;TEXT(A158,"jj/mm/aaaa"),'Accidents avec Arret'!$A$4:$A$7999,"&lt;="&amp;TEXT(B158,"jj/mm/aaaa"),'Accidents avec Arret'!#REF!,"prestataire upa"))</f>
        <v>#REF!</v>
      </c>
      <c r="C174" s="54"/>
      <c r="D174" s="41" t="e">
        <f>COUNTIFS(#REF!,"service",#REF!,"&gt;="&amp;TEXT(D158,"jj/mm/aaaa"),#REF!,"&lt;="&amp;TEXT(E158,"jj/mm/aaaa"))-(COUNTIFS(#REF!,"service",#REF!,"&gt;="&amp;TEXT(D158,"jj/mm/aaaa"),#REF!,"&lt;="&amp;TEXT(E158,"jj/mm/aaaa"),#REF!,"intérimaire")+COUNTIFS(#REF!,"service",#REF!,"&gt;="&amp;TEXT(D158,"jj/mm/aaaa"),#REF!,"&lt;="&amp;TEXT(E158,"jj/mm/aaaa"),#REF!,"prestataire CIH")+COUNTIFS(#REF!,"service",#REF!,"&gt;="&amp;TEXT(D158,"jj/mm/aaaa"),#REF!,"&lt;="&amp;TEXT(E158,"jj/mm/aaaa"),#REF!,"prestataire edf hors cih"))</f>
        <v>#REF!</v>
      </c>
      <c r="E174" s="79" t="e">
        <f>COUNTIFS('Accidents avec Arret'!$E$4:$E$7999,"service",'Accidents avec Arret'!$A$4:$A$7999,"&gt;="&amp;TEXT(D158,"jj/mm/aaaa"),'Accidents avec Arret'!$A$4:$A$7999,"&lt;="&amp;TEXT(E158,"jj/mm/aaaa"))-(COUNTIFS('Accidents avec Arret'!$E$4:$E$7999,"service",'Accidents avec Arret'!$A$4:$A$7999,"&gt;="&amp;TEXT(D158,"jj/mm/aaaa"),'Accidents avec Arret'!$A$4:$A$7999,"&lt;="&amp;TEXT(E158,"jj/mm/aaaa"),'Accidents avec Arret'!#REF!,"vallorcine")+COUNTIFS('Accidents avec Arret'!$E$4:$E$7999,"service",'Accidents avec Arret'!$A$4:$A$7999,"&gt;="&amp;TEXT(D158,"jj/mm/aaaa"),'Accidents avec Arret'!$A$4:$A$7999,"&lt;="&amp;TEXT(E158,"jj/mm/aaaa"),'Accidents avec Arret'!#REF!,"prestataire CIH")+COUNTIFS('Accidents avec Arret'!$E$4:$E$7999,"service",'Accidents avec Arret'!$A$4:$A$7999,"&gt;="&amp;TEXT(D158,"jj/mm/aaaa"),'Accidents avec Arret'!$A$4:$A$7999,"&lt;="&amp;TEXT(E158,"jj/mm/aaaa"),'Accidents avec Arret'!#REF!,"prestataire edf hors cih")+COUNTIFS('Accidents avec Arret'!$E$4:$E$7999,"service",'Accidents avec Arret'!$A$4:$A$7999,"&gt;="&amp;TEXT(D158,"jj/mm/aaaa"),'Accidents avec Arret'!$A$4:$A$7999,"&lt;="&amp;TEXT(E158,"jj/mm/aaaa"),'Accidents avec Arret'!#REF!,"prestataire upa"))</f>
        <v>#REF!</v>
      </c>
      <c r="F174" s="12"/>
      <c r="G174" s="12"/>
    </row>
    <row r="175" spans="1:7" hidden="1">
      <c r="A175" s="41" t="e">
        <f>COUNTIFS(#REF!,"service",#REF!,"&gt;="&amp;TEXT(A159,"jj/mm/aaaa"),#REF!,"&lt;="&amp;TEXT(B159,"jj/mm/aaaa"))-(COUNTIFS(#REF!,"service",#REF!,"&gt;="&amp;TEXT(A159,"jj/mm/aaaa"),#REF!,"&lt;="&amp;TEXT(B159,"jj/mm/aaaa"),#REF!,"intérimaire")+COUNTIFS(#REF!,"service",#REF!,"&gt;="&amp;TEXT(A159,"jj/mm/aaaa"),#REF!,"&lt;="&amp;TEXT(B159,"jj/mm/aaaa"),#REF!,"prestataire CIH")+COUNTIFS(#REF!,"service",#REF!,"&gt;="&amp;TEXT(A159,"jj/mm/aaaa"),#REF!,"&lt;="&amp;TEXT(B159,"jj/mm/aaaa"),#REF!,"prestataire edf hors cih"))</f>
        <v>#REF!</v>
      </c>
      <c r="B175" s="41" t="e">
        <f>COUNTIFS('Accidents avec Arret'!$E$4:$E$7999,"service",'Accidents avec Arret'!$A$4:$A$7999,"&gt;="&amp;TEXT(A159,"jj/mm/aaaa"),'Accidents avec Arret'!$A$4:$A$7999,"&lt;="&amp;TEXT(B159,"jj/mm/aaaa"))-(COUNTIFS('Accidents avec Arret'!$E$4:$E$7999,"service",'Accidents avec Arret'!$A$4:$A$7999,"&gt;="&amp;TEXT(A159,"jj/mm/aaaa"),'Accidents avec Arret'!$A$4:$A$7999,"&lt;="&amp;TEXT(B159,"jj/mm/aaaa"),'Accidents avec Arret'!#REF!,"vallorcine")+COUNTIFS('Accidents avec Arret'!$E$4:$E$7999,"service",'Accidents avec Arret'!$A$4:$A$7999,"&gt;="&amp;TEXT(A159,"jj/mm/aaaa"),'Accidents avec Arret'!$A$4:$A$7999,"&lt;="&amp;TEXT(B159,"jj/mm/aaaa"),'Accidents avec Arret'!#REF!,"prestataire CIH")+COUNTIFS('Accidents avec Arret'!$E$4:$E$7999,"service",'Accidents avec Arret'!$A$4:$A$7999,"&gt;="&amp;TEXT(A159,"jj/mm/aaaa"),'Accidents avec Arret'!$A$4:$A$7999,"&lt;="&amp;TEXT(B159,"jj/mm/aaaa"),'Accidents avec Arret'!#REF!,"prestataire edf hors cih")+COUNTIFS('Accidents avec Arret'!$E$4:$E$7999,"service",'Accidents avec Arret'!$A$4:$A$7999,"&gt;="&amp;TEXT(A159,"jj/mm/aaaa"),'Accidents avec Arret'!$A$4:$A$7999,"&lt;="&amp;TEXT(B159,"jj/mm/aaaa"),'Accidents avec Arret'!#REF!,"prestataire upa"))</f>
        <v>#REF!</v>
      </c>
      <c r="C175" s="54"/>
      <c r="D175" s="41" t="e">
        <f>COUNTIFS(#REF!,"service",#REF!,"&gt;="&amp;TEXT(D159,"jj/mm/aaaa"),#REF!,"&lt;="&amp;TEXT(E159,"jj/mm/aaaa"))-(COUNTIFS(#REF!,"service",#REF!,"&gt;="&amp;TEXT(D159,"jj/mm/aaaa"),#REF!,"&lt;="&amp;TEXT(E159,"jj/mm/aaaa"),#REF!,"intérimaire")+COUNTIFS(#REF!,"service",#REF!,"&gt;="&amp;TEXT(D159,"jj/mm/aaaa"),#REF!,"&lt;="&amp;TEXT(E159,"jj/mm/aaaa"),#REF!,"prestataire CIH")+COUNTIFS(#REF!,"service",#REF!,"&gt;="&amp;TEXT(D159,"jj/mm/aaaa"),#REF!,"&lt;="&amp;TEXT(E159,"jj/mm/aaaa"),#REF!,"prestataire edf hors cih"))</f>
        <v>#REF!</v>
      </c>
      <c r="E175" s="79" t="e">
        <f>COUNTIFS('Accidents avec Arret'!$E$4:$E$7999,"service",'Accidents avec Arret'!$A$4:$A$7999,"&gt;="&amp;TEXT(D159,"jj/mm/aaaa"),'Accidents avec Arret'!$A$4:$A$7999,"&lt;="&amp;TEXT(E159,"jj/mm/aaaa"))-(COUNTIFS('Accidents avec Arret'!$E$4:$E$7999,"service",'Accidents avec Arret'!$A$4:$A$7999,"&gt;="&amp;TEXT(D159,"jj/mm/aaaa"),'Accidents avec Arret'!$A$4:$A$7999,"&lt;="&amp;TEXT(E159,"jj/mm/aaaa"),'Accidents avec Arret'!#REF!,"vallorcine")+COUNTIFS('Accidents avec Arret'!$E$4:$E$7999,"service",'Accidents avec Arret'!$A$4:$A$7999,"&gt;="&amp;TEXT(D159,"jj/mm/aaaa"),'Accidents avec Arret'!$A$4:$A$7999,"&lt;="&amp;TEXT(E159,"jj/mm/aaaa"),'Accidents avec Arret'!#REF!,"prestataire CIH")+COUNTIFS('Accidents avec Arret'!$E$4:$E$7999,"service",'Accidents avec Arret'!$A$4:$A$7999,"&gt;="&amp;TEXT(D159,"jj/mm/aaaa"),'Accidents avec Arret'!$A$4:$A$7999,"&lt;="&amp;TEXT(E159,"jj/mm/aaaa"),'Accidents avec Arret'!#REF!,"prestataire edf hors cih")+COUNTIFS('Accidents avec Arret'!$E$4:$E$7999,"service",'Accidents avec Arret'!$A$4:$A$7999,"&gt;="&amp;TEXT(D159,"jj/mm/aaaa"),'Accidents avec Arret'!$A$4:$A$7999,"&lt;="&amp;TEXT(E159,"jj/mm/aaaa"),'Accidents avec Arret'!#REF!,"prestataire upa"))</f>
        <v>#REF!</v>
      </c>
      <c r="F175" s="12"/>
      <c r="G175" s="12"/>
    </row>
    <row r="176" spans="1:7">
      <c r="B176" s="12"/>
      <c r="C176" s="12"/>
      <c r="D176" s="12"/>
      <c r="E176" s="12"/>
      <c r="F176" s="12"/>
      <c r="G176" s="12"/>
    </row>
    <row r="177" spans="2:7">
      <c r="B177" s="12"/>
      <c r="C177" s="12"/>
      <c r="D177" s="12"/>
      <c r="E177" s="12"/>
      <c r="F177" s="12"/>
      <c r="G177" s="12"/>
    </row>
    <row r="178" spans="2:7">
      <c r="B178" s="12"/>
      <c r="C178" s="12"/>
      <c r="D178" s="12"/>
      <c r="E178" s="12"/>
      <c r="F178" s="12"/>
      <c r="G178" s="12"/>
    </row>
    <row r="179" spans="2:7">
      <c r="B179" s="12"/>
      <c r="C179" s="12"/>
      <c r="D179" s="12"/>
      <c r="E179" s="12"/>
      <c r="F179" s="12"/>
      <c r="G179" s="12"/>
    </row>
    <row r="180" spans="2:7">
      <c r="B180" s="12"/>
      <c r="C180" s="12"/>
      <c r="D180" s="12"/>
      <c r="E180" s="12"/>
      <c r="F180" s="12"/>
      <c r="G180" s="12"/>
    </row>
    <row r="181" spans="2:7">
      <c r="B181" s="12"/>
      <c r="C181" s="12"/>
      <c r="D181" s="12"/>
      <c r="E181" s="12"/>
      <c r="F181" s="12"/>
      <c r="G181" s="12"/>
    </row>
    <row r="182" spans="2:7">
      <c r="B182" s="12"/>
      <c r="C182" s="12"/>
      <c r="D182" s="12"/>
      <c r="E182" s="12"/>
      <c r="F182" s="12"/>
      <c r="G182" s="12"/>
    </row>
    <row r="183" spans="2:7">
      <c r="B183" s="12"/>
      <c r="C183" s="12"/>
      <c r="D183" s="12"/>
      <c r="E183" s="12"/>
      <c r="F183" s="12"/>
      <c r="G183" s="12"/>
    </row>
    <row r="184" spans="2:7">
      <c r="B184" s="12"/>
      <c r="C184" s="12"/>
      <c r="D184" s="12"/>
      <c r="E184" s="12"/>
      <c r="F184" s="12"/>
      <c r="G184" s="12"/>
    </row>
    <row r="185" spans="2:7">
      <c r="B185" s="12"/>
      <c r="C185" s="12"/>
      <c r="D185" s="12"/>
      <c r="E185" s="12"/>
      <c r="F185" s="12"/>
      <c r="G185" s="12"/>
    </row>
    <row r="186" spans="2:7">
      <c r="B186" s="12"/>
      <c r="C186" s="12"/>
      <c r="D186" s="12"/>
      <c r="E186" s="12"/>
      <c r="F186" s="12"/>
      <c r="G186" s="12"/>
    </row>
    <row r="187" spans="2:7">
      <c r="B187" s="12"/>
      <c r="C187" s="12"/>
      <c r="D187" s="12"/>
      <c r="E187" s="12"/>
      <c r="F187" s="12"/>
      <c r="G187" s="12"/>
    </row>
    <row r="188" spans="2:7">
      <c r="B188" s="12"/>
      <c r="C188" s="12"/>
      <c r="D188" s="12"/>
      <c r="E188" s="12"/>
      <c r="F188" s="12"/>
      <c r="G188" s="12"/>
    </row>
    <row r="189" spans="2:7">
      <c r="B189" s="12"/>
      <c r="C189" s="12"/>
      <c r="D189" s="12"/>
      <c r="E189" s="12"/>
      <c r="F189" s="12"/>
      <c r="G189" s="12"/>
    </row>
    <row r="190" spans="2:7">
      <c r="B190" s="12"/>
      <c r="C190" s="12"/>
      <c r="D190" s="12"/>
      <c r="E190" s="12"/>
      <c r="F190" s="12"/>
      <c r="G190" s="12"/>
    </row>
    <row r="191" spans="2:7">
      <c r="B191" s="12"/>
      <c r="C191" s="12"/>
      <c r="D191" s="12"/>
      <c r="E191" s="12"/>
      <c r="F191" s="12"/>
      <c r="G191" s="12"/>
    </row>
    <row r="192" spans="2:7">
      <c r="B192" s="12"/>
      <c r="C192" s="12"/>
      <c r="D192" s="12"/>
      <c r="E192" s="12"/>
      <c r="F192" s="12"/>
      <c r="G192" s="12"/>
    </row>
    <row r="193" spans="2:7">
      <c r="B193" s="12"/>
      <c r="C193" s="12"/>
      <c r="D193" s="12"/>
      <c r="E193" s="12"/>
      <c r="F193" s="12"/>
      <c r="G193" s="12"/>
    </row>
    <row r="194" spans="2:7">
      <c r="B194" s="12"/>
      <c r="C194" s="12"/>
      <c r="D194" s="12"/>
      <c r="E194" s="12"/>
      <c r="F194" s="12"/>
      <c r="G194" s="12"/>
    </row>
    <row r="195" spans="2:7">
      <c r="B195" s="12"/>
      <c r="C195" s="12"/>
      <c r="D195" s="12"/>
      <c r="E195" s="12"/>
      <c r="F195" s="12"/>
      <c r="G195" s="12"/>
    </row>
    <row r="196" spans="2:7">
      <c r="B196" s="12"/>
      <c r="C196" s="12"/>
      <c r="D196" s="12"/>
      <c r="E196" s="12"/>
      <c r="F196" s="12"/>
      <c r="G196" s="12"/>
    </row>
    <row r="197" spans="2:7">
      <c r="B197" s="12"/>
      <c r="C197" s="12"/>
      <c r="D197" s="12"/>
      <c r="E197" s="12"/>
      <c r="F197" s="12"/>
      <c r="G197" s="12"/>
    </row>
    <row r="198" spans="2:7">
      <c r="B198" s="12"/>
      <c r="C198" s="12"/>
      <c r="D198" s="12"/>
      <c r="E198" s="12"/>
      <c r="F198" s="12"/>
      <c r="G198" s="12"/>
    </row>
    <row r="199" spans="2:7">
      <c r="B199" s="12"/>
      <c r="C199" s="12"/>
      <c r="D199" s="12"/>
      <c r="E199" s="12"/>
      <c r="F199" s="12"/>
      <c r="G199" s="12"/>
    </row>
    <row r="200" spans="2:7">
      <c r="B200" s="12"/>
      <c r="C200" s="12"/>
      <c r="D200" s="12"/>
      <c r="E200" s="12"/>
      <c r="F200" s="12"/>
      <c r="G200" s="12"/>
    </row>
    <row r="201" spans="2:7">
      <c r="B201" s="12"/>
      <c r="C201" s="12"/>
      <c r="D201" s="12"/>
      <c r="E201" s="12"/>
      <c r="F201" s="12"/>
      <c r="G201" s="12"/>
    </row>
    <row r="202" spans="2:7">
      <c r="B202" s="12"/>
      <c r="C202" s="12"/>
      <c r="D202" s="12"/>
      <c r="E202" s="12"/>
      <c r="F202" s="12"/>
      <c r="G202" s="12"/>
    </row>
    <row r="203" spans="2:7">
      <c r="B203" s="12"/>
      <c r="C203" s="12"/>
      <c r="D203" s="12"/>
      <c r="E203" s="12"/>
      <c r="F203" s="12"/>
      <c r="G203" s="12"/>
    </row>
    <row r="204" spans="2:7">
      <c r="B204" s="12"/>
      <c r="C204" s="12"/>
      <c r="D204" s="12"/>
      <c r="E204" s="12"/>
      <c r="F204" s="12"/>
      <c r="G204" s="12"/>
    </row>
    <row r="205" spans="2:7">
      <c r="B205" s="12"/>
      <c r="C205" s="12"/>
      <c r="D205" s="12"/>
      <c r="E205" s="12"/>
      <c r="F205" s="12"/>
      <c r="G205" s="12"/>
    </row>
    <row r="206" spans="2:7">
      <c r="B206" s="12"/>
      <c r="C206" s="12"/>
      <c r="D206" s="12"/>
      <c r="E206" s="12"/>
      <c r="F206" s="12"/>
      <c r="G206" s="12"/>
    </row>
    <row r="207" spans="2:7">
      <c r="B207" s="12"/>
      <c r="C207" s="12"/>
      <c r="D207" s="12"/>
      <c r="E207" s="12"/>
      <c r="F207" s="12"/>
      <c r="G207" s="12"/>
    </row>
    <row r="208" spans="2:7">
      <c r="B208" s="12"/>
      <c r="C208" s="12"/>
      <c r="D208" s="12"/>
      <c r="E208" s="12"/>
      <c r="F208" s="12"/>
      <c r="G208" s="12"/>
    </row>
    <row r="209" spans="2:7">
      <c r="B209" s="12"/>
      <c r="C209" s="12"/>
      <c r="D209" s="12"/>
      <c r="E209" s="12"/>
      <c r="F209" s="12"/>
      <c r="G209" s="12"/>
    </row>
    <row r="210" spans="2:7">
      <c r="B210" s="12"/>
      <c r="C210" s="12"/>
      <c r="D210" s="12"/>
      <c r="E210" s="12"/>
      <c r="F210" s="12"/>
      <c r="G210" s="12"/>
    </row>
    <row r="211" spans="2:7">
      <c r="B211" s="12"/>
      <c r="C211" s="12"/>
      <c r="D211" s="12"/>
      <c r="E211" s="12"/>
      <c r="F211" s="12"/>
      <c r="G211" s="12"/>
    </row>
    <row r="212" spans="2:7">
      <c r="B212" s="12"/>
      <c r="C212" s="12"/>
      <c r="D212" s="12"/>
      <c r="E212" s="12"/>
      <c r="F212" s="12"/>
      <c r="G212" s="12"/>
    </row>
    <row r="213" spans="2:7">
      <c r="B213" s="12"/>
      <c r="C213" s="12"/>
      <c r="D213" s="12"/>
      <c r="E213" s="12"/>
      <c r="F213" s="12"/>
      <c r="G213" s="12"/>
    </row>
    <row r="214" spans="2:7">
      <c r="B214" s="12"/>
      <c r="C214" s="12"/>
      <c r="D214" s="12"/>
      <c r="E214" s="12"/>
      <c r="F214" s="12"/>
      <c r="G214" s="12"/>
    </row>
    <row r="215" spans="2:7">
      <c r="B215" s="12"/>
      <c r="C215" s="12"/>
      <c r="D215" s="12"/>
      <c r="E215" s="12"/>
      <c r="F215" s="12"/>
      <c r="G215" s="12"/>
    </row>
    <row r="216" spans="2:7">
      <c r="B216" s="12"/>
      <c r="C216" s="12"/>
      <c r="D216" s="12"/>
      <c r="E216" s="12"/>
      <c r="F216" s="12"/>
      <c r="G216" s="12"/>
    </row>
    <row r="217" spans="2:7">
      <c r="B217" s="12"/>
      <c r="C217" s="12"/>
      <c r="D217" s="12"/>
      <c r="E217" s="12"/>
      <c r="F217" s="12"/>
      <c r="G217" s="12"/>
    </row>
    <row r="218" spans="2:7">
      <c r="B218" s="12"/>
      <c r="C218" s="12"/>
      <c r="D218" s="12"/>
      <c r="E218" s="12"/>
      <c r="F218" s="12"/>
      <c r="G218" s="12"/>
    </row>
    <row r="219" spans="2:7">
      <c r="B219" s="12"/>
      <c r="C219" s="12"/>
      <c r="D219" s="12"/>
      <c r="E219" s="12"/>
      <c r="F219" s="12"/>
      <c r="G219" s="12"/>
    </row>
    <row r="220" spans="2:7">
      <c r="B220" s="12"/>
      <c r="C220" s="12"/>
      <c r="D220" s="12"/>
      <c r="E220" s="12"/>
      <c r="F220" s="12"/>
      <c r="G220" s="12"/>
    </row>
    <row r="221" spans="2:7">
      <c r="B221" s="12"/>
      <c r="C221" s="12"/>
      <c r="D221" s="12"/>
      <c r="E221" s="12"/>
      <c r="F221" s="12"/>
      <c r="G221" s="12"/>
    </row>
    <row r="222" spans="2:7">
      <c r="B222" s="12"/>
      <c r="C222" s="12"/>
      <c r="D222" s="12"/>
      <c r="E222" s="12"/>
      <c r="F222" s="12"/>
      <c r="G222" s="12"/>
    </row>
    <row r="223" spans="2:7">
      <c r="B223" s="12"/>
      <c r="C223" s="12"/>
      <c r="D223" s="12"/>
      <c r="E223" s="12"/>
      <c r="F223" s="12"/>
      <c r="G223" s="12"/>
    </row>
    <row r="224" spans="2:7">
      <c r="B224" s="12"/>
      <c r="C224" s="12"/>
      <c r="D224" s="12"/>
      <c r="E224" s="12"/>
      <c r="F224" s="12"/>
      <c r="G224" s="12"/>
    </row>
    <row r="225" spans="2:7">
      <c r="B225" s="12"/>
      <c r="C225" s="12"/>
      <c r="D225" s="12"/>
      <c r="E225" s="12"/>
      <c r="F225" s="12"/>
      <c r="G225" s="12"/>
    </row>
    <row r="226" spans="2:7">
      <c r="B226" s="12"/>
      <c r="C226" s="12"/>
      <c r="D226" s="12"/>
      <c r="E226" s="12"/>
      <c r="F226" s="12"/>
      <c r="G226" s="12"/>
    </row>
    <row r="227" spans="2:7">
      <c r="B227" s="12"/>
      <c r="C227" s="12"/>
      <c r="D227" s="12"/>
      <c r="E227" s="12"/>
      <c r="F227" s="12"/>
      <c r="G227" s="12"/>
    </row>
    <row r="228" spans="2:7">
      <c r="B228" s="12"/>
      <c r="C228" s="12"/>
      <c r="D228" s="12"/>
      <c r="E228" s="12"/>
      <c r="F228" s="12"/>
      <c r="G228" s="12"/>
    </row>
    <row r="229" spans="2:7">
      <c r="B229" s="12"/>
      <c r="C229" s="12"/>
      <c r="D229" s="12"/>
      <c r="E229" s="12"/>
      <c r="F229" s="12"/>
      <c r="G229" s="12"/>
    </row>
    <row r="230" spans="2:7">
      <c r="B230" s="12"/>
      <c r="C230" s="12"/>
      <c r="D230" s="12"/>
      <c r="E230" s="12"/>
      <c r="F230" s="12"/>
      <c r="G230" s="12"/>
    </row>
    <row r="231" spans="2:7">
      <c r="B231" s="12"/>
      <c r="C231" s="12"/>
      <c r="D231" s="12"/>
      <c r="E231" s="12"/>
      <c r="F231" s="12"/>
      <c r="G231" s="12"/>
    </row>
    <row r="232" spans="2:7">
      <c r="B232" s="12"/>
      <c r="C232" s="12"/>
      <c r="D232" s="12"/>
      <c r="E232" s="12"/>
      <c r="F232" s="12"/>
      <c r="G232" s="12"/>
    </row>
    <row r="233" spans="2:7">
      <c r="B233" s="12"/>
      <c r="C233" s="12"/>
      <c r="D233" s="12"/>
      <c r="E233" s="12"/>
      <c r="F233" s="12"/>
      <c r="G233" s="12"/>
    </row>
    <row r="234" spans="2:7">
      <c r="B234" s="12"/>
      <c r="C234" s="12"/>
      <c r="D234" s="12"/>
      <c r="E234" s="12"/>
      <c r="F234" s="12"/>
      <c r="G234" s="12"/>
    </row>
    <row r="235" spans="2:7">
      <c r="B235" s="12"/>
      <c r="C235" s="12"/>
      <c r="D235" s="12"/>
      <c r="E235" s="12"/>
      <c r="F235" s="12"/>
      <c r="G235" s="12"/>
    </row>
    <row r="236" spans="2:7">
      <c r="B236" s="12"/>
      <c r="C236" s="12"/>
      <c r="D236" s="12"/>
      <c r="E236" s="12"/>
      <c r="F236" s="12"/>
      <c r="G236" s="12"/>
    </row>
    <row r="237" spans="2:7">
      <c r="B237" s="12"/>
      <c r="C237" s="12"/>
      <c r="D237" s="12"/>
      <c r="E237" s="12"/>
      <c r="F237" s="12"/>
      <c r="G237" s="12"/>
    </row>
    <row r="238" spans="2:7">
      <c r="B238" s="12"/>
      <c r="C238" s="12"/>
      <c r="D238" s="12"/>
      <c r="E238" s="12"/>
      <c r="F238" s="12"/>
      <c r="G238" s="12"/>
    </row>
    <row r="239" spans="2:7">
      <c r="B239" s="12"/>
      <c r="C239" s="12"/>
      <c r="D239" s="12"/>
      <c r="E239" s="12"/>
      <c r="F239" s="12"/>
      <c r="G239" s="12"/>
    </row>
    <row r="240" spans="2:7">
      <c r="B240" s="12"/>
      <c r="C240" s="12"/>
      <c r="D240" s="12"/>
      <c r="E240" s="12"/>
      <c r="F240" s="12"/>
      <c r="G240" s="12"/>
    </row>
    <row r="241" spans="2:7">
      <c r="B241" s="12"/>
      <c r="C241" s="12"/>
      <c r="D241" s="12"/>
      <c r="E241" s="12"/>
      <c r="F241" s="12"/>
      <c r="G241" s="12"/>
    </row>
    <row r="242" spans="2:7">
      <c r="B242" s="12"/>
      <c r="C242" s="12"/>
      <c r="D242" s="12"/>
      <c r="E242" s="12"/>
      <c r="F242" s="12"/>
      <c r="G242" s="12"/>
    </row>
    <row r="243" spans="2:7">
      <c r="B243" s="12"/>
      <c r="C243" s="12"/>
      <c r="D243" s="12"/>
      <c r="E243" s="12"/>
      <c r="F243" s="12"/>
      <c r="G243" s="12"/>
    </row>
    <row r="244" spans="2:7">
      <c r="B244" s="12"/>
      <c r="C244" s="12"/>
      <c r="D244" s="12"/>
      <c r="E244" s="12"/>
      <c r="F244" s="12"/>
      <c r="G244" s="12"/>
    </row>
    <row r="245" spans="2:7">
      <c r="B245" s="12"/>
      <c r="C245" s="12"/>
      <c r="D245" s="12"/>
      <c r="E245" s="12"/>
      <c r="F245" s="12"/>
      <c r="G245" s="12"/>
    </row>
    <row r="246" spans="2:7">
      <c r="B246" s="12"/>
      <c r="C246" s="12"/>
      <c r="D246" s="12"/>
      <c r="E246" s="12"/>
      <c r="F246" s="12"/>
      <c r="G246" s="12"/>
    </row>
    <row r="247" spans="2:7">
      <c r="B247" s="12"/>
      <c r="C247" s="12"/>
      <c r="D247" s="12"/>
      <c r="E247" s="12"/>
      <c r="F247" s="12"/>
      <c r="G247" s="12"/>
    </row>
    <row r="248" spans="2:7">
      <c r="B248" s="12"/>
      <c r="C248" s="12"/>
      <c r="D248" s="12"/>
      <c r="E248" s="12"/>
      <c r="F248" s="12"/>
      <c r="G248" s="12"/>
    </row>
    <row r="249" spans="2:7">
      <c r="B249" s="12"/>
      <c r="C249" s="12"/>
      <c r="D249" s="12"/>
      <c r="E249" s="12"/>
      <c r="F249" s="12"/>
      <c r="G249" s="12"/>
    </row>
    <row r="250" spans="2:7">
      <c r="B250" s="12"/>
      <c r="C250" s="12"/>
      <c r="D250" s="12"/>
      <c r="E250" s="12"/>
      <c r="F250" s="12"/>
      <c r="G250" s="12"/>
    </row>
    <row r="251" spans="2:7">
      <c r="B251" s="12"/>
      <c r="C251" s="12"/>
      <c r="D251" s="12"/>
      <c r="E251" s="12"/>
      <c r="F251" s="12"/>
      <c r="G251" s="12"/>
    </row>
    <row r="252" spans="2:7">
      <c r="B252" s="12"/>
      <c r="C252" s="12"/>
      <c r="D252" s="12"/>
      <c r="E252" s="12"/>
      <c r="F252" s="12"/>
      <c r="G252" s="12"/>
    </row>
    <row r="253" spans="2:7">
      <c r="B253" s="12"/>
      <c r="C253" s="12"/>
      <c r="D253" s="12"/>
      <c r="E253" s="12"/>
      <c r="F253" s="12"/>
      <c r="G253" s="12"/>
    </row>
    <row r="254" spans="2:7">
      <c r="B254" s="12"/>
      <c r="C254" s="12"/>
      <c r="D254" s="12"/>
      <c r="E254" s="12"/>
      <c r="F254" s="12"/>
      <c r="G254" s="12"/>
    </row>
    <row r="255" spans="2:7">
      <c r="B255" s="12"/>
      <c r="C255" s="12"/>
      <c r="D255" s="12"/>
      <c r="E255" s="12"/>
      <c r="F255" s="12"/>
      <c r="G255" s="12"/>
    </row>
    <row r="256" spans="2:7">
      <c r="B256" s="12"/>
      <c r="C256" s="12"/>
      <c r="D256" s="12"/>
      <c r="E256" s="12"/>
      <c r="F256" s="12"/>
      <c r="G256" s="12"/>
    </row>
    <row r="257" spans="2:7">
      <c r="B257" s="12"/>
      <c r="C257" s="12"/>
      <c r="D257" s="12"/>
      <c r="E257" s="12"/>
      <c r="F257" s="12"/>
      <c r="G257" s="12"/>
    </row>
    <row r="258" spans="2:7">
      <c r="B258" s="12"/>
      <c r="C258" s="12"/>
      <c r="D258" s="12"/>
      <c r="E258" s="12"/>
      <c r="F258" s="12"/>
      <c r="G258" s="12"/>
    </row>
  </sheetData>
  <dataConsolidate/>
  <mergeCells count="7">
    <mergeCell ref="B143:B144"/>
    <mergeCell ref="E143:E144"/>
    <mergeCell ref="E145:E146"/>
    <mergeCell ref="F17:G17"/>
    <mergeCell ref="D7:D8"/>
    <mergeCell ref="E7:E8"/>
    <mergeCell ref="H17:I17"/>
  </mergeCells>
  <dataValidations count="1">
    <dataValidation type="list" allowBlank="1" showInputMessage="1" showErrorMessage="1" sqref="D7">
      <formula1>$N$4:$N$45</formula1>
    </dataValidation>
  </dataValidations>
  <hyperlinks>
    <hyperlink ref="O4" r:id="rId1"/>
    <hyperlink ref="O5" r:id="rId2"/>
    <hyperlink ref="O6" r:id="rId3"/>
    <hyperlink ref="O7" r:id="rId4"/>
    <hyperlink ref="O11" r:id="rId5"/>
    <hyperlink ref="O12" r:id="rId6"/>
    <hyperlink ref="O13" r:id="rId7"/>
    <hyperlink ref="O14" r:id="rId8"/>
    <hyperlink ref="O16" r:id="rId9"/>
    <hyperlink ref="O17" r:id="rId10"/>
    <hyperlink ref="O19" r:id="rId11"/>
    <hyperlink ref="O20" r:id="rId12"/>
    <hyperlink ref="O21" r:id="rId13"/>
    <hyperlink ref="O23" r:id="rId14"/>
    <hyperlink ref="O24" r:id="rId15"/>
    <hyperlink ref="O25" r:id="rId16"/>
    <hyperlink ref="O26" r:id="rId17"/>
    <hyperlink ref="O27" r:id="rId18"/>
    <hyperlink ref="O28" r:id="rId19"/>
    <hyperlink ref="O29" r:id="rId20"/>
    <hyperlink ref="O30" r:id="rId21"/>
    <hyperlink ref="O31" r:id="rId22"/>
    <hyperlink ref="O32" r:id="rId23"/>
    <hyperlink ref="O33" r:id="rId24"/>
    <hyperlink ref="O34" r:id="rId25"/>
    <hyperlink ref="O35" r:id="rId26"/>
    <hyperlink ref="O36" r:id="rId27"/>
    <hyperlink ref="O37" r:id="rId28"/>
    <hyperlink ref="O38" r:id="rId29"/>
    <hyperlink ref="O39" r:id="rId30"/>
    <hyperlink ref="O40" r:id="rId31"/>
    <hyperlink ref="O41" r:id="rId32"/>
    <hyperlink ref="O42" r:id="rId33"/>
    <hyperlink ref="O43" r:id="rId34"/>
    <hyperlink ref="O44" r:id="rId35"/>
    <hyperlink ref="O45" r:id="rId36"/>
    <hyperlink ref="O18" r:id="rId37"/>
    <hyperlink ref="O22" r:id="rId38"/>
  </hyperlinks>
  <pageMargins left="0.23622047244094491" right="3.937007874015748E-2" top="0.35433070866141736" bottom="0.35433070866141736" header="0.31496062992125984" footer="0.31496062992125984"/>
  <pageSetup paperSize="9" scale="52" orientation="portrait" r:id="rId39"/>
  <drawing r:id="rId40"/>
  <legacyDrawing r:id="rId41"/>
</worksheet>
</file>

<file path=xl/worksheets/sheet2.xml><?xml version="1.0" encoding="utf-8"?>
<worksheet xmlns="http://schemas.openxmlformats.org/spreadsheetml/2006/main" xmlns:r="http://schemas.openxmlformats.org/officeDocument/2006/relationships">
  <sheetPr codeName="Feuil5">
    <pageSetUpPr fitToPage="1"/>
  </sheetPr>
  <dimension ref="A1:O308"/>
  <sheetViews>
    <sheetView showGridLines="0" topLeftCell="J7" zoomScale="70" zoomScaleNormal="70" workbookViewId="0">
      <selection activeCell="C60" sqref="C60"/>
    </sheetView>
  </sheetViews>
  <sheetFormatPr baseColWidth="10" defaultRowHeight="12.75"/>
  <cols>
    <col min="1" max="1" width="6.85546875" style="116" customWidth="1"/>
    <col min="2" max="2" width="38.28515625" style="116" customWidth="1"/>
    <col min="3" max="3" width="28.85546875" style="116" bestFit="1" customWidth="1"/>
    <col min="4" max="10" width="20.85546875" style="116" customWidth="1"/>
    <col min="11" max="11" width="26.85546875" style="116" customWidth="1"/>
    <col min="12" max="12" width="11.42578125" style="116" customWidth="1"/>
    <col min="13" max="13" width="11.42578125" style="116" hidden="1" customWidth="1"/>
    <col min="14" max="14" width="22.85546875" style="116" hidden="1" customWidth="1"/>
    <col min="15" max="15" width="32.28515625" style="116" hidden="1" customWidth="1"/>
    <col min="16" max="16" width="11.42578125" style="116" customWidth="1"/>
    <col min="17" max="16384" width="11.42578125" style="116"/>
  </cols>
  <sheetData>
    <row r="1" spans="2:15" ht="24" thickBot="1">
      <c r="B1" s="169" t="s">
        <v>39</v>
      </c>
      <c r="C1" s="170"/>
      <c r="D1" s="170"/>
      <c r="E1" s="170"/>
      <c r="F1" s="170"/>
      <c r="G1" s="170"/>
      <c r="H1" s="170"/>
      <c r="I1" s="170"/>
      <c r="J1" s="171"/>
      <c r="M1" s="158" t="e">
        <f>DATE(YEAR($D$12),MONTH($D$12)+1,1)</f>
        <v>#REF!</v>
      </c>
    </row>
    <row r="2" spans="2:15" ht="18.75" thickBot="1">
      <c r="B2" s="168">
        <f ca="1">C3</f>
        <v>42578.352118518516</v>
      </c>
      <c r="M2" s="158" t="e">
        <f>DATE(YEAR($D$12),MONTH($D$12)-1,1)</f>
        <v>#REF!</v>
      </c>
    </row>
    <row r="3" spans="2:15" ht="13.5" thickBot="1">
      <c r="B3" s="164" t="s">
        <v>34</v>
      </c>
      <c r="C3" s="163">
        <f ca="1">NOW()</f>
        <v>42578.352118518516</v>
      </c>
      <c r="D3" s="152"/>
      <c r="E3" s="125"/>
      <c r="F3" s="125"/>
      <c r="G3" s="125"/>
      <c r="H3" s="125"/>
      <c r="J3" s="125"/>
      <c r="K3" s="125"/>
      <c r="N3" s="125"/>
      <c r="O3" s="125"/>
    </row>
    <row r="4" spans="2:15" ht="13.5" thickBot="1">
      <c r="B4" s="165"/>
      <c r="C4" s="152"/>
      <c r="D4" s="152"/>
      <c r="N4" s="172" t="s">
        <v>131</v>
      </c>
      <c r="O4" s="180" t="s">
        <v>134</v>
      </c>
    </row>
    <row r="5" spans="2:15" ht="13.5" thickBot="1">
      <c r="B5" s="166" t="s">
        <v>16</v>
      </c>
      <c r="C5" s="167">
        <v>28</v>
      </c>
      <c r="D5" s="152"/>
      <c r="E5" s="125"/>
      <c r="F5" s="125"/>
      <c r="I5" s="97"/>
      <c r="N5" s="172" t="s">
        <v>129</v>
      </c>
      <c r="O5" s="180" t="s">
        <v>136</v>
      </c>
    </row>
    <row r="6" spans="2:15" ht="13.5" thickBot="1">
      <c r="B6" s="194" t="s">
        <v>15</v>
      </c>
      <c r="C6" s="195" t="e">
        <f>(COUNTIFS('Accidents avec Arret'!$E$4:$E$1998,"service",'Accidents avec Arret'!#REF!,"oui",'Accidents avec Arret'!$A$4:$A$1998,"&gt;="  &amp; TEXT($C$12,"jj/mm/aaaa"),'Accidents avec Arret'!$A$4:$A$1998,"&lt;="  &amp; TEXT($D$12,"jj/mm/aaaa")))*1000000/(SUMIFS(#REF!,#REF!,"&lt;"&amp;TEXT($M$1,"jj/mm/aaaa"),#REF!,"&gt;"&amp;TEXT($M$2,"jj/mm/aaaa")))</f>
        <v>#REF!</v>
      </c>
      <c r="D6" s="167" t="s">
        <v>159</v>
      </c>
      <c r="E6" s="173" t="s">
        <v>160</v>
      </c>
      <c r="N6" s="172" t="s">
        <v>132</v>
      </c>
      <c r="O6" s="180" t="s">
        <v>133</v>
      </c>
    </row>
    <row r="7" spans="2:15">
      <c r="B7" s="196" t="s">
        <v>21</v>
      </c>
      <c r="C7" s="197" t="e">
        <f>COUNTIFS('Accidents avec Arret'!$E$4:$E$1998,"Service",'Accidents avec Arret'!#REF!,"1",'Accidents avec Arret'!$A$4:$A$1998,"&gt;="  &amp; TEXT($C$12,"jj/mm/aaaa"),'Accidents avec Arret'!$A$4:$A$1998,"&lt;="  &amp; TEXT($D$12,"jj/mm/aaaa"))/(SUMIFS(#REF!,#REF!,"&lt;"&amp;TEXT($M$1,"jj/mm/aaaa"),#REF!,"&gt;"&amp;TEXT($M$2,"jj/mm/aaaa"))+SUMIFS(#REF!,#REF!,"&lt;"&amp;TEXT($M$1,"jj/mm/aaaa"),#REF!,"&gt;"&amp;TEXT($M$2,"jj/mm/aaaa")))*1000000</f>
        <v>#REF!</v>
      </c>
      <c r="D7" s="232" t="s">
        <v>144</v>
      </c>
      <c r="E7" s="234" t="str">
        <f>HYPERLINK(VLOOKUP(D7,N4:O48,2))</f>
        <v>Entitées\Atelier Pont de Claix.xls</v>
      </c>
      <c r="F7" s="125"/>
      <c r="N7" s="172" t="s">
        <v>130</v>
      </c>
      <c r="O7" s="180" t="s">
        <v>137</v>
      </c>
    </row>
    <row r="8" spans="2:15">
      <c r="B8" s="196" t="s">
        <v>157</v>
      </c>
      <c r="C8" s="197" t="e">
        <f>((COUNTIFS('Accidents avec Arret'!#REF!,"Prestataire UPA hors HSM",'Accidents avec Arret'!$E$4:$E$1998,"Service",'Accidents avec Arret'!$A$4:$A$1998,"&gt;="  &amp; TEXT($C$12,"jj/mm/aaaa"),'Accidents avec Arret'!$A$4:$A$1998,"&lt;="  &amp; TEXT($D$12,"jj/mm/aaaa")))+(COUNTIFS('Accidents avec Arret'!#REF!,"Prestataire UPA HSM",'Accidents avec Arret'!$E$4:$E$1998,"Service",'Accidents avec Arret'!$A$4:$A$1998,"&gt;="  &amp; TEXT($C$12,"jj/mm/aaaa"),'Accidents avec Arret'!$A$4:$A$1998,"&lt;="  &amp; TEXT($D$12,"jj/mm/aaaa"))))*1000000/SUMIFS(#REF!,#REF!,"&lt;"&amp;TEXT($M$1,"jj/mm/aaaa"),#REF!,"&gt;"&amp;TEXT($M$2,"jj/mm/aaaa"))</f>
        <v>#REF!</v>
      </c>
      <c r="D8" s="233"/>
      <c r="E8" s="235"/>
      <c r="N8" s="179"/>
      <c r="O8" s="180"/>
    </row>
    <row r="9" spans="2:15">
      <c r="B9" s="196" t="s">
        <v>156</v>
      </c>
      <c r="C9" s="197" t="e">
        <f>(COUNTIFS('Accidents avec Arret'!#REF!,"Prestataire UPA hors HSM",'Accidents avec Arret'!$E$4:$E$1998,"Service",'Accidents avec Arret'!$A$4:$A$1998,"&gt;="  &amp; TEXT($C$12,"jj/mm/aaaa"),'Accidents avec Arret'!$A$4:$A$1998,"&lt;="  &amp; TEXT($D$12,"jj/mm/aaaa")))*1000000/SUMIFS(#REF!,#REF!,"&lt;"&amp;TEXT($M$1,"jj/mm/aaaa"),#REF!,"&gt;"&amp;TEXT($M$2,"jj/mm/aaaa"))</f>
        <v>#REF!</v>
      </c>
      <c r="N9" s="179"/>
      <c r="O9" s="180"/>
    </row>
    <row r="10" spans="2:15">
      <c r="B10" s="196" t="s">
        <v>155</v>
      </c>
      <c r="C10" s="197" t="e">
        <f>(COUNTIFS('Accidents avec Arret'!#REF!,"Prestataire UPA HSM",'Accidents avec Arret'!$E$4:$E$1998,"Service",'Accidents avec Arret'!$A$4:$A$1998,"&gt;="  &amp; TEXT($C$12,"jj/mm/aaaa"),'Accidents avec Arret'!$A$4:$A$1998,"&lt;="  &amp; TEXT($D$12,"jj/mm/aaaa")))*1000000/SUMIFS(#REF!,#REF!,"&lt;"&amp;TEXT($M$1,"jj/mm/aaaa"),#REF!,"&gt;"&amp;TEXT($M$2,"jj/mm/aaaa"))</f>
        <v>#REF!</v>
      </c>
      <c r="N10" s="179"/>
      <c r="O10" s="180"/>
    </row>
    <row r="11" spans="2:15" ht="13.5" thickBot="1">
      <c r="B11" s="198" t="s">
        <v>158</v>
      </c>
      <c r="C11" s="199" t="e">
        <f>$B$130/#REF!*1000</f>
        <v>#REF!</v>
      </c>
      <c r="D11" s="152"/>
      <c r="N11" s="172" t="s">
        <v>87</v>
      </c>
      <c r="O11" s="180" t="s">
        <v>94</v>
      </c>
    </row>
    <row r="12" spans="2:15" ht="13.5" thickBot="1">
      <c r="B12" s="166" t="s">
        <v>62</v>
      </c>
      <c r="C12" s="163" t="e">
        <f>DATE(YEAR($D$12)-1,MONTH($D$12),DAY($D$12)+1)</f>
        <v>#REF!</v>
      </c>
      <c r="D12" s="163" t="e">
        <f>DATE(YEAR(VLOOKUP($C$5,#REF!,3)),MONTH(VLOOKUP($C$5,#REF!,3)),DAY(VLOOKUP($C$5,#REF!,3)))</f>
        <v>#REF!</v>
      </c>
      <c r="N12" s="172" t="s">
        <v>52</v>
      </c>
      <c r="O12" s="180" t="s">
        <v>95</v>
      </c>
    </row>
    <row r="13" spans="2:15" hidden="1">
      <c r="B13" s="116" t="s">
        <v>17</v>
      </c>
      <c r="C13" s="127" t="e">
        <f>VLOOKUP(C12,'Accidents avec Arret'!$A$4:A1002,1)</f>
        <v>#REF!</v>
      </c>
      <c r="D13" s="127" t="e">
        <f>VLOOKUP(D12,'Accidents avec Arret'!A4:A1002,1)</f>
        <v>#REF!</v>
      </c>
      <c r="N13" s="172" t="s">
        <v>140</v>
      </c>
      <c r="O13" s="180" t="s">
        <v>141</v>
      </c>
    </row>
    <row r="14" spans="2:15" hidden="1">
      <c r="C14" s="146" t="e">
        <f>MATCH($C$13,'Accidents avec Arret'!$A$4:$A$1002,1)</f>
        <v>#REF!</v>
      </c>
      <c r="D14" s="146" t="e">
        <f>MATCH($D$13,'Accidents avec Arret'!A4:A1002,1)+1</f>
        <v>#REF!</v>
      </c>
      <c r="N14" s="172" t="s">
        <v>56</v>
      </c>
      <c r="O14" s="180" t="s">
        <v>96</v>
      </c>
    </row>
    <row r="15" spans="2:15" ht="13.5" thickBot="1">
      <c r="C15" s="193"/>
      <c r="D15" s="193"/>
      <c r="N15" s="172"/>
      <c r="O15" s="180"/>
    </row>
    <row r="16" spans="2:15" ht="26.25" thickBot="1">
      <c r="B16" s="131"/>
      <c r="C16" s="186" t="s">
        <v>61</v>
      </c>
      <c r="D16" s="187" t="s">
        <v>29</v>
      </c>
      <c r="E16" s="187" t="s">
        <v>30</v>
      </c>
      <c r="F16" s="186" t="s">
        <v>35</v>
      </c>
      <c r="G16" s="187" t="s">
        <v>37</v>
      </c>
      <c r="H16" s="186" t="s">
        <v>36</v>
      </c>
      <c r="I16" s="187" t="s">
        <v>38</v>
      </c>
      <c r="J16" s="188" t="s">
        <v>31</v>
      </c>
      <c r="N16" s="172" t="s">
        <v>53</v>
      </c>
      <c r="O16" s="180" t="s">
        <v>97</v>
      </c>
    </row>
    <row r="17" spans="2:15" ht="13.5" hidden="1" thickBot="1">
      <c r="B17" s="117"/>
      <c r="C17" s="135" t="s">
        <v>23</v>
      </c>
      <c r="D17" s="134" t="s">
        <v>24</v>
      </c>
      <c r="E17" s="134" t="s">
        <v>25</v>
      </c>
      <c r="F17" s="230" t="s">
        <v>26</v>
      </c>
      <c r="G17" s="231"/>
      <c r="H17" s="230" t="s">
        <v>27</v>
      </c>
      <c r="I17" s="231"/>
      <c r="J17" s="134" t="s">
        <v>28</v>
      </c>
      <c r="N17" s="172" t="s">
        <v>64</v>
      </c>
      <c r="O17" s="180" t="s">
        <v>98</v>
      </c>
    </row>
    <row r="18" spans="2:15" ht="26.25" hidden="1" thickBot="1">
      <c r="B18" s="13"/>
      <c r="C18" s="186" t="s">
        <v>61</v>
      </c>
      <c r="D18" s="187" t="s">
        <v>29</v>
      </c>
      <c r="E18" s="187" t="s">
        <v>30</v>
      </c>
      <c r="F18" s="186" t="s">
        <v>35</v>
      </c>
      <c r="G18" s="90" t="s">
        <v>37</v>
      </c>
      <c r="H18" s="186" t="s">
        <v>36</v>
      </c>
      <c r="I18" s="90" t="s">
        <v>38</v>
      </c>
      <c r="J18" s="188" t="s">
        <v>31</v>
      </c>
      <c r="K18" s="185"/>
      <c r="N18" s="172" t="s">
        <v>54</v>
      </c>
      <c r="O18" s="180" t="s">
        <v>99</v>
      </c>
    </row>
    <row r="19" spans="2:15" ht="13.5" thickBot="1">
      <c r="B19" s="92" t="s">
        <v>7</v>
      </c>
      <c r="C19" s="98">
        <v>558</v>
      </c>
      <c r="D19" s="99">
        <v>4</v>
      </c>
      <c r="E19" s="52" t="e">
        <f>COUNTIFS(#REF!,"="&amp;$B19)</f>
        <v>#REF!</v>
      </c>
      <c r="F19" s="52" t="e">
        <f>COUNTIFS(#REF!,"="&amp;B19,#REF!,"=Service",#REF!,"&lt;&gt;refusé")</f>
        <v>#REF!</v>
      </c>
      <c r="G19" s="99" t="e">
        <f>COUNTIFS(#REF!,"="&amp;B19,#REF!,"=Trajet",#REF!,"&lt;&gt;refusé")</f>
        <v>#REF!</v>
      </c>
      <c r="H19" s="52" t="e">
        <f>COUNTIFS('Accidents avec Arret'!#REF!,"="&amp;B19,'Accidents avec Arret'!#REF!,"=non",'Accidents avec Arret'!$E$4:$E$1002,"=Service",'Accidents avec Arret'!#REF!,"&lt;&gt;refusé",'Accidents avec Arret'!#REF!,"&lt;&gt;"&amp;"")</f>
        <v>#REF!</v>
      </c>
      <c r="I19" s="52" t="e">
        <f>COUNTIFS('Accidents avec Arret'!#REF!,"="&amp;B19,'Accidents avec Arret'!#REF!,"=non",'Accidents avec Arret'!$E$4:$E$1002,"=Trajet",'Accidents avec Arret'!#REF!,"&lt;&gt;refusé",'Accidents avec Arret'!#REF!,"&lt;&gt;"&amp;"")</f>
        <v>#REF!</v>
      </c>
      <c r="J19" s="52" t="e">
        <f>COUNTIFS('Accidents avec Arret'!#REF!,"="&amp;B19,'Accidents avec Arret'!#REF!,"=oui")</f>
        <v>#REF!</v>
      </c>
      <c r="N19" s="172" t="s">
        <v>50</v>
      </c>
      <c r="O19" s="180" t="s">
        <v>100</v>
      </c>
    </row>
    <row r="20" spans="2:15" ht="13.5" thickBot="1">
      <c r="B20" s="93" t="s">
        <v>10</v>
      </c>
      <c r="C20" s="21">
        <v>241</v>
      </c>
      <c r="D20" s="22">
        <v>19</v>
      </c>
      <c r="E20" s="52" t="e">
        <f>COUNTIFS(#REF!,"="&amp;$B20)</f>
        <v>#REF!</v>
      </c>
      <c r="F20" s="52" t="e">
        <f>COUNTIFS(#REF!,"="&amp;B20,#REF!,"=Service",#REF!,"&lt;&gt;refusé")</f>
        <v>#REF!</v>
      </c>
      <c r="G20" s="99" t="e">
        <f>COUNTIFS(#REF!,"="&amp;B20,#REF!,"=Trajet",#REF!,"&lt;&gt;refusé")</f>
        <v>#REF!</v>
      </c>
      <c r="H20" s="52" t="e">
        <f>COUNTIFS('Accidents avec Arret'!#REF!,"="&amp;B20,'Accidents avec Arret'!#REF!,"=non",'Accidents avec Arret'!$E$4:$E$1002,"=Service",'Accidents avec Arret'!#REF!,"&lt;&gt;refusé",'Accidents avec Arret'!#REF!,"&lt;&gt;"&amp;"")</f>
        <v>#REF!</v>
      </c>
      <c r="I20" s="52" t="e">
        <f>COUNTIFS('Accidents avec Arret'!#REF!,"="&amp;B20,'Accidents avec Arret'!#REF!,"=non",'Accidents avec Arret'!$E$4:$E$1002,"=Trajet",'Accidents avec Arret'!#REF!,"&lt;&gt;refusé",'Accidents avec Arret'!#REF!,"&lt;&gt;"&amp;"")</f>
        <v>#REF!</v>
      </c>
      <c r="J20" s="52" t="e">
        <f>COUNTIFS('Accidents avec Arret'!#REF!,"="&amp;B20,'Accidents avec Arret'!#REF!,"=oui")</f>
        <v>#REF!</v>
      </c>
      <c r="N20" s="172" t="s">
        <v>65</v>
      </c>
      <c r="O20" s="180" t="s">
        <v>101</v>
      </c>
    </row>
    <row r="21" spans="2:15" ht="13.5" thickBot="1">
      <c r="B21" s="93" t="s">
        <v>6</v>
      </c>
      <c r="C21" s="21">
        <v>529</v>
      </c>
      <c r="D21" s="22">
        <v>21</v>
      </c>
      <c r="E21" s="52" t="e">
        <f>COUNTIFS(#REF!,"="&amp;$B21)</f>
        <v>#REF!</v>
      </c>
      <c r="F21" s="52" t="e">
        <f>COUNTIFS(#REF!,"="&amp;B21,#REF!,"=Service",#REF!,"&lt;&gt;refusé")</f>
        <v>#REF!</v>
      </c>
      <c r="G21" s="99" t="e">
        <f>COUNTIFS(#REF!,"="&amp;B21,#REF!,"=Trajet",#REF!,"&lt;&gt;refusé")</f>
        <v>#REF!</v>
      </c>
      <c r="H21" s="52" t="e">
        <f>COUNTIFS('Accidents avec Arret'!#REF!,"="&amp;B21,'Accidents avec Arret'!#REF!,"=non",'Accidents avec Arret'!$E$4:$E$1002,"=Service",'Accidents avec Arret'!#REF!,"&lt;&gt;refusé",'Accidents avec Arret'!#REF!,"&lt;&gt;"&amp;"")</f>
        <v>#REF!</v>
      </c>
      <c r="I21" s="52" t="e">
        <f>COUNTIFS('Accidents avec Arret'!#REF!,"="&amp;B21,'Accidents avec Arret'!#REF!,"=non",'Accidents avec Arret'!$E$4:$E$1002,"=Trajet",'Accidents avec Arret'!#REF!,"&lt;&gt;refusé",'Accidents avec Arret'!#REF!,"&lt;&gt;"&amp;"")</f>
        <v>#REF!</v>
      </c>
      <c r="J21" s="52" t="e">
        <f>COUNTIFS('Accidents avec Arret'!#REF!,"="&amp;B21,'Accidents avec Arret'!#REF!,"=oui")</f>
        <v>#REF!</v>
      </c>
      <c r="N21" s="172" t="s">
        <v>57</v>
      </c>
      <c r="O21" s="180" t="s">
        <v>102</v>
      </c>
    </row>
    <row r="22" spans="2:15" ht="13.5" thickBot="1">
      <c r="B22" s="93" t="s">
        <v>9</v>
      </c>
      <c r="C22" s="21">
        <v>300</v>
      </c>
      <c r="D22" s="22">
        <v>1</v>
      </c>
      <c r="E22" s="52" t="e">
        <f>COUNTIFS(#REF!,"="&amp;$B22)</f>
        <v>#REF!</v>
      </c>
      <c r="F22" s="52" t="e">
        <f>COUNTIFS(#REF!,"="&amp;B22,#REF!,"=Service",#REF!,"&lt;&gt;refusé")</f>
        <v>#REF!</v>
      </c>
      <c r="G22" s="99" t="e">
        <f>COUNTIFS(#REF!,"="&amp;B22,#REF!,"=Trajet",#REF!,"&lt;&gt;refusé")</f>
        <v>#REF!</v>
      </c>
      <c r="H22" s="52" t="e">
        <f>COUNTIFS('Accidents avec Arret'!#REF!,"="&amp;B22,'Accidents avec Arret'!#REF!,"=non",'Accidents avec Arret'!$E$4:$E$1002,"=Service",'Accidents avec Arret'!#REF!,"&lt;&gt;refusé",'Accidents avec Arret'!#REF!,"&lt;&gt;"&amp;"")</f>
        <v>#REF!</v>
      </c>
      <c r="I22" s="52" t="e">
        <f>COUNTIFS('Accidents avec Arret'!#REF!,"="&amp;B22,'Accidents avec Arret'!#REF!,"=non",'Accidents avec Arret'!$E$4:$E$1002,"=Trajet",'Accidents avec Arret'!#REF!,"&lt;&gt;refusé",'Accidents avec Arret'!#REF!,"&lt;&gt;"&amp;"")</f>
        <v>#REF!</v>
      </c>
      <c r="J22" s="52" t="e">
        <f>COUNTIFS('Accidents avec Arret'!#REF!,"="&amp;B22,'Accidents avec Arret'!#REF!,"=oui")</f>
        <v>#REF!</v>
      </c>
      <c r="N22" s="179" t="s">
        <v>63</v>
      </c>
      <c r="O22" s="180" t="s">
        <v>145</v>
      </c>
    </row>
    <row r="23" spans="2:15" ht="13.5" thickBot="1">
      <c r="B23" s="93" t="s">
        <v>11</v>
      </c>
      <c r="C23" s="69">
        <v>12</v>
      </c>
      <c r="D23" s="70">
        <v>0</v>
      </c>
      <c r="E23" s="52" t="e">
        <f>COUNTIFS(#REF!,"="&amp;$B23)</f>
        <v>#REF!</v>
      </c>
      <c r="F23" s="52" t="e">
        <f>COUNTIFS(#REF!,"="&amp;B23,#REF!,"=Service",#REF!,"&lt;&gt;refusé")</f>
        <v>#REF!</v>
      </c>
      <c r="G23" s="99" t="e">
        <f>COUNTIFS(#REF!,"="&amp;B23,#REF!,"=Trajet",#REF!,"&lt;&gt;refusé")</f>
        <v>#REF!</v>
      </c>
      <c r="H23" s="52" t="e">
        <f>COUNTIFS('Accidents avec Arret'!#REF!,"="&amp;B23,'Accidents avec Arret'!#REF!,"=non",'Accidents avec Arret'!$E$4:$E$1002,"=Service",'Accidents avec Arret'!#REF!,"&lt;&gt;refusé",'Accidents avec Arret'!#REF!,"&lt;&gt;"&amp;"")</f>
        <v>#REF!</v>
      </c>
      <c r="I23" s="52" t="e">
        <f>COUNTIFS('Accidents avec Arret'!#REF!,"="&amp;B23,'Accidents avec Arret'!#REF!,"=non",'Accidents avec Arret'!$E$4:$E$1002,"=Trajet",'Accidents avec Arret'!#REF!,"&lt;&gt;refusé",'Accidents avec Arret'!#REF!,"&lt;&gt;"&amp;"")</f>
        <v>#REF!</v>
      </c>
      <c r="J23" s="52" t="e">
        <f>COUNTIFS('Accidents avec Arret'!#REF!,"="&amp;B23,'Accidents avec Arret'!#REF!,"=oui")</f>
        <v>#REF!</v>
      </c>
      <c r="N23" s="172" t="s">
        <v>14</v>
      </c>
      <c r="O23" s="180" t="s">
        <v>142</v>
      </c>
    </row>
    <row r="24" spans="2:15" ht="13.5" thickBot="1">
      <c r="B24" s="94" t="s">
        <v>8</v>
      </c>
      <c r="C24" s="23">
        <v>248</v>
      </c>
      <c r="D24" s="24">
        <v>2</v>
      </c>
      <c r="E24" s="52" t="e">
        <f>COUNTIFS(#REF!,"="&amp;$B24)</f>
        <v>#REF!</v>
      </c>
      <c r="F24" s="52" t="e">
        <f>COUNTIFS(#REF!,"="&amp;B24,#REF!,"=Service",#REF!,"&lt;&gt;refusé")</f>
        <v>#REF!</v>
      </c>
      <c r="G24" s="99" t="e">
        <f>COUNTIFS(#REF!,"="&amp;B24,#REF!,"=Trajet",#REF!,"&lt;&gt;refusé")</f>
        <v>#REF!</v>
      </c>
      <c r="H24" s="52" t="e">
        <f>COUNTIFS('Accidents avec Arret'!#REF!,"="&amp;B24,'Accidents avec Arret'!#REF!,"=non",'Accidents avec Arret'!$E$4:$E$1002,"=Service",'Accidents avec Arret'!#REF!,"&lt;&gt;refusé",'Accidents avec Arret'!#REF!,"&lt;&gt;"&amp;"")</f>
        <v>#REF!</v>
      </c>
      <c r="I24" s="52" t="e">
        <f>COUNTIFS('Accidents avec Arret'!#REF!,"="&amp;B24,'Accidents avec Arret'!#REF!,"=non",'Accidents avec Arret'!$E$4:$E$1002,"=Trajet",'Accidents avec Arret'!#REF!,"&lt;&gt;refusé",'Accidents avec Arret'!#REF!,"&lt;&gt;"&amp;"")</f>
        <v>#REF!</v>
      </c>
      <c r="J24" s="52" t="e">
        <f>COUNTIFS('Accidents avec Arret'!#REF!,"="&amp;B24,'Accidents avec Arret'!#REF!,"=oui")</f>
        <v>#REF!</v>
      </c>
      <c r="N24" s="172" t="s">
        <v>79</v>
      </c>
      <c r="O24" s="180" t="s">
        <v>103</v>
      </c>
    </row>
    <row r="25" spans="2:15" ht="13.5" thickBot="1">
      <c r="B25" s="139" t="s">
        <v>32</v>
      </c>
      <c r="C25" s="140">
        <f>SUM(C19:C24)</f>
        <v>1888</v>
      </c>
      <c r="D25" s="140">
        <f>SUM(D19:D24)</f>
        <v>47</v>
      </c>
      <c r="E25" s="139" t="e">
        <f>SUM(E19:E24)</f>
        <v>#REF!</v>
      </c>
      <c r="F25" s="140" t="e">
        <f t="shared" ref="F25:J25" si="0">SUM(F19:F24)</f>
        <v>#REF!</v>
      </c>
      <c r="G25" s="139" t="e">
        <f t="shared" si="0"/>
        <v>#REF!</v>
      </c>
      <c r="H25" s="140" t="e">
        <f t="shared" si="0"/>
        <v>#REF!</v>
      </c>
      <c r="I25" s="139" t="e">
        <f t="shared" si="0"/>
        <v>#REF!</v>
      </c>
      <c r="J25" s="139" t="e">
        <f t="shared" si="0"/>
        <v>#REF!</v>
      </c>
    </row>
    <row r="26" spans="2:15">
      <c r="B26" s="95"/>
      <c r="C26" s="25"/>
      <c r="D26" s="26"/>
      <c r="E26" s="26"/>
      <c r="F26" s="25"/>
      <c r="G26" s="26"/>
      <c r="H26" s="25"/>
      <c r="I26" s="26"/>
      <c r="J26" s="26"/>
    </row>
    <row r="27" spans="2:15">
      <c r="B27" s="93" t="s">
        <v>33</v>
      </c>
      <c r="C27" s="21"/>
      <c r="D27" s="22"/>
      <c r="E27" s="20" t="e">
        <f>COUNTIFS(#REF!,"="&amp;$B27)</f>
        <v>#REF!</v>
      </c>
      <c r="F27" s="34" t="e">
        <f>COUNTIFS(#REF!,"="&amp;B27,#REF!,"=Service",#REF!,"&lt;&gt;oui")</f>
        <v>#REF!</v>
      </c>
      <c r="G27" s="34" t="e">
        <f>COUNTIFS(#REF!,"="&amp;B27,#REF!,"=Trajet",#REF!,"&lt;&gt;oui")</f>
        <v>#REF!</v>
      </c>
      <c r="H27" s="34" t="e">
        <f>COUNTIFS('Accidents avec Arret'!#REF!,"="&amp;B27,'Accidents avec Arret'!$E$4:$E$1002,"=Service",'Accidents avec Arret'!#REF!,"&lt;&gt;oui")</f>
        <v>#REF!</v>
      </c>
      <c r="I27" s="34" t="e">
        <f>COUNTIFS('Accidents avec Arret'!#REF!,"="&amp;B27,'Accidents avec Arret'!#REF!,"=non",'Accidents avec Arret'!$E$4:$E$1002,"=Trajet",'Accidents avec Arret'!#REF!,"&lt;&gt;refusé",'Accidents avec Arret'!#REF!,"&lt;&gt;"&amp;"")</f>
        <v>#REF!</v>
      </c>
      <c r="J27" s="22" t="e">
        <f>COUNTIFS('Accidents avec Arret'!#REF!,"="&amp;B27,'Accidents avec Arret'!#REF!,"=oui")</f>
        <v>#REF!</v>
      </c>
    </row>
    <row r="28" spans="2:15" ht="13.5" thickBot="1">
      <c r="B28" s="96" t="s">
        <v>49</v>
      </c>
      <c r="C28" s="27"/>
      <c r="D28" s="28"/>
      <c r="E28" s="20" t="e">
        <f>COUNTIFS(#REF!,"="&amp;"Prestataire CIH")+COUNTIFS(#REF!,"="&amp;"Prestataire EDF hors CIH")</f>
        <v>#REF!</v>
      </c>
      <c r="F28" s="20" t="e">
        <f>COUNTIFS(#REF!,"="&amp;"Prestataire CIH",#REF!,"&lt;&gt;oui")+COUNTIFS(#REF!,"="&amp;"Prestataire EDF hors CIH",#REF!,"&lt;&gt;oui")</f>
        <v>#REF!</v>
      </c>
      <c r="G28" s="35" t="e">
        <f>COUNTIFS('Accidents avec Arret'!#REF!,"="&amp;"Prestataire CIH",'Accidents avec Arret'!#REF!,"=non",'Accidents avec Arret'!$E$4:$E$1002,"=Trajet",'Accidents avec Arret'!#REF!,"&lt;&gt;refusé",'Accidents avec Arret'!#REF!,"&lt;&gt;"&amp;"")+COUNTIFS('Accidents avec Arret'!#REF!,"="&amp;"Prestataire EDF hors CIH",'Accidents avec Arret'!#REF!,"=non",'Accidents avec Arret'!$E$4:$E$1002,"=Trajet",'Accidents avec Arret'!#REF!,"&lt;&gt;refusé",'Accidents avec Arret'!#REF!,"&lt;&gt;"&amp;"")</f>
        <v>#REF!</v>
      </c>
      <c r="H28" s="35" t="e">
        <f>COUNTIFS('Accidents avec Arret'!#REF!,"="&amp;"Prestataire CIH",'Accidents avec Arret'!#REF!,"=non",'Accidents avec Arret'!$E$4:$E$1002,"=Service",'Accidents avec Arret'!#REF!,"&lt;&gt;refusé",'Accidents avec Arret'!#REF!,"&lt;&gt;"&amp;"")+COUNTIFS('Accidents avec Arret'!#REF!,"="&amp;"Prestataire EDF hors CIH",'Accidents avec Arret'!#REF!,"=non",'Accidents avec Arret'!$E$4:$E$1002,"=Service",'Accidents avec Arret'!#REF!,"&lt;&gt;refusé",'Accidents avec Arret'!#REF!,"&lt;&gt;"&amp;"")</f>
        <v>#REF!</v>
      </c>
      <c r="I28" s="35" t="e">
        <f>COUNTIFS('Accidents avec Arret'!#REF!,"="&amp;"Prestataire CIH",'Accidents avec Arret'!#REF!,"=non",'Accidents avec Arret'!$E$4:$E$1002,"=Trajet",'Accidents avec Arret'!#REF!,"&lt;&gt;refusé",'Accidents avec Arret'!#REF!,"&lt;&gt;"&amp;"")+COUNTIFS('Accidents avec Arret'!#REF!,"="&amp;"Prestataire EDF hors CIH",'Accidents avec Arret'!#REF!,"=non",'Accidents avec Arret'!$E$4:$E$1002,"=Trajet",'Accidents avec Arret'!#REF!,"&lt;&gt;refusé",'Accidents avec Arret'!#REF!,"&lt;&gt;"&amp;"")</f>
        <v>#REF!</v>
      </c>
      <c r="J28" s="28" t="e">
        <f>COUNTIFS('Accidents avec Arret'!#REF!,"="&amp;"Prestataire CIH",'Accidents avec Arret'!#REF!,"=oui")+COUNTIFS('Accidents avec Arret'!#REF!,"="&amp;"Prestataire EDF hors CIH",'Accidents avec Arret'!#REF!,"=oui")</f>
        <v>#REF!</v>
      </c>
    </row>
    <row r="29" spans="2:15" ht="13.5" thickBot="1">
      <c r="B29" s="108"/>
      <c r="C29" s="56"/>
      <c r="D29" s="56"/>
      <c r="E29" s="57"/>
      <c r="F29" s="57"/>
      <c r="G29" s="56"/>
      <c r="H29" s="56"/>
      <c r="I29" s="56"/>
      <c r="J29" s="56"/>
    </row>
    <row r="30" spans="2:15" ht="13.5" thickBot="1">
      <c r="C30" s="131"/>
      <c r="D30" s="135" t="s">
        <v>23</v>
      </c>
      <c r="E30" s="134" t="s">
        <v>24</v>
      </c>
      <c r="F30" s="134" t="s">
        <v>25</v>
      </c>
      <c r="G30" s="230" t="s">
        <v>26</v>
      </c>
      <c r="H30" s="231"/>
      <c r="I30" s="135" t="s">
        <v>27</v>
      </c>
      <c r="J30" s="134" t="s">
        <v>28</v>
      </c>
    </row>
    <row r="31" spans="2:15" ht="26.25" thickBot="1">
      <c r="C31" s="117"/>
      <c r="D31" s="186" t="s">
        <v>61</v>
      </c>
      <c r="E31" s="187" t="s">
        <v>29</v>
      </c>
      <c r="F31" s="187" t="s">
        <v>30</v>
      </c>
      <c r="G31" s="186" t="s">
        <v>35</v>
      </c>
      <c r="H31" s="90" t="s">
        <v>37</v>
      </c>
      <c r="I31" s="186" t="s">
        <v>214</v>
      </c>
      <c r="J31" s="186" t="s">
        <v>31</v>
      </c>
    </row>
    <row r="32" spans="2:15">
      <c r="B32" s="109" t="s">
        <v>168</v>
      </c>
      <c r="C32" s="189" t="s">
        <v>169</v>
      </c>
      <c r="D32" s="98"/>
      <c r="E32" s="99"/>
      <c r="F32" s="52"/>
      <c r="G32" s="52"/>
      <c r="H32" s="99"/>
      <c r="I32" s="52">
        <f>COUNTIFS('Accidents avec Arret'!$I$4:$I$1002,"="&amp;C32)</f>
        <v>114</v>
      </c>
      <c r="J32" s="52" t="e">
        <f>COUNTIFS('Accidents avec Arret'!$I$4:$I$1002,"="&amp;C32,'Accidents avec Arret'!#REF!,"=oui")</f>
        <v>#REF!</v>
      </c>
    </row>
    <row r="33" spans="2:10">
      <c r="B33" s="133"/>
      <c r="C33" s="190" t="s">
        <v>171</v>
      </c>
      <c r="D33" s="21"/>
      <c r="E33" s="22"/>
      <c r="F33" s="22"/>
      <c r="G33" s="22"/>
      <c r="H33" s="22"/>
      <c r="I33" s="22">
        <f>COUNTIFS('Accidents avec Arret'!$I$4:$I$1002,"="&amp;C33)</f>
        <v>4</v>
      </c>
      <c r="J33" s="22" t="e">
        <f>COUNTIFS('Accidents avec Arret'!$I$4:$I$1002,"="&amp;C33,'Accidents avec Arret'!#REF!,"=oui")</f>
        <v>#REF!</v>
      </c>
    </row>
    <row r="34" spans="2:10" ht="13.5" thickBot="1">
      <c r="C34" s="190" t="s">
        <v>170</v>
      </c>
      <c r="D34" s="21"/>
      <c r="E34" s="22"/>
      <c r="F34" s="22"/>
      <c r="G34" s="22"/>
      <c r="H34" s="22"/>
      <c r="I34" s="22">
        <f>COUNTIFS('Accidents avec Arret'!$I$4:$I$1002,"="&amp;C34)</f>
        <v>63</v>
      </c>
      <c r="J34" s="22" t="e">
        <f>COUNTIFS('Accidents avec Arret'!$I$4:$I$1002,"="&amp;C34,'Accidents avec Arret'!#REF!,"=oui")</f>
        <v>#REF!</v>
      </c>
    </row>
    <row r="35" spans="2:10" ht="13.5" thickBot="1">
      <c r="C35" s="139" t="s">
        <v>60</v>
      </c>
      <c r="D35" s="140"/>
      <c r="E35" s="140"/>
      <c r="F35" s="139"/>
      <c r="G35" s="140"/>
      <c r="H35" s="139"/>
      <c r="I35" s="140">
        <f>SUM(I32:I34)</f>
        <v>181</v>
      </c>
      <c r="J35" s="139" t="e">
        <f>SUM(J32:J34)</f>
        <v>#REF!</v>
      </c>
    </row>
    <row r="36" spans="2:10">
      <c r="B36" s="109" t="s">
        <v>242</v>
      </c>
      <c r="C36" s="190" t="s">
        <v>174</v>
      </c>
      <c r="D36" s="69"/>
      <c r="E36" s="70"/>
      <c r="F36" s="20"/>
      <c r="G36" s="34"/>
      <c r="H36" s="190" t="s">
        <v>211</v>
      </c>
      <c r="I36" s="107">
        <v>38</v>
      </c>
      <c r="J36" s="113"/>
    </row>
    <row r="37" spans="2:10">
      <c r="C37" s="191" t="s">
        <v>181</v>
      </c>
      <c r="D37" s="69"/>
      <c r="E37" s="24"/>
      <c r="F37" s="20"/>
      <c r="G37" s="34"/>
      <c r="H37" s="191" t="s">
        <v>210</v>
      </c>
      <c r="I37" s="209">
        <v>20</v>
      </c>
      <c r="J37" s="113"/>
    </row>
    <row r="38" spans="2:10">
      <c r="C38" s="191" t="s">
        <v>180</v>
      </c>
      <c r="D38" s="69"/>
      <c r="E38" s="24"/>
      <c r="F38" s="20"/>
      <c r="G38" s="34"/>
      <c r="H38" s="191" t="s">
        <v>170</v>
      </c>
      <c r="I38" s="209">
        <v>15</v>
      </c>
      <c r="J38" s="113"/>
    </row>
    <row r="39" spans="2:10">
      <c r="C39" s="191" t="s">
        <v>211</v>
      </c>
      <c r="D39" s="69"/>
      <c r="E39" s="24"/>
      <c r="F39" s="20"/>
      <c r="G39" s="34"/>
      <c r="H39" s="191" t="s">
        <v>180</v>
      </c>
      <c r="I39" s="209">
        <v>13</v>
      </c>
      <c r="J39" s="113"/>
    </row>
    <row r="40" spans="2:10">
      <c r="C40" s="190" t="s">
        <v>210</v>
      </c>
      <c r="D40" s="21"/>
      <c r="E40" s="24"/>
      <c r="F40" s="20"/>
      <c r="G40" s="34"/>
      <c r="H40" s="190" t="s">
        <v>174</v>
      </c>
      <c r="I40" s="209">
        <v>13</v>
      </c>
      <c r="J40" s="113"/>
    </row>
    <row r="41" spans="2:10">
      <c r="C41" s="191" t="s">
        <v>186</v>
      </c>
      <c r="D41" s="23"/>
      <c r="E41" s="24"/>
      <c r="F41" s="208"/>
      <c r="G41" s="207"/>
      <c r="H41" s="191" t="s">
        <v>238</v>
      </c>
      <c r="I41" s="209">
        <v>7</v>
      </c>
      <c r="J41" s="205"/>
    </row>
    <row r="42" spans="2:10" ht="13.5" thickBot="1">
      <c r="C42" s="192" t="s">
        <v>170</v>
      </c>
      <c r="D42" s="27"/>
      <c r="E42" s="28"/>
      <c r="F42" s="28"/>
      <c r="G42" s="28"/>
      <c r="H42" s="192" t="s">
        <v>186</v>
      </c>
      <c r="I42" s="29">
        <v>5</v>
      </c>
      <c r="J42" s="204"/>
    </row>
    <row r="43" spans="2:10" ht="13.5" thickBot="1">
      <c r="C43" s="213" t="s">
        <v>238</v>
      </c>
      <c r="D43" s="203"/>
      <c r="E43" s="203"/>
      <c r="F43" s="35"/>
      <c r="G43" s="203"/>
      <c r="H43" s="213" t="s">
        <v>181</v>
      </c>
      <c r="I43" s="29">
        <v>5</v>
      </c>
      <c r="J43" s="214"/>
    </row>
    <row r="44" spans="2:10" ht="13.5" thickBot="1">
      <c r="B44" s="109"/>
      <c r="C44" s="139" t="s">
        <v>60</v>
      </c>
      <c r="D44" s="140"/>
      <c r="E44" s="140"/>
      <c r="F44" s="139"/>
      <c r="G44" s="140"/>
      <c r="H44" s="139"/>
      <c r="I44" s="139">
        <f>SUM(I36:I42)</f>
        <v>111</v>
      </c>
      <c r="J44" s="139">
        <f>SUM(J39:J42)</f>
        <v>0</v>
      </c>
    </row>
    <row r="45" spans="2:10">
      <c r="B45" s="109" t="s">
        <v>216</v>
      </c>
      <c r="C45" s="190" t="s">
        <v>188</v>
      </c>
      <c r="D45" s="69"/>
      <c r="E45" s="70"/>
      <c r="F45" s="20"/>
      <c r="G45" s="34"/>
      <c r="H45" s="110"/>
      <c r="I45" s="112">
        <f>COUNTIFS('Accidents avec Arret'!$H$4:$H$1002,"="&amp;C45)</f>
        <v>4</v>
      </c>
      <c r="J45" s="113"/>
    </row>
    <row r="46" spans="2:10">
      <c r="C46" s="190" t="s">
        <v>217</v>
      </c>
      <c r="D46" s="69"/>
      <c r="E46" s="24"/>
      <c r="F46" s="20"/>
      <c r="G46" s="34"/>
      <c r="H46" s="110"/>
      <c r="I46" s="112">
        <f>COUNTIFS('Accidents avec Arret'!$H$4:$H$1002,"="&amp;C46)</f>
        <v>1</v>
      </c>
      <c r="J46" s="113"/>
    </row>
    <row r="47" spans="2:10">
      <c r="C47" s="190" t="s">
        <v>222</v>
      </c>
      <c r="D47" s="69"/>
      <c r="E47" s="24"/>
      <c r="F47" s="20"/>
      <c r="G47" s="34"/>
      <c r="H47" s="110"/>
      <c r="I47" s="112">
        <f>COUNTIFS('Accidents avec Arret'!$H$4:$H$1002,"="&amp;C47)</f>
        <v>9</v>
      </c>
      <c r="J47" s="113"/>
    </row>
    <row r="48" spans="2:10">
      <c r="C48" s="190" t="s">
        <v>221</v>
      </c>
      <c r="D48" s="69"/>
      <c r="E48" s="24"/>
      <c r="F48" s="20"/>
      <c r="G48" s="34"/>
      <c r="H48" s="110"/>
      <c r="I48" s="112">
        <f>COUNTIFS('Accidents avec Arret'!$H$4:$H$1002,"="&amp;C48)</f>
        <v>2</v>
      </c>
      <c r="J48" s="113"/>
    </row>
    <row r="49" spans="2:10">
      <c r="C49" s="190" t="s">
        <v>220</v>
      </c>
      <c r="D49" s="21"/>
      <c r="E49" s="24"/>
      <c r="F49" s="20"/>
      <c r="G49" s="34"/>
      <c r="H49" s="110"/>
      <c r="I49" s="112">
        <f>COUNTIFS('Accidents avec Arret'!$H$4:$H$1002,"="&amp;C49)</f>
        <v>34</v>
      </c>
      <c r="J49" s="113"/>
    </row>
    <row r="50" spans="2:10">
      <c r="C50" s="190" t="s">
        <v>190</v>
      </c>
      <c r="D50" s="21"/>
      <c r="E50" s="24"/>
      <c r="F50" s="20"/>
      <c r="G50" s="34"/>
      <c r="H50" s="110"/>
      <c r="I50" s="112">
        <f>COUNTIFS('Accidents avec Arret'!$H$4:$H$1002,"="&amp;C50)</f>
        <v>8</v>
      </c>
      <c r="J50" s="113"/>
    </row>
    <row r="51" spans="2:10">
      <c r="C51" s="190" t="s">
        <v>191</v>
      </c>
      <c r="D51" s="21"/>
      <c r="E51" s="24"/>
      <c r="F51" s="20"/>
      <c r="G51" s="34"/>
      <c r="H51" s="110"/>
      <c r="I51" s="112">
        <f>COUNTIFS('Accidents avec Arret'!$H$4:$H$1002,"="&amp;C51)</f>
        <v>16</v>
      </c>
      <c r="J51" s="113"/>
    </row>
    <row r="52" spans="2:10">
      <c r="C52" s="190" t="s">
        <v>196</v>
      </c>
      <c r="D52" s="21"/>
      <c r="E52" s="24"/>
      <c r="F52" s="20"/>
      <c r="G52" s="34"/>
      <c r="H52" s="110"/>
      <c r="I52" s="112">
        <f>COUNTIFS('Accidents avec Arret'!$H$4:$H$1002,"="&amp;C52)</f>
        <v>16</v>
      </c>
      <c r="J52" s="113"/>
    </row>
    <row r="53" spans="2:10">
      <c r="C53" s="190" t="s">
        <v>218</v>
      </c>
      <c r="D53" s="21"/>
      <c r="E53" s="24"/>
      <c r="F53" s="20"/>
      <c r="G53" s="34"/>
      <c r="H53" s="110"/>
      <c r="I53" s="112">
        <f>COUNTIFS('Accidents avec Arret'!$H$4:$H$1002,"="&amp;C53)</f>
        <v>4</v>
      </c>
      <c r="J53" s="113"/>
    </row>
    <row r="54" spans="2:10">
      <c r="C54" s="190" t="s">
        <v>185</v>
      </c>
      <c r="D54" s="21"/>
      <c r="E54" s="24"/>
      <c r="F54" s="20"/>
      <c r="G54" s="34"/>
      <c r="H54" s="110"/>
      <c r="I54" s="112">
        <f>COUNTIFS('Accidents avec Arret'!$H$4:$H$1002,"="&amp;C54)</f>
        <v>9</v>
      </c>
      <c r="J54" s="113"/>
    </row>
    <row r="55" spans="2:10">
      <c r="C55" s="190" t="s">
        <v>209</v>
      </c>
      <c r="D55" s="21"/>
      <c r="E55" s="24"/>
      <c r="F55" s="20"/>
      <c r="G55" s="34"/>
      <c r="H55" s="110"/>
      <c r="I55" s="112">
        <f>COUNTIFS('Accidents avec Arret'!$H$4:$H$1002,"="&amp;C55)</f>
        <v>1</v>
      </c>
      <c r="J55" s="113"/>
    </row>
    <row r="56" spans="2:10">
      <c r="C56" s="190" t="s">
        <v>205</v>
      </c>
      <c r="D56" s="21"/>
      <c r="E56" s="24"/>
      <c r="F56" s="20"/>
      <c r="G56" s="34"/>
      <c r="H56" s="110"/>
      <c r="I56" s="112">
        <f>COUNTIFS('Accidents avec Arret'!$H$4:$H$1002,"="&amp;C56)</f>
        <v>1</v>
      </c>
      <c r="J56" s="113"/>
    </row>
    <row r="57" spans="2:10">
      <c r="C57" s="190" t="s">
        <v>219</v>
      </c>
      <c r="D57" s="21"/>
      <c r="E57" s="24"/>
      <c r="F57" s="20"/>
      <c r="G57" s="34"/>
      <c r="H57" s="110"/>
      <c r="I57" s="112">
        <f>COUNTIFS('Accidents avec Arret'!$H$4:$H$1002,"="&amp;C57)</f>
        <v>21</v>
      </c>
      <c r="J57" s="113"/>
    </row>
    <row r="58" spans="2:10">
      <c r="C58" s="190" t="s">
        <v>202</v>
      </c>
      <c r="D58" s="21"/>
      <c r="E58" s="24"/>
      <c r="F58" s="20"/>
      <c r="G58" s="34"/>
      <c r="H58" s="110"/>
      <c r="I58" s="112">
        <f>COUNTIFS('Accidents avec Arret'!$H$4:$H$1002,"="&amp;C58)</f>
        <v>2</v>
      </c>
      <c r="J58" s="113"/>
    </row>
    <row r="59" spans="2:10">
      <c r="C59" s="190" t="s">
        <v>186</v>
      </c>
      <c r="D59" s="21"/>
      <c r="E59" s="24"/>
      <c r="F59" s="20"/>
      <c r="G59" s="34"/>
      <c r="H59" s="110"/>
      <c r="I59" s="112">
        <f>COUNTIFS('Accidents avec Arret'!$H$4:$H$1002,"="&amp;C59)</f>
        <v>1</v>
      </c>
      <c r="J59" s="113"/>
    </row>
    <row r="60" spans="2:10" ht="13.5" thickBot="1">
      <c r="C60" s="190" t="s">
        <v>170</v>
      </c>
      <c r="D60" s="21"/>
      <c r="E60" s="24"/>
      <c r="F60" s="20"/>
      <c r="G60" s="34"/>
      <c r="H60" s="110"/>
      <c r="I60" s="112">
        <f>COUNTIFS('Accidents avec Arret'!$H$4:$H$1002,"="&amp;C60)</f>
        <v>52</v>
      </c>
      <c r="J60" s="113"/>
    </row>
    <row r="61" spans="2:10" ht="13.5" thickBot="1">
      <c r="C61" s="139" t="s">
        <v>60</v>
      </c>
      <c r="D61" s="140"/>
      <c r="E61" s="140"/>
      <c r="F61" s="139"/>
      <c r="G61" s="140"/>
      <c r="H61" s="139"/>
      <c r="I61" s="139">
        <f>SUM(I45:I60)</f>
        <v>181</v>
      </c>
      <c r="J61" s="139">
        <f>SUM(J58:J60)</f>
        <v>0</v>
      </c>
    </row>
    <row r="62" spans="2:10">
      <c r="B62" s="109" t="s">
        <v>3</v>
      </c>
      <c r="C62" s="190" t="s">
        <v>52</v>
      </c>
      <c r="D62" s="69"/>
      <c r="E62" s="70"/>
      <c r="F62" s="20"/>
      <c r="G62" s="25"/>
      <c r="H62" s="110"/>
      <c r="I62" s="112" t="e">
        <f>COUNTIFS('Accidents avec Arret'!#REF!,"="&amp;C62)</f>
        <v>#REF!</v>
      </c>
      <c r="J62" s="111"/>
    </row>
    <row r="63" spans="2:10">
      <c r="C63" s="190" t="s">
        <v>143</v>
      </c>
      <c r="D63" s="69"/>
      <c r="E63" s="24"/>
      <c r="F63" s="20"/>
      <c r="G63" s="25"/>
      <c r="H63" s="110"/>
      <c r="I63" s="112" t="e">
        <f>COUNTIFS('Accidents avec Arret'!#REF!,"="&amp;C63)</f>
        <v>#REF!</v>
      </c>
      <c r="J63" s="111"/>
    </row>
    <row r="64" spans="2:10">
      <c r="C64" s="190" t="s">
        <v>144</v>
      </c>
      <c r="D64" s="69"/>
      <c r="E64" s="24"/>
      <c r="F64" s="20"/>
      <c r="G64" s="25"/>
      <c r="H64" s="110"/>
      <c r="I64" s="112" t="e">
        <f>COUNTIFS('Accidents avec Arret'!#REF!,"="&amp;C64)</f>
        <v>#REF!</v>
      </c>
      <c r="J64" s="111"/>
    </row>
    <row r="65" spans="3:10">
      <c r="C65" s="190" t="s">
        <v>77</v>
      </c>
      <c r="D65" s="69"/>
      <c r="E65" s="24"/>
      <c r="F65" s="20"/>
      <c r="G65" s="25"/>
      <c r="H65" s="110"/>
      <c r="I65" s="112" t="e">
        <f>COUNTIFS('Accidents avec Arret'!#REF!,"="&amp;C65)</f>
        <v>#REF!</v>
      </c>
      <c r="J65" s="111"/>
    </row>
    <row r="66" spans="3:10">
      <c r="C66" s="190" t="s">
        <v>153</v>
      </c>
      <c r="D66" s="21"/>
      <c r="E66" s="24"/>
      <c r="F66" s="20"/>
      <c r="G66" s="34"/>
      <c r="H66" s="110"/>
      <c r="I66" s="112" t="e">
        <f>COUNTIFS('Accidents avec Arret'!#REF!,"="&amp;C66)</f>
        <v>#REF!</v>
      </c>
      <c r="J66" s="113"/>
    </row>
    <row r="67" spans="3:10">
      <c r="C67" s="190" t="s">
        <v>14</v>
      </c>
      <c r="D67" s="21"/>
      <c r="E67" s="24"/>
      <c r="F67" s="20"/>
      <c r="G67" s="34"/>
      <c r="H67" s="110"/>
      <c r="I67" s="112" t="e">
        <f>COUNTIFS('Accidents avec Arret'!#REF!,"="&amp;C67)</f>
        <v>#REF!</v>
      </c>
      <c r="J67" s="113"/>
    </row>
    <row r="68" spans="3:10">
      <c r="C68" s="190" t="s">
        <v>55</v>
      </c>
      <c r="D68" s="21"/>
      <c r="E68" s="24"/>
      <c r="F68" s="20"/>
      <c r="G68" s="34"/>
      <c r="H68" s="110"/>
      <c r="I68" s="112" t="e">
        <f>COUNTIFS('Accidents avec Arret'!#REF!,"="&amp;C68)</f>
        <v>#REF!</v>
      </c>
      <c r="J68" s="113"/>
    </row>
    <row r="69" spans="3:10">
      <c r="C69" s="190" t="s">
        <v>68</v>
      </c>
      <c r="D69" s="21"/>
      <c r="E69" s="24"/>
      <c r="F69" s="20"/>
      <c r="G69" s="34"/>
      <c r="H69" s="110"/>
      <c r="I69" s="112" t="e">
        <f>COUNTIFS('Accidents avec Arret'!#REF!,"="&amp;C69)</f>
        <v>#REF!</v>
      </c>
      <c r="J69" s="113"/>
    </row>
    <row r="70" spans="3:10">
      <c r="C70" s="190" t="s">
        <v>146</v>
      </c>
      <c r="D70" s="21"/>
      <c r="E70" s="24"/>
      <c r="F70" s="20"/>
      <c r="G70" s="34"/>
      <c r="H70" s="110"/>
      <c r="I70" s="112" t="e">
        <f>COUNTIFS('Accidents avec Arret'!#REF!,"="&amp;C70)</f>
        <v>#REF!</v>
      </c>
      <c r="J70" s="113"/>
    </row>
    <row r="71" spans="3:10">
      <c r="C71" s="190" t="s">
        <v>76</v>
      </c>
      <c r="D71" s="21"/>
      <c r="E71" s="24"/>
      <c r="F71" s="20"/>
      <c r="G71" s="34"/>
      <c r="H71" s="110"/>
      <c r="I71" s="112" t="e">
        <f>COUNTIFS('Accidents avec Arret'!#REF!,"="&amp;C71)</f>
        <v>#REF!</v>
      </c>
      <c r="J71" s="113"/>
    </row>
    <row r="72" spans="3:10">
      <c r="C72" s="190" t="s">
        <v>83</v>
      </c>
      <c r="D72" s="21"/>
      <c r="E72" s="24"/>
      <c r="F72" s="20"/>
      <c r="G72" s="34"/>
      <c r="H72" s="110"/>
      <c r="I72" s="112" t="e">
        <f>COUNTIFS('Accidents avec Arret'!#REF!,"="&amp;C72)</f>
        <v>#REF!</v>
      </c>
      <c r="J72" s="113"/>
    </row>
    <row r="73" spans="3:10">
      <c r="C73" s="190" t="s">
        <v>57</v>
      </c>
      <c r="D73" s="21"/>
      <c r="E73" s="24"/>
      <c r="F73" s="20"/>
      <c r="G73" s="34"/>
      <c r="H73" s="110"/>
      <c r="I73" s="112" t="e">
        <f>COUNTIFS('Accidents avec Arret'!#REF!,"="&amp;C73)</f>
        <v>#REF!</v>
      </c>
      <c r="J73" s="113"/>
    </row>
    <row r="74" spans="3:10">
      <c r="C74" s="190" t="s">
        <v>148</v>
      </c>
      <c r="D74" s="21"/>
      <c r="E74" s="24"/>
      <c r="F74" s="20"/>
      <c r="G74" s="34"/>
      <c r="H74" s="110"/>
      <c r="I74" s="112" t="e">
        <f>COUNTIFS('Accidents avec Arret'!#REF!,"="&amp;C74)</f>
        <v>#REF!</v>
      </c>
      <c r="J74" s="113"/>
    </row>
    <row r="75" spans="3:10">
      <c r="C75" s="190" t="s">
        <v>50</v>
      </c>
      <c r="D75" s="21"/>
      <c r="E75" s="24"/>
      <c r="F75" s="20"/>
      <c r="G75" s="34"/>
      <c r="H75" s="110"/>
      <c r="I75" s="112" t="e">
        <f>COUNTIFS('Accidents avec Arret'!#REF!,"="&amp;C75)</f>
        <v>#REF!</v>
      </c>
      <c r="J75" s="113"/>
    </row>
    <row r="76" spans="3:10">
      <c r="C76" s="190" t="s">
        <v>54</v>
      </c>
      <c r="D76" s="21"/>
      <c r="E76" s="24"/>
      <c r="F76" s="20"/>
      <c r="G76" s="34"/>
      <c r="H76" s="110"/>
      <c r="I76" s="112" t="e">
        <f>COUNTIFS('Accidents avec Arret'!#REF!,"="&amp;C76)</f>
        <v>#REF!</v>
      </c>
      <c r="J76" s="113"/>
    </row>
    <row r="77" spans="3:10">
      <c r="C77" s="190" t="s">
        <v>70</v>
      </c>
      <c r="D77" s="21"/>
      <c r="E77" s="24"/>
      <c r="F77" s="20"/>
      <c r="G77" s="34"/>
      <c r="H77" s="110"/>
      <c r="I77" s="112" t="e">
        <f>COUNTIFS('Accidents avec Arret'!#REF!,"="&amp;C77)</f>
        <v>#REF!</v>
      </c>
      <c r="J77" s="113"/>
    </row>
    <row r="78" spans="3:10">
      <c r="C78" s="190" t="s">
        <v>150</v>
      </c>
      <c r="D78" s="69"/>
      <c r="E78" s="70"/>
      <c r="F78" s="20"/>
      <c r="G78" s="25"/>
      <c r="H78" s="110"/>
      <c r="I78" s="112" t="e">
        <f>COUNTIFS('Accidents avec Arret'!#REF!,"="&amp;C78)</f>
        <v>#REF!</v>
      </c>
      <c r="J78" s="111"/>
    </row>
    <row r="79" spans="3:10">
      <c r="C79" s="190" t="s">
        <v>58</v>
      </c>
      <c r="D79" s="69"/>
      <c r="E79" s="24"/>
      <c r="F79" s="20"/>
      <c r="G79" s="25"/>
      <c r="H79" s="110"/>
      <c r="I79" s="112" t="e">
        <f>COUNTIFS('Accidents avec Arret'!#REF!,"="&amp;C79)</f>
        <v>#REF!</v>
      </c>
      <c r="J79" s="111"/>
    </row>
    <row r="80" spans="3:10">
      <c r="C80" s="190" t="s">
        <v>84</v>
      </c>
      <c r="D80" s="69"/>
      <c r="E80" s="24"/>
      <c r="F80" s="20"/>
      <c r="G80" s="25"/>
      <c r="H80" s="110"/>
      <c r="I80" s="112" t="e">
        <f>COUNTIFS('Accidents avec Arret'!#REF!,"="&amp;C80)</f>
        <v>#REF!</v>
      </c>
      <c r="J80" s="111"/>
    </row>
    <row r="81" spans="3:10">
      <c r="C81" s="190" t="s">
        <v>56</v>
      </c>
      <c r="D81" s="69"/>
      <c r="E81" s="24"/>
      <c r="F81" s="20"/>
      <c r="G81" s="25"/>
      <c r="H81" s="110"/>
      <c r="I81" s="112" t="e">
        <f>COUNTIFS('Accidents avec Arret'!#REF!,"="&amp;C81)</f>
        <v>#REF!</v>
      </c>
      <c r="J81" s="111"/>
    </row>
    <row r="82" spans="3:10">
      <c r="C82" s="190" t="s">
        <v>86</v>
      </c>
      <c r="D82" s="21"/>
      <c r="E82" s="24"/>
      <c r="F82" s="20"/>
      <c r="G82" s="34"/>
      <c r="H82" s="110"/>
      <c r="I82" s="112" t="e">
        <f>COUNTIFS('Accidents avec Arret'!#REF!,"="&amp;C82)</f>
        <v>#REF!</v>
      </c>
      <c r="J82" s="113"/>
    </row>
    <row r="83" spans="3:10">
      <c r="C83" s="190" t="s">
        <v>131</v>
      </c>
      <c r="D83" s="21"/>
      <c r="E83" s="24"/>
      <c r="F83" s="20"/>
      <c r="G83" s="34"/>
      <c r="H83" s="110"/>
      <c r="I83" s="112" t="e">
        <f>COUNTIFS('Accidents avec Arret'!#REF!,"="&amp;C83)</f>
        <v>#REF!</v>
      </c>
      <c r="J83" s="113"/>
    </row>
    <row r="84" spans="3:10">
      <c r="C84" s="190" t="s">
        <v>73</v>
      </c>
      <c r="D84" s="21"/>
      <c r="E84" s="24"/>
      <c r="F84" s="20"/>
      <c r="G84" s="34"/>
      <c r="H84" s="110"/>
      <c r="I84" s="112" t="e">
        <f>COUNTIFS('Accidents avec Arret'!#REF!,"="&amp;C84)</f>
        <v>#REF!</v>
      </c>
      <c r="J84" s="113"/>
    </row>
    <row r="85" spans="3:10">
      <c r="C85" s="190" t="s">
        <v>130</v>
      </c>
      <c r="D85" s="21"/>
      <c r="E85" s="24"/>
      <c r="F85" s="20"/>
      <c r="G85" s="34"/>
      <c r="H85" s="110"/>
      <c r="I85" s="112" t="e">
        <f>COUNTIFS('Accidents avec Arret'!#REF!,"="&amp;C85)</f>
        <v>#REF!</v>
      </c>
      <c r="J85" s="113"/>
    </row>
    <row r="86" spans="3:10">
      <c r="C86" s="190" t="s">
        <v>129</v>
      </c>
      <c r="D86" s="21"/>
      <c r="E86" s="24"/>
      <c r="F86" s="20"/>
      <c r="G86" s="34"/>
      <c r="H86" s="110"/>
      <c r="I86" s="112" t="e">
        <f>COUNTIFS('Accidents avec Arret'!#REF!,"="&amp;C86)</f>
        <v>#REF!</v>
      </c>
      <c r="J86" s="113"/>
    </row>
    <row r="87" spans="3:10">
      <c r="C87" s="190" t="s">
        <v>154</v>
      </c>
      <c r="D87" s="21"/>
      <c r="E87" s="24"/>
      <c r="F87" s="20"/>
      <c r="G87" s="34"/>
      <c r="H87" s="110"/>
      <c r="I87" s="112" t="e">
        <f>COUNTIFS('Accidents avec Arret'!#REF!,"="&amp;C87)</f>
        <v>#REF!</v>
      </c>
      <c r="J87" s="113"/>
    </row>
    <row r="88" spans="3:10">
      <c r="C88" s="190" t="s">
        <v>152</v>
      </c>
      <c r="D88" s="21"/>
      <c r="E88" s="24"/>
      <c r="F88" s="20"/>
      <c r="G88" s="34"/>
      <c r="H88" s="110"/>
      <c r="I88" s="112" t="e">
        <f>COUNTIFS('Accidents avec Arret'!#REF!,"="&amp;C88)</f>
        <v>#REF!</v>
      </c>
      <c r="J88" s="113"/>
    </row>
    <row r="89" spans="3:10">
      <c r="C89" s="190" t="s">
        <v>149</v>
      </c>
      <c r="D89" s="21"/>
      <c r="E89" s="24"/>
      <c r="F89" s="20"/>
      <c r="G89" s="34"/>
      <c r="H89" s="110"/>
      <c r="I89" s="112" t="e">
        <f>COUNTIFS('Accidents avec Arret'!#REF!,"="&amp;C89)</f>
        <v>#REF!</v>
      </c>
      <c r="J89" s="113"/>
    </row>
    <row r="90" spans="3:10">
      <c r="C90" s="190" t="s">
        <v>69</v>
      </c>
      <c r="D90" s="21"/>
      <c r="E90" s="24"/>
      <c r="F90" s="20"/>
      <c r="G90" s="34"/>
      <c r="H90" s="110"/>
      <c r="I90" s="112" t="e">
        <f>COUNTIFS('Accidents avec Arret'!#REF!,"="&amp;C90)</f>
        <v>#REF!</v>
      </c>
      <c r="J90" s="113"/>
    </row>
    <row r="91" spans="3:10">
      <c r="C91" s="190" t="s">
        <v>89</v>
      </c>
      <c r="D91" s="21"/>
      <c r="E91" s="24"/>
      <c r="F91" s="20"/>
      <c r="G91" s="34"/>
      <c r="H91" s="110"/>
      <c r="I91" s="112" t="e">
        <f>COUNTIFS('Accidents avec Arret'!#REF!,"="&amp;C91)</f>
        <v>#REF!</v>
      </c>
      <c r="J91" s="113"/>
    </row>
    <row r="92" spans="3:10">
      <c r="C92" s="190" t="s">
        <v>151</v>
      </c>
      <c r="D92" s="21"/>
      <c r="E92" s="24"/>
      <c r="F92" s="20"/>
      <c r="G92" s="34"/>
      <c r="H92" s="110"/>
      <c r="I92" s="112" t="e">
        <f>COUNTIFS('Accidents avec Arret'!#REF!,"="&amp;C92)</f>
        <v>#REF!</v>
      </c>
      <c r="J92" s="113"/>
    </row>
    <row r="93" spans="3:10">
      <c r="C93" s="190" t="s">
        <v>59</v>
      </c>
      <c r="D93" s="21"/>
      <c r="E93" s="24"/>
      <c r="F93" s="20"/>
      <c r="G93" s="34"/>
      <c r="H93" s="110"/>
      <c r="I93" s="112" t="e">
        <f>COUNTIFS('Accidents avec Arret'!#REF!,"="&amp;C93)</f>
        <v>#REF!</v>
      </c>
      <c r="J93" s="113"/>
    </row>
    <row r="94" spans="3:10">
      <c r="C94" s="190" t="s">
        <v>63</v>
      </c>
      <c r="D94" s="21"/>
      <c r="E94" s="24"/>
      <c r="F94" s="20"/>
      <c r="G94" s="34"/>
      <c r="H94" s="110"/>
      <c r="I94" s="112" t="e">
        <f>COUNTIFS('Accidents avec Arret'!#REF!,"="&amp;C94)</f>
        <v>#REF!</v>
      </c>
      <c r="J94" s="113"/>
    </row>
    <row r="95" spans="3:10">
      <c r="C95" s="190" t="s">
        <v>132</v>
      </c>
      <c r="D95" s="21"/>
      <c r="E95" s="24"/>
      <c r="F95" s="20"/>
      <c r="G95" s="34"/>
      <c r="H95" s="110"/>
      <c r="I95" s="112" t="e">
        <f>COUNTIFS('Accidents avec Arret'!#REF!,"="&amp;C95)</f>
        <v>#REF!</v>
      </c>
      <c r="J95" s="113"/>
    </row>
    <row r="96" spans="3:10">
      <c r="C96" s="190" t="s">
        <v>147</v>
      </c>
      <c r="D96" s="21"/>
      <c r="E96" s="24"/>
      <c r="F96" s="20"/>
      <c r="G96" s="34"/>
      <c r="H96" s="110"/>
      <c r="I96" s="112" t="e">
        <f>COUNTIFS('Accidents avec Arret'!#REF!,"="&amp;C96)</f>
        <v>#REF!</v>
      </c>
      <c r="J96" s="113"/>
    </row>
    <row r="97" spans="1:10">
      <c r="C97" s="190" t="s">
        <v>13</v>
      </c>
      <c r="D97" s="21"/>
      <c r="E97" s="24"/>
      <c r="F97" s="20"/>
      <c r="G97" s="34"/>
      <c r="H97" s="110"/>
      <c r="I97" s="112" t="e">
        <f>COUNTIFS('Accidents avec Arret'!#REF!,"="&amp;C97)</f>
        <v>#REF!</v>
      </c>
      <c r="J97" s="113"/>
    </row>
    <row r="98" spans="1:10" ht="13.5" thickBot="1">
      <c r="C98" s="190" t="s">
        <v>53</v>
      </c>
      <c r="D98" s="21"/>
      <c r="E98" s="24"/>
      <c r="F98" s="20"/>
      <c r="G98" s="34"/>
      <c r="H98" s="110"/>
      <c r="I98" s="112" t="e">
        <f>COUNTIFS('Accidents avec Arret'!#REF!,"="&amp;C98)</f>
        <v>#REF!</v>
      </c>
      <c r="J98" s="113"/>
    </row>
    <row r="99" spans="1:10" ht="13.5" thickBot="1">
      <c r="C99" s="139" t="s">
        <v>60</v>
      </c>
      <c r="D99" s="140"/>
      <c r="E99" s="140"/>
      <c r="F99" s="139"/>
      <c r="G99" s="140"/>
      <c r="H99" s="139"/>
      <c r="I99" s="139" t="e">
        <f>SUM(I62:I98)</f>
        <v>#REF!</v>
      </c>
      <c r="J99" s="139">
        <f>SUM(J96:J98)</f>
        <v>0</v>
      </c>
    </row>
    <row r="100" spans="1:10">
      <c r="B100" s="109" t="s">
        <v>223</v>
      </c>
      <c r="C100" s="190" t="s">
        <v>161</v>
      </c>
      <c r="D100" s="21"/>
      <c r="E100" s="24"/>
      <c r="F100" s="20"/>
      <c r="G100" s="34"/>
      <c r="H100" s="110"/>
      <c r="I100" s="112">
        <f>COUNTIFS('Accidents avec Arret'!$B$4:$B$1002,"="&amp;C100)</f>
        <v>57</v>
      </c>
      <c r="J100" s="113"/>
    </row>
    <row r="101" spans="1:10">
      <c r="C101" s="190" t="s">
        <v>162</v>
      </c>
      <c r="D101" s="21"/>
      <c r="E101" s="24"/>
      <c r="F101" s="20"/>
      <c r="G101" s="34"/>
      <c r="H101" s="110"/>
      <c r="I101" s="112">
        <f>COUNTIFS('Accidents avec Arret'!$B$4:$B$1002,"="&amp;C101)</f>
        <v>33</v>
      </c>
      <c r="J101" s="113"/>
    </row>
    <row r="102" spans="1:10">
      <c r="C102" s="190" t="s">
        <v>163</v>
      </c>
      <c r="D102" s="21"/>
      <c r="E102" s="24"/>
      <c r="F102" s="20"/>
      <c r="G102" s="34"/>
      <c r="H102" s="110"/>
      <c r="I102" s="112">
        <f>COUNTIFS('Accidents avec Arret'!$B$4:$B$1002,"="&amp;C102)</f>
        <v>32</v>
      </c>
      <c r="J102" s="113"/>
    </row>
    <row r="103" spans="1:10">
      <c r="C103" s="190" t="s">
        <v>165</v>
      </c>
      <c r="D103" s="21"/>
      <c r="E103" s="24"/>
      <c r="F103" s="20"/>
      <c r="G103" s="34"/>
      <c r="H103" s="110"/>
      <c r="I103" s="112">
        <f>COUNTIFS('Accidents avec Arret'!$B$4:$B$1002,"="&amp;C103)</f>
        <v>32</v>
      </c>
      <c r="J103" s="113"/>
    </row>
    <row r="104" spans="1:10" ht="17.25" customHeight="1">
      <c r="C104" s="190" t="s">
        <v>164</v>
      </c>
      <c r="D104" s="21"/>
      <c r="E104" s="24"/>
      <c r="F104" s="20"/>
      <c r="G104" s="34"/>
      <c r="H104" s="110"/>
      <c r="I104" s="112">
        <f>COUNTIFS('Accidents avec Arret'!$B$4:$B$1002,"="&amp;C104)</f>
        <v>20</v>
      </c>
      <c r="J104" s="113"/>
    </row>
    <row r="105" spans="1:10">
      <c r="C105" s="190" t="s">
        <v>167</v>
      </c>
      <c r="D105" s="21"/>
      <c r="E105" s="24"/>
      <c r="F105" s="20"/>
      <c r="G105" s="34"/>
      <c r="H105" s="110"/>
      <c r="I105" s="112">
        <f>COUNTIFS('Accidents avec Arret'!$B$4:$B$1002,"="&amp;C105)</f>
        <v>5</v>
      </c>
      <c r="J105" s="113"/>
    </row>
    <row r="106" spans="1:10">
      <c r="C106" s="190" t="s">
        <v>166</v>
      </c>
      <c r="D106" s="21"/>
      <c r="E106" s="24"/>
      <c r="F106" s="20"/>
      <c r="G106" s="34"/>
      <c r="H106" s="110"/>
      <c r="I106" s="112">
        <f>COUNTIFS('Accidents avec Arret'!$B$4:$B$1002,"="&amp;C106)</f>
        <v>2</v>
      </c>
      <c r="J106" s="113"/>
    </row>
    <row r="107" spans="1:10" ht="13.5" thickBot="1">
      <c r="C107" s="210" t="s">
        <v>170</v>
      </c>
      <c r="D107" s="206"/>
      <c r="E107" s="206"/>
      <c r="F107" s="208"/>
      <c r="G107" s="206"/>
      <c r="H107" s="206"/>
      <c r="I107" s="112">
        <f>COUNTIFS('Accidents avec Arret'!$B$4:$B$1002,"="&amp;C107)</f>
        <v>0</v>
      </c>
      <c r="J107" s="211"/>
    </row>
    <row r="108" spans="1:10" ht="13.5" thickBot="1">
      <c r="C108" s="139" t="s">
        <v>60</v>
      </c>
      <c r="D108" s="140"/>
      <c r="E108" s="140"/>
      <c r="F108" s="139"/>
      <c r="G108" s="140"/>
      <c r="H108" s="139"/>
      <c r="I108" s="139">
        <f>SUM(I100:I106)</f>
        <v>181</v>
      </c>
      <c r="J108" s="139">
        <f>SUM(J104:J106)</f>
        <v>0</v>
      </c>
    </row>
    <row r="109" spans="1:10">
      <c r="B109" s="109" t="s">
        <v>224</v>
      </c>
      <c r="C109" s="190" t="s">
        <v>225</v>
      </c>
      <c r="D109" s="21"/>
      <c r="E109" s="24"/>
      <c r="F109" s="20"/>
      <c r="G109" s="34"/>
      <c r="H109" s="110"/>
      <c r="I109" s="212">
        <f>COUNTA(('Accidents avec Arret'!$A$3:$A$1002),C109)</f>
        <v>347</v>
      </c>
      <c r="J109" s="113"/>
    </row>
    <row r="110" spans="1:10">
      <c r="C110" s="190" t="s">
        <v>226</v>
      </c>
      <c r="D110" s="21"/>
      <c r="E110" s="24"/>
      <c r="F110" s="20"/>
      <c r="G110" s="34"/>
      <c r="H110" s="110"/>
      <c r="I110" s="212">
        <f>COUNTA(('Accidents avec Arret'!$A$3:$A$1002),C110)</f>
        <v>347</v>
      </c>
      <c r="J110" s="113"/>
    </row>
    <row r="111" spans="1:10" hidden="1">
      <c r="A111" s="116" t="s">
        <v>123</v>
      </c>
      <c r="C111" s="190" t="s">
        <v>227</v>
      </c>
      <c r="D111" s="21"/>
      <c r="E111" s="24"/>
      <c r="F111" s="20"/>
      <c r="G111" s="34"/>
      <c r="H111" s="110"/>
      <c r="I111" s="212">
        <f>COUNTA(('Accidents avec Arret'!$A$3:$A$1002),C111)</f>
        <v>347</v>
      </c>
      <c r="J111" s="113"/>
    </row>
    <row r="112" spans="1:10" hidden="1">
      <c r="A112" s="125" t="s">
        <v>124</v>
      </c>
      <c r="C112" s="190" t="s">
        <v>228</v>
      </c>
      <c r="D112" s="21"/>
      <c r="E112" s="24"/>
      <c r="F112" s="20"/>
      <c r="G112" s="34"/>
      <c r="H112" s="110"/>
      <c r="I112" s="212">
        <f>COUNTA(('Accidents avec Arret'!$A$3:$A$1002),C112)</f>
        <v>347</v>
      </c>
      <c r="J112" s="113"/>
    </row>
    <row r="113" spans="1:14" hidden="1">
      <c r="A113" s="116" t="s">
        <v>125</v>
      </c>
      <c r="C113" s="190" t="s">
        <v>229</v>
      </c>
      <c r="D113" s="21"/>
      <c r="E113" s="24"/>
      <c r="F113" s="20"/>
      <c r="G113" s="34"/>
      <c r="H113" s="110"/>
      <c r="I113" s="212">
        <f>COUNTA(('Accidents avec Arret'!$A$3:$A$1002),C113)</f>
        <v>347</v>
      </c>
      <c r="J113" s="113"/>
    </row>
    <row r="114" spans="1:14" hidden="1">
      <c r="A114" s="125" t="s">
        <v>126</v>
      </c>
      <c r="C114" s="190" t="s">
        <v>230</v>
      </c>
      <c r="D114" s="21"/>
      <c r="E114" s="24"/>
      <c r="F114" s="20"/>
      <c r="G114" s="34"/>
      <c r="H114" s="110"/>
      <c r="I114" s="212">
        <f>COUNTA(('Accidents avec Arret'!$A$3:$A$1002),C114)</f>
        <v>347</v>
      </c>
      <c r="J114" s="113"/>
    </row>
    <row r="115" spans="1:14" hidden="1">
      <c r="A115" s="116" t="s">
        <v>127</v>
      </c>
      <c r="C115" s="190" t="s">
        <v>231</v>
      </c>
      <c r="D115" s="21"/>
      <c r="E115" s="24"/>
      <c r="F115" s="20"/>
      <c r="G115" s="34"/>
      <c r="H115" s="110"/>
      <c r="I115" s="212">
        <f>COUNTA(('Accidents avec Arret'!$A$3:$A$1002),C115)</f>
        <v>347</v>
      </c>
      <c r="J115" s="113"/>
    </row>
    <row r="116" spans="1:14" hidden="1">
      <c r="A116" s="116" t="s">
        <v>128</v>
      </c>
      <c r="C116" s="190" t="s">
        <v>232</v>
      </c>
      <c r="D116" s="21"/>
      <c r="E116" s="24"/>
      <c r="F116" s="20"/>
      <c r="G116" s="34"/>
      <c r="H116" s="110"/>
      <c r="I116" s="212">
        <f>COUNTA(('Accidents avec Arret'!$A$3:$A$1002),C116)</f>
        <v>347</v>
      </c>
      <c r="J116" s="113"/>
    </row>
    <row r="117" spans="1:14" hidden="1">
      <c r="C117" s="190" t="s">
        <v>233</v>
      </c>
      <c r="D117" s="21"/>
      <c r="E117" s="24"/>
      <c r="F117" s="20"/>
      <c r="G117" s="34"/>
      <c r="H117" s="110"/>
      <c r="I117" s="212">
        <f>COUNTA(('Accidents avec Arret'!$A$3:$A$1002),C117)</f>
        <v>347</v>
      </c>
      <c r="J117" s="113"/>
    </row>
    <row r="118" spans="1:14">
      <c r="C118" s="190" t="s">
        <v>234</v>
      </c>
      <c r="D118" s="21"/>
      <c r="E118" s="24"/>
      <c r="F118" s="20"/>
      <c r="G118" s="34"/>
      <c r="H118" s="110"/>
      <c r="I118" s="212">
        <f>COUNTA(('Accidents avec Arret'!$A$3:$A$1002),C118)</f>
        <v>347</v>
      </c>
      <c r="J118" s="113"/>
    </row>
    <row r="119" spans="1:14">
      <c r="C119" s="190" t="s">
        <v>235</v>
      </c>
      <c r="D119" s="21"/>
      <c r="E119" s="24"/>
      <c r="F119" s="20"/>
      <c r="G119" s="34"/>
      <c r="H119" s="110"/>
      <c r="I119" s="212">
        <f>COUNTA(('Accidents avec Arret'!$A$3:$A$1002),C119)</f>
        <v>347</v>
      </c>
      <c r="J119" s="113"/>
    </row>
    <row r="120" spans="1:14">
      <c r="C120" s="190" t="s">
        <v>236</v>
      </c>
      <c r="D120" s="21"/>
      <c r="E120" s="24"/>
      <c r="F120" s="20"/>
      <c r="G120" s="34"/>
      <c r="H120" s="110"/>
      <c r="I120" s="212">
        <f>COUNTA(('Accidents avec Arret'!$A$3:$A$1002),C120)</f>
        <v>347</v>
      </c>
      <c r="J120" s="113"/>
    </row>
    <row r="121" spans="1:14">
      <c r="C121" s="190" t="s">
        <v>225</v>
      </c>
      <c r="D121" s="21"/>
      <c r="E121" s="24"/>
      <c r="F121" s="20"/>
      <c r="G121" s="34"/>
      <c r="H121" s="110"/>
      <c r="I121" s="212">
        <f>COUNTA(('Accidents avec Arret'!$A$3:$A$1002),C121)</f>
        <v>347</v>
      </c>
      <c r="J121" s="113"/>
      <c r="N121" s="174"/>
    </row>
    <row r="122" spans="1:14">
      <c r="C122" s="190" t="s">
        <v>226</v>
      </c>
      <c r="D122" s="21"/>
      <c r="E122" s="24"/>
      <c r="F122" s="20"/>
      <c r="G122" s="34"/>
      <c r="H122" s="110"/>
      <c r="I122" s="212">
        <f>COUNTA(('Accidents avec Arret'!$A$3:$A$1002),C122)</f>
        <v>347</v>
      </c>
      <c r="J122" s="113"/>
      <c r="N122" s="174"/>
    </row>
    <row r="123" spans="1:14">
      <c r="C123" s="190" t="s">
        <v>227</v>
      </c>
      <c r="D123" s="21"/>
      <c r="E123" s="24"/>
      <c r="F123" s="20"/>
      <c r="G123" s="34"/>
      <c r="H123" s="110"/>
      <c r="I123" s="212">
        <f>COUNTA(('Accidents avec Arret'!$A$3:$A$1002),C123)</f>
        <v>347</v>
      </c>
      <c r="J123" s="113"/>
    </row>
    <row r="124" spans="1:14" ht="12.75" customHeight="1">
      <c r="C124" s="190" t="s">
        <v>228</v>
      </c>
      <c r="D124" s="21"/>
      <c r="E124" s="24"/>
      <c r="F124" s="20"/>
      <c r="G124" s="34"/>
      <c r="H124" s="110"/>
      <c r="I124" s="212">
        <f>COUNTA(('Accidents avec Arret'!$A$3:$A$1002),C124)</f>
        <v>347</v>
      </c>
      <c r="J124" s="113"/>
    </row>
    <row r="125" spans="1:14">
      <c r="B125" s="125"/>
      <c r="C125" s="190" t="s">
        <v>229</v>
      </c>
      <c r="D125" s="21"/>
      <c r="E125" s="24"/>
      <c r="F125" s="20"/>
      <c r="G125" s="34"/>
      <c r="H125" s="110"/>
      <c r="I125" s="212">
        <f>COUNTA(('Accidents avec Arret'!$A$3:$A$1002),C125)</f>
        <v>347</v>
      </c>
      <c r="J125" s="113"/>
    </row>
    <row r="126" spans="1:14">
      <c r="C126" s="190" t="s">
        <v>230</v>
      </c>
      <c r="D126" s="21"/>
      <c r="E126" s="24"/>
      <c r="F126" s="20"/>
      <c r="G126" s="34"/>
      <c r="H126" s="110"/>
      <c r="I126" s="212">
        <f>COUNTA(('Accidents avec Arret'!$A$3:$A$1002),C126)</f>
        <v>347</v>
      </c>
      <c r="J126" s="113"/>
    </row>
    <row r="127" spans="1:14">
      <c r="B127" s="125"/>
      <c r="C127" s="190" t="s">
        <v>231</v>
      </c>
      <c r="D127" s="21"/>
      <c r="E127" s="24"/>
      <c r="F127" s="20"/>
      <c r="G127" s="34"/>
      <c r="H127" s="110"/>
      <c r="I127" s="212">
        <f>COUNTA(('Accidents avec Arret'!$A$3:$A$1002),C127)</f>
        <v>347</v>
      </c>
      <c r="J127" s="113"/>
    </row>
    <row r="128" spans="1:14">
      <c r="C128" s="190" t="s">
        <v>232</v>
      </c>
      <c r="D128" s="21"/>
      <c r="E128" s="24"/>
      <c r="F128" s="20"/>
      <c r="G128" s="34"/>
      <c r="H128" s="110"/>
      <c r="I128" s="212">
        <f>COUNTA(('Accidents avec Arret'!$A$3:$A$1002),C128)</f>
        <v>347</v>
      </c>
      <c r="J128" s="113"/>
    </row>
    <row r="129" spans="3:10">
      <c r="C129" s="190" t="s">
        <v>233</v>
      </c>
      <c r="D129" s="21"/>
      <c r="E129" s="24"/>
      <c r="F129" s="20"/>
      <c r="G129" s="34"/>
      <c r="H129" s="110"/>
      <c r="I129" s="212">
        <f>COUNTA(('Accidents avec Arret'!$A$3:$A$1002),C129)</f>
        <v>347</v>
      </c>
      <c r="J129" s="113"/>
    </row>
    <row r="130" spans="3:10">
      <c r="C130" s="190" t="s">
        <v>234</v>
      </c>
      <c r="D130" s="21"/>
      <c r="E130" s="24"/>
      <c r="F130" s="20"/>
      <c r="G130" s="34"/>
      <c r="H130" s="110"/>
      <c r="I130" s="212">
        <f>COUNTA(('Accidents avec Arret'!$A$3:$A$1002),C130)</f>
        <v>347</v>
      </c>
      <c r="J130" s="113"/>
    </row>
    <row r="131" spans="3:10">
      <c r="C131" s="190" t="s">
        <v>235</v>
      </c>
      <c r="D131" s="21"/>
      <c r="E131" s="24"/>
      <c r="F131" s="20"/>
      <c r="G131" s="34"/>
      <c r="H131" s="110"/>
      <c r="I131" s="212">
        <f>COUNTA(('Accidents avec Arret'!$A$3:$A$1002),C131)</f>
        <v>347</v>
      </c>
      <c r="J131" s="113"/>
    </row>
    <row r="132" spans="3:10">
      <c r="C132" s="190" t="s">
        <v>236</v>
      </c>
      <c r="D132" s="21"/>
      <c r="E132" s="24"/>
      <c r="F132" s="20"/>
      <c r="G132" s="34"/>
      <c r="H132" s="110"/>
      <c r="I132" s="212">
        <f>COUNTA(('Accidents avec Arret'!$A$3:$A$1002),C132)</f>
        <v>347</v>
      </c>
      <c r="J132" s="113"/>
    </row>
    <row r="133" spans="3:10" ht="13.5" thickBot="1">
      <c r="C133" s="190" t="s">
        <v>170</v>
      </c>
      <c r="D133" s="21"/>
      <c r="E133" s="24"/>
      <c r="F133" s="20"/>
      <c r="G133" s="34"/>
      <c r="H133" s="110"/>
      <c r="I133" s="212">
        <f>COUNTA(('Accidents avec Arret'!$A$3:$A$1002),C133)</f>
        <v>347</v>
      </c>
      <c r="J133" s="113"/>
    </row>
    <row r="134" spans="3:10" ht="13.5" thickBot="1">
      <c r="C134" s="139" t="s">
        <v>60</v>
      </c>
      <c r="D134" s="140"/>
      <c r="E134" s="140"/>
      <c r="F134" s="139"/>
      <c r="G134" s="140"/>
      <c r="H134" s="139"/>
      <c r="I134" s="139">
        <f>SUM(I109:I133)</f>
        <v>8675</v>
      </c>
      <c r="J134" s="139">
        <f>SUM(J130:J132)</f>
        <v>0</v>
      </c>
    </row>
    <row r="143" spans="3:10">
      <c r="J143" s="116" t="s">
        <v>48</v>
      </c>
    </row>
    <row r="146" spans="1:4">
      <c r="A146" s="131"/>
    </row>
    <row r="147" spans="1:4">
      <c r="A147" s="131"/>
    </row>
    <row r="148" spans="1:4">
      <c r="A148" s="131"/>
    </row>
    <row r="149" spans="1:4">
      <c r="A149" s="131"/>
    </row>
    <row r="150" spans="1:4">
      <c r="A150" s="131"/>
    </row>
    <row r="151" spans="1:4" hidden="1">
      <c r="A151" s="156">
        <v>41640</v>
      </c>
    </row>
    <row r="152" spans="1:4" hidden="1">
      <c r="A152" s="156">
        <v>41671</v>
      </c>
    </row>
    <row r="153" spans="1:4" hidden="1">
      <c r="A153" s="156">
        <v>41699</v>
      </c>
    </row>
    <row r="154" spans="1:4" hidden="1">
      <c r="A154" s="156">
        <v>41730</v>
      </c>
    </row>
    <row r="155" spans="1:4" hidden="1">
      <c r="A155" s="156">
        <v>41760</v>
      </c>
    </row>
    <row r="156" spans="1:4" hidden="1">
      <c r="A156" s="156">
        <v>41791</v>
      </c>
    </row>
    <row r="157" spans="1:4" hidden="1">
      <c r="A157" s="156">
        <v>41821</v>
      </c>
    </row>
    <row r="158" spans="1:4" hidden="1">
      <c r="A158" s="156">
        <v>41852</v>
      </c>
      <c r="C158" s="116" t="e">
        <f>SUMIFS('Accidents avec Arret'!$D$4:$D$497,'Accidents avec Arret'!$E$4:$E$497,"trajet",'Accidents avec Arret'!$A$4:$A$497,"&gt;="  &amp; TEXT($C$12,"jj/mm/aaaa"),'Accidents avec Arret'!$A$4:$A$497,"&lt;="  &amp; TEXT($D$12,"jj/mm/aaaa"),'Accidents avec Arret'!#REF!,"EM")</f>
        <v>#REF!</v>
      </c>
    </row>
    <row r="159" spans="1:4" hidden="1">
      <c r="A159" s="156">
        <v>41883</v>
      </c>
      <c r="B159" s="229"/>
      <c r="C159" s="125" t="e">
        <f>SUMIFS('Accidents avec Arret'!$D$4:$D$497,'Accidents avec Arret'!$E$4:$E$497,"trajet",'Accidents avec Arret'!$A$4:$A$497,"&gt;="  &amp; TEXT($C$12,"jj/mm/aaaa"),'Accidents avec Arret'!$A$4:$A$497,"&lt;="  &amp; TEXT($D$12,"jj/mm/aaaa"),'Accidents avec Arret'!#REF!,"EVS")</f>
        <v>#REF!</v>
      </c>
      <c r="D159" s="125"/>
    </row>
    <row r="160" spans="1:4" hidden="1">
      <c r="A160" s="156">
        <v>41913</v>
      </c>
      <c r="B160" s="229"/>
      <c r="C160" s="116" t="e">
        <f>SUMIFS('Accidents avec Arret'!$D$4:$D$497,'Accidents avec Arret'!$E$4:$E$497,"trajet",'Accidents avec Arret'!$A$4:$A$497,"&gt;="  &amp; TEXT($C$12,"jj/mm/aaaa"),'Accidents avec Arret'!$A$4:$A$497,"&lt;="  &amp; TEXT($D$12,"jj/mm/aaaa"),'Accidents avec Arret'!#REF!,"GMH")</f>
        <v>#REF!</v>
      </c>
      <c r="D160" s="162"/>
    </row>
    <row r="161" spans="1:7" hidden="1">
      <c r="A161" s="156">
        <v>41944</v>
      </c>
      <c r="B161" s="175"/>
      <c r="C161" s="125" t="e">
        <f>SUMIFS('Accidents avec Arret'!D4:D497,'Accidents avec Arret'!E4:E497,"trajet",'Accidents avec Arret'!A4:A497,"&gt;="  &amp; TEXT(C12,"jj/mm/aaaa"),'Accidents avec Arret'!A4:A497,"&lt;="  &amp; TEXT(D12,"jj/mm/aaaa"),'Accidents avec Arret'!#REF!,"SMB")</f>
        <v>#REF!</v>
      </c>
      <c r="D161" s="125"/>
    </row>
    <row r="162" spans="1:7" hidden="1">
      <c r="A162" s="156">
        <v>41974</v>
      </c>
      <c r="B162" s="175"/>
      <c r="C162" s="116" t="e">
        <f>SUMIFS('Accidents avec Arret'!$D$4:$D$497,'Accidents avec Arret'!$E$4:$E$497,"trajet",'Accidents avec Arret'!$A$4:$A$497,"&gt;="  &amp; TEXT($C$12,"jj/mm/aaaa"),'Accidents avec Arret'!$A$4:$A$497,"&lt;="  &amp; TEXT($D$12,"jj/mm/aaaa"),'Accidents avec Arret'!#REF!,"SRH")</f>
        <v>#REF!</v>
      </c>
      <c r="D162" s="161"/>
    </row>
    <row r="163" spans="1:7" hidden="1">
      <c r="B163" s="175"/>
      <c r="C163" s="116" t="e">
        <f>SUMIFS('Accidents avec Arret'!$D$4:$D$497,'Accidents avec Arret'!$E$4:$E$497,"Trajet",'Accidents avec Arret'!$A$4:$A$497,"&gt;="  &amp; TEXT($C$12,"jj/mm/aaaa"),'Accidents avec Arret'!$A$4:$A$497,"&lt;="  &amp; TEXT($D$12,"jj/mm/aaaa"),'Accidents avec Arret'!#REF!,"VDM")</f>
        <v>#REF!</v>
      </c>
      <c r="D163" s="125" t="e">
        <f>$D$164/#REF!*1000</f>
        <v>#REF!</v>
      </c>
    </row>
    <row r="164" spans="1:7" hidden="1">
      <c r="B164" s="156">
        <v>41670</v>
      </c>
      <c r="C164" s="116" t="e">
        <f>SUM($C$158:$C$163)</f>
        <v>#REF!</v>
      </c>
      <c r="D164" s="161" t="e">
        <f>$B$130+$C$164</f>
        <v>#REF!</v>
      </c>
    </row>
    <row r="165" spans="1:7" hidden="1">
      <c r="B165" s="78">
        <v>41698</v>
      </c>
    </row>
    <row r="166" spans="1:7" hidden="1">
      <c r="A166" s="11" t="s">
        <v>26</v>
      </c>
      <c r="B166" s="156">
        <v>41729</v>
      </c>
    </row>
    <row r="167" spans="1:7" hidden="1">
      <c r="A167" s="146" t="e">
        <f>COUNTIFS(#REF!,"service",#REF!,"&gt;="&amp;TEXT($A$151,"jj/mm/aaaa"),#REF!,"&lt;="&amp;TEXT($B$164,"jj/mm/aaaa"))-(COUNTIFS(#REF!,"service",#REF!,"&gt;="&amp;TEXT($A$151,"jj/mm/aaaa"),#REF!,"&lt;="&amp;TEXT($B$164,"jj/mm/aaaa"),#REF!,"intérimaire")+COUNTIFS(#REF!,"service",#REF!,"&gt;="&amp;TEXT($A$151,"jj/mm/aaaa"),#REF!,"&lt;="&amp;TEXT($B$164,"jj/mm/aaaa"),#REF!,"prestataire CIH")+COUNTIFS(#REF!,"service",#REF!,"&gt;="&amp;TEXT($A$151,"jj/mm/aaaa"),#REF!,"&lt;="&amp;TEXT($B$164,"jj/mm/aaaa"),#REF!,"prestataire edf hors cih"))</f>
        <v>#REF!</v>
      </c>
      <c r="B167" s="156">
        <v>41759</v>
      </c>
    </row>
    <row r="168" spans="1:7" hidden="1">
      <c r="A168" s="146" t="e">
        <f>COUNTIFS(#REF!,"service",#REF!,"&gt;="&amp;TEXT(A152,"jj/mm/aaaa"),#REF!,"&lt;="&amp;TEXT(B165,"jj/mm/aaaa"))-(COUNTIFS(#REF!,"service",#REF!,"&gt;="&amp;TEXT(A152,"jj/mm/aaaa"),#REF!,"&lt;="&amp;TEXT(B165,"jj/mm/aaaa"),#REF!,"intérimaire")+COUNTIFS(#REF!,"service",#REF!,"&gt;="&amp;TEXT(A152,"jj/mm/aaaa"),#REF!,"&lt;="&amp;TEXT(B165,"jj/mm/aaaa"),#REF!,"prestataire CIH")+COUNTIFS(#REF!,"service",#REF!,"&gt;="&amp;TEXT(A152,"jj/mm/aaaa"),#REF!,"&lt;="&amp;TEXT(B165,"jj/mm/aaaa"),#REF!,"prestataire edf hors cih"))</f>
        <v>#REF!</v>
      </c>
      <c r="B168" s="156">
        <v>41790</v>
      </c>
      <c r="G168" s="177"/>
    </row>
    <row r="169" spans="1:7" hidden="1">
      <c r="A169" s="146" t="e">
        <f>COUNTIFS(#REF!,"service",#REF!,"&gt;="&amp;TEXT(A153,"jj/mm/aaaa"),#REF!,"&lt;="&amp;TEXT(B166,"jj/mm/aaaa"))-(COUNTIFS(#REF!,"service",#REF!,"&gt;="&amp;TEXT(A153,"jj/mm/aaaa"),#REF!,"&lt;="&amp;TEXT(B166,"jj/mm/aaaa"),#REF!,"intérimaire")+COUNTIFS(#REF!,"service",#REF!,"&gt;="&amp;TEXT(A153,"jj/mm/aaaa"),#REF!,"&lt;="&amp;TEXT(B166,"jj/mm/aaaa"),#REF!,"prestataire CIH")+COUNTIFS(#REF!,"service",#REF!,"&gt;="&amp;TEXT(A153,"jj/mm/aaaa"),#REF!,"&lt;="&amp;TEXT(B166,"jj/mm/aaaa"),#REF!,"prestataire edf hors cih"))</f>
        <v>#REF!</v>
      </c>
      <c r="B169" s="156">
        <v>41820</v>
      </c>
      <c r="G169" s="131"/>
    </row>
    <row r="170" spans="1:7" hidden="1">
      <c r="A170" s="146" t="e">
        <f>COUNTIFS(#REF!,"service",#REF!,"&gt;="&amp;TEXT(A154,"jj/mm/aaaa"),#REF!,"&lt;="&amp;TEXT(B167,"jj/mm/aaaa"))-(COUNTIFS(#REF!,"service",#REF!,"&gt;="&amp;TEXT(A154,"jj/mm/aaaa"),#REF!,"&lt;="&amp;TEXT(B167,"jj/mm/aaaa"),#REF!,"intérimaire")+COUNTIFS(#REF!,"service",#REF!,"&gt;="&amp;TEXT(A154,"jj/mm/aaaa"),#REF!,"&lt;="&amp;TEXT(B167,"jj/mm/aaaa"),#REF!,"prestataire CIH")+COUNTIFS(#REF!,"service",#REF!,"&gt;="&amp;TEXT(A154,"jj/mm/aaaa"),#REF!,"&lt;="&amp;TEXT(B167,"jj/mm/aaaa"),#REF!,"prestataire edf hors cih"))</f>
        <v>#REF!</v>
      </c>
      <c r="B170" s="156">
        <v>41851</v>
      </c>
      <c r="G170" s="131"/>
    </row>
    <row r="171" spans="1:7" hidden="1">
      <c r="A171" s="146" t="e">
        <f>COUNTIFS(#REF!,"service",#REF!,"&gt;="&amp;TEXT(A155,"jj/mm/aaaa"),#REF!,"&lt;="&amp;TEXT(B168,"jj/mm/aaaa"))-(COUNTIFS(#REF!,"service",#REF!,"&gt;="&amp;TEXT(A155,"jj/mm/aaaa"),#REF!,"&lt;="&amp;TEXT(B168,"jj/mm/aaaa"),#REF!,"intérimaire")+COUNTIFS(#REF!,"service",#REF!,"&gt;="&amp;TEXT(A155,"jj/mm/aaaa"),#REF!,"&lt;="&amp;TEXT(B168,"jj/mm/aaaa"),#REF!,"prestataire CIH")+COUNTIFS(#REF!,"service",#REF!,"&gt;="&amp;TEXT(A155,"jj/mm/aaaa"),#REF!,"&lt;="&amp;TEXT(B168,"jj/mm/aaaa"),#REF!,"prestataire edf hors cih"))</f>
        <v>#REF!</v>
      </c>
      <c r="B171" s="156">
        <v>41882</v>
      </c>
      <c r="G171" s="137"/>
    </row>
    <row r="172" spans="1:7" hidden="1">
      <c r="A172" s="146" t="e">
        <f>COUNTIFS(#REF!,"service",#REF!,"&gt;="&amp;TEXT(A156,"jj/mm/aaaa"),#REF!,"&lt;="&amp;TEXT(B169,"jj/mm/aaaa"))-(COUNTIFS(#REF!,"service",#REF!,"&gt;="&amp;TEXT(A156,"jj/mm/aaaa"),#REF!,"&lt;="&amp;TEXT(B169,"jj/mm/aaaa"),#REF!,"intérimaire")+COUNTIFS(#REF!,"service",#REF!,"&gt;="&amp;TEXT(A156,"jj/mm/aaaa"),#REF!,"&lt;="&amp;TEXT(B169,"jj/mm/aaaa"),#REF!,"prestataire CIH")+COUNTIFS(#REF!,"service",#REF!,"&gt;="&amp;TEXT(A156,"jj/mm/aaaa"),#REF!,"&lt;="&amp;TEXT(B169,"jj/mm/aaaa"),#REF!,"prestataire edf hors cih"))</f>
        <v>#REF!</v>
      </c>
      <c r="B172" s="156">
        <v>41912</v>
      </c>
      <c r="G172" s="137"/>
    </row>
    <row r="173" spans="1:7" hidden="1">
      <c r="A173" s="146" t="e">
        <f>COUNTIFS(#REF!,"service",#REF!,"&gt;="&amp;TEXT(A157,"jj/mm/aaaa"),#REF!,"&lt;="&amp;TEXT(B170,"jj/mm/aaaa"))-(COUNTIFS(#REF!,"service",#REF!,"&gt;="&amp;TEXT(A157,"jj/mm/aaaa"),#REF!,"&lt;="&amp;TEXT(B170,"jj/mm/aaaa"),#REF!,"intérimaire")+COUNTIFS(#REF!,"service",#REF!,"&gt;="&amp;TEXT(A157,"jj/mm/aaaa"),#REF!,"&lt;="&amp;TEXT(B170,"jj/mm/aaaa"),#REF!,"prestataire CIH")+COUNTIFS(#REF!,"service",#REF!,"&gt;="&amp;TEXT(A157,"jj/mm/aaaa"),#REF!,"&lt;="&amp;TEXT(B170,"jj/mm/aaaa"),#REF!,"prestataire edf hors cih"))</f>
        <v>#REF!</v>
      </c>
      <c r="B173" s="156">
        <v>41943</v>
      </c>
      <c r="G173" s="137"/>
    </row>
    <row r="174" spans="1:7" hidden="1">
      <c r="A174" s="146" t="e">
        <f>COUNTIFS(#REF!,"service",#REF!,"&gt;="&amp;TEXT(A158,"jj/mm/aaaa"),#REF!,"&lt;="&amp;TEXT(B171,"jj/mm/aaaa"))-(COUNTIFS(#REF!,"service",#REF!,"&gt;="&amp;TEXT(A158,"jj/mm/aaaa"),#REF!,"&lt;="&amp;TEXT(B171,"jj/mm/aaaa"),#REF!,"intérimaire")+COUNTIFS(#REF!,"service",#REF!,"&gt;="&amp;TEXT(A158,"jj/mm/aaaa"),#REF!,"&lt;="&amp;TEXT(B171,"jj/mm/aaaa"),#REF!,"prestataire CIH")+COUNTIFS(#REF!,"service",#REF!,"&gt;="&amp;TEXT(A158,"jj/mm/aaaa"),#REF!,"&lt;="&amp;TEXT(B171,"jj/mm/aaaa"),#REF!,"prestataire edf hors cih"))</f>
        <v>#REF!</v>
      </c>
      <c r="B174" s="156">
        <v>41973</v>
      </c>
      <c r="G174" s="137"/>
    </row>
    <row r="175" spans="1:7" hidden="1">
      <c r="A175" s="146" t="e">
        <f>COUNTIFS(#REF!,"service",#REF!,"&gt;="&amp;TEXT(A159,"jj/mm/aaaa"),#REF!,"&lt;="&amp;TEXT(B172,"jj/mm/aaaa"))-(COUNTIFS(#REF!,"service",#REF!,"&gt;="&amp;TEXT(A159,"jj/mm/aaaa"),#REF!,"&lt;="&amp;TEXT(B172,"jj/mm/aaaa"),#REF!,"intérimaire")+COUNTIFS(#REF!,"service",#REF!,"&gt;="&amp;TEXT(A159,"jj/mm/aaaa"),#REF!,"&lt;="&amp;TEXT(B172,"jj/mm/aaaa"),#REF!,"prestataire CIH")+COUNTIFS(#REF!,"service",#REF!,"&gt;="&amp;TEXT(A159,"jj/mm/aaaa"),#REF!,"&lt;="&amp;TEXT(B172,"jj/mm/aaaa"),#REF!,"prestataire edf hors cih"))</f>
        <v>#REF!</v>
      </c>
      <c r="B175" s="156">
        <v>42004</v>
      </c>
      <c r="G175" s="137"/>
    </row>
    <row r="176" spans="1:7" hidden="1">
      <c r="A176" s="146" t="e">
        <f>COUNTIFS(#REF!,"service",#REF!,"&gt;="&amp;TEXT(A160,"jj/mm/aaaa"),#REF!,"&lt;="&amp;TEXT(B173,"jj/mm/aaaa"))-(COUNTIFS(#REF!,"service",#REF!,"&gt;="&amp;TEXT(A160,"jj/mm/aaaa"),#REF!,"&lt;="&amp;TEXT(B173,"jj/mm/aaaa"),#REF!,"intérimaire")+COUNTIFS(#REF!,"service",#REF!,"&gt;="&amp;TEXT(A160,"jj/mm/aaaa"),#REF!,"&lt;="&amp;TEXT(B173,"jj/mm/aaaa"),#REF!,"prestataire CIH")+COUNTIFS(#REF!,"service",#REF!,"&gt;="&amp;TEXT(A160,"jj/mm/aaaa"),#REF!,"&lt;="&amp;TEXT(B173,"jj/mm/aaaa"),#REF!,"prestataire edf hors cih"))</f>
        <v>#REF!</v>
      </c>
      <c r="G176" s="137"/>
    </row>
    <row r="177" spans="1:7" hidden="1">
      <c r="A177" s="146" t="e">
        <f>COUNTIFS(#REF!,"service",#REF!,"&gt;="&amp;TEXT(A161,"jj/mm/aaaa"),#REF!,"&lt;="&amp;TEXT(B174,"jj/mm/aaaa"))-(COUNTIFS(#REF!,"service",#REF!,"&gt;="&amp;TEXT(A161,"jj/mm/aaaa"),#REF!,"&lt;="&amp;TEXT(B174,"jj/mm/aaaa"),#REF!,"intérimaire")+COUNTIFS(#REF!,"service",#REF!,"&gt;="&amp;TEXT(A161,"jj/mm/aaaa"),#REF!,"&lt;="&amp;TEXT(B174,"jj/mm/aaaa"),#REF!,"prestataire CIH")+COUNTIFS(#REF!,"service",#REF!,"&gt;="&amp;TEXT(A161,"jj/mm/aaaa"),#REF!,"&lt;="&amp;TEXT(B174,"jj/mm/aaaa"),#REF!,"prestataire edf hors cih"))</f>
        <v>#REF!</v>
      </c>
      <c r="G177" s="137"/>
    </row>
    <row r="178" spans="1:7" hidden="1">
      <c r="A178" s="146" t="e">
        <f>COUNTIFS(#REF!,"service",#REF!,"&gt;="&amp;TEXT(A162,"jj/mm/aaaa"),#REF!,"&lt;="&amp;TEXT(B175,"jj/mm/aaaa"))-(COUNTIFS(#REF!,"service",#REF!,"&gt;="&amp;TEXT(A162,"jj/mm/aaaa"),#REF!,"&lt;="&amp;TEXT(B175,"jj/mm/aaaa"),#REF!,"intérimaire")+COUNTIFS(#REF!,"service",#REF!,"&gt;="&amp;TEXT(A162,"jj/mm/aaaa"),#REF!,"&lt;="&amp;TEXT(B175,"jj/mm/aaaa"),#REF!,"prestataire CIH")+COUNTIFS(#REF!,"service",#REF!,"&gt;="&amp;TEXT(A162,"jj/mm/aaaa"),#REF!,"&lt;="&amp;TEXT(B175,"jj/mm/aaaa"),#REF!,"prestataire edf hors cih"))</f>
        <v>#REF!</v>
      </c>
      <c r="G178" s="137"/>
    </row>
    <row r="179" spans="1:7">
      <c r="B179" s="11" t="s">
        <v>27</v>
      </c>
      <c r="G179" s="137"/>
    </row>
    <row r="180" spans="1:7">
      <c r="B180" s="146" t="e">
        <f>COUNTIFS('Accidents avec Arret'!$E$4:$E$7999,"service",'Accidents avec Arret'!$A$4:$A$7999,"&gt;="&amp;TEXT(A151,"jj/mm/aaaa"),'Accidents avec Arret'!$A$4:$A$7999,"&lt;="&amp;TEXT(B164,"jj/mm/aaaa"))-(COUNTIFS('Accidents avec Arret'!$E$4:$E$7999,"service",'Accidents avec Arret'!$A$4:$A$7999,"&gt;="&amp;TEXT(A151,"jj/mm/aaaa"),'Accidents avec Arret'!$A$4:$A$7999,"&lt;="&amp;TEXT(B164,"jj/mm/aaaa"),'Accidents avec Arret'!#REF!,"vallorcine")+COUNTIFS('Accidents avec Arret'!$E$4:$E$7999,"service",'Accidents avec Arret'!$A$4:$A$7999,"&gt;="&amp;TEXT(A151,"jj/mm/aaaa"),'Accidents avec Arret'!$A$4:$A$7999,"&lt;="&amp;TEXT(B164,"jj/mm/aaaa"),'Accidents avec Arret'!#REF!,"prestataire CIH")+COUNTIFS('Accidents avec Arret'!$E$4:$E$7999,"service",'Accidents avec Arret'!$A$4:$A$7999,"&gt;="&amp;TEXT(A151,"jj/mm/aaaa"),'Accidents avec Arret'!$A$4:$A$7999,"&lt;="&amp;TEXT(B164,"jj/mm/aaaa"),'Accidents avec Arret'!#REF!,"prestataire edf hors cih")+COUNTIFS('Accidents avec Arret'!$E$4:$E$7999,"service",'Accidents avec Arret'!$A$4:$A$7999,"&gt;="&amp;TEXT(A151,"jj/mm/aaaa"),'Accidents avec Arret'!$A$4:$A$7999,"&lt;="&amp;TEXT(B164,"jj/mm/aaaa"),'Accidents avec Arret'!#REF!,"prestataire upa"))</f>
        <v>#REF!</v>
      </c>
      <c r="G180" s="137"/>
    </row>
    <row r="181" spans="1:7">
      <c r="B181" s="146" t="e">
        <f>COUNTIFS('Accidents avec Arret'!$E$4:$E$7999,"service",'Accidents avec Arret'!$A$4:$A$7999,"&gt;="&amp;TEXT(A152,"jj/mm/aaaa"),'Accidents avec Arret'!$A$4:$A$7999,"&lt;="&amp;TEXT(B165,"jj/mm/aaaa"))-(COUNTIFS('Accidents avec Arret'!$E$4:$E$7999,"service",'Accidents avec Arret'!$A$4:$A$7999,"&gt;="&amp;TEXT(A152,"jj/mm/aaaa"),'Accidents avec Arret'!$A$4:$A$7999,"&lt;="&amp;TEXT(B165,"jj/mm/aaaa"),'Accidents avec Arret'!#REF!,"vallorcine")+COUNTIFS('Accidents avec Arret'!$E$4:$E$7999,"service",'Accidents avec Arret'!$A$4:$A$7999,"&gt;="&amp;TEXT(A152,"jj/mm/aaaa"),'Accidents avec Arret'!$A$4:$A$7999,"&lt;="&amp;TEXT(B165,"jj/mm/aaaa"),'Accidents avec Arret'!#REF!,"prestataire CIH")+COUNTIFS('Accidents avec Arret'!$E$4:$E$7999,"service",'Accidents avec Arret'!$A$4:$A$7999,"&gt;="&amp;TEXT(A152,"jj/mm/aaaa"),'Accidents avec Arret'!$A$4:$A$7999,"&lt;="&amp;TEXT(B165,"jj/mm/aaaa"),'Accidents avec Arret'!#REF!,"prestataire edf hors cih")+COUNTIFS('Accidents avec Arret'!$E$4:$E$7999,"service",'Accidents avec Arret'!$A$4:$A$7999,"&gt;="&amp;TEXT(A152,"jj/mm/aaaa"),'Accidents avec Arret'!$A$4:$A$7999,"&lt;="&amp;TEXT(B165,"jj/mm/aaaa"),'Accidents avec Arret'!#REF!,"prestataire upa"))</f>
        <v>#REF!</v>
      </c>
      <c r="G181" s="137"/>
    </row>
    <row r="182" spans="1:7">
      <c r="B182" s="146" t="e">
        <f>COUNTIFS('Accidents avec Arret'!$E$4:$E$7999,"service",'Accidents avec Arret'!$A$4:$A$7999,"&gt;="&amp;TEXT(A153,"jj/mm/aaaa"),'Accidents avec Arret'!$A$4:$A$7999,"&lt;="&amp;TEXT(B166,"jj/mm/aaaa"))-(COUNTIFS('Accidents avec Arret'!$E$4:$E$7999,"service",'Accidents avec Arret'!$A$4:$A$7999,"&gt;="&amp;TEXT(A153,"jj/mm/aaaa"),'Accidents avec Arret'!$A$4:$A$7999,"&lt;="&amp;TEXT(B166,"jj/mm/aaaa"),'Accidents avec Arret'!#REF!,"vallorcine")+COUNTIFS('Accidents avec Arret'!$E$4:$E$7999,"service",'Accidents avec Arret'!$A$4:$A$7999,"&gt;="&amp;TEXT(A153,"jj/mm/aaaa"),'Accidents avec Arret'!$A$4:$A$7999,"&lt;="&amp;TEXT(B166,"jj/mm/aaaa"),'Accidents avec Arret'!#REF!,"prestataire CIH")+COUNTIFS('Accidents avec Arret'!$E$4:$E$7999,"service",'Accidents avec Arret'!$A$4:$A$7999,"&gt;="&amp;TEXT(A153,"jj/mm/aaaa"),'Accidents avec Arret'!$A$4:$A$7999,"&lt;="&amp;TEXT(B166,"jj/mm/aaaa"),'Accidents avec Arret'!#REF!,"prestataire edf hors cih")+COUNTIFS('Accidents avec Arret'!$E$4:$E$7999,"service",'Accidents avec Arret'!$A$4:$A$7999,"&gt;="&amp;TEXT(A153,"jj/mm/aaaa"),'Accidents avec Arret'!$A$4:$A$7999,"&lt;="&amp;TEXT(B166,"jj/mm/aaaa"),'Accidents avec Arret'!#REF!,"prestataire upa"))</f>
        <v>#REF!</v>
      </c>
      <c r="G182" s="137"/>
    </row>
    <row r="183" spans="1:7">
      <c r="B183" s="146" t="e">
        <f>COUNTIFS('Accidents avec Arret'!$E$4:$E$7999,"service",'Accidents avec Arret'!$A$4:$A$7999,"&gt;="&amp;TEXT(A154,"jj/mm/aaaa"),'Accidents avec Arret'!$A$4:$A$7999,"&lt;="&amp;TEXT(B167,"jj/mm/aaaa"))-(COUNTIFS('Accidents avec Arret'!$E$4:$E$7999,"service",'Accidents avec Arret'!$A$4:$A$7999,"&gt;="&amp;TEXT(A154,"jj/mm/aaaa"),'Accidents avec Arret'!$A$4:$A$7999,"&lt;="&amp;TEXT(B167,"jj/mm/aaaa"),'Accidents avec Arret'!#REF!,"vallorcine")+COUNTIFS('Accidents avec Arret'!$E$4:$E$7999,"service",'Accidents avec Arret'!$A$4:$A$7999,"&gt;="&amp;TEXT(A154,"jj/mm/aaaa"),'Accidents avec Arret'!$A$4:$A$7999,"&lt;="&amp;TEXT(B167,"jj/mm/aaaa"),'Accidents avec Arret'!#REF!,"prestataire CIH")+COUNTIFS('Accidents avec Arret'!$E$4:$E$7999,"service",'Accidents avec Arret'!$A$4:$A$7999,"&gt;="&amp;TEXT(A154,"jj/mm/aaaa"),'Accidents avec Arret'!$A$4:$A$7999,"&lt;="&amp;TEXT(B167,"jj/mm/aaaa"),'Accidents avec Arret'!#REF!,"prestataire edf hors cih")+COUNTIFS('Accidents avec Arret'!$E$4:$E$7999,"service",'Accidents avec Arret'!$A$4:$A$7999,"&gt;="&amp;TEXT(A154,"jj/mm/aaaa"),'Accidents avec Arret'!$A$4:$A$7999,"&lt;="&amp;TEXT(B167,"jj/mm/aaaa"),'Accidents avec Arret'!#REF!,"prestataire upa"))</f>
        <v>#REF!</v>
      </c>
      <c r="G183" s="137"/>
    </row>
    <row r="184" spans="1:7">
      <c r="B184" s="146" t="e">
        <f>COUNTIFS('Accidents avec Arret'!$E$4:$E$7999,"service",'Accidents avec Arret'!$A$4:$A$7999,"&gt;="&amp;TEXT(A155,"jj/mm/aaaa"),'Accidents avec Arret'!$A$4:$A$7999,"&lt;="&amp;TEXT(B168,"jj/mm/aaaa"))-(COUNTIFS('Accidents avec Arret'!$E$4:$E$7999,"service",'Accidents avec Arret'!$A$4:$A$7999,"&gt;="&amp;TEXT(A155,"jj/mm/aaaa"),'Accidents avec Arret'!$A$4:$A$7999,"&lt;="&amp;TEXT(B168,"jj/mm/aaaa"),'Accidents avec Arret'!#REF!,"vallorcine")+COUNTIFS('Accidents avec Arret'!$E$4:$E$7999,"service",'Accidents avec Arret'!$A$4:$A$7999,"&gt;="&amp;TEXT(A155,"jj/mm/aaaa"),'Accidents avec Arret'!$A$4:$A$7999,"&lt;="&amp;TEXT(B168,"jj/mm/aaaa"),'Accidents avec Arret'!#REF!,"prestataire CIH")+COUNTIFS('Accidents avec Arret'!$E$4:$E$7999,"service",'Accidents avec Arret'!$A$4:$A$7999,"&gt;="&amp;TEXT(A155,"jj/mm/aaaa"),'Accidents avec Arret'!$A$4:$A$7999,"&lt;="&amp;TEXT(B168,"jj/mm/aaaa"),'Accidents avec Arret'!#REF!,"prestataire edf hors cih")+COUNTIFS('Accidents avec Arret'!$E$4:$E$7999,"service",'Accidents avec Arret'!$A$4:$A$7999,"&gt;="&amp;TEXT(A155,"jj/mm/aaaa"),'Accidents avec Arret'!$A$4:$A$7999,"&lt;="&amp;TEXT(B168,"jj/mm/aaaa"),'Accidents avec Arret'!#REF!,"prestataire upa"))</f>
        <v>#REF!</v>
      </c>
      <c r="G184" s="137"/>
    </row>
    <row r="185" spans="1:7">
      <c r="B185" s="146" t="e">
        <f>COUNTIFS('Accidents avec Arret'!$E$4:$E$7999,"service",'Accidents avec Arret'!$A$4:$A$7999,"&gt;="&amp;TEXT(A156,"jj/mm/aaaa"),'Accidents avec Arret'!$A$4:$A$7999,"&lt;="&amp;TEXT(B169,"jj/mm/aaaa"))-(COUNTIFS('Accidents avec Arret'!$E$4:$E$7999,"service",'Accidents avec Arret'!$A$4:$A$7999,"&gt;="&amp;TEXT(A156,"jj/mm/aaaa"),'Accidents avec Arret'!$A$4:$A$7999,"&lt;="&amp;TEXT(B169,"jj/mm/aaaa"),'Accidents avec Arret'!#REF!,"vallorcine")+COUNTIFS('Accidents avec Arret'!$E$4:$E$7999,"service",'Accidents avec Arret'!$A$4:$A$7999,"&gt;="&amp;TEXT(A156,"jj/mm/aaaa"),'Accidents avec Arret'!$A$4:$A$7999,"&lt;="&amp;TEXT(B169,"jj/mm/aaaa"),'Accidents avec Arret'!#REF!,"prestataire CIH")+COUNTIFS('Accidents avec Arret'!$E$4:$E$7999,"service",'Accidents avec Arret'!$A$4:$A$7999,"&gt;="&amp;TEXT(A156,"jj/mm/aaaa"),'Accidents avec Arret'!$A$4:$A$7999,"&lt;="&amp;TEXT(B169,"jj/mm/aaaa"),'Accidents avec Arret'!#REF!,"prestataire edf hors cih")+COUNTIFS('Accidents avec Arret'!$E$4:$E$7999,"service",'Accidents avec Arret'!$A$4:$A$7999,"&gt;="&amp;TEXT(A156,"jj/mm/aaaa"),'Accidents avec Arret'!$A$4:$A$7999,"&lt;="&amp;TEXT(B169,"jj/mm/aaaa"),'Accidents avec Arret'!#REF!,"prestataire upa"))</f>
        <v>#REF!</v>
      </c>
      <c r="G185" s="137"/>
    </row>
    <row r="186" spans="1:7">
      <c r="B186" s="146" t="e">
        <f>COUNTIFS('Accidents avec Arret'!$E$4:$E$7999,"service",'Accidents avec Arret'!$A$4:$A$7999,"&gt;="&amp;TEXT(A157,"jj/mm/aaaa"),'Accidents avec Arret'!$A$4:$A$7999,"&lt;="&amp;TEXT(B170,"jj/mm/aaaa"))-(COUNTIFS('Accidents avec Arret'!$E$4:$E$7999,"service",'Accidents avec Arret'!$A$4:$A$7999,"&gt;="&amp;TEXT(A157,"jj/mm/aaaa"),'Accidents avec Arret'!$A$4:$A$7999,"&lt;="&amp;TEXT(B170,"jj/mm/aaaa"),'Accidents avec Arret'!#REF!,"vallorcine")+COUNTIFS('Accidents avec Arret'!$E$4:$E$7999,"service",'Accidents avec Arret'!$A$4:$A$7999,"&gt;="&amp;TEXT(A157,"jj/mm/aaaa"),'Accidents avec Arret'!$A$4:$A$7999,"&lt;="&amp;TEXT(B170,"jj/mm/aaaa"),'Accidents avec Arret'!#REF!,"prestataire CIH")+COUNTIFS('Accidents avec Arret'!$E$4:$E$7999,"service",'Accidents avec Arret'!$A$4:$A$7999,"&gt;="&amp;TEXT(A157,"jj/mm/aaaa"),'Accidents avec Arret'!$A$4:$A$7999,"&lt;="&amp;TEXT(B170,"jj/mm/aaaa"),'Accidents avec Arret'!#REF!,"prestataire edf hors cih")+COUNTIFS('Accidents avec Arret'!$E$4:$E$7999,"service",'Accidents avec Arret'!$A$4:$A$7999,"&gt;="&amp;TEXT(A157,"jj/mm/aaaa"),'Accidents avec Arret'!$A$4:$A$7999,"&lt;="&amp;TEXT(B170,"jj/mm/aaaa"),'Accidents avec Arret'!#REF!,"prestataire upa"))</f>
        <v>#REF!</v>
      </c>
      <c r="G186" s="137"/>
    </row>
    <row r="187" spans="1:7">
      <c r="B187" s="146" t="e">
        <f>COUNTIFS('Accidents avec Arret'!$E$4:$E$7999,"service",'Accidents avec Arret'!$A$4:$A$7999,"&gt;="&amp;TEXT(A158,"jj/mm/aaaa"),'Accidents avec Arret'!$A$4:$A$7999,"&lt;="&amp;TEXT(B171,"jj/mm/aaaa"))-(COUNTIFS('Accidents avec Arret'!$E$4:$E$7999,"service",'Accidents avec Arret'!$A$4:$A$7999,"&gt;="&amp;TEXT(A158,"jj/mm/aaaa"),'Accidents avec Arret'!$A$4:$A$7999,"&lt;="&amp;TEXT(B171,"jj/mm/aaaa"),'Accidents avec Arret'!#REF!,"vallorcine")+COUNTIFS('Accidents avec Arret'!$E$4:$E$7999,"service",'Accidents avec Arret'!$A$4:$A$7999,"&gt;="&amp;TEXT(A158,"jj/mm/aaaa"),'Accidents avec Arret'!$A$4:$A$7999,"&lt;="&amp;TEXT(B171,"jj/mm/aaaa"),'Accidents avec Arret'!#REF!,"prestataire CIH")+COUNTIFS('Accidents avec Arret'!$E$4:$E$7999,"service",'Accidents avec Arret'!$A$4:$A$7999,"&gt;="&amp;TEXT(A158,"jj/mm/aaaa"),'Accidents avec Arret'!$A$4:$A$7999,"&lt;="&amp;TEXT(B171,"jj/mm/aaaa"),'Accidents avec Arret'!#REF!,"prestataire edf hors cih")+COUNTIFS('Accidents avec Arret'!$E$4:$E$7999,"service",'Accidents avec Arret'!$A$4:$A$7999,"&gt;="&amp;TEXT(A158,"jj/mm/aaaa"),'Accidents avec Arret'!$A$4:$A$7999,"&lt;="&amp;TEXT(B171,"jj/mm/aaaa"),'Accidents avec Arret'!#REF!,"prestataire upa"))</f>
        <v>#REF!</v>
      </c>
      <c r="G187" s="137"/>
    </row>
    <row r="188" spans="1:7">
      <c r="B188" s="146" t="e">
        <f>COUNTIFS('Accidents avec Arret'!$E$4:$E$7999,"service",'Accidents avec Arret'!$A$4:$A$7999,"&gt;="&amp;TEXT(A159,"jj/mm/aaaa"),'Accidents avec Arret'!$A$4:$A$7999,"&lt;="&amp;TEXT(B172,"jj/mm/aaaa"))-(COUNTIFS('Accidents avec Arret'!$E$4:$E$7999,"service",'Accidents avec Arret'!$A$4:$A$7999,"&gt;="&amp;TEXT(A159,"jj/mm/aaaa"),'Accidents avec Arret'!$A$4:$A$7999,"&lt;="&amp;TEXT(B172,"jj/mm/aaaa"),'Accidents avec Arret'!#REF!,"vallorcine")+COUNTIFS('Accidents avec Arret'!$E$4:$E$7999,"service",'Accidents avec Arret'!$A$4:$A$7999,"&gt;="&amp;TEXT(A159,"jj/mm/aaaa"),'Accidents avec Arret'!$A$4:$A$7999,"&lt;="&amp;TEXT(B172,"jj/mm/aaaa"),'Accidents avec Arret'!#REF!,"prestataire CIH")+COUNTIFS('Accidents avec Arret'!$E$4:$E$7999,"service",'Accidents avec Arret'!$A$4:$A$7999,"&gt;="&amp;TEXT(A159,"jj/mm/aaaa"),'Accidents avec Arret'!$A$4:$A$7999,"&lt;="&amp;TEXT(B172,"jj/mm/aaaa"),'Accidents avec Arret'!#REF!,"prestataire edf hors cih")+COUNTIFS('Accidents avec Arret'!$E$4:$E$7999,"service",'Accidents avec Arret'!$A$4:$A$7999,"&gt;="&amp;TEXT(A159,"jj/mm/aaaa"),'Accidents avec Arret'!$A$4:$A$7999,"&lt;="&amp;TEXT(B172,"jj/mm/aaaa"),'Accidents avec Arret'!#REF!,"prestataire upa"))</f>
        <v>#REF!</v>
      </c>
      <c r="G188" s="137"/>
    </row>
    <row r="189" spans="1:7">
      <c r="B189" s="146" t="e">
        <f>COUNTIFS('Accidents avec Arret'!$E$4:$E$7999,"service",'Accidents avec Arret'!$A$4:$A$7999,"&gt;="&amp;TEXT(A160,"jj/mm/aaaa"),'Accidents avec Arret'!$A$4:$A$7999,"&lt;="&amp;TEXT(B173,"jj/mm/aaaa"))-(COUNTIFS('Accidents avec Arret'!$E$4:$E$7999,"service",'Accidents avec Arret'!$A$4:$A$7999,"&gt;="&amp;TEXT(A160,"jj/mm/aaaa"),'Accidents avec Arret'!$A$4:$A$7999,"&lt;="&amp;TEXT(B173,"jj/mm/aaaa"),'Accidents avec Arret'!#REF!,"vallorcine")+COUNTIFS('Accidents avec Arret'!$E$4:$E$7999,"service",'Accidents avec Arret'!$A$4:$A$7999,"&gt;="&amp;TEXT(A160,"jj/mm/aaaa"),'Accidents avec Arret'!$A$4:$A$7999,"&lt;="&amp;TEXT(B173,"jj/mm/aaaa"),'Accidents avec Arret'!#REF!,"prestataire CIH")+COUNTIFS('Accidents avec Arret'!$E$4:$E$7999,"service",'Accidents avec Arret'!$A$4:$A$7999,"&gt;="&amp;TEXT(A160,"jj/mm/aaaa"),'Accidents avec Arret'!$A$4:$A$7999,"&lt;="&amp;TEXT(B173,"jj/mm/aaaa"),'Accidents avec Arret'!#REF!,"prestataire edf hors cih")+COUNTIFS('Accidents avec Arret'!$E$4:$E$7999,"service",'Accidents avec Arret'!$A$4:$A$7999,"&gt;="&amp;TEXT(A160,"jj/mm/aaaa"),'Accidents avec Arret'!$A$4:$A$7999,"&lt;="&amp;TEXT(B173,"jj/mm/aaaa"),'Accidents avec Arret'!#REF!,"prestataire upa"))</f>
        <v>#REF!</v>
      </c>
      <c r="G189" s="137"/>
    </row>
    <row r="190" spans="1:7">
      <c r="B190" s="146" t="e">
        <f>COUNTIFS('Accidents avec Arret'!$E$4:$E$7999,"service",'Accidents avec Arret'!$A$4:$A$7999,"&gt;="&amp;TEXT(A161,"jj/mm/aaaa"),'Accidents avec Arret'!$A$4:$A$7999,"&lt;="&amp;TEXT(B174,"jj/mm/aaaa"))-(COUNTIFS('Accidents avec Arret'!$E$4:$E$7999,"service",'Accidents avec Arret'!$A$4:$A$7999,"&gt;="&amp;TEXT(A161,"jj/mm/aaaa"),'Accidents avec Arret'!$A$4:$A$7999,"&lt;="&amp;TEXT(B174,"jj/mm/aaaa"),'Accidents avec Arret'!#REF!,"vallorcine")+COUNTIFS('Accidents avec Arret'!$E$4:$E$7999,"service",'Accidents avec Arret'!$A$4:$A$7999,"&gt;="&amp;TEXT(A161,"jj/mm/aaaa"),'Accidents avec Arret'!$A$4:$A$7999,"&lt;="&amp;TEXT(B174,"jj/mm/aaaa"),'Accidents avec Arret'!#REF!,"prestataire CIH")+COUNTIFS('Accidents avec Arret'!$E$4:$E$7999,"service",'Accidents avec Arret'!$A$4:$A$7999,"&gt;="&amp;TEXT(A161,"jj/mm/aaaa"),'Accidents avec Arret'!$A$4:$A$7999,"&lt;="&amp;TEXT(B174,"jj/mm/aaaa"),'Accidents avec Arret'!#REF!,"prestataire edf hors cih")+COUNTIFS('Accidents avec Arret'!$E$4:$E$7999,"service",'Accidents avec Arret'!$A$4:$A$7999,"&gt;="&amp;TEXT(A161,"jj/mm/aaaa"),'Accidents avec Arret'!$A$4:$A$7999,"&lt;="&amp;TEXT(B174,"jj/mm/aaaa"),'Accidents avec Arret'!#REF!,"prestataire upa"))</f>
        <v>#REF!</v>
      </c>
      <c r="G190" s="137"/>
    </row>
    <row r="191" spans="1:7">
      <c r="B191" s="146" t="e">
        <f>COUNTIFS('Accidents avec Arret'!$E$4:$E$7999,"service",'Accidents avec Arret'!$A$4:$A$7999,"&gt;="&amp;TEXT(A162,"jj/mm/aaaa"),'Accidents avec Arret'!$A$4:$A$7999,"&lt;="&amp;TEXT(B175,"jj/mm/aaaa"))-(COUNTIFS('Accidents avec Arret'!$E$4:$E$7999,"service",'Accidents avec Arret'!$A$4:$A$7999,"&gt;="&amp;TEXT(A162,"jj/mm/aaaa"),'Accidents avec Arret'!$A$4:$A$7999,"&lt;="&amp;TEXT(B175,"jj/mm/aaaa"),'Accidents avec Arret'!#REF!,"vallorcine")+COUNTIFS('Accidents avec Arret'!$E$4:$E$7999,"service",'Accidents avec Arret'!$A$4:$A$7999,"&gt;="&amp;TEXT(A162,"jj/mm/aaaa"),'Accidents avec Arret'!$A$4:$A$7999,"&lt;="&amp;TEXT(B175,"jj/mm/aaaa"),'Accidents avec Arret'!#REF!,"prestataire CIH")+COUNTIFS('Accidents avec Arret'!$E$4:$E$7999,"service",'Accidents avec Arret'!$A$4:$A$7999,"&gt;="&amp;TEXT(A162,"jj/mm/aaaa"),'Accidents avec Arret'!$A$4:$A$7999,"&lt;="&amp;TEXT(B175,"jj/mm/aaaa"),'Accidents avec Arret'!#REF!,"prestataire edf hors cih")+COUNTIFS('Accidents avec Arret'!$E$4:$E$7999,"service",'Accidents avec Arret'!$A$4:$A$7999,"&gt;="&amp;TEXT(A162,"jj/mm/aaaa"),'Accidents avec Arret'!$A$4:$A$7999,"&lt;="&amp;TEXT(B175,"jj/mm/aaaa"),'Accidents avec Arret'!#REF!,"prestataire upa"))</f>
        <v>#REF!</v>
      </c>
      <c r="G191" s="137"/>
    </row>
    <row r="192" spans="1:7">
      <c r="B192" s="131"/>
      <c r="G192" s="137"/>
    </row>
    <row r="193" spans="2:7">
      <c r="B193" s="131"/>
      <c r="C193" s="80"/>
      <c r="D193" s="137"/>
      <c r="E193" s="229"/>
      <c r="F193" s="176"/>
      <c r="G193" s="137"/>
    </row>
    <row r="194" spans="2:7">
      <c r="B194" s="131"/>
      <c r="C194" s="176"/>
      <c r="D194" s="137"/>
      <c r="E194" s="229"/>
      <c r="F194" s="176"/>
      <c r="G194" s="137"/>
    </row>
    <row r="195" spans="2:7">
      <c r="B195" s="131"/>
      <c r="C195" s="176"/>
      <c r="D195" s="137"/>
      <c r="E195" s="229"/>
      <c r="F195" s="176"/>
      <c r="G195" s="137"/>
    </row>
    <row r="196" spans="2:7">
      <c r="B196" s="131"/>
      <c r="C196" s="176"/>
      <c r="D196" s="137"/>
      <c r="E196" s="229"/>
      <c r="F196" s="176"/>
      <c r="G196" s="137"/>
    </row>
    <row r="197" spans="2:7">
      <c r="B197" s="131"/>
      <c r="C197" s="176"/>
      <c r="D197" s="137"/>
      <c r="E197" s="178"/>
      <c r="F197" s="176"/>
      <c r="G197" s="137"/>
    </row>
    <row r="198" spans="2:7">
      <c r="B198" s="131"/>
      <c r="D198" s="156">
        <v>42005</v>
      </c>
      <c r="E198" s="156">
        <v>42035</v>
      </c>
      <c r="F198" s="176"/>
      <c r="G198" s="137"/>
    </row>
    <row r="199" spans="2:7">
      <c r="B199" s="131"/>
      <c r="D199" s="156">
        <v>42036</v>
      </c>
      <c r="E199" s="78">
        <v>42063</v>
      </c>
      <c r="F199" s="176"/>
      <c r="G199" s="137"/>
    </row>
    <row r="200" spans="2:7">
      <c r="B200" s="131"/>
      <c r="D200" s="156">
        <v>42064</v>
      </c>
      <c r="E200" s="156">
        <v>42094</v>
      </c>
      <c r="F200" s="176"/>
      <c r="G200" s="137"/>
    </row>
    <row r="201" spans="2:7">
      <c r="B201" s="131"/>
      <c r="D201" s="156">
        <v>42095</v>
      </c>
      <c r="E201" s="78">
        <v>42124</v>
      </c>
      <c r="F201" s="176"/>
      <c r="G201" s="137"/>
    </row>
    <row r="202" spans="2:7">
      <c r="B202" s="131"/>
      <c r="D202" s="156">
        <v>42125</v>
      </c>
      <c r="E202" s="156">
        <v>42155</v>
      </c>
      <c r="F202" s="176"/>
      <c r="G202" s="137"/>
    </row>
    <row r="203" spans="2:7">
      <c r="B203" s="131"/>
      <c r="D203" s="156">
        <v>42156</v>
      </c>
      <c r="E203" s="78">
        <v>42185</v>
      </c>
      <c r="F203" s="176"/>
      <c r="G203" s="137"/>
    </row>
    <row r="204" spans="2:7">
      <c r="B204" s="131"/>
      <c r="D204" s="156">
        <v>42186</v>
      </c>
      <c r="E204" s="156">
        <v>42216</v>
      </c>
      <c r="F204" s="176"/>
      <c r="G204" s="137"/>
    </row>
    <row r="205" spans="2:7">
      <c r="B205" s="131"/>
      <c r="D205" s="156">
        <v>42217</v>
      </c>
      <c r="E205" s="78">
        <v>42247</v>
      </c>
      <c r="F205" s="176"/>
      <c r="G205" s="137"/>
    </row>
    <row r="206" spans="2:7">
      <c r="B206" s="131"/>
      <c r="D206" s="156">
        <v>42248</v>
      </c>
      <c r="E206" s="156">
        <v>42277</v>
      </c>
      <c r="F206" s="176"/>
      <c r="G206" s="137"/>
    </row>
    <row r="207" spans="2:7">
      <c r="B207" s="131"/>
      <c r="D207" s="156">
        <v>42278</v>
      </c>
      <c r="E207" s="78">
        <v>42308</v>
      </c>
      <c r="F207" s="176"/>
      <c r="G207" s="137"/>
    </row>
    <row r="208" spans="2:7">
      <c r="B208" s="131"/>
      <c r="D208" s="156">
        <v>42309</v>
      </c>
      <c r="E208" s="156">
        <v>42338</v>
      </c>
      <c r="F208" s="176"/>
      <c r="G208" s="137"/>
    </row>
    <row r="209" spans="2:7">
      <c r="B209" s="131"/>
      <c r="D209" s="156">
        <v>42339</v>
      </c>
      <c r="E209" s="78">
        <v>42369</v>
      </c>
      <c r="F209" s="176"/>
      <c r="G209" s="137"/>
    </row>
    <row r="210" spans="2:7">
      <c r="B210" s="131"/>
      <c r="E210" s="174"/>
      <c r="F210" s="176"/>
      <c r="G210" s="137"/>
    </row>
    <row r="211" spans="2:7">
      <c r="B211" s="131"/>
      <c r="E211" s="174"/>
      <c r="F211" s="176"/>
      <c r="G211" s="137"/>
    </row>
    <row r="212" spans="2:7">
      <c r="B212" s="131"/>
      <c r="E212" s="174"/>
      <c r="F212" s="176"/>
      <c r="G212" s="137"/>
    </row>
    <row r="213" spans="2:7">
      <c r="B213" s="131"/>
      <c r="D213" s="11" t="s">
        <v>26</v>
      </c>
      <c r="E213" s="11" t="s">
        <v>27</v>
      </c>
      <c r="F213" s="176"/>
      <c r="G213" s="137"/>
    </row>
    <row r="214" spans="2:7">
      <c r="B214" s="131"/>
      <c r="C214" s="159"/>
      <c r="D214" s="146" t="e">
        <f>COUNTIFS(#REF!,"service",#REF!,"&gt;="&amp;TEXT(D198,"jj/mm/aaaa"),#REF!,"&lt;="&amp;TEXT(E198,"jj/mm/aaaa"))-(COUNTIFS(#REF!,"service",#REF!,"&gt;="&amp;TEXT(D198,"jj/mm/aaaa"),#REF!,"&lt;="&amp;TEXT(E198,"jj/mm/aaaa"),#REF!,"intérimaire")+COUNTIFS(#REF!,"service",#REF!,"&gt;="&amp;TEXT(D198,"jj/mm/aaaa"),#REF!,"&lt;="&amp;TEXT(E198,"jj/mm/aaaa"),#REF!,"prestataire CIH")+COUNTIFS(#REF!,"service",#REF!,"&gt;="&amp;TEXT(D198,"jj/mm/aaaa"),#REF!,"&lt;="&amp;TEXT(E198,"jj/mm/aaaa"),#REF!,"prestataire edf hors cih"))</f>
        <v>#REF!</v>
      </c>
      <c r="E214" s="79" t="e">
        <f>COUNTIFS('Accidents avec Arret'!$E$4:$E$7999,"service",'Accidents avec Arret'!$A$4:$A$7999,"&gt;="&amp;TEXT(D198,"jj/mm/aaaa"),'Accidents avec Arret'!$A$4:$A$7999,"&lt;="&amp;TEXT(E198,"jj/mm/aaaa"))-(COUNTIFS('Accidents avec Arret'!$E$4:$E$7999,"service",'Accidents avec Arret'!$A$4:$A$7999,"&gt;="&amp;TEXT(D198,"jj/mm/aaaa"),'Accidents avec Arret'!$A$4:$A$7999,"&lt;="&amp;TEXT(E198,"jj/mm/aaaa"),'Accidents avec Arret'!#REF!,"vallorcine")+COUNTIFS('Accidents avec Arret'!$E$4:$E$7999,"service",'Accidents avec Arret'!$A$4:$A$7999,"&gt;="&amp;TEXT(D198,"jj/mm/aaaa"),'Accidents avec Arret'!$A$4:$A$7999,"&lt;="&amp;TEXT(E198,"jj/mm/aaaa"),'Accidents avec Arret'!#REF!,"prestataire CIH")+COUNTIFS('Accidents avec Arret'!$E$4:$E$7999,"service",'Accidents avec Arret'!$A$4:$A$7999,"&gt;="&amp;TEXT(D198,"jj/mm/aaaa"),'Accidents avec Arret'!$A$4:$A$7999,"&lt;="&amp;TEXT(E198,"jj/mm/aaaa"),'Accidents avec Arret'!#REF!,"prestataire edf hors cih")+COUNTIFS('Accidents avec Arret'!$E$4:$E$7999,"service",'Accidents avec Arret'!$A$4:$A$7999,"&gt;="&amp;TEXT(D198,"jj/mm/aaaa"),'Accidents avec Arret'!$A$4:$A$7999,"&lt;="&amp;TEXT(E198,"jj/mm/aaaa"),'Accidents avec Arret'!#REF!,"prestataire upa"))</f>
        <v>#REF!</v>
      </c>
      <c r="F214" s="176"/>
      <c r="G214" s="137"/>
    </row>
    <row r="215" spans="2:7">
      <c r="B215" s="131"/>
      <c r="C215" s="159"/>
      <c r="D215" s="146" t="e">
        <f>COUNTIFS(#REF!,"service",#REF!,"&gt;="&amp;TEXT(D199,"jj/mm/aaaa"),#REF!,"&lt;="&amp;TEXT(E199,"jj/mm/aaaa"))-(COUNTIFS(#REF!,"service",#REF!,"&gt;="&amp;TEXT(D199,"jj/mm/aaaa"),#REF!,"&lt;="&amp;TEXT(E199,"jj/mm/aaaa"),#REF!,"intérimaire")+COUNTIFS(#REF!,"service",#REF!,"&gt;="&amp;TEXT(D199,"jj/mm/aaaa"),#REF!,"&lt;="&amp;TEXT(E199,"jj/mm/aaaa"),#REF!,"prestataire CIH")+COUNTIFS(#REF!,"service",#REF!,"&gt;="&amp;TEXT(D199,"jj/mm/aaaa"),#REF!,"&lt;="&amp;TEXT(E199,"jj/mm/aaaa"),#REF!,"prestataire edf hors cih"))</f>
        <v>#REF!</v>
      </c>
      <c r="E215" s="79" t="e">
        <f>COUNTIFS('Accidents avec Arret'!$E$4:$E$7999,"service",'Accidents avec Arret'!$A$4:$A$7999,"&gt;="&amp;TEXT(D199,"jj/mm/aaaa"),'Accidents avec Arret'!$A$4:$A$7999,"&lt;="&amp;TEXT(E199,"jj/mm/aaaa"))-(COUNTIFS('Accidents avec Arret'!$E$4:$E$7999,"service",'Accidents avec Arret'!$A$4:$A$7999,"&gt;="&amp;TEXT(D199,"jj/mm/aaaa"),'Accidents avec Arret'!$A$4:$A$7999,"&lt;="&amp;TEXT(E199,"jj/mm/aaaa"),'Accidents avec Arret'!#REF!,"vallorcine")+COUNTIFS('Accidents avec Arret'!$E$4:$E$7999,"service",'Accidents avec Arret'!$A$4:$A$7999,"&gt;="&amp;TEXT(D199,"jj/mm/aaaa"),'Accidents avec Arret'!$A$4:$A$7999,"&lt;="&amp;TEXT(E199,"jj/mm/aaaa"),'Accidents avec Arret'!#REF!,"prestataire CIH")+COUNTIFS('Accidents avec Arret'!$E$4:$E$7999,"service",'Accidents avec Arret'!$A$4:$A$7999,"&gt;="&amp;TEXT(D199,"jj/mm/aaaa"),'Accidents avec Arret'!$A$4:$A$7999,"&lt;="&amp;TEXT(E199,"jj/mm/aaaa"),'Accidents avec Arret'!#REF!,"prestataire edf hors cih")+COUNTIFS('Accidents avec Arret'!$E$4:$E$7999,"service",'Accidents avec Arret'!$A$4:$A$7999,"&gt;="&amp;TEXT(D199,"jj/mm/aaaa"),'Accidents avec Arret'!$A$4:$A$7999,"&lt;="&amp;TEXT(E199,"jj/mm/aaaa"),'Accidents avec Arret'!#REF!,"prestataire upa"))</f>
        <v>#REF!</v>
      </c>
      <c r="F215" s="176"/>
      <c r="G215" s="137"/>
    </row>
    <row r="216" spans="2:7">
      <c r="B216" s="131"/>
      <c r="C216" s="159"/>
      <c r="D216" s="146" t="e">
        <f>COUNTIFS(#REF!,"service",#REF!,"&gt;="&amp;TEXT(D200,"jj/mm/aaaa"),#REF!,"&lt;="&amp;TEXT(E200,"jj/mm/aaaa"))-(COUNTIFS(#REF!,"service",#REF!,"&gt;="&amp;TEXT(D200,"jj/mm/aaaa"),#REF!,"&lt;="&amp;TEXT(E200,"jj/mm/aaaa"),#REF!,"intérimaire")+COUNTIFS(#REF!,"service",#REF!,"&gt;="&amp;TEXT(D200,"jj/mm/aaaa"),#REF!,"&lt;="&amp;TEXT(E200,"jj/mm/aaaa"),#REF!,"prestataire CIH")+COUNTIFS(#REF!,"service",#REF!,"&gt;="&amp;TEXT(D200,"jj/mm/aaaa"),#REF!,"&lt;="&amp;TEXT(E200,"jj/mm/aaaa"),#REF!,"prestataire edf hors cih"))</f>
        <v>#REF!</v>
      </c>
      <c r="E216" s="79" t="e">
        <f>COUNTIFS('Accidents avec Arret'!$E$4:$E$7999,"service",'Accidents avec Arret'!$A$4:$A$7999,"&gt;="&amp;TEXT(D200,"jj/mm/aaaa"),'Accidents avec Arret'!$A$4:$A$7999,"&lt;="&amp;TEXT(E200,"jj/mm/aaaa"))-(COUNTIFS('Accidents avec Arret'!$E$4:$E$7999,"service",'Accidents avec Arret'!$A$4:$A$7999,"&gt;="&amp;TEXT(D200,"jj/mm/aaaa"),'Accidents avec Arret'!$A$4:$A$7999,"&lt;="&amp;TEXT(E200,"jj/mm/aaaa"),'Accidents avec Arret'!#REF!,"vallorcine")+COUNTIFS('Accidents avec Arret'!$E$4:$E$7999,"service",'Accidents avec Arret'!$A$4:$A$7999,"&gt;="&amp;TEXT(D200,"jj/mm/aaaa"),'Accidents avec Arret'!$A$4:$A$7999,"&lt;="&amp;TEXT(E200,"jj/mm/aaaa"),'Accidents avec Arret'!#REF!,"prestataire CIH")+COUNTIFS('Accidents avec Arret'!$E$4:$E$7999,"service",'Accidents avec Arret'!$A$4:$A$7999,"&gt;="&amp;TEXT(D200,"jj/mm/aaaa"),'Accidents avec Arret'!$A$4:$A$7999,"&lt;="&amp;TEXT(E200,"jj/mm/aaaa"),'Accidents avec Arret'!#REF!,"prestataire edf hors cih")+COUNTIFS('Accidents avec Arret'!$E$4:$E$7999,"service",'Accidents avec Arret'!$A$4:$A$7999,"&gt;="&amp;TEXT(D200,"jj/mm/aaaa"),'Accidents avec Arret'!$A$4:$A$7999,"&lt;="&amp;TEXT(E200,"jj/mm/aaaa"),'Accidents avec Arret'!#REF!,"prestataire upa"))</f>
        <v>#REF!</v>
      </c>
      <c r="F216" s="176"/>
      <c r="G216" s="137"/>
    </row>
    <row r="217" spans="2:7">
      <c r="B217" s="131"/>
      <c r="C217" s="159"/>
      <c r="D217" s="146" t="e">
        <f>COUNTIFS(#REF!,"service",#REF!,"&gt;="&amp;TEXT(D201,"jj/mm/aaaa"),#REF!,"&lt;="&amp;TEXT(E201,"jj/mm/aaaa"))-(COUNTIFS(#REF!,"service",#REF!,"&gt;="&amp;TEXT(D201,"jj/mm/aaaa"),#REF!,"&lt;="&amp;TEXT(E201,"jj/mm/aaaa"),#REF!,"intérimaire")+COUNTIFS(#REF!,"service",#REF!,"&gt;="&amp;TEXT(D201,"jj/mm/aaaa"),#REF!,"&lt;="&amp;TEXT(E201,"jj/mm/aaaa"),#REF!,"prestataire CIH")+COUNTIFS(#REF!,"service",#REF!,"&gt;="&amp;TEXT(D201,"jj/mm/aaaa"),#REF!,"&lt;="&amp;TEXT(E201,"jj/mm/aaaa"),#REF!,"prestataire edf hors cih"))</f>
        <v>#REF!</v>
      </c>
      <c r="E217" s="79" t="e">
        <f>COUNTIFS('Accidents avec Arret'!$E$4:$E$7999,"service",'Accidents avec Arret'!$A$4:$A$7999,"&gt;="&amp;TEXT(D201,"jj/mm/aaaa"),'Accidents avec Arret'!$A$4:$A$7999,"&lt;="&amp;TEXT(E201,"jj/mm/aaaa"))-(COUNTIFS('Accidents avec Arret'!$E$4:$E$7999,"service",'Accidents avec Arret'!$A$4:$A$7999,"&gt;="&amp;TEXT(D201,"jj/mm/aaaa"),'Accidents avec Arret'!$A$4:$A$7999,"&lt;="&amp;TEXT(E201,"jj/mm/aaaa"),'Accidents avec Arret'!#REF!,"vallorcine")+COUNTIFS('Accidents avec Arret'!$E$4:$E$7999,"service",'Accidents avec Arret'!$A$4:$A$7999,"&gt;="&amp;TEXT(D201,"jj/mm/aaaa"),'Accidents avec Arret'!$A$4:$A$7999,"&lt;="&amp;TEXT(E201,"jj/mm/aaaa"),'Accidents avec Arret'!#REF!,"prestataire CIH")+COUNTIFS('Accidents avec Arret'!$E$4:$E$7999,"service",'Accidents avec Arret'!$A$4:$A$7999,"&gt;="&amp;TEXT(D201,"jj/mm/aaaa"),'Accidents avec Arret'!$A$4:$A$7999,"&lt;="&amp;TEXT(E201,"jj/mm/aaaa"),'Accidents avec Arret'!#REF!,"prestataire edf hors cih")+COUNTIFS('Accidents avec Arret'!$E$4:$E$7999,"service",'Accidents avec Arret'!$A$4:$A$7999,"&gt;="&amp;TEXT(D201,"jj/mm/aaaa"),'Accidents avec Arret'!$A$4:$A$7999,"&lt;="&amp;TEXT(E201,"jj/mm/aaaa"),'Accidents avec Arret'!#REF!,"prestataire upa"))</f>
        <v>#REF!</v>
      </c>
      <c r="F217" s="131"/>
      <c r="G217" s="131"/>
    </row>
    <row r="218" spans="2:7">
      <c r="B218" s="131"/>
      <c r="C218" s="159"/>
      <c r="D218" s="146" t="e">
        <f>COUNTIFS(#REF!,"service",#REF!,"&gt;="&amp;TEXT(D202,"jj/mm/aaaa"),#REF!,"&lt;="&amp;TEXT(E202,"jj/mm/aaaa"))-(COUNTIFS(#REF!,"service",#REF!,"&gt;="&amp;TEXT(D202,"jj/mm/aaaa"),#REF!,"&lt;="&amp;TEXT(E202,"jj/mm/aaaa"),#REF!,"intérimaire")+COUNTIFS(#REF!,"service",#REF!,"&gt;="&amp;TEXT(D202,"jj/mm/aaaa"),#REF!,"&lt;="&amp;TEXT(E202,"jj/mm/aaaa"),#REF!,"prestataire CIH")+COUNTIFS(#REF!,"service",#REF!,"&gt;="&amp;TEXT(D202,"jj/mm/aaaa"),#REF!,"&lt;="&amp;TEXT(E202,"jj/mm/aaaa"),#REF!,"prestataire edf hors cih"))</f>
        <v>#REF!</v>
      </c>
      <c r="E218" s="79" t="e">
        <f>COUNTIFS('Accidents avec Arret'!$E$4:$E$7999,"service",'Accidents avec Arret'!$A$4:$A$7999,"&gt;="&amp;TEXT(D202,"jj/mm/aaaa"),'Accidents avec Arret'!$A$4:$A$7999,"&lt;="&amp;TEXT(E202,"jj/mm/aaaa"))-(COUNTIFS('Accidents avec Arret'!$E$4:$E$7999,"service",'Accidents avec Arret'!$A$4:$A$7999,"&gt;="&amp;TEXT(D202,"jj/mm/aaaa"),'Accidents avec Arret'!$A$4:$A$7999,"&lt;="&amp;TEXT(E202,"jj/mm/aaaa"),'Accidents avec Arret'!#REF!,"vallorcine")+COUNTIFS('Accidents avec Arret'!$E$4:$E$7999,"service",'Accidents avec Arret'!$A$4:$A$7999,"&gt;="&amp;TEXT(D202,"jj/mm/aaaa"),'Accidents avec Arret'!$A$4:$A$7999,"&lt;="&amp;TEXT(E202,"jj/mm/aaaa"),'Accidents avec Arret'!#REF!,"prestataire CIH")+COUNTIFS('Accidents avec Arret'!$E$4:$E$7999,"service",'Accidents avec Arret'!$A$4:$A$7999,"&gt;="&amp;TEXT(D202,"jj/mm/aaaa"),'Accidents avec Arret'!$A$4:$A$7999,"&lt;="&amp;TEXT(E202,"jj/mm/aaaa"),'Accidents avec Arret'!#REF!,"prestataire edf hors cih")+COUNTIFS('Accidents avec Arret'!$E$4:$E$7999,"service",'Accidents avec Arret'!$A$4:$A$7999,"&gt;="&amp;TEXT(D202,"jj/mm/aaaa"),'Accidents avec Arret'!$A$4:$A$7999,"&lt;="&amp;TEXT(E202,"jj/mm/aaaa"),'Accidents avec Arret'!#REF!,"prestataire upa"))</f>
        <v>#REF!</v>
      </c>
      <c r="F218" s="131"/>
      <c r="G218" s="131"/>
    </row>
    <row r="219" spans="2:7">
      <c r="B219" s="131"/>
      <c r="C219" s="159"/>
      <c r="D219" s="146" t="e">
        <f>COUNTIFS(#REF!,"service",#REF!,"&gt;="&amp;TEXT(D203,"jj/mm/aaaa"),#REF!,"&lt;="&amp;TEXT(E203,"jj/mm/aaaa"))-(COUNTIFS(#REF!,"service",#REF!,"&gt;="&amp;TEXT(D203,"jj/mm/aaaa"),#REF!,"&lt;="&amp;TEXT(E203,"jj/mm/aaaa"),#REF!,"intérimaire")+COUNTIFS(#REF!,"service",#REF!,"&gt;="&amp;TEXT(D203,"jj/mm/aaaa"),#REF!,"&lt;="&amp;TEXT(E203,"jj/mm/aaaa"),#REF!,"prestataire CIH")+COUNTIFS(#REF!,"service",#REF!,"&gt;="&amp;TEXT(D203,"jj/mm/aaaa"),#REF!,"&lt;="&amp;TEXT(E203,"jj/mm/aaaa"),#REF!,"prestataire edf hors cih"))</f>
        <v>#REF!</v>
      </c>
      <c r="E219" s="79" t="e">
        <f>COUNTIFS('Accidents avec Arret'!$E$4:$E$7999,"service",'Accidents avec Arret'!$A$4:$A$7999,"&gt;="&amp;TEXT(D203,"jj/mm/aaaa"),'Accidents avec Arret'!$A$4:$A$7999,"&lt;="&amp;TEXT(E203,"jj/mm/aaaa"))-(COUNTIFS('Accidents avec Arret'!$E$4:$E$7999,"service",'Accidents avec Arret'!$A$4:$A$7999,"&gt;="&amp;TEXT(D203,"jj/mm/aaaa"),'Accidents avec Arret'!$A$4:$A$7999,"&lt;="&amp;TEXT(E203,"jj/mm/aaaa"),'Accidents avec Arret'!#REF!,"vallorcine")+COUNTIFS('Accidents avec Arret'!$E$4:$E$7999,"service",'Accidents avec Arret'!$A$4:$A$7999,"&gt;="&amp;TEXT(D203,"jj/mm/aaaa"),'Accidents avec Arret'!$A$4:$A$7999,"&lt;="&amp;TEXT(E203,"jj/mm/aaaa"),'Accidents avec Arret'!#REF!,"prestataire CIH")+COUNTIFS('Accidents avec Arret'!$E$4:$E$7999,"service",'Accidents avec Arret'!$A$4:$A$7999,"&gt;="&amp;TEXT(D203,"jj/mm/aaaa"),'Accidents avec Arret'!$A$4:$A$7999,"&lt;="&amp;TEXT(E203,"jj/mm/aaaa"),'Accidents avec Arret'!#REF!,"prestataire edf hors cih")+COUNTIFS('Accidents avec Arret'!$E$4:$E$7999,"service",'Accidents avec Arret'!$A$4:$A$7999,"&gt;="&amp;TEXT(D203,"jj/mm/aaaa"),'Accidents avec Arret'!$A$4:$A$7999,"&lt;="&amp;TEXT(E203,"jj/mm/aaaa"),'Accidents avec Arret'!#REF!,"prestataire upa"))</f>
        <v>#REF!</v>
      </c>
      <c r="F219" s="131"/>
      <c r="G219" s="131"/>
    </row>
    <row r="220" spans="2:7">
      <c r="B220" s="131"/>
      <c r="C220" s="159"/>
      <c r="D220" s="146" t="e">
        <f>COUNTIFS(#REF!,"service",#REF!,"&gt;="&amp;TEXT(D204,"jj/mm/aaaa"),#REF!,"&lt;="&amp;TEXT(E204,"jj/mm/aaaa"))-(COUNTIFS(#REF!,"service",#REF!,"&gt;="&amp;TEXT(D204,"jj/mm/aaaa"),#REF!,"&lt;="&amp;TEXT(E204,"jj/mm/aaaa"),#REF!,"intérimaire")+COUNTIFS(#REF!,"service",#REF!,"&gt;="&amp;TEXT(D204,"jj/mm/aaaa"),#REF!,"&lt;="&amp;TEXT(E204,"jj/mm/aaaa"),#REF!,"prestataire CIH")+COUNTIFS(#REF!,"service",#REF!,"&gt;="&amp;TEXT(D204,"jj/mm/aaaa"),#REF!,"&lt;="&amp;TEXT(E204,"jj/mm/aaaa"),#REF!,"prestataire edf hors cih"))</f>
        <v>#REF!</v>
      </c>
      <c r="E220" s="79" t="e">
        <f>COUNTIFS('Accidents avec Arret'!$E$4:$E$7999,"service",'Accidents avec Arret'!$A$4:$A$7999,"&gt;="&amp;TEXT(D204,"jj/mm/aaaa"),'Accidents avec Arret'!$A$4:$A$7999,"&lt;="&amp;TEXT(E204,"jj/mm/aaaa"))-(COUNTIFS('Accidents avec Arret'!$E$4:$E$7999,"service",'Accidents avec Arret'!$A$4:$A$7999,"&gt;="&amp;TEXT(D204,"jj/mm/aaaa"),'Accidents avec Arret'!$A$4:$A$7999,"&lt;="&amp;TEXT(E204,"jj/mm/aaaa"),'Accidents avec Arret'!#REF!,"vallorcine")+COUNTIFS('Accidents avec Arret'!$E$4:$E$7999,"service",'Accidents avec Arret'!$A$4:$A$7999,"&gt;="&amp;TEXT(D204,"jj/mm/aaaa"),'Accidents avec Arret'!$A$4:$A$7999,"&lt;="&amp;TEXT(E204,"jj/mm/aaaa"),'Accidents avec Arret'!#REF!,"prestataire CIH")+COUNTIFS('Accidents avec Arret'!$E$4:$E$7999,"service",'Accidents avec Arret'!$A$4:$A$7999,"&gt;="&amp;TEXT(D204,"jj/mm/aaaa"),'Accidents avec Arret'!$A$4:$A$7999,"&lt;="&amp;TEXT(E204,"jj/mm/aaaa"),'Accidents avec Arret'!#REF!,"prestataire edf hors cih")+COUNTIFS('Accidents avec Arret'!$E$4:$E$7999,"service",'Accidents avec Arret'!$A$4:$A$7999,"&gt;="&amp;TEXT(D204,"jj/mm/aaaa"),'Accidents avec Arret'!$A$4:$A$7999,"&lt;="&amp;TEXT(E204,"jj/mm/aaaa"),'Accidents avec Arret'!#REF!,"prestataire upa"))</f>
        <v>#REF!</v>
      </c>
      <c r="F220" s="131"/>
      <c r="G220" s="131"/>
    </row>
    <row r="221" spans="2:7">
      <c r="B221" s="131"/>
      <c r="C221" s="159"/>
      <c r="D221" s="146" t="e">
        <f>COUNTIFS(#REF!,"service",#REF!,"&gt;="&amp;TEXT(D205,"jj/mm/aaaa"),#REF!,"&lt;="&amp;TEXT(E205,"jj/mm/aaaa"))-(COUNTIFS(#REF!,"service",#REF!,"&gt;="&amp;TEXT(D205,"jj/mm/aaaa"),#REF!,"&lt;="&amp;TEXT(E205,"jj/mm/aaaa"),#REF!,"intérimaire")+COUNTIFS(#REF!,"service",#REF!,"&gt;="&amp;TEXT(D205,"jj/mm/aaaa"),#REF!,"&lt;="&amp;TEXT(E205,"jj/mm/aaaa"),#REF!,"prestataire CIH")+COUNTIFS(#REF!,"service",#REF!,"&gt;="&amp;TEXT(D205,"jj/mm/aaaa"),#REF!,"&lt;="&amp;TEXT(E205,"jj/mm/aaaa"),#REF!,"prestataire edf hors cih"))</f>
        <v>#REF!</v>
      </c>
      <c r="E221" s="79" t="e">
        <f>COUNTIFS('Accidents avec Arret'!$E$4:$E$7999,"service",'Accidents avec Arret'!$A$4:$A$7999,"&gt;="&amp;TEXT(D205,"jj/mm/aaaa"),'Accidents avec Arret'!$A$4:$A$7999,"&lt;="&amp;TEXT(E205,"jj/mm/aaaa"))-(COUNTIFS('Accidents avec Arret'!$E$4:$E$7999,"service",'Accidents avec Arret'!$A$4:$A$7999,"&gt;="&amp;TEXT(D205,"jj/mm/aaaa"),'Accidents avec Arret'!$A$4:$A$7999,"&lt;="&amp;TEXT(E205,"jj/mm/aaaa"),'Accidents avec Arret'!#REF!,"vallorcine")+COUNTIFS('Accidents avec Arret'!$E$4:$E$7999,"service",'Accidents avec Arret'!$A$4:$A$7999,"&gt;="&amp;TEXT(D205,"jj/mm/aaaa"),'Accidents avec Arret'!$A$4:$A$7999,"&lt;="&amp;TEXT(E205,"jj/mm/aaaa"),'Accidents avec Arret'!#REF!,"prestataire CIH")+COUNTIFS('Accidents avec Arret'!$E$4:$E$7999,"service",'Accidents avec Arret'!$A$4:$A$7999,"&gt;="&amp;TEXT(D205,"jj/mm/aaaa"),'Accidents avec Arret'!$A$4:$A$7999,"&lt;="&amp;TEXT(E205,"jj/mm/aaaa"),'Accidents avec Arret'!#REF!,"prestataire edf hors cih")+COUNTIFS('Accidents avec Arret'!$E$4:$E$7999,"service",'Accidents avec Arret'!$A$4:$A$7999,"&gt;="&amp;TEXT(D205,"jj/mm/aaaa"),'Accidents avec Arret'!$A$4:$A$7999,"&lt;="&amp;TEXT(E205,"jj/mm/aaaa"),'Accidents avec Arret'!#REF!,"prestataire upa"))</f>
        <v>#REF!</v>
      </c>
      <c r="F221" s="131"/>
      <c r="G221" s="131"/>
    </row>
    <row r="222" spans="2:7">
      <c r="B222" s="131"/>
      <c r="C222" s="159"/>
      <c r="D222" s="146" t="e">
        <f>COUNTIFS(#REF!,"service",#REF!,"&gt;="&amp;TEXT(D206,"jj/mm/aaaa"),#REF!,"&lt;="&amp;TEXT(E206,"jj/mm/aaaa"))-(COUNTIFS(#REF!,"service",#REF!,"&gt;="&amp;TEXT(D206,"jj/mm/aaaa"),#REF!,"&lt;="&amp;TEXT(E206,"jj/mm/aaaa"),#REF!,"intérimaire")+COUNTIFS(#REF!,"service",#REF!,"&gt;="&amp;TEXT(D206,"jj/mm/aaaa"),#REF!,"&lt;="&amp;TEXT(E206,"jj/mm/aaaa"),#REF!,"prestataire CIH")+COUNTIFS(#REF!,"service",#REF!,"&gt;="&amp;TEXT(D206,"jj/mm/aaaa"),#REF!,"&lt;="&amp;TEXT(E206,"jj/mm/aaaa"),#REF!,"prestataire edf hors cih"))</f>
        <v>#REF!</v>
      </c>
      <c r="E222" s="79" t="e">
        <f>COUNTIFS('Accidents avec Arret'!$E$4:$E$7999,"service",'Accidents avec Arret'!$A$4:$A$7999,"&gt;="&amp;TEXT(D206,"jj/mm/aaaa"),'Accidents avec Arret'!$A$4:$A$7999,"&lt;="&amp;TEXT(E206,"jj/mm/aaaa"))-(COUNTIFS('Accidents avec Arret'!$E$4:$E$7999,"service",'Accidents avec Arret'!$A$4:$A$7999,"&gt;="&amp;TEXT(D206,"jj/mm/aaaa"),'Accidents avec Arret'!$A$4:$A$7999,"&lt;="&amp;TEXT(E206,"jj/mm/aaaa"),'Accidents avec Arret'!#REF!,"vallorcine")+COUNTIFS('Accidents avec Arret'!$E$4:$E$7999,"service",'Accidents avec Arret'!$A$4:$A$7999,"&gt;="&amp;TEXT(D206,"jj/mm/aaaa"),'Accidents avec Arret'!$A$4:$A$7999,"&lt;="&amp;TEXT(E206,"jj/mm/aaaa"),'Accidents avec Arret'!#REF!,"prestataire CIH")+COUNTIFS('Accidents avec Arret'!$E$4:$E$7999,"service",'Accidents avec Arret'!$A$4:$A$7999,"&gt;="&amp;TEXT(D206,"jj/mm/aaaa"),'Accidents avec Arret'!$A$4:$A$7999,"&lt;="&amp;TEXT(E206,"jj/mm/aaaa"),'Accidents avec Arret'!#REF!,"prestataire edf hors cih")+COUNTIFS('Accidents avec Arret'!$E$4:$E$7999,"service",'Accidents avec Arret'!$A$4:$A$7999,"&gt;="&amp;TEXT(D206,"jj/mm/aaaa"),'Accidents avec Arret'!$A$4:$A$7999,"&lt;="&amp;TEXT(E206,"jj/mm/aaaa"),'Accidents avec Arret'!#REF!,"prestataire upa"))</f>
        <v>#REF!</v>
      </c>
      <c r="F222" s="131"/>
      <c r="G222" s="131"/>
    </row>
    <row r="223" spans="2:7">
      <c r="B223" s="131"/>
      <c r="C223" s="159"/>
      <c r="D223" s="146" t="e">
        <f>COUNTIFS(#REF!,"service",#REF!,"&gt;="&amp;TEXT(D207,"jj/mm/aaaa"),#REF!,"&lt;="&amp;TEXT(E207,"jj/mm/aaaa"))-(COUNTIFS(#REF!,"service",#REF!,"&gt;="&amp;TEXT(D207,"jj/mm/aaaa"),#REF!,"&lt;="&amp;TEXT(E207,"jj/mm/aaaa"),#REF!,"intérimaire")+COUNTIFS(#REF!,"service",#REF!,"&gt;="&amp;TEXT(D207,"jj/mm/aaaa"),#REF!,"&lt;="&amp;TEXT(E207,"jj/mm/aaaa"),#REF!,"prestataire CIH")+COUNTIFS(#REF!,"service",#REF!,"&gt;="&amp;TEXT(D207,"jj/mm/aaaa"),#REF!,"&lt;="&amp;TEXT(E207,"jj/mm/aaaa"),#REF!,"prestataire edf hors cih"))</f>
        <v>#REF!</v>
      </c>
      <c r="E223" s="79" t="e">
        <f>COUNTIFS('Accidents avec Arret'!$E$4:$E$7999,"service",'Accidents avec Arret'!$A$4:$A$7999,"&gt;="&amp;TEXT(D207,"jj/mm/aaaa"),'Accidents avec Arret'!$A$4:$A$7999,"&lt;="&amp;TEXT(E207,"jj/mm/aaaa"))-(COUNTIFS('Accidents avec Arret'!$E$4:$E$7999,"service",'Accidents avec Arret'!$A$4:$A$7999,"&gt;="&amp;TEXT(D207,"jj/mm/aaaa"),'Accidents avec Arret'!$A$4:$A$7999,"&lt;="&amp;TEXT(E207,"jj/mm/aaaa"),'Accidents avec Arret'!#REF!,"vallorcine")+COUNTIFS('Accidents avec Arret'!$E$4:$E$7999,"service",'Accidents avec Arret'!$A$4:$A$7999,"&gt;="&amp;TEXT(D207,"jj/mm/aaaa"),'Accidents avec Arret'!$A$4:$A$7999,"&lt;="&amp;TEXT(E207,"jj/mm/aaaa"),'Accidents avec Arret'!#REF!,"prestataire CIH")+COUNTIFS('Accidents avec Arret'!$E$4:$E$7999,"service",'Accidents avec Arret'!$A$4:$A$7999,"&gt;="&amp;TEXT(D207,"jj/mm/aaaa"),'Accidents avec Arret'!$A$4:$A$7999,"&lt;="&amp;TEXT(E207,"jj/mm/aaaa"),'Accidents avec Arret'!#REF!,"prestataire edf hors cih")+COUNTIFS('Accidents avec Arret'!$E$4:$E$7999,"service",'Accidents avec Arret'!$A$4:$A$7999,"&gt;="&amp;TEXT(D207,"jj/mm/aaaa"),'Accidents avec Arret'!$A$4:$A$7999,"&lt;="&amp;TEXT(E207,"jj/mm/aaaa"),'Accidents avec Arret'!#REF!,"prestataire upa"))</f>
        <v>#REF!</v>
      </c>
      <c r="F223" s="131"/>
      <c r="G223" s="131"/>
    </row>
    <row r="224" spans="2:7">
      <c r="B224" s="131"/>
      <c r="C224" s="159"/>
      <c r="D224" s="146" t="e">
        <f>COUNTIFS(#REF!,"service",#REF!,"&gt;="&amp;TEXT(D208,"jj/mm/aaaa"),#REF!,"&lt;="&amp;TEXT(E208,"jj/mm/aaaa"))-(COUNTIFS(#REF!,"service",#REF!,"&gt;="&amp;TEXT(D208,"jj/mm/aaaa"),#REF!,"&lt;="&amp;TEXT(E208,"jj/mm/aaaa"),#REF!,"intérimaire")+COUNTIFS(#REF!,"service",#REF!,"&gt;="&amp;TEXT(D208,"jj/mm/aaaa"),#REF!,"&lt;="&amp;TEXT(E208,"jj/mm/aaaa"),#REF!,"prestataire CIH")+COUNTIFS(#REF!,"service",#REF!,"&gt;="&amp;TEXT(D208,"jj/mm/aaaa"),#REF!,"&lt;="&amp;TEXT(E208,"jj/mm/aaaa"),#REF!,"prestataire edf hors cih"))</f>
        <v>#REF!</v>
      </c>
      <c r="E224" s="79" t="e">
        <f>COUNTIFS('Accidents avec Arret'!$E$4:$E$7999,"service",'Accidents avec Arret'!$A$4:$A$7999,"&gt;="&amp;TEXT(D208,"jj/mm/aaaa"),'Accidents avec Arret'!$A$4:$A$7999,"&lt;="&amp;TEXT(E208,"jj/mm/aaaa"))-(COUNTIFS('Accidents avec Arret'!$E$4:$E$7999,"service",'Accidents avec Arret'!$A$4:$A$7999,"&gt;="&amp;TEXT(D208,"jj/mm/aaaa"),'Accidents avec Arret'!$A$4:$A$7999,"&lt;="&amp;TEXT(E208,"jj/mm/aaaa"),'Accidents avec Arret'!#REF!,"vallorcine")+COUNTIFS('Accidents avec Arret'!$E$4:$E$7999,"service",'Accidents avec Arret'!$A$4:$A$7999,"&gt;="&amp;TEXT(D208,"jj/mm/aaaa"),'Accidents avec Arret'!$A$4:$A$7999,"&lt;="&amp;TEXT(E208,"jj/mm/aaaa"),'Accidents avec Arret'!#REF!,"prestataire CIH")+COUNTIFS('Accidents avec Arret'!$E$4:$E$7999,"service",'Accidents avec Arret'!$A$4:$A$7999,"&gt;="&amp;TEXT(D208,"jj/mm/aaaa"),'Accidents avec Arret'!$A$4:$A$7999,"&lt;="&amp;TEXT(E208,"jj/mm/aaaa"),'Accidents avec Arret'!#REF!,"prestataire edf hors cih")+COUNTIFS('Accidents avec Arret'!$E$4:$E$7999,"service",'Accidents avec Arret'!$A$4:$A$7999,"&gt;="&amp;TEXT(D208,"jj/mm/aaaa"),'Accidents avec Arret'!$A$4:$A$7999,"&lt;="&amp;TEXT(E208,"jj/mm/aaaa"),'Accidents avec Arret'!#REF!,"prestataire upa"))</f>
        <v>#REF!</v>
      </c>
      <c r="F224" s="131"/>
      <c r="G224" s="131"/>
    </row>
    <row r="225" spans="2:7">
      <c r="B225" s="131"/>
      <c r="C225" s="159"/>
      <c r="D225" s="146" t="e">
        <f>COUNTIFS(#REF!,"service",#REF!,"&gt;="&amp;TEXT(D209,"jj/mm/aaaa"),#REF!,"&lt;="&amp;TEXT(E209,"jj/mm/aaaa"))-(COUNTIFS(#REF!,"service",#REF!,"&gt;="&amp;TEXT(D209,"jj/mm/aaaa"),#REF!,"&lt;="&amp;TEXT(E209,"jj/mm/aaaa"),#REF!,"intérimaire")+COUNTIFS(#REF!,"service",#REF!,"&gt;="&amp;TEXT(D209,"jj/mm/aaaa"),#REF!,"&lt;="&amp;TEXT(E209,"jj/mm/aaaa"),#REF!,"prestataire CIH")+COUNTIFS(#REF!,"service",#REF!,"&gt;="&amp;TEXT(D209,"jj/mm/aaaa"),#REF!,"&lt;="&amp;TEXT(E209,"jj/mm/aaaa"),#REF!,"prestataire edf hors cih"))</f>
        <v>#REF!</v>
      </c>
      <c r="E225" s="79" t="e">
        <f>COUNTIFS('Accidents avec Arret'!$E$4:$E$7999,"service",'Accidents avec Arret'!$A$4:$A$7999,"&gt;="&amp;TEXT(D209,"jj/mm/aaaa"),'Accidents avec Arret'!$A$4:$A$7999,"&lt;="&amp;TEXT(E209,"jj/mm/aaaa"))-(COUNTIFS('Accidents avec Arret'!$E$4:$E$7999,"service",'Accidents avec Arret'!$A$4:$A$7999,"&gt;="&amp;TEXT(D209,"jj/mm/aaaa"),'Accidents avec Arret'!$A$4:$A$7999,"&lt;="&amp;TEXT(E209,"jj/mm/aaaa"),'Accidents avec Arret'!#REF!,"vallorcine")+COUNTIFS('Accidents avec Arret'!$E$4:$E$7999,"service",'Accidents avec Arret'!$A$4:$A$7999,"&gt;="&amp;TEXT(D209,"jj/mm/aaaa"),'Accidents avec Arret'!$A$4:$A$7999,"&lt;="&amp;TEXT(E209,"jj/mm/aaaa"),'Accidents avec Arret'!#REF!,"prestataire CIH")+COUNTIFS('Accidents avec Arret'!$E$4:$E$7999,"service",'Accidents avec Arret'!$A$4:$A$7999,"&gt;="&amp;TEXT(D209,"jj/mm/aaaa"),'Accidents avec Arret'!$A$4:$A$7999,"&lt;="&amp;TEXT(E209,"jj/mm/aaaa"),'Accidents avec Arret'!#REF!,"prestataire edf hors cih")+COUNTIFS('Accidents avec Arret'!$E$4:$E$7999,"service",'Accidents avec Arret'!$A$4:$A$7999,"&gt;="&amp;TEXT(D209,"jj/mm/aaaa"),'Accidents avec Arret'!$A$4:$A$7999,"&lt;="&amp;TEXT(E209,"jj/mm/aaaa"),'Accidents avec Arret'!#REF!,"prestataire upa"))</f>
        <v>#REF!</v>
      </c>
      <c r="F225" s="131"/>
      <c r="G225" s="131"/>
    </row>
    <row r="226" spans="2:7">
      <c r="B226" s="131"/>
      <c r="C226" s="131"/>
      <c r="D226" s="131"/>
      <c r="E226" s="131"/>
      <c r="F226" s="131"/>
      <c r="G226" s="131"/>
    </row>
    <row r="227" spans="2:7">
      <c r="B227" s="131"/>
      <c r="C227" s="131"/>
      <c r="D227" s="131"/>
      <c r="E227" s="131"/>
      <c r="F227" s="131"/>
      <c r="G227" s="131"/>
    </row>
    <row r="228" spans="2:7">
      <c r="B228" s="131"/>
      <c r="C228" s="131"/>
      <c r="D228" s="131"/>
      <c r="E228" s="131"/>
      <c r="F228" s="131"/>
      <c r="G228" s="131"/>
    </row>
    <row r="229" spans="2:7">
      <c r="B229" s="131"/>
      <c r="C229" s="131"/>
      <c r="D229" s="131"/>
      <c r="E229" s="131"/>
      <c r="F229" s="131"/>
      <c r="G229" s="131"/>
    </row>
    <row r="230" spans="2:7">
      <c r="B230" s="131"/>
      <c r="C230" s="131"/>
      <c r="D230" s="131"/>
      <c r="E230" s="131"/>
      <c r="F230" s="131"/>
      <c r="G230" s="131"/>
    </row>
    <row r="231" spans="2:7">
      <c r="B231" s="131"/>
      <c r="C231" s="131"/>
      <c r="D231" s="131"/>
      <c r="E231" s="131"/>
      <c r="F231" s="131"/>
      <c r="G231" s="131"/>
    </row>
    <row r="232" spans="2:7">
      <c r="B232" s="131"/>
      <c r="C232" s="131"/>
      <c r="D232" s="131"/>
      <c r="E232" s="131"/>
      <c r="F232" s="131"/>
      <c r="G232" s="131"/>
    </row>
    <row r="233" spans="2:7">
      <c r="B233" s="131"/>
      <c r="C233" s="131"/>
      <c r="D233" s="131"/>
      <c r="E233" s="131"/>
      <c r="F233" s="131"/>
      <c r="G233" s="131"/>
    </row>
    <row r="234" spans="2:7">
      <c r="B234" s="131"/>
      <c r="C234" s="131"/>
      <c r="D234" s="131"/>
      <c r="E234" s="131"/>
      <c r="F234" s="131"/>
      <c r="G234" s="131"/>
    </row>
    <row r="235" spans="2:7">
      <c r="B235" s="131"/>
      <c r="C235" s="131"/>
      <c r="D235" s="131"/>
      <c r="E235" s="131"/>
      <c r="F235" s="131"/>
      <c r="G235" s="131"/>
    </row>
    <row r="236" spans="2:7">
      <c r="B236" s="131"/>
      <c r="C236" s="131"/>
      <c r="D236" s="131"/>
      <c r="E236" s="131"/>
      <c r="F236" s="131"/>
      <c r="G236" s="131"/>
    </row>
    <row r="237" spans="2:7">
      <c r="B237" s="131"/>
      <c r="C237" s="131"/>
      <c r="D237" s="131"/>
      <c r="E237" s="131"/>
      <c r="F237" s="131"/>
      <c r="G237" s="131"/>
    </row>
    <row r="238" spans="2:7">
      <c r="B238" s="131"/>
      <c r="C238" s="131"/>
      <c r="D238" s="131"/>
      <c r="E238" s="131"/>
      <c r="F238" s="131"/>
      <c r="G238" s="131"/>
    </row>
    <row r="239" spans="2:7">
      <c r="B239" s="131"/>
      <c r="C239" s="131"/>
      <c r="D239" s="131"/>
      <c r="E239" s="131"/>
      <c r="F239" s="131"/>
      <c r="G239" s="131"/>
    </row>
    <row r="240" spans="2:7">
      <c r="B240" s="131"/>
      <c r="C240" s="131"/>
      <c r="D240" s="131"/>
      <c r="E240" s="131"/>
      <c r="F240" s="131"/>
      <c r="G240" s="131"/>
    </row>
    <row r="241" spans="2:7">
      <c r="B241" s="131"/>
      <c r="C241" s="131"/>
      <c r="D241" s="131"/>
      <c r="E241" s="131"/>
      <c r="F241" s="131"/>
      <c r="G241" s="131"/>
    </row>
    <row r="242" spans="2:7">
      <c r="B242" s="131"/>
      <c r="C242" s="131"/>
      <c r="D242" s="131"/>
      <c r="E242" s="131"/>
      <c r="F242" s="131"/>
      <c r="G242" s="131"/>
    </row>
    <row r="243" spans="2:7">
      <c r="B243" s="131"/>
      <c r="C243" s="131"/>
      <c r="D243" s="131"/>
      <c r="E243" s="131"/>
      <c r="F243" s="131"/>
      <c r="G243" s="131"/>
    </row>
    <row r="244" spans="2:7">
      <c r="B244" s="131"/>
      <c r="C244" s="131"/>
      <c r="D244" s="131"/>
      <c r="E244" s="131"/>
      <c r="F244" s="131"/>
      <c r="G244" s="131"/>
    </row>
    <row r="245" spans="2:7">
      <c r="B245" s="131"/>
      <c r="C245" s="131"/>
      <c r="D245" s="131"/>
      <c r="E245" s="131"/>
      <c r="F245" s="131"/>
      <c r="G245" s="131"/>
    </row>
    <row r="246" spans="2:7">
      <c r="B246" s="131"/>
      <c r="C246" s="131"/>
      <c r="D246" s="131"/>
      <c r="E246" s="131"/>
      <c r="F246" s="131"/>
      <c r="G246" s="131"/>
    </row>
    <row r="247" spans="2:7">
      <c r="B247" s="131"/>
      <c r="C247" s="131"/>
      <c r="D247" s="131"/>
      <c r="E247" s="131"/>
      <c r="F247" s="131"/>
      <c r="G247" s="131"/>
    </row>
    <row r="248" spans="2:7">
      <c r="B248" s="131"/>
      <c r="C248" s="131"/>
      <c r="D248" s="131"/>
      <c r="E248" s="131"/>
      <c r="F248" s="131"/>
      <c r="G248" s="131"/>
    </row>
    <row r="249" spans="2:7">
      <c r="B249" s="131"/>
      <c r="C249" s="131"/>
      <c r="D249" s="131"/>
      <c r="E249" s="131"/>
      <c r="F249" s="131"/>
      <c r="G249" s="131"/>
    </row>
    <row r="250" spans="2:7">
      <c r="B250" s="131"/>
      <c r="C250" s="131"/>
      <c r="D250" s="131"/>
      <c r="E250" s="131"/>
      <c r="F250" s="131"/>
      <c r="G250" s="131"/>
    </row>
    <row r="251" spans="2:7">
      <c r="B251" s="131"/>
      <c r="C251" s="131"/>
      <c r="D251" s="131"/>
      <c r="E251" s="131"/>
      <c r="F251" s="131"/>
      <c r="G251" s="131"/>
    </row>
    <row r="252" spans="2:7">
      <c r="B252" s="131"/>
      <c r="C252" s="131"/>
      <c r="D252" s="131"/>
      <c r="E252" s="131"/>
      <c r="F252" s="131"/>
      <c r="G252" s="131"/>
    </row>
    <row r="253" spans="2:7">
      <c r="B253" s="131"/>
      <c r="C253" s="131"/>
      <c r="D253" s="131"/>
      <c r="E253" s="131"/>
      <c r="F253" s="131"/>
      <c r="G253" s="131"/>
    </row>
    <row r="254" spans="2:7">
      <c r="B254" s="131"/>
      <c r="C254" s="131"/>
      <c r="D254" s="131"/>
      <c r="E254" s="131"/>
      <c r="F254" s="131"/>
      <c r="G254" s="131"/>
    </row>
    <row r="255" spans="2:7">
      <c r="B255" s="131"/>
      <c r="C255" s="131"/>
      <c r="D255" s="131"/>
      <c r="E255" s="131"/>
      <c r="F255" s="131"/>
      <c r="G255" s="131"/>
    </row>
    <row r="256" spans="2:7">
      <c r="B256" s="131"/>
      <c r="C256" s="131"/>
      <c r="D256" s="131"/>
      <c r="E256" s="131"/>
      <c r="F256" s="131"/>
      <c r="G256" s="131"/>
    </row>
    <row r="257" spans="2:7">
      <c r="B257" s="131"/>
      <c r="C257" s="131"/>
      <c r="D257" s="131"/>
      <c r="E257" s="131"/>
      <c r="F257" s="131"/>
      <c r="G257" s="131"/>
    </row>
    <row r="258" spans="2:7">
      <c r="B258" s="131"/>
      <c r="C258" s="131"/>
      <c r="D258" s="131"/>
      <c r="E258" s="131"/>
      <c r="F258" s="131"/>
      <c r="G258" s="131"/>
    </row>
    <row r="259" spans="2:7">
      <c r="B259" s="131"/>
      <c r="C259" s="131"/>
      <c r="D259" s="131"/>
      <c r="E259" s="131"/>
      <c r="F259" s="131"/>
      <c r="G259" s="131"/>
    </row>
    <row r="260" spans="2:7">
      <c r="B260" s="131"/>
      <c r="C260" s="131"/>
      <c r="D260" s="131"/>
      <c r="E260" s="131"/>
      <c r="F260" s="131"/>
      <c r="G260" s="131"/>
    </row>
    <row r="261" spans="2:7">
      <c r="B261" s="131"/>
      <c r="C261" s="131"/>
      <c r="D261" s="131"/>
      <c r="E261" s="131"/>
      <c r="F261" s="131"/>
      <c r="G261" s="131"/>
    </row>
    <row r="262" spans="2:7">
      <c r="B262" s="131"/>
      <c r="C262" s="131"/>
      <c r="D262" s="131"/>
      <c r="E262" s="131"/>
      <c r="F262" s="131"/>
      <c r="G262" s="131"/>
    </row>
    <row r="263" spans="2:7">
      <c r="B263" s="131"/>
      <c r="C263" s="131"/>
      <c r="D263" s="131"/>
      <c r="E263" s="131"/>
      <c r="F263" s="131"/>
      <c r="G263" s="131"/>
    </row>
    <row r="264" spans="2:7">
      <c r="B264" s="131"/>
      <c r="C264" s="131"/>
      <c r="D264" s="131"/>
      <c r="E264" s="131"/>
      <c r="F264" s="131"/>
      <c r="G264" s="131"/>
    </row>
    <row r="265" spans="2:7">
      <c r="B265" s="131"/>
      <c r="C265" s="131"/>
      <c r="D265" s="131"/>
      <c r="E265" s="131"/>
      <c r="F265" s="131"/>
      <c r="G265" s="131"/>
    </row>
    <row r="266" spans="2:7">
      <c r="B266" s="131"/>
      <c r="C266" s="131"/>
      <c r="D266" s="131"/>
      <c r="E266" s="131"/>
      <c r="F266" s="131"/>
      <c r="G266" s="131"/>
    </row>
    <row r="267" spans="2:7">
      <c r="B267" s="131"/>
      <c r="C267" s="131"/>
      <c r="D267" s="131"/>
      <c r="E267" s="131"/>
      <c r="F267" s="131"/>
      <c r="G267" s="131"/>
    </row>
    <row r="268" spans="2:7">
      <c r="B268" s="131"/>
      <c r="C268" s="131"/>
      <c r="D268" s="131"/>
      <c r="E268" s="131"/>
      <c r="F268" s="131"/>
      <c r="G268" s="131"/>
    </row>
    <row r="269" spans="2:7">
      <c r="B269" s="131"/>
      <c r="C269" s="131"/>
      <c r="D269" s="131"/>
      <c r="E269" s="131"/>
      <c r="F269" s="131"/>
      <c r="G269" s="131"/>
    </row>
    <row r="270" spans="2:7">
      <c r="B270" s="131"/>
      <c r="C270" s="131"/>
      <c r="D270" s="131"/>
      <c r="E270" s="131"/>
      <c r="F270" s="131"/>
      <c r="G270" s="131"/>
    </row>
    <row r="271" spans="2:7">
      <c r="B271" s="131"/>
      <c r="C271" s="131"/>
      <c r="D271" s="131"/>
      <c r="E271" s="131"/>
      <c r="F271" s="131"/>
      <c r="G271" s="131"/>
    </row>
    <row r="272" spans="2:7">
      <c r="B272" s="131"/>
      <c r="C272" s="131"/>
      <c r="D272" s="131"/>
      <c r="E272" s="131"/>
      <c r="F272" s="131"/>
      <c r="G272" s="131"/>
    </row>
    <row r="273" spans="2:7">
      <c r="B273" s="131"/>
      <c r="C273" s="131"/>
      <c r="D273" s="131"/>
      <c r="E273" s="131"/>
      <c r="F273" s="131"/>
      <c r="G273" s="131"/>
    </row>
    <row r="274" spans="2:7">
      <c r="B274" s="131"/>
      <c r="C274" s="131"/>
      <c r="D274" s="131"/>
      <c r="E274" s="131"/>
      <c r="F274" s="131"/>
      <c r="G274" s="131"/>
    </row>
    <row r="275" spans="2:7">
      <c r="C275" s="131"/>
      <c r="D275" s="131"/>
      <c r="E275" s="131"/>
      <c r="F275" s="131"/>
      <c r="G275" s="131"/>
    </row>
    <row r="276" spans="2:7">
      <c r="C276" s="131"/>
      <c r="D276" s="131"/>
      <c r="E276" s="131"/>
      <c r="F276" s="131"/>
      <c r="G276" s="131"/>
    </row>
    <row r="277" spans="2:7">
      <c r="C277" s="131"/>
      <c r="D277" s="131"/>
      <c r="E277" s="131"/>
      <c r="F277" s="131"/>
      <c r="G277" s="131"/>
    </row>
    <row r="278" spans="2:7">
      <c r="C278" s="131"/>
      <c r="D278" s="131"/>
      <c r="E278" s="131"/>
      <c r="F278" s="131"/>
      <c r="G278" s="131"/>
    </row>
    <row r="279" spans="2:7">
      <c r="C279" s="131"/>
      <c r="D279" s="131"/>
      <c r="E279" s="131"/>
      <c r="F279" s="131"/>
      <c r="G279" s="131"/>
    </row>
    <row r="280" spans="2:7">
      <c r="C280" s="131"/>
      <c r="D280" s="131"/>
      <c r="E280" s="131"/>
      <c r="F280" s="131"/>
      <c r="G280" s="131"/>
    </row>
    <row r="281" spans="2:7">
      <c r="C281" s="131"/>
      <c r="D281" s="131"/>
      <c r="E281" s="131"/>
      <c r="F281" s="131"/>
      <c r="G281" s="131"/>
    </row>
    <row r="282" spans="2:7">
      <c r="C282" s="131"/>
      <c r="D282" s="131"/>
      <c r="E282" s="131"/>
      <c r="F282" s="131"/>
      <c r="G282" s="131"/>
    </row>
    <row r="283" spans="2:7">
      <c r="C283" s="131"/>
      <c r="D283" s="131"/>
      <c r="E283" s="131"/>
      <c r="F283" s="131"/>
      <c r="G283" s="131"/>
    </row>
    <row r="284" spans="2:7">
      <c r="C284" s="131"/>
      <c r="D284" s="131"/>
      <c r="E284" s="131"/>
      <c r="F284" s="131"/>
      <c r="G284" s="131"/>
    </row>
    <row r="285" spans="2:7">
      <c r="C285" s="131"/>
      <c r="D285" s="131"/>
      <c r="E285" s="131"/>
      <c r="F285" s="131"/>
      <c r="G285" s="131"/>
    </row>
    <row r="286" spans="2:7">
      <c r="C286" s="131"/>
      <c r="D286" s="131"/>
      <c r="E286" s="131"/>
      <c r="F286" s="131"/>
      <c r="G286" s="131"/>
    </row>
    <row r="287" spans="2:7">
      <c r="C287" s="131"/>
      <c r="D287" s="131"/>
      <c r="E287" s="131"/>
      <c r="F287" s="131"/>
      <c r="G287" s="131"/>
    </row>
    <row r="288" spans="2:7">
      <c r="C288" s="131"/>
      <c r="D288" s="131"/>
      <c r="E288" s="131"/>
      <c r="F288" s="131"/>
      <c r="G288" s="131"/>
    </row>
    <row r="289" spans="3:7">
      <c r="C289" s="131"/>
      <c r="D289" s="131"/>
      <c r="E289" s="131"/>
      <c r="F289" s="131"/>
      <c r="G289" s="131"/>
    </row>
    <row r="290" spans="3:7">
      <c r="C290" s="131"/>
      <c r="D290" s="131"/>
      <c r="E290" s="131"/>
      <c r="F290" s="131"/>
      <c r="G290" s="131"/>
    </row>
    <row r="291" spans="3:7">
      <c r="C291" s="131"/>
      <c r="D291" s="131"/>
      <c r="E291" s="131"/>
      <c r="F291" s="131"/>
      <c r="G291" s="131"/>
    </row>
    <row r="292" spans="3:7">
      <c r="C292" s="131"/>
      <c r="D292" s="131"/>
      <c r="E292" s="131"/>
      <c r="F292" s="131"/>
      <c r="G292" s="131"/>
    </row>
    <row r="293" spans="3:7">
      <c r="C293" s="131"/>
      <c r="D293" s="131"/>
      <c r="E293" s="131"/>
      <c r="F293" s="131"/>
      <c r="G293" s="131"/>
    </row>
    <row r="294" spans="3:7">
      <c r="C294" s="131"/>
      <c r="D294" s="131"/>
      <c r="E294" s="131"/>
      <c r="F294" s="131"/>
      <c r="G294" s="131"/>
    </row>
    <row r="295" spans="3:7">
      <c r="C295" s="131"/>
      <c r="D295" s="131"/>
      <c r="E295" s="131"/>
      <c r="F295" s="131"/>
      <c r="G295" s="131"/>
    </row>
    <row r="296" spans="3:7">
      <c r="C296" s="131"/>
      <c r="D296" s="131"/>
      <c r="E296" s="131"/>
      <c r="F296" s="131"/>
      <c r="G296" s="131"/>
    </row>
    <row r="297" spans="3:7">
      <c r="C297" s="131"/>
      <c r="D297" s="131"/>
      <c r="E297" s="131"/>
      <c r="F297" s="131"/>
      <c r="G297" s="131"/>
    </row>
    <row r="298" spans="3:7">
      <c r="C298" s="131"/>
      <c r="D298" s="131"/>
      <c r="E298" s="131"/>
      <c r="F298" s="131"/>
      <c r="G298" s="131"/>
    </row>
    <row r="299" spans="3:7">
      <c r="C299" s="131"/>
      <c r="D299" s="131"/>
      <c r="E299" s="131"/>
      <c r="F299" s="131"/>
      <c r="G299" s="131"/>
    </row>
    <row r="300" spans="3:7">
      <c r="C300" s="131"/>
      <c r="D300" s="131"/>
      <c r="E300" s="131"/>
      <c r="F300" s="131"/>
      <c r="G300" s="131"/>
    </row>
    <row r="301" spans="3:7">
      <c r="C301" s="131"/>
      <c r="D301" s="131"/>
      <c r="E301" s="131"/>
      <c r="F301" s="131"/>
      <c r="G301" s="131"/>
    </row>
    <row r="302" spans="3:7">
      <c r="C302" s="131"/>
      <c r="D302" s="131"/>
      <c r="E302" s="131"/>
      <c r="F302" s="131"/>
      <c r="G302" s="131"/>
    </row>
    <row r="303" spans="3:7">
      <c r="C303" s="131"/>
      <c r="D303" s="131"/>
      <c r="E303" s="131"/>
      <c r="F303" s="131"/>
      <c r="G303" s="131"/>
    </row>
    <row r="304" spans="3:7">
      <c r="C304" s="131"/>
      <c r="D304" s="131"/>
      <c r="E304" s="131"/>
      <c r="F304" s="131"/>
      <c r="G304" s="131"/>
    </row>
    <row r="305" spans="3:7">
      <c r="C305" s="131"/>
      <c r="D305" s="131"/>
      <c r="E305" s="131"/>
      <c r="F305" s="131"/>
      <c r="G305" s="131"/>
    </row>
    <row r="306" spans="3:7">
      <c r="C306" s="131"/>
      <c r="D306" s="131"/>
      <c r="E306" s="131"/>
      <c r="F306" s="131"/>
      <c r="G306" s="131"/>
    </row>
    <row r="307" spans="3:7">
      <c r="C307" s="131"/>
      <c r="D307" s="131"/>
      <c r="E307" s="131"/>
      <c r="F307" s="131"/>
      <c r="G307" s="131"/>
    </row>
    <row r="308" spans="3:7">
      <c r="C308" s="131"/>
      <c r="D308" s="131"/>
      <c r="E308" s="131"/>
      <c r="F308" s="131"/>
      <c r="G308" s="131"/>
    </row>
  </sheetData>
  <sortState ref="H36:I43">
    <sortCondition descending="1" ref="I36"/>
    <sortCondition ref="H36"/>
  </sortState>
  <dataConsolidate/>
  <mergeCells count="8">
    <mergeCell ref="B159:B160"/>
    <mergeCell ref="E193:E194"/>
    <mergeCell ref="E195:E196"/>
    <mergeCell ref="G30:H30"/>
    <mergeCell ref="D7:D8"/>
    <mergeCell ref="E7:E8"/>
    <mergeCell ref="F17:G17"/>
    <mergeCell ref="H17:I17"/>
  </mergeCells>
  <dataValidations disablePrompts="1" count="1">
    <dataValidation type="list" allowBlank="1" showInputMessage="1" showErrorMessage="1" sqref="D7">
      <formula1>$N$4:$N$48</formula1>
    </dataValidation>
  </dataValidations>
  <hyperlinks>
    <hyperlink ref="O4" r:id="rId1"/>
    <hyperlink ref="O5" r:id="rId2"/>
    <hyperlink ref="O6" r:id="rId3"/>
    <hyperlink ref="O7" r:id="rId4"/>
    <hyperlink ref="O11" r:id="rId5"/>
    <hyperlink ref="O12" r:id="rId6"/>
    <hyperlink ref="O13" r:id="rId7"/>
    <hyperlink ref="O14" r:id="rId8"/>
    <hyperlink ref="O16" r:id="rId9"/>
    <hyperlink ref="O17" r:id="rId10"/>
    <hyperlink ref="O19" r:id="rId11"/>
    <hyperlink ref="O20" r:id="rId12"/>
    <hyperlink ref="O21" r:id="rId13"/>
    <hyperlink ref="O23" r:id="rId14"/>
    <hyperlink ref="O24" r:id="rId15"/>
    <hyperlink ref="O18" r:id="rId16"/>
    <hyperlink ref="O22" r:id="rId17"/>
  </hyperlinks>
  <pageMargins left="0.23622047244094491" right="3.937007874015748E-2" top="0.35433070866141736" bottom="0.35433070866141736" header="0.31496062992125984" footer="0.31496062992125984"/>
  <pageSetup paperSize="9" scale="48" orientation="portrait" r:id="rId18"/>
  <drawing r:id="rId19"/>
  <legacyDrawing r:id="rId20"/>
</worksheet>
</file>

<file path=xl/worksheets/sheet3.xml><?xml version="1.0" encoding="utf-8"?>
<worksheet xmlns="http://schemas.openxmlformats.org/spreadsheetml/2006/main" xmlns:r="http://schemas.openxmlformats.org/officeDocument/2006/relationships">
  <sheetPr codeName="Feuil1">
    <pageSetUpPr fitToPage="1"/>
  </sheetPr>
  <dimension ref="A1:J348"/>
  <sheetViews>
    <sheetView zoomScale="85" zoomScaleNormal="85" workbookViewId="0">
      <pane ySplit="3" topLeftCell="A59" activePane="bottomLeft" state="frozen"/>
      <selection activeCell="E2" sqref="E2"/>
      <selection pane="bottomLeft" activeCell="D59" sqref="D59"/>
    </sheetView>
  </sheetViews>
  <sheetFormatPr baseColWidth="10" defaultRowHeight="12.75" outlineLevelCol="1"/>
  <cols>
    <col min="1" max="1" width="11.140625" style="215" bestFit="1" customWidth="1"/>
    <col min="2" max="3" width="11.140625" style="215" hidden="1" customWidth="1" outlineLevel="1"/>
    <col min="4" max="4" width="11" style="149" bestFit="1" customWidth="1" collapsed="1"/>
    <col min="5" max="5" width="12.5703125" style="149" bestFit="1" customWidth="1"/>
    <col min="6" max="6" width="19.85546875" style="120" bestFit="1" customWidth="1"/>
    <col min="7" max="7" width="19.85546875" style="120" customWidth="1"/>
    <col min="8" max="8" width="19.85546875" style="121" customWidth="1"/>
    <col min="9" max="9" width="18.7109375" style="149" customWidth="1"/>
    <col min="10" max="10" width="13.7109375" style="4" customWidth="1"/>
    <col min="11" max="16384" width="11.42578125" style="3"/>
  </cols>
  <sheetData>
    <row r="1" spans="1:10" s="114" customFormat="1" ht="15.75">
      <c r="A1" s="215"/>
      <c r="B1" s="215"/>
      <c r="C1" s="215"/>
      <c r="D1" s="149"/>
      <c r="E1" s="149"/>
      <c r="F1" s="120"/>
      <c r="G1" s="120"/>
      <c r="H1" s="121"/>
      <c r="I1" s="200"/>
      <c r="J1" s="115"/>
    </row>
    <row r="2" spans="1:10" ht="15.75">
      <c r="A2" s="236" t="s">
        <v>40</v>
      </c>
      <c r="B2" s="236"/>
      <c r="C2" s="236"/>
      <c r="D2" s="236"/>
      <c r="E2" s="236"/>
      <c r="F2" s="200"/>
      <c r="G2" s="200"/>
      <c r="H2" s="200"/>
    </row>
    <row r="3" spans="1:10" ht="29.25" customHeight="1">
      <c r="A3" s="154" t="s">
        <v>0</v>
      </c>
      <c r="B3" s="154" t="s">
        <v>237</v>
      </c>
      <c r="C3" s="154" t="s">
        <v>239</v>
      </c>
      <c r="D3" s="151" t="s">
        <v>1</v>
      </c>
      <c r="E3" s="151" t="s">
        <v>2</v>
      </c>
      <c r="F3" s="128" t="s">
        <v>172</v>
      </c>
      <c r="G3" s="128" t="s">
        <v>215</v>
      </c>
      <c r="H3" s="128" t="s">
        <v>173</v>
      </c>
      <c r="I3" s="151" t="s">
        <v>168</v>
      </c>
      <c r="J3" s="33" t="s">
        <v>41</v>
      </c>
    </row>
    <row r="4" spans="1:10" ht="25.5">
      <c r="A4" s="2">
        <v>40189</v>
      </c>
      <c r="B4" s="118" t="str">
        <f>TEXT(A4,"jjjj")</f>
        <v>lundi</v>
      </c>
      <c r="C4" s="118" t="str">
        <f>TEXT(A4,"mmmm")</f>
        <v>janvier</v>
      </c>
      <c r="D4" s="6">
        <v>6</v>
      </c>
      <c r="E4" s="6" t="s">
        <v>4</v>
      </c>
      <c r="F4" s="119" t="s">
        <v>175</v>
      </c>
      <c r="G4" s="119" t="s">
        <v>211</v>
      </c>
      <c r="H4" s="124" t="s">
        <v>220</v>
      </c>
      <c r="I4" s="124" t="s">
        <v>169</v>
      </c>
      <c r="J4" s="8" t="s">
        <v>20</v>
      </c>
    </row>
    <row r="5" spans="1:10" ht="25.5">
      <c r="A5" s="2">
        <v>40246</v>
      </c>
      <c r="B5" s="118" t="str">
        <f t="shared" ref="B5:B68" si="0">TEXT(A5,"jjjj")</f>
        <v>mardi</v>
      </c>
      <c r="C5" s="118" t="str">
        <f t="shared" ref="C5:C68" si="1">TEXT(A5,"mmmm")</f>
        <v>mars</v>
      </c>
      <c r="D5" s="6">
        <v>44</v>
      </c>
      <c r="E5" s="6" t="s">
        <v>4</v>
      </c>
      <c r="F5" s="119" t="s">
        <v>176</v>
      </c>
      <c r="G5" s="119" t="s">
        <v>210</v>
      </c>
      <c r="H5" s="124" t="s">
        <v>220</v>
      </c>
      <c r="I5" s="124" t="s">
        <v>169</v>
      </c>
      <c r="J5" s="8" t="s">
        <v>20</v>
      </c>
    </row>
    <row r="6" spans="1:10" ht="25.5">
      <c r="A6" s="82">
        <v>40301</v>
      </c>
      <c r="B6" s="118" t="str">
        <f t="shared" si="0"/>
        <v>lundi</v>
      </c>
      <c r="C6" s="118" t="str">
        <f t="shared" si="1"/>
        <v>mai</v>
      </c>
      <c r="D6" s="150">
        <v>40</v>
      </c>
      <c r="E6" s="6" t="s">
        <v>4</v>
      </c>
      <c r="F6" s="160" t="s">
        <v>177</v>
      </c>
      <c r="G6" s="119" t="s">
        <v>211</v>
      </c>
      <c r="H6" s="123" t="s">
        <v>170</v>
      </c>
      <c r="I6" s="150" t="s">
        <v>169</v>
      </c>
      <c r="J6" s="42" t="s">
        <v>43</v>
      </c>
    </row>
    <row r="7" spans="1:10" ht="25.5">
      <c r="A7" s="2">
        <v>40323</v>
      </c>
      <c r="B7" s="118" t="s">
        <v>240</v>
      </c>
      <c r="C7" s="118" t="str">
        <f t="shared" si="1"/>
        <v>mai</v>
      </c>
      <c r="D7" s="6">
        <v>6</v>
      </c>
      <c r="E7" s="6" t="s">
        <v>4</v>
      </c>
      <c r="F7" s="119" t="s">
        <v>178</v>
      </c>
      <c r="G7" s="119" t="s">
        <v>211</v>
      </c>
      <c r="H7" s="124" t="s">
        <v>220</v>
      </c>
      <c r="I7" s="124" t="s">
        <v>169</v>
      </c>
      <c r="J7" s="8" t="s">
        <v>45</v>
      </c>
    </row>
    <row r="8" spans="1:10" ht="25.5">
      <c r="A8" s="2">
        <v>40338</v>
      </c>
      <c r="B8" s="118" t="str">
        <f t="shared" si="0"/>
        <v>mercredi</v>
      </c>
      <c r="C8" s="118" t="str">
        <f t="shared" si="1"/>
        <v>juin</v>
      </c>
      <c r="D8" s="6">
        <v>53</v>
      </c>
      <c r="E8" s="6" t="s">
        <v>4</v>
      </c>
      <c r="F8" s="119" t="s">
        <v>213</v>
      </c>
      <c r="G8" s="119" t="s">
        <v>174</v>
      </c>
      <c r="H8" s="124" t="s">
        <v>170</v>
      </c>
      <c r="I8" s="124" t="s">
        <v>169</v>
      </c>
      <c r="J8" s="8" t="s">
        <v>43</v>
      </c>
    </row>
    <row r="9" spans="1:10">
      <c r="A9" s="82">
        <v>40352</v>
      </c>
      <c r="B9" s="118" t="str">
        <f t="shared" si="0"/>
        <v>mercredi</v>
      </c>
      <c r="C9" s="118" t="str">
        <f t="shared" si="1"/>
        <v>juin</v>
      </c>
      <c r="D9" s="150">
        <v>5</v>
      </c>
      <c r="E9" s="6" t="s">
        <v>4</v>
      </c>
      <c r="F9" s="124" t="s">
        <v>170</v>
      </c>
      <c r="G9" s="124" t="s">
        <v>170</v>
      </c>
      <c r="H9" s="123" t="s">
        <v>170</v>
      </c>
      <c r="I9" s="150" t="s">
        <v>169</v>
      </c>
      <c r="J9" s="42" t="s">
        <v>20</v>
      </c>
    </row>
    <row r="10" spans="1:10">
      <c r="A10" s="2">
        <v>40359</v>
      </c>
      <c r="B10" s="118" t="str">
        <f t="shared" si="0"/>
        <v>mercredi</v>
      </c>
      <c r="C10" s="118" t="str">
        <f t="shared" si="1"/>
        <v>juin</v>
      </c>
      <c r="D10" s="6">
        <v>36</v>
      </c>
      <c r="E10" s="6" t="s">
        <v>4</v>
      </c>
      <c r="F10" s="124" t="s">
        <v>170</v>
      </c>
      <c r="G10" s="124" t="s">
        <v>170</v>
      </c>
      <c r="H10" s="124" t="s">
        <v>170</v>
      </c>
      <c r="I10" s="124" t="s">
        <v>169</v>
      </c>
      <c r="J10" s="8" t="s">
        <v>46</v>
      </c>
    </row>
    <row r="11" spans="1:10">
      <c r="A11" s="82">
        <v>40371</v>
      </c>
      <c r="B11" s="118" t="str">
        <f t="shared" si="0"/>
        <v>lundi</v>
      </c>
      <c r="C11" s="118" t="str">
        <f t="shared" si="1"/>
        <v>juillet</v>
      </c>
      <c r="D11" s="150">
        <v>10</v>
      </c>
      <c r="E11" s="6" t="s">
        <v>4</v>
      </c>
      <c r="F11" s="124" t="s">
        <v>178</v>
      </c>
      <c r="G11" s="124" t="s">
        <v>211</v>
      </c>
      <c r="H11" s="201" t="s">
        <v>170</v>
      </c>
      <c r="I11" s="124" t="s">
        <v>169</v>
      </c>
      <c r="J11" s="42" t="s">
        <v>46</v>
      </c>
    </row>
    <row r="12" spans="1:10" ht="25.5">
      <c r="A12" s="82">
        <v>40385</v>
      </c>
      <c r="B12" s="118" t="str">
        <f t="shared" si="0"/>
        <v>lundi</v>
      </c>
      <c r="C12" s="118" t="str">
        <f t="shared" si="1"/>
        <v>juillet</v>
      </c>
      <c r="D12" s="150">
        <v>8</v>
      </c>
      <c r="E12" s="6" t="s">
        <v>4</v>
      </c>
      <c r="F12" s="124" t="s">
        <v>179</v>
      </c>
      <c r="G12" s="124" t="s">
        <v>210</v>
      </c>
      <c r="H12" s="201" t="s">
        <v>170</v>
      </c>
      <c r="I12" s="124" t="s">
        <v>169</v>
      </c>
      <c r="J12" s="42" t="s">
        <v>45</v>
      </c>
    </row>
    <row r="13" spans="1:10" ht="25.5">
      <c r="A13" s="2">
        <v>40399</v>
      </c>
      <c r="B13" s="118" t="str">
        <f t="shared" si="0"/>
        <v>lundi</v>
      </c>
      <c r="C13" s="118" t="str">
        <f t="shared" si="1"/>
        <v>août</v>
      </c>
      <c r="D13" s="6">
        <v>19</v>
      </c>
      <c r="E13" s="6" t="s">
        <v>4</v>
      </c>
      <c r="F13" s="124" t="s">
        <v>180</v>
      </c>
      <c r="G13" s="124" t="s">
        <v>180</v>
      </c>
      <c r="H13" s="124" t="s">
        <v>220</v>
      </c>
      <c r="I13" s="124" t="s">
        <v>169</v>
      </c>
      <c r="J13" s="8" t="s">
        <v>45</v>
      </c>
    </row>
    <row r="14" spans="1:10">
      <c r="A14" s="82">
        <v>40427</v>
      </c>
      <c r="B14" s="118" t="str">
        <f t="shared" si="0"/>
        <v>lundi</v>
      </c>
      <c r="C14" s="118" t="str">
        <f t="shared" si="1"/>
        <v>septembre</v>
      </c>
      <c r="D14" s="150">
        <v>8</v>
      </c>
      <c r="E14" s="6" t="s">
        <v>4</v>
      </c>
      <c r="F14" s="124" t="s">
        <v>212</v>
      </c>
      <c r="G14" s="124" t="s">
        <v>181</v>
      </c>
      <c r="H14" s="201" t="s">
        <v>170</v>
      </c>
      <c r="I14" s="124" t="s">
        <v>169</v>
      </c>
      <c r="J14" s="42" t="s">
        <v>20</v>
      </c>
    </row>
    <row r="15" spans="1:10">
      <c r="A15" s="2">
        <v>40445</v>
      </c>
      <c r="B15" s="118" t="str">
        <f t="shared" si="0"/>
        <v>vendredi</v>
      </c>
      <c r="C15" s="118" t="str">
        <f t="shared" si="1"/>
        <v>septembre</v>
      </c>
      <c r="D15" s="6">
        <v>21</v>
      </c>
      <c r="E15" s="6" t="s">
        <v>4</v>
      </c>
      <c r="F15" s="124" t="s">
        <v>179</v>
      </c>
      <c r="G15" s="124" t="s">
        <v>210</v>
      </c>
      <c r="H15" s="124" t="s">
        <v>219</v>
      </c>
      <c r="I15" s="124" t="s">
        <v>169</v>
      </c>
      <c r="J15" s="8" t="s">
        <v>46</v>
      </c>
    </row>
    <row r="16" spans="1:10">
      <c r="A16" s="2">
        <v>40520</v>
      </c>
      <c r="B16" s="118" t="str">
        <f t="shared" si="0"/>
        <v>mercredi</v>
      </c>
      <c r="C16" s="118" t="str">
        <f t="shared" si="1"/>
        <v>décembre</v>
      </c>
      <c r="D16" s="6">
        <v>1</v>
      </c>
      <c r="E16" s="6" t="s">
        <v>12</v>
      </c>
      <c r="F16" s="124" t="s">
        <v>170</v>
      </c>
      <c r="G16" s="124" t="s">
        <v>170</v>
      </c>
      <c r="H16" s="124" t="s">
        <v>170</v>
      </c>
      <c r="I16" s="124" t="s">
        <v>169</v>
      </c>
      <c r="J16" s="8" t="s">
        <v>47</v>
      </c>
    </row>
    <row r="17" spans="1:10" ht="25.5">
      <c r="A17" s="2">
        <v>40554</v>
      </c>
      <c r="B17" s="118" t="str">
        <f t="shared" si="0"/>
        <v>mardi</v>
      </c>
      <c r="C17" s="118" t="str">
        <f t="shared" si="1"/>
        <v>janvier</v>
      </c>
      <c r="D17" s="6">
        <v>5</v>
      </c>
      <c r="E17" s="6" t="s">
        <v>4</v>
      </c>
      <c r="F17" s="124" t="s">
        <v>170</v>
      </c>
      <c r="G17" s="124" t="s">
        <v>170</v>
      </c>
      <c r="H17" s="124" t="s">
        <v>170</v>
      </c>
      <c r="I17" s="124" t="s">
        <v>169</v>
      </c>
      <c r="J17" s="8" t="s">
        <v>43</v>
      </c>
    </row>
    <row r="18" spans="1:10">
      <c r="A18" s="82">
        <v>40646</v>
      </c>
      <c r="B18" s="118" t="str">
        <f t="shared" si="0"/>
        <v>mercredi</v>
      </c>
      <c r="C18" s="118" t="str">
        <f t="shared" si="1"/>
        <v>avril</v>
      </c>
      <c r="D18" s="150">
        <v>15</v>
      </c>
      <c r="E18" s="6" t="s">
        <v>4</v>
      </c>
      <c r="F18" s="124" t="s">
        <v>199</v>
      </c>
      <c r="G18" s="124" t="s">
        <v>210</v>
      </c>
      <c r="H18" s="124" t="s">
        <v>170</v>
      </c>
      <c r="I18" s="124" t="s">
        <v>169</v>
      </c>
      <c r="J18" s="42" t="s">
        <v>46</v>
      </c>
    </row>
    <row r="19" spans="1:10">
      <c r="A19" s="2">
        <v>40661</v>
      </c>
      <c r="B19" s="118" t="str">
        <f t="shared" si="0"/>
        <v>jeudi</v>
      </c>
      <c r="C19" s="118" t="str">
        <f t="shared" si="1"/>
        <v>avril</v>
      </c>
      <c r="D19" s="6">
        <v>6</v>
      </c>
      <c r="E19" s="6" t="s">
        <v>4</v>
      </c>
      <c r="F19" s="124" t="s">
        <v>179</v>
      </c>
      <c r="G19" s="124" t="s">
        <v>210</v>
      </c>
      <c r="H19" s="124" t="s">
        <v>219</v>
      </c>
      <c r="I19" s="124" t="s">
        <v>169</v>
      </c>
      <c r="J19" s="8" t="s">
        <v>46</v>
      </c>
    </row>
    <row r="20" spans="1:10" ht="25.5">
      <c r="A20" s="82">
        <v>40668</v>
      </c>
      <c r="B20" s="118" t="str">
        <f t="shared" si="0"/>
        <v>jeudi</v>
      </c>
      <c r="C20" s="118" t="str">
        <f t="shared" si="1"/>
        <v>mai</v>
      </c>
      <c r="D20" s="150">
        <v>60</v>
      </c>
      <c r="E20" s="6" t="s">
        <v>4</v>
      </c>
      <c r="F20" s="124" t="s">
        <v>182</v>
      </c>
      <c r="G20" s="124" t="s">
        <v>210</v>
      </c>
      <c r="H20" s="124" t="s">
        <v>220</v>
      </c>
      <c r="I20" s="124" t="s">
        <v>169</v>
      </c>
      <c r="J20" s="42" t="s">
        <v>45</v>
      </c>
    </row>
    <row r="21" spans="1:10" ht="25.5">
      <c r="A21" s="2">
        <v>40680</v>
      </c>
      <c r="B21" s="118" t="str">
        <f t="shared" si="0"/>
        <v>mardi</v>
      </c>
      <c r="C21" s="118" t="str">
        <f t="shared" si="1"/>
        <v>mai</v>
      </c>
      <c r="D21" s="6">
        <v>2</v>
      </c>
      <c r="E21" s="6" t="s">
        <v>4</v>
      </c>
      <c r="F21" s="124" t="s">
        <v>170</v>
      </c>
      <c r="G21" s="124" t="s">
        <v>170</v>
      </c>
      <c r="H21" s="124" t="s">
        <v>170</v>
      </c>
      <c r="I21" s="124" t="s">
        <v>169</v>
      </c>
      <c r="J21" s="8" t="s">
        <v>42</v>
      </c>
    </row>
    <row r="22" spans="1:10">
      <c r="A22" s="82">
        <v>40700</v>
      </c>
      <c r="B22" s="118" t="str">
        <f t="shared" si="0"/>
        <v>lundi</v>
      </c>
      <c r="C22" s="118" t="str">
        <f t="shared" si="1"/>
        <v>juin</v>
      </c>
      <c r="D22" s="150">
        <v>4</v>
      </c>
      <c r="E22" s="6" t="s">
        <v>4</v>
      </c>
      <c r="F22" s="124" t="s">
        <v>178</v>
      </c>
      <c r="G22" s="124" t="s">
        <v>211</v>
      </c>
      <c r="H22" s="124" t="s">
        <v>170</v>
      </c>
      <c r="I22" s="124" t="s">
        <v>169</v>
      </c>
      <c r="J22" s="42" t="s">
        <v>20</v>
      </c>
    </row>
    <row r="23" spans="1:10" ht="25.5">
      <c r="A23" s="2">
        <v>40721</v>
      </c>
      <c r="B23" s="118" t="str">
        <f t="shared" si="0"/>
        <v>lundi</v>
      </c>
      <c r="C23" s="118" t="str">
        <f t="shared" si="1"/>
        <v>juin</v>
      </c>
      <c r="D23" s="6">
        <v>3</v>
      </c>
      <c r="E23" s="6" t="s">
        <v>4</v>
      </c>
      <c r="F23" s="124" t="s">
        <v>180</v>
      </c>
      <c r="G23" s="124" t="s">
        <v>180</v>
      </c>
      <c r="H23" s="124" t="s">
        <v>220</v>
      </c>
      <c r="I23" s="124" t="s">
        <v>169</v>
      </c>
      <c r="J23" s="8" t="s">
        <v>45</v>
      </c>
    </row>
    <row r="24" spans="1:10">
      <c r="A24" s="82">
        <v>40735</v>
      </c>
      <c r="B24" s="118" t="str">
        <f t="shared" si="0"/>
        <v>lundi</v>
      </c>
      <c r="C24" s="118" t="str">
        <f t="shared" si="1"/>
        <v>juillet</v>
      </c>
      <c r="D24" s="150">
        <v>14</v>
      </c>
      <c r="E24" s="6" t="s">
        <v>4</v>
      </c>
      <c r="F24" s="124" t="s">
        <v>179</v>
      </c>
      <c r="G24" s="124" t="s">
        <v>210</v>
      </c>
      <c r="H24" s="124" t="s">
        <v>170</v>
      </c>
      <c r="I24" s="124" t="s">
        <v>169</v>
      </c>
      <c r="J24" s="42" t="s">
        <v>46</v>
      </c>
    </row>
    <row r="25" spans="1:10" s="49" customFormat="1">
      <c r="A25" s="2">
        <v>40786</v>
      </c>
      <c r="B25" s="118" t="str">
        <f t="shared" si="0"/>
        <v>mercredi</v>
      </c>
      <c r="C25" s="118" t="str">
        <f t="shared" si="1"/>
        <v>août</v>
      </c>
      <c r="D25" s="6">
        <v>4</v>
      </c>
      <c r="E25" s="6" t="s">
        <v>12</v>
      </c>
      <c r="F25" s="124" t="s">
        <v>170</v>
      </c>
      <c r="G25" s="124" t="s">
        <v>170</v>
      </c>
      <c r="H25" s="124" t="s">
        <v>170</v>
      </c>
      <c r="I25" s="124" t="s">
        <v>169</v>
      </c>
      <c r="J25" s="8" t="s">
        <v>46</v>
      </c>
    </row>
    <row r="26" spans="1:10" ht="25.5">
      <c r="A26" s="2">
        <v>40793</v>
      </c>
      <c r="B26" s="118" t="str">
        <f t="shared" si="0"/>
        <v>mercredi</v>
      </c>
      <c r="C26" s="118" t="str">
        <f t="shared" si="1"/>
        <v>septembre</v>
      </c>
      <c r="D26" s="6">
        <v>8</v>
      </c>
      <c r="E26" s="6" t="s">
        <v>4</v>
      </c>
      <c r="F26" s="124" t="s">
        <v>183</v>
      </c>
      <c r="G26" s="124" t="s">
        <v>211</v>
      </c>
      <c r="H26" s="124" t="s">
        <v>220</v>
      </c>
      <c r="I26" s="124" t="s">
        <v>169</v>
      </c>
      <c r="J26" s="8" t="s">
        <v>20</v>
      </c>
    </row>
    <row r="27" spans="1:10" ht="25.5">
      <c r="A27" s="2">
        <v>40809</v>
      </c>
      <c r="B27" s="118" t="str">
        <f t="shared" si="0"/>
        <v>vendredi</v>
      </c>
      <c r="C27" s="118" t="str">
        <f t="shared" si="1"/>
        <v>septembre</v>
      </c>
      <c r="D27" s="6">
        <v>98</v>
      </c>
      <c r="E27" s="6" t="s">
        <v>4</v>
      </c>
      <c r="F27" s="124" t="s">
        <v>170</v>
      </c>
      <c r="G27" s="124" t="s">
        <v>170</v>
      </c>
      <c r="H27" s="124" t="s">
        <v>220</v>
      </c>
      <c r="I27" s="124" t="s">
        <v>169</v>
      </c>
      <c r="J27" s="8" t="s">
        <v>43</v>
      </c>
    </row>
    <row r="28" spans="1:10">
      <c r="A28" s="2">
        <v>40820</v>
      </c>
      <c r="B28" s="118" t="str">
        <f t="shared" si="0"/>
        <v>mardi</v>
      </c>
      <c r="C28" s="118" t="str">
        <f t="shared" si="1"/>
        <v>octobre</v>
      </c>
      <c r="D28" s="6">
        <v>4</v>
      </c>
      <c r="E28" s="6" t="s">
        <v>4</v>
      </c>
      <c r="F28" s="124" t="s">
        <v>184</v>
      </c>
      <c r="G28" s="124" t="s">
        <v>174</v>
      </c>
      <c r="H28" s="124" t="s">
        <v>170</v>
      </c>
      <c r="I28" s="124" t="s">
        <v>169</v>
      </c>
      <c r="J28" s="8" t="s">
        <v>46</v>
      </c>
    </row>
    <row r="29" spans="1:10" ht="25.5">
      <c r="A29" s="2">
        <v>40821</v>
      </c>
      <c r="B29" s="118" t="str">
        <f t="shared" si="0"/>
        <v>mercredi</v>
      </c>
      <c r="C29" s="118" t="str">
        <f t="shared" si="1"/>
        <v>octobre</v>
      </c>
      <c r="D29" s="6">
        <v>3</v>
      </c>
      <c r="E29" s="6" t="s">
        <v>4</v>
      </c>
      <c r="F29" s="124" t="s">
        <v>182</v>
      </c>
      <c r="G29" s="124" t="s">
        <v>210</v>
      </c>
      <c r="H29" s="124" t="s">
        <v>221</v>
      </c>
      <c r="I29" s="124" t="s">
        <v>170</v>
      </c>
      <c r="J29" s="8" t="s">
        <v>45</v>
      </c>
    </row>
    <row r="30" spans="1:10">
      <c r="A30" s="82">
        <v>40822</v>
      </c>
      <c r="B30" s="118" t="str">
        <f t="shared" si="0"/>
        <v>jeudi</v>
      </c>
      <c r="C30" s="118" t="str">
        <f t="shared" si="1"/>
        <v>octobre</v>
      </c>
      <c r="D30" s="150">
        <v>3</v>
      </c>
      <c r="E30" s="6" t="s">
        <v>4</v>
      </c>
      <c r="F30" s="124" t="s">
        <v>199</v>
      </c>
      <c r="G30" s="124" t="s">
        <v>210</v>
      </c>
      <c r="H30" s="124" t="s">
        <v>170</v>
      </c>
      <c r="I30" s="124" t="s">
        <v>169</v>
      </c>
      <c r="J30" s="42" t="s">
        <v>46</v>
      </c>
    </row>
    <row r="31" spans="1:10" ht="25.5">
      <c r="A31" s="82">
        <v>40854</v>
      </c>
      <c r="B31" s="118" t="str">
        <f t="shared" si="0"/>
        <v>lundi</v>
      </c>
      <c r="C31" s="118" t="str">
        <f t="shared" si="1"/>
        <v>novembre</v>
      </c>
      <c r="D31" s="150">
        <v>5</v>
      </c>
      <c r="E31" s="6" t="s">
        <v>4</v>
      </c>
      <c r="F31" s="124" t="s">
        <v>180</v>
      </c>
      <c r="G31" s="124" t="s">
        <v>180</v>
      </c>
      <c r="H31" s="124" t="s">
        <v>220</v>
      </c>
      <c r="I31" s="124" t="s">
        <v>169</v>
      </c>
      <c r="J31" s="42" t="s">
        <v>20</v>
      </c>
    </row>
    <row r="32" spans="1:10" ht="25.5">
      <c r="A32" s="2">
        <v>40855</v>
      </c>
      <c r="B32" s="118" t="str">
        <f t="shared" si="0"/>
        <v>mardi</v>
      </c>
      <c r="C32" s="118" t="str">
        <f t="shared" si="1"/>
        <v>novembre</v>
      </c>
      <c r="D32" s="6">
        <v>15</v>
      </c>
      <c r="E32" s="6" t="s">
        <v>4</v>
      </c>
      <c r="F32" s="124" t="s">
        <v>175</v>
      </c>
      <c r="G32" s="124" t="s">
        <v>211</v>
      </c>
      <c r="H32" s="124" t="s">
        <v>220</v>
      </c>
      <c r="I32" s="124" t="s">
        <v>170</v>
      </c>
      <c r="J32" s="8" t="s">
        <v>20</v>
      </c>
    </row>
    <row r="33" spans="1:10">
      <c r="A33" s="2">
        <v>40896</v>
      </c>
      <c r="B33" s="118" t="str">
        <f t="shared" si="0"/>
        <v>lundi</v>
      </c>
      <c r="C33" s="118" t="str">
        <f t="shared" si="1"/>
        <v>décembre</v>
      </c>
      <c r="D33" s="6">
        <v>4</v>
      </c>
      <c r="E33" s="6" t="s">
        <v>4</v>
      </c>
      <c r="F33" s="124" t="s">
        <v>170</v>
      </c>
      <c r="G33" s="124" t="s">
        <v>170</v>
      </c>
      <c r="H33" s="124" t="s">
        <v>185</v>
      </c>
      <c r="I33" s="124" t="s">
        <v>169</v>
      </c>
      <c r="J33" s="8" t="s">
        <v>46</v>
      </c>
    </row>
    <row r="34" spans="1:10" ht="25.5">
      <c r="A34" s="2">
        <v>40896</v>
      </c>
      <c r="B34" s="118" t="str">
        <f t="shared" si="0"/>
        <v>lundi</v>
      </c>
      <c r="C34" s="118" t="str">
        <f t="shared" si="1"/>
        <v>décembre</v>
      </c>
      <c r="D34" s="6">
        <v>7</v>
      </c>
      <c r="E34" s="6" t="s">
        <v>4</v>
      </c>
      <c r="F34" s="124" t="s">
        <v>187</v>
      </c>
      <c r="G34" s="124" t="s">
        <v>174</v>
      </c>
      <c r="H34" s="124" t="s">
        <v>188</v>
      </c>
      <c r="I34" s="124" t="s">
        <v>169</v>
      </c>
      <c r="J34" s="8" t="s">
        <v>42</v>
      </c>
    </row>
    <row r="35" spans="1:10">
      <c r="A35" s="2">
        <v>40911</v>
      </c>
      <c r="B35" s="118" t="str">
        <f t="shared" si="0"/>
        <v>mardi</v>
      </c>
      <c r="C35" s="118" t="str">
        <f t="shared" si="1"/>
        <v>janvier</v>
      </c>
      <c r="D35" s="6">
        <v>2</v>
      </c>
      <c r="E35" s="6" t="s">
        <v>4</v>
      </c>
      <c r="F35" s="124" t="s">
        <v>170</v>
      </c>
      <c r="G35" s="124" t="s">
        <v>170</v>
      </c>
      <c r="H35" s="124" t="s">
        <v>170</v>
      </c>
      <c r="I35" s="124" t="s">
        <v>169</v>
      </c>
      <c r="J35" s="8" t="s">
        <v>20</v>
      </c>
    </row>
    <row r="36" spans="1:10">
      <c r="A36" s="32">
        <v>40912</v>
      </c>
      <c r="B36" s="32" t="str">
        <f t="shared" si="0"/>
        <v>mercredi</v>
      </c>
      <c r="C36" s="32" t="str">
        <f t="shared" si="1"/>
        <v>janvier</v>
      </c>
      <c r="D36" s="32">
        <v>1</v>
      </c>
      <c r="E36" s="32" t="s">
        <v>4</v>
      </c>
      <c r="F36" s="124" t="s">
        <v>170</v>
      </c>
      <c r="G36" s="124" t="s">
        <v>170</v>
      </c>
      <c r="H36" s="141" t="s">
        <v>185</v>
      </c>
      <c r="I36" s="141" t="s">
        <v>169</v>
      </c>
      <c r="J36" s="30" t="s">
        <v>46</v>
      </c>
    </row>
    <row r="37" spans="1:10">
      <c r="A37" s="2">
        <v>40928</v>
      </c>
      <c r="B37" s="118" t="str">
        <f t="shared" si="0"/>
        <v>vendredi</v>
      </c>
      <c r="C37" s="118" t="str">
        <f t="shared" si="1"/>
        <v>janvier</v>
      </c>
      <c r="D37" s="6">
        <v>10</v>
      </c>
      <c r="E37" s="6" t="s">
        <v>4</v>
      </c>
      <c r="F37" s="124" t="s">
        <v>189</v>
      </c>
      <c r="G37" s="124" t="s">
        <v>181</v>
      </c>
      <c r="H37" s="124" t="s">
        <v>170</v>
      </c>
      <c r="I37" s="124" t="s">
        <v>170</v>
      </c>
      <c r="J37" s="8" t="s">
        <v>20</v>
      </c>
    </row>
    <row r="38" spans="1:10" ht="25.5">
      <c r="A38" s="2">
        <v>40934</v>
      </c>
      <c r="B38" s="118" t="str">
        <f t="shared" si="0"/>
        <v>jeudi</v>
      </c>
      <c r="C38" s="118" t="str">
        <f t="shared" si="1"/>
        <v>janvier</v>
      </c>
      <c r="D38" s="6">
        <v>948</v>
      </c>
      <c r="E38" s="6" t="s">
        <v>4</v>
      </c>
      <c r="F38" s="124" t="s">
        <v>175</v>
      </c>
      <c r="G38" s="124" t="s">
        <v>211</v>
      </c>
      <c r="H38" s="124" t="s">
        <v>220</v>
      </c>
      <c r="I38" s="124" t="s">
        <v>169</v>
      </c>
      <c r="J38" s="8" t="s">
        <v>20</v>
      </c>
    </row>
    <row r="39" spans="1:10">
      <c r="A39" s="2">
        <v>40946</v>
      </c>
      <c r="B39" s="118" t="str">
        <f t="shared" si="0"/>
        <v>mardi</v>
      </c>
      <c r="C39" s="118" t="str">
        <f t="shared" si="1"/>
        <v>février</v>
      </c>
      <c r="D39" s="6">
        <v>16</v>
      </c>
      <c r="E39" s="6" t="s">
        <v>4</v>
      </c>
      <c r="F39" s="124" t="s">
        <v>170</v>
      </c>
      <c r="G39" s="124" t="s">
        <v>170</v>
      </c>
      <c r="H39" s="124" t="s">
        <v>170</v>
      </c>
      <c r="I39" s="124" t="s">
        <v>169</v>
      </c>
      <c r="J39" s="8" t="s">
        <v>46</v>
      </c>
    </row>
    <row r="40" spans="1:10">
      <c r="A40" s="31">
        <v>40947</v>
      </c>
      <c r="B40" s="32" t="str">
        <f t="shared" si="0"/>
        <v>mercredi</v>
      </c>
      <c r="C40" s="32" t="str">
        <f t="shared" si="1"/>
        <v>février</v>
      </c>
      <c r="D40" s="32" t="s">
        <v>5</v>
      </c>
      <c r="E40" s="32" t="s">
        <v>4</v>
      </c>
      <c r="F40" s="124" t="s">
        <v>170</v>
      </c>
      <c r="G40" s="124" t="s">
        <v>170</v>
      </c>
      <c r="H40" s="202" t="s">
        <v>185</v>
      </c>
      <c r="I40" s="141" t="s">
        <v>169</v>
      </c>
      <c r="J40" s="30" t="s">
        <v>46</v>
      </c>
    </row>
    <row r="41" spans="1:10" ht="25.5">
      <c r="A41" s="2">
        <v>40953</v>
      </c>
      <c r="B41" s="118" t="str">
        <f t="shared" si="0"/>
        <v>mardi</v>
      </c>
      <c r="C41" s="118" t="str">
        <f t="shared" si="1"/>
        <v>février</v>
      </c>
      <c r="D41" s="6">
        <v>67</v>
      </c>
      <c r="E41" s="6" t="s">
        <v>4</v>
      </c>
      <c r="F41" s="124" t="s">
        <v>183</v>
      </c>
      <c r="G41" s="124" t="s">
        <v>211</v>
      </c>
      <c r="H41" s="124" t="s">
        <v>220</v>
      </c>
      <c r="I41" s="124" t="s">
        <v>169</v>
      </c>
      <c r="J41" s="8" t="s">
        <v>20</v>
      </c>
    </row>
    <row r="42" spans="1:10" ht="25.5">
      <c r="A42" s="2">
        <v>40960</v>
      </c>
      <c r="B42" s="118" t="str">
        <f t="shared" si="0"/>
        <v>mardi</v>
      </c>
      <c r="C42" s="118" t="str">
        <f t="shared" si="1"/>
        <v>février</v>
      </c>
      <c r="D42" s="6">
        <v>2</v>
      </c>
      <c r="E42" s="6" t="s">
        <v>4</v>
      </c>
      <c r="F42" s="124" t="s">
        <v>176</v>
      </c>
      <c r="G42" s="124" t="s">
        <v>210</v>
      </c>
      <c r="H42" s="124" t="s">
        <v>220</v>
      </c>
      <c r="I42" s="124" t="s">
        <v>169</v>
      </c>
      <c r="J42" s="8" t="s">
        <v>46</v>
      </c>
    </row>
    <row r="43" spans="1:10">
      <c r="A43" s="2">
        <v>40968</v>
      </c>
      <c r="B43" s="118" t="str">
        <f t="shared" si="0"/>
        <v>mercredi</v>
      </c>
      <c r="C43" s="118" t="str">
        <f t="shared" si="1"/>
        <v>février</v>
      </c>
      <c r="D43" s="6">
        <v>30</v>
      </c>
      <c r="E43" s="6" t="s">
        <v>4</v>
      </c>
      <c r="F43" s="124" t="s">
        <v>170</v>
      </c>
      <c r="G43" s="124" t="s">
        <v>170</v>
      </c>
      <c r="H43" s="124" t="s">
        <v>170</v>
      </c>
      <c r="I43" s="124" t="s">
        <v>170</v>
      </c>
      <c r="J43" s="8" t="s">
        <v>20</v>
      </c>
    </row>
    <row r="44" spans="1:10">
      <c r="A44" s="31">
        <v>40983</v>
      </c>
      <c r="B44" s="32" t="str">
        <f t="shared" si="0"/>
        <v>jeudi</v>
      </c>
      <c r="C44" s="32" t="str">
        <f t="shared" si="1"/>
        <v>mars</v>
      </c>
      <c r="D44" s="32" t="s">
        <v>5</v>
      </c>
      <c r="E44" s="32" t="s">
        <v>4</v>
      </c>
      <c r="F44" s="124" t="s">
        <v>170</v>
      </c>
      <c r="G44" s="124" t="s">
        <v>170</v>
      </c>
      <c r="H44" s="141" t="s">
        <v>170</v>
      </c>
      <c r="I44" s="141" t="s">
        <v>169</v>
      </c>
      <c r="J44" s="30" t="s">
        <v>20</v>
      </c>
    </row>
    <row r="45" spans="1:10">
      <c r="A45" s="2">
        <v>40995</v>
      </c>
      <c r="B45" s="118" t="str">
        <f t="shared" si="0"/>
        <v>mardi</v>
      </c>
      <c r="C45" s="118" t="str">
        <f t="shared" si="1"/>
        <v>mars</v>
      </c>
      <c r="D45" s="6">
        <v>18</v>
      </c>
      <c r="E45" s="6" t="s">
        <v>4</v>
      </c>
      <c r="F45" s="124" t="s">
        <v>179</v>
      </c>
      <c r="G45" s="124" t="s">
        <v>210</v>
      </c>
      <c r="H45" s="124" t="s">
        <v>219</v>
      </c>
      <c r="I45" s="124" t="s">
        <v>169</v>
      </c>
      <c r="J45" s="8" t="s">
        <v>46</v>
      </c>
    </row>
    <row r="46" spans="1:10">
      <c r="A46" s="31">
        <v>41022</v>
      </c>
      <c r="B46" s="31" t="str">
        <f t="shared" si="0"/>
        <v>lundi</v>
      </c>
      <c r="C46" s="31" t="str">
        <f t="shared" si="1"/>
        <v>avril</v>
      </c>
      <c r="D46" s="31" t="s">
        <v>5</v>
      </c>
      <c r="E46" s="32" t="s">
        <v>4</v>
      </c>
      <c r="F46" s="124" t="s">
        <v>179</v>
      </c>
      <c r="G46" s="124" t="s">
        <v>210</v>
      </c>
      <c r="H46" s="141" t="s">
        <v>170</v>
      </c>
      <c r="I46" s="141" t="s">
        <v>169</v>
      </c>
      <c r="J46" s="30" t="s">
        <v>46</v>
      </c>
    </row>
    <row r="47" spans="1:10" ht="25.5">
      <c r="A47" s="2">
        <v>41058</v>
      </c>
      <c r="B47" s="118" t="s">
        <v>240</v>
      </c>
      <c r="C47" s="118" t="str">
        <f t="shared" si="1"/>
        <v>mai</v>
      </c>
      <c r="D47" s="6">
        <v>30</v>
      </c>
      <c r="E47" s="6" t="s">
        <v>4</v>
      </c>
      <c r="F47" s="124" t="s">
        <v>179</v>
      </c>
      <c r="G47" s="124" t="s">
        <v>210</v>
      </c>
      <c r="H47" s="124" t="s">
        <v>170</v>
      </c>
      <c r="I47" s="124" t="s">
        <v>169</v>
      </c>
      <c r="J47" s="8" t="s">
        <v>45</v>
      </c>
    </row>
    <row r="48" spans="1:10">
      <c r="A48" s="2">
        <v>41079</v>
      </c>
      <c r="B48" s="118" t="str">
        <f t="shared" si="0"/>
        <v>mardi</v>
      </c>
      <c r="C48" s="118" t="str">
        <f t="shared" si="1"/>
        <v>juin</v>
      </c>
      <c r="D48" s="6">
        <v>33</v>
      </c>
      <c r="E48" s="6" t="s">
        <v>4</v>
      </c>
      <c r="F48" s="124" t="s">
        <v>179</v>
      </c>
      <c r="G48" s="124" t="s">
        <v>210</v>
      </c>
      <c r="H48" s="124" t="s">
        <v>190</v>
      </c>
      <c r="I48" s="124" t="s">
        <v>169</v>
      </c>
      <c r="J48" s="8" t="s">
        <v>46</v>
      </c>
    </row>
    <row r="49" spans="1:10" ht="25.5">
      <c r="A49" s="2">
        <v>41082</v>
      </c>
      <c r="B49" s="118" t="str">
        <f t="shared" si="0"/>
        <v>vendredi</v>
      </c>
      <c r="C49" s="118" t="str">
        <f t="shared" si="1"/>
        <v>juin</v>
      </c>
      <c r="D49" s="6">
        <v>10</v>
      </c>
      <c r="E49" s="6" t="s">
        <v>4</v>
      </c>
      <c r="F49" s="124" t="s">
        <v>179</v>
      </c>
      <c r="G49" s="124" t="s">
        <v>210</v>
      </c>
      <c r="H49" s="124" t="s">
        <v>190</v>
      </c>
      <c r="I49" s="124" t="s">
        <v>169</v>
      </c>
      <c r="J49" s="8" t="s">
        <v>43</v>
      </c>
    </row>
    <row r="50" spans="1:10">
      <c r="A50" s="2">
        <v>41092</v>
      </c>
      <c r="B50" s="118" t="str">
        <f t="shared" si="0"/>
        <v>lundi</v>
      </c>
      <c r="C50" s="118" t="str">
        <f t="shared" si="1"/>
        <v>juillet</v>
      </c>
      <c r="D50" s="6">
        <v>4</v>
      </c>
      <c r="E50" s="6" t="s">
        <v>4</v>
      </c>
      <c r="F50" s="124" t="s">
        <v>184</v>
      </c>
      <c r="G50" s="124" t="s">
        <v>174</v>
      </c>
      <c r="H50" s="124" t="s">
        <v>170</v>
      </c>
      <c r="I50" s="124" t="s">
        <v>169</v>
      </c>
      <c r="J50" s="8" t="s">
        <v>46</v>
      </c>
    </row>
    <row r="51" spans="1:10">
      <c r="A51" s="2">
        <v>41092</v>
      </c>
      <c r="B51" s="118" t="str">
        <f t="shared" si="0"/>
        <v>lundi</v>
      </c>
      <c r="C51" s="118" t="str">
        <f t="shared" si="1"/>
        <v>juillet</v>
      </c>
      <c r="D51" s="6">
        <v>1</v>
      </c>
      <c r="E51" s="6" t="s">
        <v>4</v>
      </c>
      <c r="F51" s="124" t="s">
        <v>174</v>
      </c>
      <c r="G51" s="124" t="s">
        <v>174</v>
      </c>
      <c r="H51" s="124" t="s">
        <v>170</v>
      </c>
      <c r="I51" s="124" t="s">
        <v>169</v>
      </c>
      <c r="J51" s="8" t="s">
        <v>47</v>
      </c>
    </row>
    <row r="52" spans="1:10" ht="25.5">
      <c r="A52" s="2">
        <v>41107</v>
      </c>
      <c r="B52" s="118" t="str">
        <f t="shared" si="0"/>
        <v>mardi</v>
      </c>
      <c r="C52" s="118" t="str">
        <f t="shared" si="1"/>
        <v>juillet</v>
      </c>
      <c r="D52" s="6">
        <v>5</v>
      </c>
      <c r="E52" s="6" t="s">
        <v>4</v>
      </c>
      <c r="F52" s="124" t="s">
        <v>179</v>
      </c>
      <c r="G52" s="124" t="s">
        <v>210</v>
      </c>
      <c r="H52" s="124" t="s">
        <v>222</v>
      </c>
      <c r="I52" s="124" t="s">
        <v>169</v>
      </c>
      <c r="J52" s="8" t="s">
        <v>46</v>
      </c>
    </row>
    <row r="53" spans="1:10">
      <c r="A53" s="2">
        <v>41145</v>
      </c>
      <c r="B53" s="118" t="str">
        <f t="shared" si="0"/>
        <v>vendredi</v>
      </c>
      <c r="C53" s="118" t="str">
        <f t="shared" si="1"/>
        <v>août</v>
      </c>
      <c r="D53" s="6">
        <v>14</v>
      </c>
      <c r="E53" s="6" t="s">
        <v>4</v>
      </c>
      <c r="F53" s="124" t="s">
        <v>183</v>
      </c>
      <c r="G53" s="124" t="s">
        <v>211</v>
      </c>
      <c r="H53" s="124" t="s">
        <v>191</v>
      </c>
      <c r="I53" s="124" t="s">
        <v>169</v>
      </c>
      <c r="J53" s="8" t="s">
        <v>20</v>
      </c>
    </row>
    <row r="54" spans="1:10" ht="25.5">
      <c r="A54" s="2">
        <v>41184</v>
      </c>
      <c r="B54" s="118" t="str">
        <f t="shared" si="0"/>
        <v>mardi</v>
      </c>
      <c r="C54" s="118" t="str">
        <f t="shared" si="1"/>
        <v>octobre</v>
      </c>
      <c r="D54" s="6">
        <v>3</v>
      </c>
      <c r="E54" s="6" t="s">
        <v>4</v>
      </c>
      <c r="F54" s="124" t="s">
        <v>184</v>
      </c>
      <c r="G54" s="124" t="s">
        <v>174</v>
      </c>
      <c r="H54" s="124" t="s">
        <v>170</v>
      </c>
      <c r="I54" s="124" t="s">
        <v>169</v>
      </c>
      <c r="J54" s="8" t="s">
        <v>42</v>
      </c>
    </row>
    <row r="55" spans="1:10" ht="25.5">
      <c r="A55" s="2">
        <v>41184</v>
      </c>
      <c r="B55" s="118" t="str">
        <f t="shared" si="0"/>
        <v>mardi</v>
      </c>
      <c r="C55" s="118" t="str">
        <f t="shared" si="1"/>
        <v>octobre</v>
      </c>
      <c r="D55" s="6">
        <v>3</v>
      </c>
      <c r="E55" s="6" t="s">
        <v>4</v>
      </c>
      <c r="F55" s="124" t="s">
        <v>184</v>
      </c>
      <c r="G55" s="124" t="s">
        <v>174</v>
      </c>
      <c r="H55" s="124" t="s">
        <v>170</v>
      </c>
      <c r="I55" s="124" t="s">
        <v>169</v>
      </c>
      <c r="J55" s="8" t="s">
        <v>42</v>
      </c>
    </row>
    <row r="56" spans="1:10" ht="25.5">
      <c r="A56" s="2">
        <v>41198</v>
      </c>
      <c r="B56" s="118" t="str">
        <f t="shared" si="0"/>
        <v>mardi</v>
      </c>
      <c r="C56" s="118" t="str">
        <f t="shared" si="1"/>
        <v>octobre</v>
      </c>
      <c r="D56" s="6">
        <v>2</v>
      </c>
      <c r="E56" s="6" t="s">
        <v>4</v>
      </c>
      <c r="F56" s="124" t="s">
        <v>180</v>
      </c>
      <c r="G56" s="124" t="s">
        <v>180</v>
      </c>
      <c r="H56" s="124" t="s">
        <v>220</v>
      </c>
      <c r="I56" s="124" t="s">
        <v>169</v>
      </c>
      <c r="J56" s="8" t="s">
        <v>45</v>
      </c>
    </row>
    <row r="57" spans="1:10" ht="25.5">
      <c r="A57" s="31">
        <v>41199</v>
      </c>
      <c r="B57" s="31" t="str">
        <f t="shared" si="0"/>
        <v>mercredi</v>
      </c>
      <c r="C57" s="31" t="str">
        <f t="shared" si="1"/>
        <v>octobre</v>
      </c>
      <c r="D57" s="223">
        <v>24</v>
      </c>
      <c r="E57" s="31" t="s">
        <v>4</v>
      </c>
      <c r="F57" s="124" t="s">
        <v>192</v>
      </c>
      <c r="G57" s="124" t="s">
        <v>181</v>
      </c>
      <c r="H57" s="141" t="s">
        <v>220</v>
      </c>
      <c r="I57" s="141" t="s">
        <v>169</v>
      </c>
      <c r="J57" s="30" t="s">
        <v>46</v>
      </c>
    </row>
    <row r="58" spans="1:10" ht="25.5">
      <c r="A58" s="2">
        <v>41206</v>
      </c>
      <c r="B58" s="118" t="str">
        <f t="shared" si="0"/>
        <v>mercredi</v>
      </c>
      <c r="C58" s="118" t="str">
        <f t="shared" si="1"/>
        <v>octobre</v>
      </c>
      <c r="D58" s="6">
        <v>9</v>
      </c>
      <c r="E58" s="6" t="s">
        <v>4</v>
      </c>
      <c r="F58" s="124" t="s">
        <v>180</v>
      </c>
      <c r="G58" s="124" t="s">
        <v>180</v>
      </c>
      <c r="H58" s="124" t="s">
        <v>220</v>
      </c>
      <c r="I58" s="124" t="s">
        <v>169</v>
      </c>
      <c r="J58" s="8" t="s">
        <v>45</v>
      </c>
    </row>
    <row r="59" spans="1:10">
      <c r="A59" s="2">
        <v>41213</v>
      </c>
      <c r="B59" s="118" t="str">
        <f t="shared" si="0"/>
        <v>mercredi</v>
      </c>
      <c r="C59" s="118" t="str">
        <f t="shared" si="1"/>
        <v>octobre</v>
      </c>
      <c r="D59" s="124" t="s">
        <v>18</v>
      </c>
      <c r="E59" s="6" t="s">
        <v>4</v>
      </c>
      <c r="F59" s="124" t="s">
        <v>170</v>
      </c>
      <c r="G59" s="124" t="s">
        <v>170</v>
      </c>
      <c r="H59" s="124" t="s">
        <v>185</v>
      </c>
      <c r="I59" s="124" t="s">
        <v>169</v>
      </c>
      <c r="J59" s="8" t="s">
        <v>46</v>
      </c>
    </row>
    <row r="60" spans="1:10" ht="25.5">
      <c r="A60" s="2">
        <v>41228</v>
      </c>
      <c r="B60" s="118" t="str">
        <f t="shared" si="0"/>
        <v>jeudi</v>
      </c>
      <c r="C60" s="118" t="str">
        <f t="shared" si="1"/>
        <v>novembre</v>
      </c>
      <c r="D60" s="6">
        <v>8</v>
      </c>
      <c r="E60" s="6" t="s">
        <v>4</v>
      </c>
      <c r="F60" s="124" t="s">
        <v>183</v>
      </c>
      <c r="G60" s="124" t="s">
        <v>211</v>
      </c>
      <c r="H60" s="124" t="s">
        <v>191</v>
      </c>
      <c r="I60" s="124" t="s">
        <v>169</v>
      </c>
      <c r="J60" s="8" t="s">
        <v>43</v>
      </c>
    </row>
    <row r="61" spans="1:10">
      <c r="A61" s="2">
        <v>41229</v>
      </c>
      <c r="B61" s="118" t="str">
        <f t="shared" si="0"/>
        <v>vendredi</v>
      </c>
      <c r="C61" s="118" t="str">
        <f t="shared" si="1"/>
        <v>novembre</v>
      </c>
      <c r="D61" s="6">
        <v>7</v>
      </c>
      <c r="E61" s="6" t="s">
        <v>4</v>
      </c>
      <c r="F61" s="124" t="s">
        <v>170</v>
      </c>
      <c r="G61" s="124" t="s">
        <v>170</v>
      </c>
      <c r="H61" s="124" t="s">
        <v>170</v>
      </c>
      <c r="I61" s="124" t="s">
        <v>170</v>
      </c>
      <c r="J61" s="8" t="s">
        <v>46</v>
      </c>
    </row>
    <row r="62" spans="1:10" ht="25.5">
      <c r="A62" s="2">
        <v>41232</v>
      </c>
      <c r="B62" s="118" t="str">
        <f t="shared" si="0"/>
        <v>lundi</v>
      </c>
      <c r="C62" s="118" t="str">
        <f t="shared" si="1"/>
        <v>novembre</v>
      </c>
      <c r="D62" s="6">
        <v>6</v>
      </c>
      <c r="E62" s="6" t="s">
        <v>4</v>
      </c>
      <c r="F62" s="124" t="s">
        <v>187</v>
      </c>
      <c r="G62" s="124" t="s">
        <v>174</v>
      </c>
      <c r="H62" s="124" t="s">
        <v>219</v>
      </c>
      <c r="I62" s="124" t="s">
        <v>170</v>
      </c>
      <c r="J62" s="8" t="s">
        <v>43</v>
      </c>
    </row>
    <row r="63" spans="1:10" ht="25.5">
      <c r="A63" s="2">
        <v>41233</v>
      </c>
      <c r="B63" s="118" t="str">
        <f t="shared" si="0"/>
        <v>mardi</v>
      </c>
      <c r="C63" s="118" t="str">
        <f t="shared" si="1"/>
        <v>novembre</v>
      </c>
      <c r="D63" s="6">
        <v>9</v>
      </c>
      <c r="E63" s="6" t="s">
        <v>4</v>
      </c>
      <c r="F63" s="124" t="s">
        <v>180</v>
      </c>
      <c r="G63" s="124" t="s">
        <v>180</v>
      </c>
      <c r="H63" s="124" t="s">
        <v>220</v>
      </c>
      <c r="I63" s="124" t="s">
        <v>169</v>
      </c>
      <c r="J63" s="8" t="s">
        <v>45</v>
      </c>
    </row>
    <row r="64" spans="1:10" ht="25.5">
      <c r="A64" s="155">
        <v>41253</v>
      </c>
      <c r="B64" s="118" t="str">
        <f t="shared" si="0"/>
        <v>lundi</v>
      </c>
      <c r="C64" s="118" t="str">
        <f t="shared" si="1"/>
        <v>décembre</v>
      </c>
      <c r="D64" s="6">
        <v>368</v>
      </c>
      <c r="E64" s="6" t="s">
        <v>4</v>
      </c>
      <c r="F64" s="124" t="s">
        <v>193</v>
      </c>
      <c r="G64" s="124" t="s">
        <v>210</v>
      </c>
      <c r="H64" s="132" t="s">
        <v>188</v>
      </c>
      <c r="I64" s="124" t="s">
        <v>169</v>
      </c>
      <c r="J64" s="8" t="s">
        <v>42</v>
      </c>
    </row>
    <row r="65" spans="1:10">
      <c r="A65" s="155">
        <v>41253</v>
      </c>
      <c r="B65" s="118" t="str">
        <f t="shared" si="0"/>
        <v>lundi</v>
      </c>
      <c r="C65" s="118" t="str">
        <f t="shared" si="1"/>
        <v>décembre</v>
      </c>
      <c r="D65" s="6">
        <v>6</v>
      </c>
      <c r="E65" s="6" t="s">
        <v>4</v>
      </c>
      <c r="F65" s="124" t="s">
        <v>175</v>
      </c>
      <c r="G65" s="124" t="s">
        <v>211</v>
      </c>
      <c r="H65" s="124" t="s">
        <v>191</v>
      </c>
      <c r="I65" s="124" t="s">
        <v>170</v>
      </c>
      <c r="J65" s="8" t="s">
        <v>46</v>
      </c>
    </row>
    <row r="66" spans="1:10">
      <c r="A66" s="2">
        <v>41253</v>
      </c>
      <c r="B66" s="118" t="str">
        <f t="shared" si="0"/>
        <v>lundi</v>
      </c>
      <c r="C66" s="118" t="str">
        <f t="shared" si="1"/>
        <v>décembre</v>
      </c>
      <c r="D66" s="6" t="s">
        <v>19</v>
      </c>
      <c r="E66" s="6" t="s">
        <v>4</v>
      </c>
      <c r="F66" s="124" t="s">
        <v>199</v>
      </c>
      <c r="G66" s="124" t="s">
        <v>210</v>
      </c>
      <c r="H66" s="124" t="s">
        <v>191</v>
      </c>
      <c r="I66" s="124" t="s">
        <v>170</v>
      </c>
      <c r="J66" s="8" t="s">
        <v>46</v>
      </c>
    </row>
    <row r="67" spans="1:10" ht="25.5">
      <c r="A67" s="2">
        <v>41255</v>
      </c>
      <c r="B67" s="118" t="str">
        <f t="shared" si="0"/>
        <v>mercredi</v>
      </c>
      <c r="C67" s="118" t="str">
        <f t="shared" si="1"/>
        <v>décembre</v>
      </c>
      <c r="D67" s="6">
        <v>3</v>
      </c>
      <c r="E67" s="6" t="s">
        <v>4</v>
      </c>
      <c r="F67" s="124" t="s">
        <v>179</v>
      </c>
      <c r="G67" s="124" t="s">
        <v>210</v>
      </c>
      <c r="H67" s="124" t="s">
        <v>222</v>
      </c>
      <c r="I67" s="124" t="s">
        <v>170</v>
      </c>
      <c r="J67" s="8" t="s">
        <v>20</v>
      </c>
    </row>
    <row r="68" spans="1:10">
      <c r="A68" s="82">
        <v>41260</v>
      </c>
      <c r="B68" s="118" t="str">
        <f t="shared" si="0"/>
        <v>lundi</v>
      </c>
      <c r="C68" s="118" t="str">
        <f t="shared" si="1"/>
        <v>décembre</v>
      </c>
      <c r="D68" s="150">
        <v>20</v>
      </c>
      <c r="E68" s="6" t="s">
        <v>4</v>
      </c>
      <c r="F68" s="124" t="s">
        <v>180</v>
      </c>
      <c r="G68" s="124" t="s">
        <v>180</v>
      </c>
      <c r="H68" s="124" t="s">
        <v>170</v>
      </c>
      <c r="I68" s="181" t="s">
        <v>169</v>
      </c>
      <c r="J68" s="42" t="s">
        <v>46</v>
      </c>
    </row>
    <row r="69" spans="1:10" ht="25.5">
      <c r="A69" s="2">
        <v>41289</v>
      </c>
      <c r="B69" s="118" t="str">
        <f t="shared" ref="B69:B132" si="2">TEXT(A69,"jjjj")</f>
        <v>mardi</v>
      </c>
      <c r="C69" s="118" t="str">
        <f t="shared" ref="C69:C132" si="3">TEXT(A69,"mmmm")</f>
        <v>janvier</v>
      </c>
      <c r="D69" s="6">
        <v>24</v>
      </c>
      <c r="E69" s="6" t="s">
        <v>4</v>
      </c>
      <c r="F69" s="124" t="s">
        <v>175</v>
      </c>
      <c r="G69" s="124" t="s">
        <v>211</v>
      </c>
      <c r="H69" s="124" t="s">
        <v>196</v>
      </c>
      <c r="I69" s="124" t="s">
        <v>170</v>
      </c>
      <c r="J69" s="8" t="s">
        <v>43</v>
      </c>
    </row>
    <row r="70" spans="1:10" ht="25.5">
      <c r="A70" s="2">
        <v>41318</v>
      </c>
      <c r="B70" s="118" t="str">
        <f t="shared" si="2"/>
        <v>mercredi</v>
      </c>
      <c r="C70" s="118" t="str">
        <f t="shared" si="3"/>
        <v>février</v>
      </c>
      <c r="D70" s="6">
        <v>8</v>
      </c>
      <c r="E70" s="6" t="s">
        <v>4</v>
      </c>
      <c r="F70" s="124" t="s">
        <v>170</v>
      </c>
      <c r="G70" s="124" t="s">
        <v>170</v>
      </c>
      <c r="H70" s="124" t="s">
        <v>217</v>
      </c>
      <c r="I70" s="124" t="s">
        <v>170</v>
      </c>
      <c r="J70" s="8" t="s">
        <v>44</v>
      </c>
    </row>
    <row r="71" spans="1:10" ht="25.5">
      <c r="A71" s="2">
        <v>41318</v>
      </c>
      <c r="B71" s="118" t="str">
        <f t="shared" si="2"/>
        <v>mercredi</v>
      </c>
      <c r="C71" s="118" t="str">
        <f t="shared" si="3"/>
        <v>février</v>
      </c>
      <c r="D71" s="124" t="s">
        <v>18</v>
      </c>
      <c r="E71" s="6" t="s">
        <v>4</v>
      </c>
      <c r="F71" s="124" t="s">
        <v>170</v>
      </c>
      <c r="G71" s="124" t="s">
        <v>170</v>
      </c>
      <c r="H71" s="124" t="s">
        <v>190</v>
      </c>
      <c r="I71" s="124" t="s">
        <v>170</v>
      </c>
      <c r="J71" s="8" t="s">
        <v>44</v>
      </c>
    </row>
    <row r="72" spans="1:10" ht="44.25" customHeight="1">
      <c r="A72" s="2">
        <v>41330</v>
      </c>
      <c r="B72" s="118" t="str">
        <f t="shared" si="2"/>
        <v>lundi</v>
      </c>
      <c r="C72" s="118" t="str">
        <f t="shared" si="3"/>
        <v>février</v>
      </c>
      <c r="D72" s="6">
        <v>14</v>
      </c>
      <c r="E72" s="6" t="s">
        <v>4</v>
      </c>
      <c r="F72" s="124" t="s">
        <v>179</v>
      </c>
      <c r="G72" s="124" t="s">
        <v>210</v>
      </c>
      <c r="H72" s="124" t="s">
        <v>170</v>
      </c>
      <c r="I72" s="124" t="s">
        <v>171</v>
      </c>
      <c r="J72" s="8" t="s">
        <v>46</v>
      </c>
    </row>
    <row r="73" spans="1:10">
      <c r="A73" s="2">
        <v>41334</v>
      </c>
      <c r="B73" s="118" t="str">
        <f t="shared" si="2"/>
        <v>vendredi</v>
      </c>
      <c r="C73" s="118" t="str">
        <f t="shared" si="3"/>
        <v>mars</v>
      </c>
      <c r="D73" s="6">
        <v>8</v>
      </c>
      <c r="E73" s="6" t="s">
        <v>4</v>
      </c>
      <c r="F73" s="124" t="s">
        <v>170</v>
      </c>
      <c r="G73" s="124" t="s">
        <v>170</v>
      </c>
      <c r="H73" s="124" t="s">
        <v>185</v>
      </c>
      <c r="I73" s="124" t="s">
        <v>170</v>
      </c>
      <c r="J73" s="8" t="s">
        <v>46</v>
      </c>
    </row>
    <row r="74" spans="1:10">
      <c r="A74" s="147">
        <v>41339</v>
      </c>
      <c r="B74" s="118" t="str">
        <f t="shared" si="2"/>
        <v>mercredi</v>
      </c>
      <c r="C74" s="118" t="str">
        <f t="shared" si="3"/>
        <v>mars</v>
      </c>
      <c r="D74" s="136" t="s">
        <v>19</v>
      </c>
      <c r="E74" s="136" t="s">
        <v>4</v>
      </c>
      <c r="F74" s="124" t="s">
        <v>170</v>
      </c>
      <c r="G74" s="124" t="s">
        <v>170</v>
      </c>
      <c r="H74" s="124" t="s">
        <v>185</v>
      </c>
      <c r="I74" s="136" t="s">
        <v>170</v>
      </c>
      <c r="J74" s="8" t="s">
        <v>46</v>
      </c>
    </row>
    <row r="75" spans="1:10">
      <c r="A75" s="2">
        <v>41386</v>
      </c>
      <c r="B75" s="118" t="str">
        <f t="shared" si="2"/>
        <v>lundi</v>
      </c>
      <c r="C75" s="118" t="str">
        <f t="shared" si="3"/>
        <v>avril</v>
      </c>
      <c r="D75" s="6">
        <v>15</v>
      </c>
      <c r="E75" s="6" t="s">
        <v>4</v>
      </c>
      <c r="F75" s="124" t="s">
        <v>179</v>
      </c>
      <c r="G75" s="124" t="s">
        <v>210</v>
      </c>
      <c r="H75" s="124" t="s">
        <v>219</v>
      </c>
      <c r="I75" s="124" t="s">
        <v>169</v>
      </c>
      <c r="J75" s="8" t="s">
        <v>46</v>
      </c>
    </row>
    <row r="76" spans="1:10">
      <c r="A76" s="2">
        <v>41410</v>
      </c>
      <c r="B76" s="118" t="str">
        <f t="shared" si="2"/>
        <v>jeudi</v>
      </c>
      <c r="C76" s="118" t="str">
        <f t="shared" si="3"/>
        <v>mai</v>
      </c>
      <c r="D76" s="6">
        <v>15</v>
      </c>
      <c r="E76" s="6" t="s">
        <v>4</v>
      </c>
      <c r="F76" s="124" t="s">
        <v>179</v>
      </c>
      <c r="G76" s="124" t="s">
        <v>210</v>
      </c>
      <c r="H76" s="124" t="s">
        <v>219</v>
      </c>
      <c r="I76" s="124" t="s">
        <v>170</v>
      </c>
      <c r="J76" s="8" t="s">
        <v>46</v>
      </c>
    </row>
    <row r="77" spans="1:10" ht="63" customHeight="1">
      <c r="A77" s="2">
        <v>41424</v>
      </c>
      <c r="B77" s="118" t="str">
        <f t="shared" si="2"/>
        <v>jeudi</v>
      </c>
      <c r="C77" s="118" t="str">
        <f t="shared" si="3"/>
        <v>mai</v>
      </c>
      <c r="D77" s="6">
        <v>60</v>
      </c>
      <c r="E77" s="6" t="s">
        <v>4</v>
      </c>
      <c r="F77" s="124" t="s">
        <v>170</v>
      </c>
      <c r="G77" s="124" t="s">
        <v>170</v>
      </c>
      <c r="H77" s="124" t="s">
        <v>170</v>
      </c>
      <c r="I77" s="124" t="s">
        <v>170</v>
      </c>
      <c r="J77" s="8" t="s">
        <v>47</v>
      </c>
    </row>
    <row r="78" spans="1:10">
      <c r="A78" s="32">
        <v>41430</v>
      </c>
      <c r="B78" s="32" t="str">
        <f t="shared" si="2"/>
        <v>mercredi</v>
      </c>
      <c r="C78" s="32" t="str">
        <f t="shared" si="3"/>
        <v>juin</v>
      </c>
      <c r="D78" s="32">
        <v>5</v>
      </c>
      <c r="E78" s="32" t="s">
        <v>4</v>
      </c>
      <c r="F78" s="124" t="s">
        <v>194</v>
      </c>
      <c r="G78" s="124" t="s">
        <v>174</v>
      </c>
      <c r="H78" s="124" t="s">
        <v>219</v>
      </c>
      <c r="I78" s="141" t="s">
        <v>169</v>
      </c>
      <c r="J78" s="30" t="s">
        <v>20</v>
      </c>
    </row>
    <row r="79" spans="1:10" ht="25.5">
      <c r="A79" s="2">
        <v>41432</v>
      </c>
      <c r="B79" s="118" t="str">
        <f t="shared" si="2"/>
        <v>vendredi</v>
      </c>
      <c r="C79" s="118" t="str">
        <f t="shared" si="3"/>
        <v>juin</v>
      </c>
      <c r="D79" s="6">
        <v>10</v>
      </c>
      <c r="E79" s="6" t="s">
        <v>4</v>
      </c>
      <c r="F79" s="124" t="s">
        <v>170</v>
      </c>
      <c r="G79" s="124" t="s">
        <v>170</v>
      </c>
      <c r="H79" s="124" t="s">
        <v>170</v>
      </c>
      <c r="I79" s="124" t="s">
        <v>170</v>
      </c>
      <c r="J79" s="8" t="s">
        <v>43</v>
      </c>
    </row>
    <row r="80" spans="1:10">
      <c r="A80" s="2">
        <v>41434</v>
      </c>
      <c r="B80" s="118" t="str">
        <f t="shared" si="2"/>
        <v>dimanche</v>
      </c>
      <c r="C80" s="118" t="str">
        <f t="shared" si="3"/>
        <v>juin</v>
      </c>
      <c r="D80" s="6">
        <v>10</v>
      </c>
      <c r="E80" s="6" t="s">
        <v>4</v>
      </c>
      <c r="F80" s="124" t="s">
        <v>175</v>
      </c>
      <c r="G80" s="124" t="s">
        <v>211</v>
      </c>
      <c r="H80" s="124" t="s">
        <v>191</v>
      </c>
      <c r="I80" s="124" t="s">
        <v>170</v>
      </c>
      <c r="J80" s="8" t="s">
        <v>20</v>
      </c>
    </row>
    <row r="81" spans="1:10">
      <c r="A81" s="2">
        <v>41448</v>
      </c>
      <c r="B81" s="118" t="str">
        <f t="shared" si="2"/>
        <v>dimanche</v>
      </c>
      <c r="C81" s="118" t="str">
        <f t="shared" si="3"/>
        <v>juin</v>
      </c>
      <c r="D81" s="6">
        <v>90</v>
      </c>
      <c r="E81" s="6" t="s">
        <v>4</v>
      </c>
      <c r="F81" s="124" t="s">
        <v>170</v>
      </c>
      <c r="G81" s="124" t="s">
        <v>170</v>
      </c>
      <c r="H81" s="124" t="s">
        <v>170</v>
      </c>
      <c r="I81" s="124" t="s">
        <v>170</v>
      </c>
      <c r="J81" s="8" t="s">
        <v>47</v>
      </c>
    </row>
    <row r="82" spans="1:10">
      <c r="A82" s="2">
        <v>41452</v>
      </c>
      <c r="B82" s="118" t="str">
        <f t="shared" si="2"/>
        <v>jeudi</v>
      </c>
      <c r="C82" s="118" t="str">
        <f t="shared" si="3"/>
        <v>juin</v>
      </c>
      <c r="D82" s="6">
        <v>15</v>
      </c>
      <c r="E82" s="6" t="s">
        <v>4</v>
      </c>
      <c r="F82" s="124" t="s">
        <v>195</v>
      </c>
      <c r="G82" s="124" t="s">
        <v>211</v>
      </c>
      <c r="H82" s="124" t="s">
        <v>219</v>
      </c>
      <c r="I82" s="124" t="s">
        <v>170</v>
      </c>
      <c r="J82" s="8" t="s">
        <v>46</v>
      </c>
    </row>
    <row r="83" spans="1:10" ht="25.5">
      <c r="A83" s="2">
        <v>41452</v>
      </c>
      <c r="B83" s="118" t="str">
        <f t="shared" si="2"/>
        <v>jeudi</v>
      </c>
      <c r="C83" s="118" t="str">
        <f t="shared" si="3"/>
        <v>juin</v>
      </c>
      <c r="D83" s="6">
        <v>8</v>
      </c>
      <c r="E83" s="6" t="s">
        <v>4</v>
      </c>
      <c r="F83" s="124" t="s">
        <v>179</v>
      </c>
      <c r="G83" s="124" t="s">
        <v>210</v>
      </c>
      <c r="H83" s="124" t="s">
        <v>219</v>
      </c>
      <c r="I83" s="136" t="s">
        <v>170</v>
      </c>
      <c r="J83" s="8" t="s">
        <v>45</v>
      </c>
    </row>
    <row r="84" spans="1:10" ht="80.25" customHeight="1">
      <c r="A84" s="2">
        <v>41456</v>
      </c>
      <c r="B84" s="118" t="str">
        <f t="shared" si="2"/>
        <v>lundi</v>
      </c>
      <c r="C84" s="118" t="str">
        <f t="shared" si="3"/>
        <v>juillet</v>
      </c>
      <c r="D84" s="6">
        <v>60</v>
      </c>
      <c r="E84" s="6" t="s">
        <v>4</v>
      </c>
      <c r="F84" s="124" t="s">
        <v>179</v>
      </c>
      <c r="G84" s="124" t="s">
        <v>210</v>
      </c>
      <c r="H84" s="124" t="s">
        <v>222</v>
      </c>
      <c r="I84" s="136" t="s">
        <v>169</v>
      </c>
      <c r="J84" s="8" t="s">
        <v>44</v>
      </c>
    </row>
    <row r="85" spans="1:10" ht="25.5">
      <c r="A85" s="2">
        <v>41470</v>
      </c>
      <c r="B85" s="118" t="str">
        <f t="shared" si="2"/>
        <v>lundi</v>
      </c>
      <c r="C85" s="118" t="str">
        <f t="shared" si="3"/>
        <v>juillet</v>
      </c>
      <c r="D85" s="6" t="s">
        <v>19</v>
      </c>
      <c r="E85" s="6" t="s">
        <v>4</v>
      </c>
      <c r="F85" s="124" t="s">
        <v>170</v>
      </c>
      <c r="G85" s="124" t="s">
        <v>170</v>
      </c>
      <c r="H85" s="124" t="s">
        <v>170</v>
      </c>
      <c r="I85" s="124" t="s">
        <v>170</v>
      </c>
      <c r="J85" s="8" t="s">
        <v>44</v>
      </c>
    </row>
    <row r="86" spans="1:10">
      <c r="A86" s="2">
        <v>41472</v>
      </c>
      <c r="B86" s="118" t="str">
        <f t="shared" si="2"/>
        <v>mercredi</v>
      </c>
      <c r="C86" s="118" t="str">
        <f t="shared" si="3"/>
        <v>juillet</v>
      </c>
      <c r="D86" s="6">
        <v>7</v>
      </c>
      <c r="E86" s="6" t="s">
        <v>4</v>
      </c>
      <c r="F86" s="124" t="s">
        <v>184</v>
      </c>
      <c r="G86" s="124" t="s">
        <v>174</v>
      </c>
      <c r="H86" s="124" t="s">
        <v>170</v>
      </c>
      <c r="I86" s="124" t="s">
        <v>170</v>
      </c>
      <c r="J86" s="8" t="s">
        <v>46</v>
      </c>
    </row>
    <row r="87" spans="1:10" ht="25.5">
      <c r="A87" s="2">
        <v>41480</v>
      </c>
      <c r="B87" s="118" t="str">
        <f t="shared" si="2"/>
        <v>jeudi</v>
      </c>
      <c r="C87" s="118" t="str">
        <f t="shared" si="3"/>
        <v>juillet</v>
      </c>
      <c r="D87" s="6">
        <v>60</v>
      </c>
      <c r="E87" s="6" t="s">
        <v>4</v>
      </c>
      <c r="F87" s="124" t="s">
        <v>183</v>
      </c>
      <c r="G87" s="124" t="s">
        <v>211</v>
      </c>
      <c r="H87" s="124" t="s">
        <v>191</v>
      </c>
      <c r="I87" s="124" t="s">
        <v>170</v>
      </c>
      <c r="J87" s="8" t="s">
        <v>44</v>
      </c>
    </row>
    <row r="88" spans="1:10" ht="25.5">
      <c r="A88" s="2">
        <v>41485</v>
      </c>
      <c r="B88" s="118" t="str">
        <f t="shared" si="2"/>
        <v>mardi</v>
      </c>
      <c r="C88" s="118" t="str">
        <f t="shared" si="3"/>
        <v>juillet</v>
      </c>
      <c r="D88" s="6">
        <v>10</v>
      </c>
      <c r="E88" s="6" t="s">
        <v>4</v>
      </c>
      <c r="F88" s="124" t="s">
        <v>183</v>
      </c>
      <c r="G88" s="124" t="s">
        <v>211</v>
      </c>
      <c r="H88" s="124" t="s">
        <v>220</v>
      </c>
      <c r="I88" s="6" t="s">
        <v>169</v>
      </c>
      <c r="J88" s="8" t="s">
        <v>20</v>
      </c>
    </row>
    <row r="89" spans="1:10" ht="106.5" customHeight="1">
      <c r="A89" s="2">
        <v>41503</v>
      </c>
      <c r="B89" s="118" t="str">
        <f t="shared" si="2"/>
        <v>samedi</v>
      </c>
      <c r="C89" s="118" t="str">
        <f t="shared" si="3"/>
        <v>août</v>
      </c>
      <c r="D89" s="6">
        <v>2</v>
      </c>
      <c r="E89" s="6" t="s">
        <v>4</v>
      </c>
      <c r="F89" s="124" t="s">
        <v>170</v>
      </c>
      <c r="G89" s="124" t="s">
        <v>170</v>
      </c>
      <c r="H89" s="124" t="s">
        <v>185</v>
      </c>
      <c r="I89" s="6" t="s">
        <v>170</v>
      </c>
      <c r="J89" s="8" t="s">
        <v>46</v>
      </c>
    </row>
    <row r="90" spans="1:10" ht="25.5">
      <c r="A90" s="2">
        <v>41512</v>
      </c>
      <c r="B90" s="118" t="str">
        <f t="shared" si="2"/>
        <v>lundi</v>
      </c>
      <c r="C90" s="118" t="str">
        <f t="shared" si="3"/>
        <v>août</v>
      </c>
      <c r="D90" s="6">
        <v>7</v>
      </c>
      <c r="E90" s="6" t="s">
        <v>4</v>
      </c>
      <c r="F90" s="124" t="s">
        <v>179</v>
      </c>
      <c r="G90" s="124" t="s">
        <v>210</v>
      </c>
      <c r="H90" s="124" t="s">
        <v>190</v>
      </c>
      <c r="I90" s="6" t="s">
        <v>170</v>
      </c>
      <c r="J90" s="8" t="s">
        <v>44</v>
      </c>
    </row>
    <row r="91" spans="1:10">
      <c r="A91" s="47">
        <v>41534</v>
      </c>
      <c r="B91" s="118" t="str">
        <f t="shared" si="2"/>
        <v>mardi</v>
      </c>
      <c r="C91" s="118" t="str">
        <f t="shared" si="3"/>
        <v>septembre</v>
      </c>
      <c r="D91" s="6">
        <v>60</v>
      </c>
      <c r="E91" s="6" t="s">
        <v>4</v>
      </c>
      <c r="F91" s="124" t="s">
        <v>179</v>
      </c>
      <c r="G91" s="124" t="s">
        <v>210</v>
      </c>
      <c r="H91" s="124" t="s">
        <v>219</v>
      </c>
      <c r="I91" s="6" t="s">
        <v>169</v>
      </c>
      <c r="J91" s="8" t="s">
        <v>46</v>
      </c>
    </row>
    <row r="92" spans="1:10">
      <c r="A92" s="2">
        <v>41537</v>
      </c>
      <c r="B92" s="118" t="str">
        <f t="shared" si="2"/>
        <v>vendredi</v>
      </c>
      <c r="C92" s="118" t="str">
        <f t="shared" si="3"/>
        <v>septembre</v>
      </c>
      <c r="D92" s="2" t="s">
        <v>19</v>
      </c>
      <c r="E92" s="6" t="s">
        <v>4</v>
      </c>
      <c r="F92" s="124" t="s">
        <v>179</v>
      </c>
      <c r="G92" s="124" t="s">
        <v>210</v>
      </c>
      <c r="H92" s="124" t="s">
        <v>196</v>
      </c>
      <c r="I92" s="124" t="s">
        <v>170</v>
      </c>
      <c r="J92" s="8" t="s">
        <v>20</v>
      </c>
    </row>
    <row r="93" spans="1:10" ht="25.5">
      <c r="A93" s="2">
        <v>41540</v>
      </c>
      <c r="B93" s="118" t="str">
        <f t="shared" si="2"/>
        <v>lundi</v>
      </c>
      <c r="C93" s="118" t="str">
        <f t="shared" si="3"/>
        <v>septembre</v>
      </c>
      <c r="D93" s="6">
        <v>10</v>
      </c>
      <c r="E93" s="6" t="s">
        <v>4</v>
      </c>
      <c r="F93" s="124" t="s">
        <v>182</v>
      </c>
      <c r="G93" s="124" t="s">
        <v>210</v>
      </c>
      <c r="H93" s="124" t="s">
        <v>220</v>
      </c>
      <c r="I93" s="136" t="s">
        <v>170</v>
      </c>
      <c r="J93" s="8" t="s">
        <v>45</v>
      </c>
    </row>
    <row r="94" spans="1:10" ht="99" customHeight="1">
      <c r="A94" s="2">
        <v>41556</v>
      </c>
      <c r="B94" s="118" t="str">
        <f t="shared" si="2"/>
        <v>mercredi</v>
      </c>
      <c r="C94" s="118" t="str">
        <f t="shared" si="3"/>
        <v>octobre</v>
      </c>
      <c r="D94" s="6" t="s">
        <v>19</v>
      </c>
      <c r="E94" s="6" t="s">
        <v>4</v>
      </c>
      <c r="F94" s="124" t="s">
        <v>197</v>
      </c>
      <c r="G94" s="124" t="s">
        <v>181</v>
      </c>
      <c r="H94" s="124" t="s">
        <v>196</v>
      </c>
      <c r="I94" s="124" t="s">
        <v>170</v>
      </c>
      <c r="J94" s="8" t="s">
        <v>43</v>
      </c>
    </row>
    <row r="95" spans="1:10" ht="25.5">
      <c r="A95" s="2">
        <v>41569</v>
      </c>
      <c r="B95" s="118" t="str">
        <f t="shared" si="2"/>
        <v>mardi</v>
      </c>
      <c r="C95" s="118" t="str">
        <f t="shared" si="3"/>
        <v>octobre</v>
      </c>
      <c r="D95" s="6">
        <v>14</v>
      </c>
      <c r="E95" s="6" t="s">
        <v>4</v>
      </c>
      <c r="F95" s="124" t="s">
        <v>179</v>
      </c>
      <c r="G95" s="124" t="s">
        <v>210</v>
      </c>
      <c r="H95" s="124" t="s">
        <v>196</v>
      </c>
      <c r="I95" s="124" t="s">
        <v>170</v>
      </c>
      <c r="J95" s="8" t="s">
        <v>45</v>
      </c>
    </row>
    <row r="96" spans="1:10" ht="25.5">
      <c r="A96" s="2">
        <v>41570</v>
      </c>
      <c r="B96" s="118" t="str">
        <f t="shared" si="2"/>
        <v>mercredi</v>
      </c>
      <c r="C96" s="118" t="str">
        <f t="shared" si="3"/>
        <v>octobre</v>
      </c>
      <c r="D96" s="6">
        <v>415</v>
      </c>
      <c r="E96" s="6" t="s">
        <v>4</v>
      </c>
      <c r="F96" s="124" t="s">
        <v>198</v>
      </c>
      <c r="G96" s="124" t="s">
        <v>181</v>
      </c>
      <c r="H96" s="124" t="s">
        <v>190</v>
      </c>
      <c r="I96" s="124" t="s">
        <v>169</v>
      </c>
      <c r="J96" s="8" t="s">
        <v>44</v>
      </c>
    </row>
    <row r="97" spans="1:10" ht="25.5">
      <c r="A97" s="2">
        <v>41571</v>
      </c>
      <c r="B97" s="118" t="str">
        <f t="shared" si="2"/>
        <v>jeudi</v>
      </c>
      <c r="C97" s="118" t="str">
        <f t="shared" si="3"/>
        <v>octobre</v>
      </c>
      <c r="D97" s="6" t="s">
        <v>19</v>
      </c>
      <c r="E97" s="6" t="s">
        <v>4</v>
      </c>
      <c r="F97" s="124" t="s">
        <v>170</v>
      </c>
      <c r="G97" s="124" t="s">
        <v>170</v>
      </c>
      <c r="H97" s="124" t="s">
        <v>220</v>
      </c>
      <c r="I97" s="124" t="s">
        <v>170</v>
      </c>
      <c r="J97" s="8" t="s">
        <v>45</v>
      </c>
    </row>
    <row r="98" spans="1:10" ht="25.5">
      <c r="A98" s="2">
        <v>41575</v>
      </c>
      <c r="B98" s="118" t="str">
        <f t="shared" si="2"/>
        <v>lundi</v>
      </c>
      <c r="C98" s="118" t="str">
        <f t="shared" si="3"/>
        <v>octobre</v>
      </c>
      <c r="D98" s="6">
        <v>10</v>
      </c>
      <c r="E98" s="6" t="s">
        <v>4</v>
      </c>
      <c r="F98" s="124" t="s">
        <v>182</v>
      </c>
      <c r="G98" s="124" t="s">
        <v>210</v>
      </c>
      <c r="H98" s="124" t="s">
        <v>222</v>
      </c>
      <c r="I98" s="124" t="s">
        <v>170</v>
      </c>
      <c r="J98" s="8" t="s">
        <v>20</v>
      </c>
    </row>
    <row r="99" spans="1:10" ht="160.5" customHeight="1">
      <c r="A99" s="2">
        <v>41575</v>
      </c>
      <c r="B99" s="118" t="str">
        <f t="shared" si="2"/>
        <v>lundi</v>
      </c>
      <c r="C99" s="118" t="str">
        <f t="shared" si="3"/>
        <v>octobre</v>
      </c>
      <c r="D99" s="6" t="s">
        <v>19</v>
      </c>
      <c r="E99" s="6" t="s">
        <v>4</v>
      </c>
      <c r="F99" s="124" t="s">
        <v>170</v>
      </c>
      <c r="G99" s="124" t="s">
        <v>170</v>
      </c>
      <c r="H99" s="124" t="s">
        <v>185</v>
      </c>
      <c r="I99" s="124" t="s">
        <v>170</v>
      </c>
      <c r="J99" s="8" t="s">
        <v>46</v>
      </c>
    </row>
    <row r="100" spans="1:10" ht="25.5">
      <c r="A100" s="2">
        <v>41590</v>
      </c>
      <c r="B100" s="118" t="str">
        <f t="shared" si="2"/>
        <v>mardi</v>
      </c>
      <c r="C100" s="118" t="str">
        <f t="shared" si="3"/>
        <v>novembre</v>
      </c>
      <c r="D100" s="6">
        <v>4</v>
      </c>
      <c r="E100" s="6" t="s">
        <v>4</v>
      </c>
      <c r="F100" s="124" t="s">
        <v>179</v>
      </c>
      <c r="G100" s="124" t="s">
        <v>210</v>
      </c>
      <c r="H100" s="124" t="s">
        <v>222</v>
      </c>
      <c r="I100" s="124" t="s">
        <v>170</v>
      </c>
      <c r="J100" s="8" t="s">
        <v>46</v>
      </c>
    </row>
    <row r="101" spans="1:10" ht="25.5">
      <c r="A101" s="2">
        <v>41592</v>
      </c>
      <c r="B101" s="118" t="str">
        <f t="shared" si="2"/>
        <v>jeudi</v>
      </c>
      <c r="C101" s="118" t="str">
        <f t="shared" si="3"/>
        <v>novembre</v>
      </c>
      <c r="D101" s="6" t="s">
        <v>19</v>
      </c>
      <c r="E101" s="6" t="s">
        <v>4</v>
      </c>
      <c r="F101" s="124" t="s">
        <v>170</v>
      </c>
      <c r="G101" s="124" t="s">
        <v>170</v>
      </c>
      <c r="H101" s="124" t="s">
        <v>170</v>
      </c>
      <c r="I101" s="136" t="s">
        <v>170</v>
      </c>
      <c r="J101" s="8" t="s">
        <v>42</v>
      </c>
    </row>
    <row r="102" spans="1:10" ht="66.75" customHeight="1">
      <c r="A102" s="2">
        <v>41593</v>
      </c>
      <c r="B102" s="118" t="str">
        <f t="shared" si="2"/>
        <v>vendredi</v>
      </c>
      <c r="C102" s="118" t="str">
        <f t="shared" si="3"/>
        <v>novembre</v>
      </c>
      <c r="D102" s="6">
        <v>2</v>
      </c>
      <c r="E102" s="6" t="s">
        <v>4</v>
      </c>
      <c r="F102" s="124" t="s">
        <v>179</v>
      </c>
      <c r="G102" s="124" t="s">
        <v>210</v>
      </c>
      <c r="H102" s="124" t="s">
        <v>219</v>
      </c>
      <c r="I102" s="124" t="s">
        <v>169</v>
      </c>
      <c r="J102" s="8" t="s">
        <v>22</v>
      </c>
    </row>
    <row r="103" spans="1:10">
      <c r="A103" s="38">
        <v>41607</v>
      </c>
      <c r="B103" s="118" t="str">
        <f t="shared" si="2"/>
        <v>vendredi</v>
      </c>
      <c r="C103" s="118" t="str">
        <f t="shared" si="3"/>
        <v>novembre</v>
      </c>
      <c r="D103" s="39">
        <v>27</v>
      </c>
      <c r="E103" s="39" t="s">
        <v>4</v>
      </c>
      <c r="F103" s="124" t="s">
        <v>182</v>
      </c>
      <c r="G103" s="124" t="s">
        <v>210</v>
      </c>
      <c r="H103" s="124" t="s">
        <v>218</v>
      </c>
      <c r="I103" s="145" t="s">
        <v>169</v>
      </c>
      <c r="J103" s="40" t="s">
        <v>20</v>
      </c>
    </row>
    <row r="104" spans="1:10">
      <c r="A104" s="2">
        <v>41621</v>
      </c>
      <c r="B104" s="118" t="str">
        <f t="shared" si="2"/>
        <v>vendredi</v>
      </c>
      <c r="C104" s="118" t="str">
        <f t="shared" si="3"/>
        <v>décembre</v>
      </c>
      <c r="D104" s="6">
        <v>10</v>
      </c>
      <c r="E104" s="6" t="s">
        <v>4</v>
      </c>
      <c r="F104" s="124" t="s">
        <v>199</v>
      </c>
      <c r="G104" s="124" t="s">
        <v>210</v>
      </c>
      <c r="H104" s="124" t="s">
        <v>219</v>
      </c>
      <c r="I104" s="124" t="s">
        <v>169</v>
      </c>
      <c r="J104" s="8" t="s">
        <v>46</v>
      </c>
    </row>
    <row r="105" spans="1:10" ht="25.5">
      <c r="A105" s="2">
        <v>41621</v>
      </c>
      <c r="B105" s="118" t="str">
        <f t="shared" si="2"/>
        <v>vendredi</v>
      </c>
      <c r="C105" s="118" t="str">
        <f t="shared" si="3"/>
        <v>décembre</v>
      </c>
      <c r="D105" s="6" t="s">
        <v>19</v>
      </c>
      <c r="E105" s="6" t="s">
        <v>4</v>
      </c>
      <c r="F105" s="124" t="s">
        <v>180</v>
      </c>
      <c r="G105" s="124" t="s">
        <v>180</v>
      </c>
      <c r="H105" s="124" t="s">
        <v>220</v>
      </c>
      <c r="I105" s="124" t="s">
        <v>170</v>
      </c>
      <c r="J105" s="8" t="s">
        <v>46</v>
      </c>
    </row>
    <row r="106" spans="1:10" ht="150" customHeight="1">
      <c r="A106" s="2">
        <v>41645</v>
      </c>
      <c r="B106" s="118" t="str">
        <f t="shared" si="2"/>
        <v>lundi</v>
      </c>
      <c r="C106" s="118" t="str">
        <f t="shared" si="3"/>
        <v>janvier</v>
      </c>
      <c r="D106" s="6">
        <v>41</v>
      </c>
      <c r="E106" s="37" t="s">
        <v>4</v>
      </c>
      <c r="F106" s="124" t="s">
        <v>177</v>
      </c>
      <c r="G106" s="124" t="s">
        <v>211</v>
      </c>
      <c r="H106" s="124" t="s">
        <v>196</v>
      </c>
      <c r="I106" s="144" t="s">
        <v>169</v>
      </c>
      <c r="J106" s="8" t="s">
        <v>20</v>
      </c>
    </row>
    <row r="107" spans="1:10">
      <c r="A107" s="2">
        <v>41659</v>
      </c>
      <c r="B107" s="118" t="str">
        <f t="shared" si="2"/>
        <v>lundi</v>
      </c>
      <c r="C107" s="118" t="str">
        <f t="shared" si="3"/>
        <v>janvier</v>
      </c>
      <c r="D107" s="6">
        <v>4</v>
      </c>
      <c r="E107" s="37" t="s">
        <v>12</v>
      </c>
      <c r="F107" s="124" t="s">
        <v>170</v>
      </c>
      <c r="G107" s="124" t="s">
        <v>170</v>
      </c>
      <c r="H107" s="124" t="s">
        <v>170</v>
      </c>
      <c r="I107" s="144" t="s">
        <v>169</v>
      </c>
      <c r="J107" s="8" t="s">
        <v>47</v>
      </c>
    </row>
    <row r="108" spans="1:10">
      <c r="A108" s="2">
        <v>41697</v>
      </c>
      <c r="B108" s="118" t="str">
        <f t="shared" si="2"/>
        <v>jeudi</v>
      </c>
      <c r="C108" s="118" t="str">
        <f t="shared" si="3"/>
        <v>février</v>
      </c>
      <c r="D108" s="6">
        <v>10</v>
      </c>
      <c r="E108" s="37" t="s">
        <v>4</v>
      </c>
      <c r="F108" s="124" t="s">
        <v>170</v>
      </c>
      <c r="G108" s="124" t="s">
        <v>170</v>
      </c>
      <c r="H108" s="124" t="s">
        <v>170</v>
      </c>
      <c r="I108" s="144" t="s">
        <v>170</v>
      </c>
      <c r="J108" s="8" t="s">
        <v>20</v>
      </c>
    </row>
    <row r="109" spans="1:10">
      <c r="A109" s="2">
        <v>41702</v>
      </c>
      <c r="B109" s="118" t="str">
        <f t="shared" si="2"/>
        <v>mardi</v>
      </c>
      <c r="C109" s="118" t="str">
        <f t="shared" si="3"/>
        <v>mars</v>
      </c>
      <c r="D109" s="6">
        <v>2</v>
      </c>
      <c r="E109" s="37" t="s">
        <v>4</v>
      </c>
      <c r="F109" s="124" t="s">
        <v>182</v>
      </c>
      <c r="G109" s="124" t="s">
        <v>210</v>
      </c>
      <c r="H109" s="124" t="s">
        <v>218</v>
      </c>
      <c r="I109" s="124" t="s">
        <v>169</v>
      </c>
      <c r="J109" s="8" t="s">
        <v>20</v>
      </c>
    </row>
    <row r="110" spans="1:10" ht="25.5">
      <c r="A110" s="2">
        <v>41708</v>
      </c>
      <c r="B110" s="118" t="str">
        <f t="shared" si="2"/>
        <v>lundi</v>
      </c>
      <c r="C110" s="118" t="str">
        <f t="shared" si="3"/>
        <v>mars</v>
      </c>
      <c r="D110" s="6">
        <v>30</v>
      </c>
      <c r="E110" s="6" t="s">
        <v>4</v>
      </c>
      <c r="F110" s="124" t="s">
        <v>201</v>
      </c>
      <c r="G110" s="124" t="s">
        <v>210</v>
      </c>
      <c r="H110" s="124" t="s">
        <v>202</v>
      </c>
      <c r="I110" s="144" t="s">
        <v>169</v>
      </c>
      <c r="J110" s="8" t="s">
        <v>44</v>
      </c>
    </row>
    <row r="111" spans="1:10" ht="35.25" customHeight="1">
      <c r="A111" s="2">
        <v>41730</v>
      </c>
      <c r="B111" s="118" t="str">
        <f t="shared" si="2"/>
        <v>mardi</v>
      </c>
      <c r="C111" s="118" t="str">
        <f t="shared" si="3"/>
        <v>avril</v>
      </c>
      <c r="D111" s="6">
        <v>7</v>
      </c>
      <c r="E111" s="6" t="s">
        <v>4</v>
      </c>
      <c r="F111" s="124" t="s">
        <v>179</v>
      </c>
      <c r="G111" s="124" t="s">
        <v>210</v>
      </c>
      <c r="H111" s="124" t="s">
        <v>219</v>
      </c>
      <c r="I111" s="124" t="s">
        <v>169</v>
      </c>
      <c r="J111" s="8" t="s">
        <v>46</v>
      </c>
    </row>
    <row r="112" spans="1:10" ht="25.5">
      <c r="A112" s="2">
        <v>41733</v>
      </c>
      <c r="B112" s="118" t="str">
        <f t="shared" si="2"/>
        <v>vendredi</v>
      </c>
      <c r="C112" s="118" t="str">
        <f t="shared" si="3"/>
        <v>avril</v>
      </c>
      <c r="D112" s="6">
        <v>7</v>
      </c>
      <c r="E112" s="6" t="s">
        <v>4</v>
      </c>
      <c r="F112" s="124" t="s">
        <v>198</v>
      </c>
      <c r="G112" s="124" t="s">
        <v>181</v>
      </c>
      <c r="H112" s="124" t="s">
        <v>222</v>
      </c>
      <c r="I112" s="138" t="s">
        <v>170</v>
      </c>
      <c r="J112" s="8" t="s">
        <v>20</v>
      </c>
    </row>
    <row r="113" spans="1:10" s="10" customFormat="1" ht="25.5">
      <c r="A113" s="2">
        <v>41736</v>
      </c>
      <c r="B113" s="118" t="str">
        <f t="shared" si="2"/>
        <v>lundi</v>
      </c>
      <c r="C113" s="118" t="str">
        <f t="shared" si="3"/>
        <v>avril</v>
      </c>
      <c r="D113" s="6">
        <v>10</v>
      </c>
      <c r="E113" s="6" t="s">
        <v>4</v>
      </c>
      <c r="F113" s="124" t="s">
        <v>177</v>
      </c>
      <c r="G113" s="124" t="s">
        <v>211</v>
      </c>
      <c r="H113" s="124" t="s">
        <v>191</v>
      </c>
      <c r="I113" s="124" t="s">
        <v>170</v>
      </c>
      <c r="J113" s="8" t="s">
        <v>44</v>
      </c>
    </row>
    <row r="114" spans="1:10" s="10" customFormat="1" ht="45" customHeight="1">
      <c r="A114" s="2">
        <v>41758</v>
      </c>
      <c r="B114" s="118" t="str">
        <f t="shared" si="2"/>
        <v>mardi</v>
      </c>
      <c r="C114" s="118" t="str">
        <f t="shared" si="3"/>
        <v>avril</v>
      </c>
      <c r="D114" s="6">
        <v>7</v>
      </c>
      <c r="E114" s="37" t="s">
        <v>4</v>
      </c>
      <c r="F114" s="124" t="s">
        <v>180</v>
      </c>
      <c r="G114" s="124" t="s">
        <v>180</v>
      </c>
      <c r="H114" s="124" t="s">
        <v>220</v>
      </c>
      <c r="I114" s="124" t="s">
        <v>170</v>
      </c>
      <c r="J114" s="8" t="s">
        <v>20</v>
      </c>
    </row>
    <row r="115" spans="1:10" ht="45" customHeight="1">
      <c r="A115" s="2">
        <v>41774</v>
      </c>
      <c r="B115" s="118" t="str">
        <f t="shared" si="2"/>
        <v>jeudi</v>
      </c>
      <c r="C115" s="118" t="str">
        <f t="shared" si="3"/>
        <v>mai</v>
      </c>
      <c r="D115" s="6">
        <v>21</v>
      </c>
      <c r="E115" s="6" t="s">
        <v>4</v>
      </c>
      <c r="F115" s="124" t="s">
        <v>180</v>
      </c>
      <c r="G115" s="124" t="s">
        <v>180</v>
      </c>
      <c r="H115" s="124" t="s">
        <v>170</v>
      </c>
      <c r="I115" s="124" t="s">
        <v>169</v>
      </c>
      <c r="J115" s="8" t="s">
        <v>46</v>
      </c>
    </row>
    <row r="116" spans="1:10" ht="104.25" customHeight="1">
      <c r="A116" s="2">
        <v>41775</v>
      </c>
      <c r="B116" s="118" t="str">
        <f t="shared" si="2"/>
        <v>vendredi</v>
      </c>
      <c r="C116" s="118" t="str">
        <f t="shared" si="3"/>
        <v>mai</v>
      </c>
      <c r="D116" s="6">
        <v>10</v>
      </c>
      <c r="E116" s="6" t="s">
        <v>4</v>
      </c>
      <c r="F116" s="124" t="s">
        <v>179</v>
      </c>
      <c r="G116" s="124" t="s">
        <v>210</v>
      </c>
      <c r="H116" s="124" t="s">
        <v>219</v>
      </c>
      <c r="I116" s="124" t="s">
        <v>170</v>
      </c>
      <c r="J116" s="8" t="s">
        <v>46</v>
      </c>
    </row>
    <row r="117" spans="1:10" ht="25.5">
      <c r="A117" s="2">
        <v>41785</v>
      </c>
      <c r="B117" s="118" t="str">
        <f t="shared" si="2"/>
        <v>lundi</v>
      </c>
      <c r="C117" s="118" t="str">
        <f t="shared" si="3"/>
        <v>mai</v>
      </c>
      <c r="D117" s="6">
        <v>2</v>
      </c>
      <c r="E117" s="6" t="s">
        <v>4</v>
      </c>
      <c r="F117" s="124" t="s">
        <v>180</v>
      </c>
      <c r="G117" s="124" t="s">
        <v>180</v>
      </c>
      <c r="H117" s="124" t="s">
        <v>220</v>
      </c>
      <c r="I117" s="124" t="s">
        <v>170</v>
      </c>
      <c r="J117" s="8" t="s">
        <v>45</v>
      </c>
    </row>
    <row r="118" spans="1:10">
      <c r="A118" s="2">
        <v>41800</v>
      </c>
      <c r="B118" s="118" t="s">
        <v>240</v>
      </c>
      <c r="C118" s="118" t="str">
        <f t="shared" si="3"/>
        <v>juin</v>
      </c>
      <c r="D118" s="6">
        <v>19</v>
      </c>
      <c r="E118" s="6" t="s">
        <v>4</v>
      </c>
      <c r="F118" s="124" t="s">
        <v>183</v>
      </c>
      <c r="G118" s="124" t="s">
        <v>211</v>
      </c>
      <c r="H118" s="124" t="s">
        <v>191</v>
      </c>
      <c r="I118" s="124" t="s">
        <v>169</v>
      </c>
      <c r="J118" s="8" t="s">
        <v>20</v>
      </c>
    </row>
    <row r="119" spans="1:10">
      <c r="A119" s="155">
        <v>41806</v>
      </c>
      <c r="B119" s="118" t="str">
        <f t="shared" si="2"/>
        <v>lundi</v>
      </c>
      <c r="C119" s="118" t="str">
        <f t="shared" si="3"/>
        <v>juin</v>
      </c>
      <c r="D119" s="36">
        <v>6</v>
      </c>
      <c r="E119" s="138" t="s">
        <v>4</v>
      </c>
      <c r="F119" s="124" t="s">
        <v>177</v>
      </c>
      <c r="G119" s="124" t="s">
        <v>211</v>
      </c>
      <c r="H119" s="124" t="s">
        <v>188</v>
      </c>
      <c r="I119" s="138" t="s">
        <v>170</v>
      </c>
      <c r="J119" s="8" t="s">
        <v>22</v>
      </c>
    </row>
    <row r="120" spans="1:10" s="50" customFormat="1" ht="25.5">
      <c r="A120" s="2">
        <v>41825</v>
      </c>
      <c r="B120" s="118" t="str">
        <f t="shared" si="2"/>
        <v>samedi</v>
      </c>
      <c r="C120" s="118" t="str">
        <f t="shared" si="3"/>
        <v>juillet</v>
      </c>
      <c r="D120" s="6">
        <v>10</v>
      </c>
      <c r="E120" s="6" t="s">
        <v>4</v>
      </c>
      <c r="F120" s="124" t="s">
        <v>178</v>
      </c>
      <c r="G120" s="124" t="s">
        <v>211</v>
      </c>
      <c r="H120" s="124" t="s">
        <v>196</v>
      </c>
      <c r="I120" s="138" t="s">
        <v>170</v>
      </c>
      <c r="J120" s="8" t="s">
        <v>44</v>
      </c>
    </row>
    <row r="121" spans="1:10" ht="58.5" customHeight="1">
      <c r="A121" s="2">
        <v>41825</v>
      </c>
      <c r="B121" s="118" t="str">
        <f t="shared" si="2"/>
        <v>samedi</v>
      </c>
      <c r="C121" s="118" t="str">
        <f t="shared" si="3"/>
        <v>juillet</v>
      </c>
      <c r="D121" s="6">
        <v>5</v>
      </c>
      <c r="E121" s="6" t="s">
        <v>4</v>
      </c>
      <c r="F121" s="124" t="s">
        <v>183</v>
      </c>
      <c r="G121" s="124" t="s">
        <v>211</v>
      </c>
      <c r="H121" s="124" t="s">
        <v>196</v>
      </c>
      <c r="I121" s="138" t="s">
        <v>170</v>
      </c>
      <c r="J121" s="8" t="s">
        <v>44</v>
      </c>
    </row>
    <row r="122" spans="1:10" ht="25.5">
      <c r="A122" s="147">
        <v>41837</v>
      </c>
      <c r="B122" s="118" t="str">
        <f t="shared" si="2"/>
        <v>jeudi</v>
      </c>
      <c r="C122" s="118" t="str">
        <f t="shared" si="3"/>
        <v>juillet</v>
      </c>
      <c r="D122" s="136">
        <v>4</v>
      </c>
      <c r="E122" s="6" t="s">
        <v>4</v>
      </c>
      <c r="F122" s="124" t="s">
        <v>180</v>
      </c>
      <c r="G122" s="124" t="s">
        <v>180</v>
      </c>
      <c r="H122" s="124" t="s">
        <v>220</v>
      </c>
      <c r="I122" s="136" t="s">
        <v>169</v>
      </c>
      <c r="J122" s="16" t="s">
        <v>45</v>
      </c>
    </row>
    <row r="123" spans="1:10">
      <c r="A123" s="147">
        <v>41851</v>
      </c>
      <c r="B123" s="118" t="str">
        <f t="shared" si="2"/>
        <v>jeudi</v>
      </c>
      <c r="C123" s="118" t="str">
        <f t="shared" si="3"/>
        <v>juillet</v>
      </c>
      <c r="D123" s="136">
        <v>41</v>
      </c>
      <c r="E123" s="136" t="s">
        <v>4</v>
      </c>
      <c r="F123" s="124" t="s">
        <v>179</v>
      </c>
      <c r="G123" s="124" t="s">
        <v>210</v>
      </c>
      <c r="H123" s="124" t="s">
        <v>219</v>
      </c>
      <c r="I123" s="136" t="s">
        <v>170</v>
      </c>
      <c r="J123" s="8" t="s">
        <v>20</v>
      </c>
    </row>
    <row r="124" spans="1:10" ht="25.5">
      <c r="A124" s="147">
        <v>41856</v>
      </c>
      <c r="B124" s="118" t="str">
        <f t="shared" si="2"/>
        <v>mardi</v>
      </c>
      <c r="C124" s="118" t="str">
        <f t="shared" si="3"/>
        <v>août</v>
      </c>
      <c r="D124" s="142" t="s">
        <v>18</v>
      </c>
      <c r="E124" s="136" t="s">
        <v>4</v>
      </c>
      <c r="F124" s="124" t="s">
        <v>170</v>
      </c>
      <c r="G124" s="124" t="s">
        <v>170</v>
      </c>
      <c r="H124" s="124" t="s">
        <v>203</v>
      </c>
      <c r="I124" s="142" t="s">
        <v>170</v>
      </c>
      <c r="J124" s="8" t="s">
        <v>42</v>
      </c>
    </row>
    <row r="125" spans="1:10" s="51" customFormat="1" ht="25.5">
      <c r="A125" s="147">
        <v>41858</v>
      </c>
      <c r="B125" s="118" t="str">
        <f t="shared" si="2"/>
        <v>jeudi</v>
      </c>
      <c r="C125" s="118" t="str">
        <f t="shared" si="3"/>
        <v>août</v>
      </c>
      <c r="D125" s="136">
        <v>7</v>
      </c>
      <c r="E125" s="136" t="s">
        <v>4</v>
      </c>
      <c r="F125" s="124" t="s">
        <v>182</v>
      </c>
      <c r="G125" s="124" t="s">
        <v>210</v>
      </c>
      <c r="H125" s="124" t="s">
        <v>220</v>
      </c>
      <c r="I125" s="136" t="s">
        <v>169</v>
      </c>
      <c r="J125" s="8" t="s">
        <v>46</v>
      </c>
    </row>
    <row r="126" spans="1:10" ht="91.5" customHeight="1">
      <c r="A126" s="147">
        <v>41871</v>
      </c>
      <c r="B126" s="118" t="str">
        <f t="shared" si="2"/>
        <v>mercredi</v>
      </c>
      <c r="C126" s="118" t="str">
        <f t="shared" si="3"/>
        <v>août</v>
      </c>
      <c r="D126" s="136">
        <v>15</v>
      </c>
      <c r="E126" s="136" t="s">
        <v>4</v>
      </c>
      <c r="F126" s="124" t="s">
        <v>179</v>
      </c>
      <c r="G126" s="124" t="s">
        <v>210</v>
      </c>
      <c r="H126" s="124" t="s">
        <v>196</v>
      </c>
      <c r="I126" s="142" t="s">
        <v>170</v>
      </c>
      <c r="J126" s="8" t="s">
        <v>45</v>
      </c>
    </row>
    <row r="127" spans="1:10">
      <c r="A127" s="32">
        <v>41885</v>
      </c>
      <c r="B127" s="32" t="str">
        <f t="shared" si="2"/>
        <v>mercredi</v>
      </c>
      <c r="C127" s="32" t="str">
        <f t="shared" si="3"/>
        <v>septembre</v>
      </c>
      <c r="D127" s="32" t="s">
        <v>5</v>
      </c>
      <c r="E127" s="32" t="s">
        <v>4</v>
      </c>
      <c r="F127" s="124" t="s">
        <v>170</v>
      </c>
      <c r="G127" s="124" t="s">
        <v>170</v>
      </c>
      <c r="H127" s="124" t="s">
        <v>170</v>
      </c>
      <c r="I127" s="153" t="s">
        <v>171</v>
      </c>
      <c r="J127" s="45" t="s">
        <v>46</v>
      </c>
    </row>
    <row r="128" spans="1:10" ht="128.25" customHeight="1">
      <c r="A128" s="147">
        <v>41887</v>
      </c>
      <c r="B128" s="118" t="str">
        <f t="shared" si="2"/>
        <v>vendredi</v>
      </c>
      <c r="C128" s="118" t="str">
        <f t="shared" si="3"/>
        <v>septembre</v>
      </c>
      <c r="D128" s="136">
        <v>7</v>
      </c>
      <c r="E128" s="136" t="s">
        <v>4</v>
      </c>
      <c r="F128" s="124" t="s">
        <v>174</v>
      </c>
      <c r="G128" s="124" t="s">
        <v>174</v>
      </c>
      <c r="H128" s="124" t="s">
        <v>170</v>
      </c>
      <c r="I128" s="124" t="s">
        <v>169</v>
      </c>
      <c r="J128" s="8" t="s">
        <v>44</v>
      </c>
    </row>
    <row r="129" spans="1:10" ht="25.5">
      <c r="A129" s="147">
        <v>41897</v>
      </c>
      <c r="B129" s="118" t="str">
        <f t="shared" si="2"/>
        <v>lundi</v>
      </c>
      <c r="C129" s="118" t="str">
        <f t="shared" si="3"/>
        <v>septembre</v>
      </c>
      <c r="D129" s="136">
        <v>15</v>
      </c>
      <c r="E129" s="136" t="s">
        <v>4</v>
      </c>
      <c r="F129" s="124" t="s">
        <v>179</v>
      </c>
      <c r="G129" s="124" t="s">
        <v>210</v>
      </c>
      <c r="H129" s="124" t="s">
        <v>196</v>
      </c>
      <c r="I129" s="136" t="s">
        <v>169</v>
      </c>
      <c r="J129" s="8" t="s">
        <v>45</v>
      </c>
    </row>
    <row r="130" spans="1:10" ht="51.75" customHeight="1">
      <c r="A130" s="147">
        <v>41898</v>
      </c>
      <c r="B130" s="118" t="str">
        <f t="shared" si="2"/>
        <v>mardi</v>
      </c>
      <c r="C130" s="118" t="str">
        <f t="shared" si="3"/>
        <v>septembre</v>
      </c>
      <c r="D130" s="36">
        <v>9</v>
      </c>
      <c r="E130" s="136" t="s">
        <v>4</v>
      </c>
      <c r="F130" s="124" t="s">
        <v>179</v>
      </c>
      <c r="G130" s="124" t="s">
        <v>210</v>
      </c>
      <c r="H130" s="124" t="s">
        <v>170</v>
      </c>
      <c r="I130" s="142" t="s">
        <v>169</v>
      </c>
      <c r="J130" s="8" t="s">
        <v>46</v>
      </c>
    </row>
    <row r="131" spans="1:10" ht="65.25" customHeight="1">
      <c r="A131" s="147">
        <v>41912</v>
      </c>
      <c r="B131" s="118" t="str">
        <f t="shared" si="2"/>
        <v>mardi</v>
      </c>
      <c r="C131" s="118" t="str">
        <f t="shared" si="3"/>
        <v>septembre</v>
      </c>
      <c r="D131" s="36">
        <v>10</v>
      </c>
      <c r="E131" s="136" t="s">
        <v>4</v>
      </c>
      <c r="F131" s="124" t="s">
        <v>183</v>
      </c>
      <c r="G131" s="124" t="s">
        <v>211</v>
      </c>
      <c r="H131" s="124" t="s">
        <v>191</v>
      </c>
      <c r="I131" s="142" t="s">
        <v>169</v>
      </c>
      <c r="J131" s="8" t="s">
        <v>20</v>
      </c>
    </row>
    <row r="132" spans="1:10" ht="82.5" customHeight="1">
      <c r="A132" s="82">
        <v>41918</v>
      </c>
      <c r="B132" s="118" t="str">
        <f t="shared" si="2"/>
        <v>lundi</v>
      </c>
      <c r="C132" s="118" t="str">
        <f t="shared" si="3"/>
        <v>octobre</v>
      </c>
      <c r="D132" s="6">
        <v>21</v>
      </c>
      <c r="E132" s="150" t="s">
        <v>4</v>
      </c>
      <c r="F132" s="124" t="s">
        <v>180</v>
      </c>
      <c r="G132" s="124" t="s">
        <v>180</v>
      </c>
      <c r="H132" s="124" t="s">
        <v>220</v>
      </c>
      <c r="I132" s="124" t="s">
        <v>169</v>
      </c>
      <c r="J132" s="5" t="s">
        <v>45</v>
      </c>
    </row>
    <row r="133" spans="1:10" ht="62.25" customHeight="1">
      <c r="A133" s="147">
        <v>41920</v>
      </c>
      <c r="B133" s="118" t="str">
        <f t="shared" ref="B133:B196" si="4">TEXT(A133,"jjjj")</f>
        <v>mercredi</v>
      </c>
      <c r="C133" s="118" t="str">
        <f t="shared" ref="C133:C185" si="5">TEXT(A133,"mmmm")</f>
        <v>octobre</v>
      </c>
      <c r="D133" s="36">
        <v>60</v>
      </c>
      <c r="E133" s="136" t="s">
        <v>4</v>
      </c>
      <c r="F133" s="124" t="s">
        <v>204</v>
      </c>
      <c r="G133" s="124" t="s">
        <v>181</v>
      </c>
      <c r="H133" s="124" t="s">
        <v>196</v>
      </c>
      <c r="I133" s="142" t="s">
        <v>170</v>
      </c>
      <c r="J133" s="8" t="s">
        <v>20</v>
      </c>
    </row>
    <row r="134" spans="1:10" ht="62.25" customHeight="1">
      <c r="A134" s="147">
        <v>41925</v>
      </c>
      <c r="B134" s="118" t="str">
        <f t="shared" si="4"/>
        <v>lundi</v>
      </c>
      <c r="C134" s="118" t="str">
        <f t="shared" si="5"/>
        <v>octobre</v>
      </c>
      <c r="D134" s="36" t="s">
        <v>19</v>
      </c>
      <c r="E134" s="136" t="s">
        <v>4</v>
      </c>
      <c r="F134" s="124" t="s">
        <v>170</v>
      </c>
      <c r="G134" s="124" t="s">
        <v>170</v>
      </c>
      <c r="H134" s="124" t="s">
        <v>185</v>
      </c>
      <c r="I134" s="142" t="s">
        <v>170</v>
      </c>
      <c r="J134" s="8" t="s">
        <v>46</v>
      </c>
    </row>
    <row r="135" spans="1:10" ht="25.5" customHeight="1">
      <c r="A135" s="147">
        <v>41956</v>
      </c>
      <c r="B135" s="118" t="str">
        <f t="shared" si="4"/>
        <v>jeudi</v>
      </c>
      <c r="C135" s="118" t="str">
        <f t="shared" si="5"/>
        <v>novembre</v>
      </c>
      <c r="D135" s="36">
        <v>32</v>
      </c>
      <c r="E135" s="136" t="s">
        <v>4</v>
      </c>
      <c r="F135" s="124" t="s">
        <v>183</v>
      </c>
      <c r="G135" s="124" t="s">
        <v>211</v>
      </c>
      <c r="H135" s="124" t="s">
        <v>191</v>
      </c>
      <c r="I135" s="142" t="s">
        <v>171</v>
      </c>
      <c r="J135" s="8" t="s">
        <v>20</v>
      </c>
    </row>
    <row r="136" spans="1:10">
      <c r="A136" s="147">
        <v>41961</v>
      </c>
      <c r="B136" s="118" t="str">
        <f t="shared" si="4"/>
        <v>mardi</v>
      </c>
      <c r="C136" s="118" t="str">
        <f t="shared" si="5"/>
        <v>novembre</v>
      </c>
      <c r="D136" s="36">
        <v>10</v>
      </c>
      <c r="E136" s="6" t="s">
        <v>12</v>
      </c>
      <c r="F136" s="124" t="s">
        <v>182</v>
      </c>
      <c r="G136" s="124" t="s">
        <v>210</v>
      </c>
      <c r="H136" s="124" t="s">
        <v>218</v>
      </c>
      <c r="I136" s="142" t="s">
        <v>169</v>
      </c>
      <c r="J136" s="8" t="s">
        <v>20</v>
      </c>
    </row>
    <row r="137" spans="1:10">
      <c r="A137" s="82">
        <v>41967</v>
      </c>
      <c r="B137" s="118" t="str">
        <f t="shared" si="4"/>
        <v>lundi</v>
      </c>
      <c r="C137" s="118" t="str">
        <f t="shared" si="5"/>
        <v>novembre</v>
      </c>
      <c r="D137" s="6">
        <v>289</v>
      </c>
      <c r="E137" s="6" t="s">
        <v>4</v>
      </c>
      <c r="F137" s="124" t="s">
        <v>170</v>
      </c>
      <c r="G137" s="124" t="s">
        <v>170</v>
      </c>
      <c r="H137" s="124" t="s">
        <v>170</v>
      </c>
      <c r="I137" s="124" t="s">
        <v>169</v>
      </c>
      <c r="J137" s="42" t="s">
        <v>20</v>
      </c>
    </row>
    <row r="138" spans="1:10" ht="103.5" customHeight="1">
      <c r="A138" s="147">
        <v>41977</v>
      </c>
      <c r="B138" s="118" t="str">
        <f t="shared" si="4"/>
        <v>jeudi</v>
      </c>
      <c r="C138" s="118" t="str">
        <f t="shared" si="5"/>
        <v>décembre</v>
      </c>
      <c r="D138" s="36" t="s">
        <v>19</v>
      </c>
      <c r="E138" s="6" t="s">
        <v>4</v>
      </c>
      <c r="F138" s="124" t="s">
        <v>179</v>
      </c>
      <c r="G138" s="124" t="s">
        <v>210</v>
      </c>
      <c r="H138" s="124" t="s">
        <v>196</v>
      </c>
      <c r="I138" s="142" t="s">
        <v>169</v>
      </c>
      <c r="J138" s="126" t="s">
        <v>45</v>
      </c>
    </row>
    <row r="139" spans="1:10">
      <c r="A139" s="147">
        <v>41977</v>
      </c>
      <c r="B139" s="118" t="str">
        <f t="shared" si="4"/>
        <v>jeudi</v>
      </c>
      <c r="C139" s="118" t="str">
        <f t="shared" si="5"/>
        <v>décembre</v>
      </c>
      <c r="D139" s="36" t="s">
        <v>19</v>
      </c>
      <c r="E139" s="6" t="s">
        <v>4</v>
      </c>
      <c r="F139" s="124" t="s">
        <v>199</v>
      </c>
      <c r="G139" s="124" t="s">
        <v>210</v>
      </c>
      <c r="H139" s="124" t="s">
        <v>191</v>
      </c>
      <c r="I139" s="142" t="s">
        <v>170</v>
      </c>
      <c r="J139" s="16" t="s">
        <v>20</v>
      </c>
    </row>
    <row r="140" spans="1:10">
      <c r="A140" s="147">
        <v>42009</v>
      </c>
      <c r="B140" s="118" t="str">
        <f t="shared" si="4"/>
        <v>lundi</v>
      </c>
      <c r="C140" s="118" t="str">
        <f t="shared" si="5"/>
        <v>janvier</v>
      </c>
      <c r="D140" s="36">
        <v>90</v>
      </c>
      <c r="E140" s="6" t="s">
        <v>12</v>
      </c>
      <c r="F140" s="124" t="s">
        <v>170</v>
      </c>
      <c r="G140" s="124" t="s">
        <v>170</v>
      </c>
      <c r="H140" s="124" t="s">
        <v>170</v>
      </c>
      <c r="I140" s="142" t="s">
        <v>169</v>
      </c>
      <c r="J140" s="16" t="s">
        <v>47</v>
      </c>
    </row>
    <row r="141" spans="1:10">
      <c r="A141" s="147">
        <v>42016</v>
      </c>
      <c r="B141" s="118" t="str">
        <f t="shared" si="4"/>
        <v>lundi</v>
      </c>
      <c r="C141" s="118" t="str">
        <f t="shared" si="5"/>
        <v>janvier</v>
      </c>
      <c r="D141" s="136">
        <v>10</v>
      </c>
      <c r="E141" s="136" t="s">
        <v>4</v>
      </c>
      <c r="F141" s="124" t="s">
        <v>183</v>
      </c>
      <c r="G141" s="124" t="s">
        <v>211</v>
      </c>
      <c r="H141" s="124" t="s">
        <v>191</v>
      </c>
      <c r="I141" s="142" t="s">
        <v>169</v>
      </c>
      <c r="J141" s="16" t="s">
        <v>20</v>
      </c>
    </row>
    <row r="142" spans="1:10" ht="39" customHeight="1">
      <c r="A142" s="147">
        <v>42023</v>
      </c>
      <c r="B142" s="118" t="str">
        <f t="shared" si="4"/>
        <v>lundi</v>
      </c>
      <c r="C142" s="118" t="str">
        <f t="shared" si="5"/>
        <v>janvier</v>
      </c>
      <c r="D142" s="36">
        <v>7</v>
      </c>
      <c r="E142" s="136" t="s">
        <v>4</v>
      </c>
      <c r="F142" s="124" t="s">
        <v>180</v>
      </c>
      <c r="G142" s="124" t="s">
        <v>180</v>
      </c>
      <c r="H142" s="124" t="s">
        <v>220</v>
      </c>
      <c r="I142" s="142" t="s">
        <v>169</v>
      </c>
      <c r="J142" s="16" t="s">
        <v>45</v>
      </c>
    </row>
    <row r="143" spans="1:10" ht="219" customHeight="1">
      <c r="A143" s="147">
        <v>42026</v>
      </c>
      <c r="B143" s="118" t="str">
        <f t="shared" si="4"/>
        <v>jeudi</v>
      </c>
      <c r="C143" s="118" t="str">
        <f t="shared" si="5"/>
        <v>janvier</v>
      </c>
      <c r="D143" s="136">
        <v>6</v>
      </c>
      <c r="E143" s="136" t="s">
        <v>4</v>
      </c>
      <c r="F143" s="124" t="s">
        <v>180</v>
      </c>
      <c r="G143" s="124" t="s">
        <v>180</v>
      </c>
      <c r="H143" s="124" t="s">
        <v>220</v>
      </c>
      <c r="I143" s="142" t="s">
        <v>169</v>
      </c>
      <c r="J143" s="16" t="s">
        <v>20</v>
      </c>
    </row>
    <row r="144" spans="1:10">
      <c r="A144" s="147">
        <v>42030</v>
      </c>
      <c r="B144" s="118" t="str">
        <f t="shared" si="4"/>
        <v>lundi</v>
      </c>
      <c r="C144" s="118" t="str">
        <f t="shared" si="5"/>
        <v>janvier</v>
      </c>
      <c r="D144" s="136">
        <v>58</v>
      </c>
      <c r="E144" s="136" t="s">
        <v>4</v>
      </c>
      <c r="F144" s="124" t="s">
        <v>170</v>
      </c>
      <c r="G144" s="124" t="s">
        <v>170</v>
      </c>
      <c r="H144" s="124" t="s">
        <v>170</v>
      </c>
      <c r="I144" s="136" t="s">
        <v>169</v>
      </c>
      <c r="J144" s="16" t="s">
        <v>20</v>
      </c>
    </row>
    <row r="145" spans="1:10" ht="68.25" customHeight="1">
      <c r="A145" s="147">
        <v>42068</v>
      </c>
      <c r="B145" s="118" t="str">
        <f t="shared" si="4"/>
        <v>jeudi</v>
      </c>
      <c r="C145" s="118" t="str">
        <f t="shared" si="5"/>
        <v>mars</v>
      </c>
      <c r="D145" s="136">
        <v>6</v>
      </c>
      <c r="E145" s="136" t="s">
        <v>4</v>
      </c>
      <c r="F145" s="124" t="s">
        <v>200</v>
      </c>
      <c r="G145" s="124" t="s">
        <v>180</v>
      </c>
      <c r="H145" s="124" t="s">
        <v>170</v>
      </c>
      <c r="I145" s="136" t="s">
        <v>169</v>
      </c>
      <c r="J145" s="16" t="s">
        <v>45</v>
      </c>
    </row>
    <row r="146" spans="1:10">
      <c r="A146" s="147">
        <v>42082</v>
      </c>
      <c r="B146" s="118" t="str">
        <f t="shared" si="4"/>
        <v>jeudi</v>
      </c>
      <c r="C146" s="118" t="str">
        <f t="shared" si="5"/>
        <v>mars</v>
      </c>
      <c r="D146" s="136">
        <v>18</v>
      </c>
      <c r="E146" s="136" t="s">
        <v>12</v>
      </c>
      <c r="F146" s="124" t="s">
        <v>204</v>
      </c>
      <c r="G146" s="124" t="s">
        <v>181</v>
      </c>
      <c r="H146" s="124" t="s">
        <v>196</v>
      </c>
      <c r="I146" s="136" t="s">
        <v>169</v>
      </c>
      <c r="J146" s="16" t="s">
        <v>47</v>
      </c>
    </row>
    <row r="147" spans="1:10">
      <c r="A147" s="147">
        <v>42091</v>
      </c>
      <c r="B147" s="118" t="str">
        <f t="shared" si="4"/>
        <v>samedi</v>
      </c>
      <c r="C147" s="118" t="str">
        <f t="shared" si="5"/>
        <v>mars</v>
      </c>
      <c r="D147" s="136">
        <v>7</v>
      </c>
      <c r="E147" s="136" t="s">
        <v>4</v>
      </c>
      <c r="F147" s="124" t="s">
        <v>197</v>
      </c>
      <c r="G147" s="124" t="s">
        <v>181</v>
      </c>
      <c r="H147" s="124" t="s">
        <v>196</v>
      </c>
      <c r="I147" s="138" t="s">
        <v>170</v>
      </c>
      <c r="J147" s="16" t="s">
        <v>20</v>
      </c>
    </row>
    <row r="148" spans="1:10" ht="54" customHeight="1">
      <c r="A148" s="147">
        <v>42124</v>
      </c>
      <c r="B148" s="118" t="str">
        <f t="shared" si="4"/>
        <v>jeudi</v>
      </c>
      <c r="C148" s="118" t="str">
        <f t="shared" si="5"/>
        <v>avril</v>
      </c>
      <c r="D148" s="136">
        <v>62</v>
      </c>
      <c r="E148" s="36" t="s">
        <v>4</v>
      </c>
      <c r="F148" s="124" t="s">
        <v>201</v>
      </c>
      <c r="G148" s="124" t="s">
        <v>210</v>
      </c>
      <c r="H148" s="124" t="s">
        <v>202</v>
      </c>
      <c r="I148" s="142" t="s">
        <v>169</v>
      </c>
      <c r="J148" s="16" t="s">
        <v>45</v>
      </c>
    </row>
    <row r="149" spans="1:10">
      <c r="A149" s="147">
        <v>42128</v>
      </c>
      <c r="B149" s="118" t="str">
        <f t="shared" si="4"/>
        <v>lundi</v>
      </c>
      <c r="C149" s="118" t="str">
        <f t="shared" si="5"/>
        <v>mai</v>
      </c>
      <c r="D149" s="136">
        <v>21</v>
      </c>
      <c r="E149" s="136" t="s">
        <v>4</v>
      </c>
      <c r="F149" s="124" t="s">
        <v>170</v>
      </c>
      <c r="G149" s="124" t="s">
        <v>170</v>
      </c>
      <c r="H149" s="124" t="s">
        <v>170</v>
      </c>
      <c r="I149" s="138" t="s">
        <v>170</v>
      </c>
      <c r="J149" s="16" t="s">
        <v>20</v>
      </c>
    </row>
    <row r="150" spans="1:10" ht="43.5" customHeight="1">
      <c r="A150" s="153">
        <v>42142</v>
      </c>
      <c r="B150" s="153" t="str">
        <f t="shared" si="4"/>
        <v>lundi</v>
      </c>
      <c r="C150" s="153" t="str">
        <f t="shared" si="5"/>
        <v>mai</v>
      </c>
      <c r="D150" s="153">
        <v>89</v>
      </c>
      <c r="E150" s="153" t="s">
        <v>4</v>
      </c>
      <c r="F150" s="124" t="s">
        <v>175</v>
      </c>
      <c r="G150" s="124" t="s">
        <v>211</v>
      </c>
      <c r="H150" s="124" t="s">
        <v>170</v>
      </c>
      <c r="I150" s="183" t="s">
        <v>169</v>
      </c>
      <c r="J150" s="45" t="s">
        <v>20</v>
      </c>
    </row>
    <row r="151" spans="1:10" ht="127.5" customHeight="1">
      <c r="A151" s="147">
        <v>42151</v>
      </c>
      <c r="B151" s="118" t="str">
        <f t="shared" si="4"/>
        <v>mercredi</v>
      </c>
      <c r="C151" s="118" t="str">
        <f t="shared" si="5"/>
        <v>mai</v>
      </c>
      <c r="D151" s="136">
        <v>2</v>
      </c>
      <c r="E151" s="136" t="s">
        <v>4</v>
      </c>
      <c r="F151" s="124" t="s">
        <v>184</v>
      </c>
      <c r="G151" s="124" t="s">
        <v>174</v>
      </c>
      <c r="H151" s="124" t="s">
        <v>188</v>
      </c>
      <c r="I151" s="136" t="s">
        <v>169</v>
      </c>
      <c r="J151" s="36" t="s">
        <v>46</v>
      </c>
    </row>
    <row r="152" spans="1:10">
      <c r="A152" s="147">
        <v>42151</v>
      </c>
      <c r="B152" s="118" t="str">
        <f t="shared" si="4"/>
        <v>mercredi</v>
      </c>
      <c r="C152" s="118" t="str">
        <f t="shared" si="5"/>
        <v>mai</v>
      </c>
      <c r="D152" s="136">
        <v>180</v>
      </c>
      <c r="E152" s="136" t="s">
        <v>4</v>
      </c>
      <c r="F152" s="124" t="s">
        <v>183</v>
      </c>
      <c r="G152" s="124" t="s">
        <v>211</v>
      </c>
      <c r="H152" s="124" t="s">
        <v>170</v>
      </c>
      <c r="I152" s="136" t="s">
        <v>169</v>
      </c>
      <c r="J152" s="16" t="s">
        <v>20</v>
      </c>
    </row>
    <row r="153" spans="1:10" ht="161.25" customHeight="1">
      <c r="A153" s="2">
        <v>42156</v>
      </c>
      <c r="B153" s="118" t="str">
        <f t="shared" si="4"/>
        <v>lundi</v>
      </c>
      <c r="C153" s="118" t="str">
        <f t="shared" si="5"/>
        <v>juin</v>
      </c>
      <c r="D153" s="6" t="s">
        <v>19</v>
      </c>
      <c r="E153" s="6" t="s">
        <v>4</v>
      </c>
      <c r="F153" s="124" t="s">
        <v>197</v>
      </c>
      <c r="G153" s="124" t="s">
        <v>181</v>
      </c>
      <c r="H153" s="124" t="s">
        <v>196</v>
      </c>
      <c r="I153" s="150" t="s">
        <v>170</v>
      </c>
      <c r="J153" s="42" t="s">
        <v>20</v>
      </c>
    </row>
    <row r="154" spans="1:10" ht="25.5">
      <c r="A154" s="2">
        <v>42156</v>
      </c>
      <c r="B154" s="118" t="str">
        <f t="shared" si="4"/>
        <v>lundi</v>
      </c>
      <c r="C154" s="118" t="str">
        <f t="shared" si="5"/>
        <v>juin</v>
      </c>
      <c r="D154" s="6" t="s">
        <v>19</v>
      </c>
      <c r="E154" s="6" t="s">
        <v>4</v>
      </c>
      <c r="F154" s="124" t="s">
        <v>179</v>
      </c>
      <c r="G154" s="124" t="s">
        <v>210</v>
      </c>
      <c r="H154" s="124" t="s">
        <v>196</v>
      </c>
      <c r="I154" s="157" t="s">
        <v>170</v>
      </c>
      <c r="J154" s="42" t="s">
        <v>45</v>
      </c>
    </row>
    <row r="155" spans="1:10" s="10" customFormat="1" ht="121.5" customHeight="1">
      <c r="A155" s="147">
        <v>42159</v>
      </c>
      <c r="B155" s="118" t="str">
        <f t="shared" si="4"/>
        <v>jeudi</v>
      </c>
      <c r="C155" s="118" t="str">
        <f t="shared" si="5"/>
        <v>juin</v>
      </c>
      <c r="D155" s="136">
        <v>45</v>
      </c>
      <c r="E155" s="44" t="s">
        <v>4</v>
      </c>
      <c r="F155" s="124" t="s">
        <v>175</v>
      </c>
      <c r="G155" s="124" t="s">
        <v>211</v>
      </c>
      <c r="H155" s="124" t="s">
        <v>170</v>
      </c>
      <c r="I155" s="142" t="s">
        <v>169</v>
      </c>
      <c r="J155" s="16" t="s">
        <v>20</v>
      </c>
    </row>
    <row r="156" spans="1:10">
      <c r="A156" s="82">
        <v>42178</v>
      </c>
      <c r="B156" s="118" t="str">
        <f t="shared" si="4"/>
        <v>mardi</v>
      </c>
      <c r="C156" s="118" t="str">
        <f t="shared" si="5"/>
        <v>juin</v>
      </c>
      <c r="D156" s="150">
        <v>2</v>
      </c>
      <c r="E156" s="46" t="s">
        <v>4</v>
      </c>
      <c r="F156" s="124" t="s">
        <v>178</v>
      </c>
      <c r="G156" s="124" t="s">
        <v>211</v>
      </c>
      <c r="H156" s="124" t="s">
        <v>219</v>
      </c>
      <c r="I156" s="150" t="s">
        <v>169</v>
      </c>
      <c r="J156" s="16" t="s">
        <v>20</v>
      </c>
    </row>
    <row r="157" spans="1:10" ht="25.5">
      <c r="A157" s="82">
        <v>42181</v>
      </c>
      <c r="B157" s="118" t="str">
        <f t="shared" si="4"/>
        <v>vendredi</v>
      </c>
      <c r="C157" s="118" t="str">
        <f t="shared" si="5"/>
        <v>juin</v>
      </c>
      <c r="D157" s="150">
        <v>4</v>
      </c>
      <c r="E157" s="46" t="s">
        <v>4</v>
      </c>
      <c r="F157" s="124" t="s">
        <v>179</v>
      </c>
      <c r="G157" s="124" t="s">
        <v>210</v>
      </c>
      <c r="H157" s="124" t="s">
        <v>190</v>
      </c>
      <c r="I157" s="150" t="s">
        <v>170</v>
      </c>
      <c r="J157" s="42" t="s">
        <v>45</v>
      </c>
    </row>
    <row r="158" spans="1:10">
      <c r="A158" s="82">
        <v>42220</v>
      </c>
      <c r="B158" s="118" t="str">
        <f t="shared" si="4"/>
        <v>mardi</v>
      </c>
      <c r="C158" s="118" t="str">
        <f t="shared" si="5"/>
        <v>août</v>
      </c>
      <c r="D158" s="150">
        <v>28</v>
      </c>
      <c r="E158" s="46" t="s">
        <v>4</v>
      </c>
      <c r="F158" s="124" t="s">
        <v>177</v>
      </c>
      <c r="G158" s="124" t="s">
        <v>211</v>
      </c>
      <c r="H158" s="124" t="s">
        <v>190</v>
      </c>
      <c r="I158" s="150" t="s">
        <v>170</v>
      </c>
      <c r="J158" s="42" t="s">
        <v>20</v>
      </c>
    </row>
    <row r="159" spans="1:10" ht="25.5">
      <c r="A159" s="82">
        <v>42235</v>
      </c>
      <c r="B159" s="118" t="str">
        <f t="shared" si="4"/>
        <v>mercredi</v>
      </c>
      <c r="C159" s="118" t="str">
        <f t="shared" si="5"/>
        <v>août</v>
      </c>
      <c r="D159" s="150">
        <v>14</v>
      </c>
      <c r="E159" s="46" t="s">
        <v>4</v>
      </c>
      <c r="F159" s="124" t="s">
        <v>179</v>
      </c>
      <c r="G159" s="124" t="s">
        <v>210</v>
      </c>
      <c r="H159" s="124" t="s">
        <v>219</v>
      </c>
      <c r="I159" s="124" t="s">
        <v>169</v>
      </c>
      <c r="J159" s="42" t="s">
        <v>45</v>
      </c>
    </row>
    <row r="160" spans="1:10" ht="38.25" customHeight="1">
      <c r="A160" s="82">
        <v>42247</v>
      </c>
      <c r="B160" s="118" t="str">
        <f t="shared" si="4"/>
        <v>lundi</v>
      </c>
      <c r="C160" s="118" t="str">
        <f t="shared" si="5"/>
        <v>août</v>
      </c>
      <c r="D160" s="150">
        <v>7</v>
      </c>
      <c r="E160" s="46" t="s">
        <v>4</v>
      </c>
      <c r="F160" s="124" t="s">
        <v>183</v>
      </c>
      <c r="G160" s="124" t="s">
        <v>211</v>
      </c>
      <c r="H160" s="124" t="s">
        <v>222</v>
      </c>
      <c r="I160" s="150" t="s">
        <v>170</v>
      </c>
      <c r="J160" s="42" t="s">
        <v>20</v>
      </c>
    </row>
    <row r="161" spans="1:10">
      <c r="A161" s="82">
        <v>42256</v>
      </c>
      <c r="B161" s="118" t="str">
        <f t="shared" si="4"/>
        <v>mercredi</v>
      </c>
      <c r="C161" s="118" t="str">
        <f t="shared" si="5"/>
        <v>septembre</v>
      </c>
      <c r="D161" s="150" t="s">
        <v>19</v>
      </c>
      <c r="E161" s="46" t="s">
        <v>4</v>
      </c>
      <c r="F161" s="124" t="s">
        <v>179</v>
      </c>
      <c r="G161" s="124" t="s">
        <v>210</v>
      </c>
      <c r="H161" s="124" t="s">
        <v>219</v>
      </c>
      <c r="I161" s="150" t="s">
        <v>169</v>
      </c>
      <c r="J161" s="42" t="s">
        <v>20</v>
      </c>
    </row>
    <row r="162" spans="1:10" ht="25.5">
      <c r="A162" s="82">
        <v>42261</v>
      </c>
      <c r="B162" s="118" t="str">
        <f t="shared" si="4"/>
        <v>lundi</v>
      </c>
      <c r="C162" s="118" t="str">
        <f t="shared" si="5"/>
        <v>septembre</v>
      </c>
      <c r="D162" s="150">
        <v>5</v>
      </c>
      <c r="E162" s="46" t="s">
        <v>4</v>
      </c>
      <c r="F162" s="124" t="s">
        <v>178</v>
      </c>
      <c r="G162" s="124" t="s">
        <v>211</v>
      </c>
      <c r="H162" s="124" t="s">
        <v>220</v>
      </c>
      <c r="I162" s="150" t="s">
        <v>170</v>
      </c>
      <c r="J162" s="42" t="s">
        <v>45</v>
      </c>
    </row>
    <row r="163" spans="1:10" ht="25.5">
      <c r="A163" s="82">
        <v>42264</v>
      </c>
      <c r="B163" s="118" t="str">
        <f t="shared" si="4"/>
        <v>jeudi</v>
      </c>
      <c r="C163" s="118" t="str">
        <f t="shared" si="5"/>
        <v>septembre</v>
      </c>
      <c r="D163" s="150">
        <v>3</v>
      </c>
      <c r="E163" s="46" t="s">
        <v>4</v>
      </c>
      <c r="F163" s="124" t="s">
        <v>180</v>
      </c>
      <c r="G163" s="124" t="s">
        <v>180</v>
      </c>
      <c r="H163" s="124" t="s">
        <v>220</v>
      </c>
      <c r="I163" s="150" t="s">
        <v>169</v>
      </c>
      <c r="J163" s="42" t="s">
        <v>20</v>
      </c>
    </row>
    <row r="164" spans="1:10">
      <c r="A164" s="82">
        <v>42266</v>
      </c>
      <c r="B164" s="118" t="str">
        <f t="shared" si="4"/>
        <v>samedi</v>
      </c>
      <c r="C164" s="118" t="str">
        <f t="shared" si="5"/>
        <v>septembre</v>
      </c>
      <c r="D164" s="150">
        <v>4</v>
      </c>
      <c r="E164" s="46" t="s">
        <v>4</v>
      </c>
      <c r="F164" s="124" t="s">
        <v>187</v>
      </c>
      <c r="G164" s="124" t="s">
        <v>174</v>
      </c>
      <c r="H164" s="124" t="s">
        <v>205</v>
      </c>
      <c r="I164" s="150" t="s">
        <v>170</v>
      </c>
      <c r="J164" s="42" t="s">
        <v>22</v>
      </c>
    </row>
    <row r="165" spans="1:10" ht="39.75" customHeight="1">
      <c r="A165" s="82">
        <v>42279</v>
      </c>
      <c r="B165" s="118" t="str">
        <f t="shared" si="4"/>
        <v>vendredi</v>
      </c>
      <c r="C165" s="118" t="str">
        <f t="shared" si="5"/>
        <v>octobre</v>
      </c>
      <c r="D165" s="150">
        <v>8</v>
      </c>
      <c r="E165" s="37" t="s">
        <v>4</v>
      </c>
      <c r="F165" s="124" t="s">
        <v>183</v>
      </c>
      <c r="G165" s="124" t="s">
        <v>211</v>
      </c>
      <c r="H165" s="124" t="s">
        <v>191</v>
      </c>
      <c r="I165" s="150" t="s">
        <v>169</v>
      </c>
      <c r="J165" s="42" t="s">
        <v>20</v>
      </c>
    </row>
    <row r="166" spans="1:10" ht="25.5">
      <c r="A166" s="217">
        <v>42291</v>
      </c>
      <c r="B166" s="217" t="str">
        <f t="shared" si="4"/>
        <v>mercredi</v>
      </c>
      <c r="C166" s="217" t="str">
        <f t="shared" si="5"/>
        <v>octobre</v>
      </c>
      <c r="D166" s="224">
        <v>1</v>
      </c>
      <c r="E166" s="217" t="s">
        <v>4</v>
      </c>
      <c r="F166" s="124" t="s">
        <v>180</v>
      </c>
      <c r="G166" s="124" t="s">
        <v>180</v>
      </c>
      <c r="H166" s="124" t="s">
        <v>220</v>
      </c>
      <c r="I166" s="182" t="s">
        <v>169</v>
      </c>
      <c r="J166" s="85" t="s">
        <v>45</v>
      </c>
    </row>
    <row r="167" spans="1:10" ht="152.25" customHeight="1">
      <c r="A167" s="82">
        <v>42299</v>
      </c>
      <c r="B167" s="118" t="str">
        <f t="shared" si="4"/>
        <v>jeudi</v>
      </c>
      <c r="C167" s="118" t="str">
        <f t="shared" si="5"/>
        <v>octobre</v>
      </c>
      <c r="D167" s="150">
        <v>15</v>
      </c>
      <c r="E167" s="46" t="s">
        <v>4</v>
      </c>
      <c r="F167" s="124" t="s">
        <v>170</v>
      </c>
      <c r="G167" s="124" t="s">
        <v>170</v>
      </c>
      <c r="H167" s="124" t="s">
        <v>170</v>
      </c>
      <c r="I167" s="150" t="s">
        <v>169</v>
      </c>
      <c r="J167" s="42" t="s">
        <v>46</v>
      </c>
    </row>
    <row r="168" spans="1:10" ht="25.5">
      <c r="A168" s="82">
        <v>42305</v>
      </c>
      <c r="B168" s="118" t="str">
        <f t="shared" si="4"/>
        <v>mercredi</v>
      </c>
      <c r="C168" s="118" t="str">
        <f t="shared" si="5"/>
        <v>octobre</v>
      </c>
      <c r="D168" s="150">
        <v>5</v>
      </c>
      <c r="E168" s="46" t="s">
        <v>4</v>
      </c>
      <c r="F168" s="124" t="s">
        <v>175</v>
      </c>
      <c r="G168" s="124" t="s">
        <v>211</v>
      </c>
      <c r="H168" s="124" t="s">
        <v>220</v>
      </c>
      <c r="I168" s="143" t="s">
        <v>169</v>
      </c>
      <c r="J168" s="42" t="s">
        <v>20</v>
      </c>
    </row>
    <row r="169" spans="1:10" ht="25.5">
      <c r="A169" s="82">
        <v>42318</v>
      </c>
      <c r="B169" s="118" t="str">
        <f t="shared" si="4"/>
        <v>mardi</v>
      </c>
      <c r="C169" s="118" t="str">
        <f t="shared" si="5"/>
        <v>novembre</v>
      </c>
      <c r="D169" s="150">
        <v>33</v>
      </c>
      <c r="E169" s="37" t="s">
        <v>4</v>
      </c>
      <c r="F169" s="124" t="s">
        <v>180</v>
      </c>
      <c r="G169" s="124" t="s">
        <v>180</v>
      </c>
      <c r="H169" s="124" t="s">
        <v>220</v>
      </c>
      <c r="I169" s="150" t="s">
        <v>169</v>
      </c>
      <c r="J169" s="42" t="s">
        <v>45</v>
      </c>
    </row>
    <row r="170" spans="1:10">
      <c r="A170" s="82">
        <v>42324</v>
      </c>
      <c r="B170" s="118" t="str">
        <f t="shared" si="4"/>
        <v>lundi</v>
      </c>
      <c r="C170" s="118" t="str">
        <f t="shared" si="5"/>
        <v>novembre</v>
      </c>
      <c r="D170" s="150">
        <v>3</v>
      </c>
      <c r="E170" s="37" t="s">
        <v>4</v>
      </c>
      <c r="F170" s="124" t="s">
        <v>170</v>
      </c>
      <c r="G170" s="124" t="s">
        <v>170</v>
      </c>
      <c r="H170" s="124" t="s">
        <v>170</v>
      </c>
      <c r="I170" s="150" t="s">
        <v>171</v>
      </c>
      <c r="J170" s="42" t="s">
        <v>20</v>
      </c>
    </row>
    <row r="171" spans="1:10" ht="25.5">
      <c r="A171" s="82">
        <v>42342</v>
      </c>
      <c r="B171" s="118" t="str">
        <f t="shared" si="4"/>
        <v>vendredi</v>
      </c>
      <c r="C171" s="118" t="str">
        <f t="shared" si="5"/>
        <v>décembre</v>
      </c>
      <c r="D171" s="6">
        <v>10</v>
      </c>
      <c r="E171" s="6" t="s">
        <v>4</v>
      </c>
      <c r="F171" s="124" t="s">
        <v>183</v>
      </c>
      <c r="G171" s="124" t="s">
        <v>211</v>
      </c>
      <c r="H171" s="124" t="s">
        <v>219</v>
      </c>
      <c r="I171" s="124" t="s">
        <v>170</v>
      </c>
      <c r="J171" s="42" t="s">
        <v>45</v>
      </c>
    </row>
    <row r="172" spans="1:10" ht="25.5">
      <c r="A172" s="82">
        <v>42374</v>
      </c>
      <c r="B172" s="118" t="str">
        <f t="shared" si="4"/>
        <v>mardi</v>
      </c>
      <c r="C172" s="118" t="str">
        <f t="shared" si="5"/>
        <v>janvier</v>
      </c>
      <c r="D172" s="150">
        <v>1</v>
      </c>
      <c r="E172" s="150" t="s">
        <v>4</v>
      </c>
      <c r="F172" s="124" t="s">
        <v>206</v>
      </c>
      <c r="G172" s="124" t="s">
        <v>181</v>
      </c>
      <c r="H172" s="124" t="s">
        <v>222</v>
      </c>
      <c r="I172" s="150" t="s">
        <v>170</v>
      </c>
      <c r="J172" s="42" t="s">
        <v>44</v>
      </c>
    </row>
    <row r="173" spans="1:10" ht="25.5">
      <c r="A173" s="216">
        <v>42380</v>
      </c>
      <c r="B173" s="216" t="str">
        <f t="shared" si="4"/>
        <v>lundi</v>
      </c>
      <c r="C173" s="216" t="str">
        <f t="shared" si="5"/>
        <v>janvier</v>
      </c>
      <c r="D173" s="225">
        <v>7</v>
      </c>
      <c r="E173" s="216" t="s">
        <v>4</v>
      </c>
      <c r="F173" s="124" t="s">
        <v>179</v>
      </c>
      <c r="G173" s="124" t="s">
        <v>210</v>
      </c>
      <c r="H173" s="124" t="s">
        <v>219</v>
      </c>
      <c r="I173" s="184" t="s">
        <v>169</v>
      </c>
      <c r="J173" s="86" t="s">
        <v>45</v>
      </c>
    </row>
    <row r="174" spans="1:10">
      <c r="A174" s="82">
        <v>42383</v>
      </c>
      <c r="B174" s="118" t="str">
        <f t="shared" si="4"/>
        <v>jeudi</v>
      </c>
      <c r="C174" s="118" t="str">
        <f t="shared" si="5"/>
        <v>janvier</v>
      </c>
      <c r="D174" s="150" t="s">
        <v>19</v>
      </c>
      <c r="E174" s="6" t="s">
        <v>4</v>
      </c>
      <c r="F174" s="124" t="s">
        <v>182</v>
      </c>
      <c r="G174" s="124" t="s">
        <v>210</v>
      </c>
      <c r="H174" s="124" t="s">
        <v>218</v>
      </c>
      <c r="I174" s="150" t="s">
        <v>169</v>
      </c>
      <c r="J174" s="42" t="s">
        <v>20</v>
      </c>
    </row>
    <row r="175" spans="1:10">
      <c r="A175" s="82">
        <v>42394</v>
      </c>
      <c r="B175" s="118" t="str">
        <f t="shared" si="4"/>
        <v>lundi</v>
      </c>
      <c r="C175" s="118" t="str">
        <f t="shared" si="5"/>
        <v>janvier</v>
      </c>
      <c r="D175" s="150">
        <v>4</v>
      </c>
      <c r="E175" s="6" t="s">
        <v>4</v>
      </c>
      <c r="F175" s="124" t="s">
        <v>183</v>
      </c>
      <c r="G175" s="124" t="s">
        <v>211</v>
      </c>
      <c r="H175" s="124" t="s">
        <v>191</v>
      </c>
      <c r="I175" s="150" t="s">
        <v>169</v>
      </c>
      <c r="J175" s="42" t="s">
        <v>20</v>
      </c>
    </row>
    <row r="176" spans="1:10" ht="25.5">
      <c r="A176" s="82">
        <v>42401</v>
      </c>
      <c r="B176" s="118" t="str">
        <f t="shared" si="4"/>
        <v>lundi</v>
      </c>
      <c r="C176" s="118" t="str">
        <f t="shared" si="5"/>
        <v>février</v>
      </c>
      <c r="D176" s="150">
        <v>3</v>
      </c>
      <c r="E176" s="6" t="s">
        <v>4</v>
      </c>
      <c r="F176" s="124" t="s">
        <v>179</v>
      </c>
      <c r="G176" s="124" t="s">
        <v>210</v>
      </c>
      <c r="H176" s="124" t="s">
        <v>219</v>
      </c>
      <c r="I176" s="150" t="s">
        <v>169</v>
      </c>
      <c r="J176" s="42" t="s">
        <v>45</v>
      </c>
    </row>
    <row r="177" spans="1:10" ht="25.5">
      <c r="A177" s="82">
        <v>42404</v>
      </c>
      <c r="B177" s="118" t="str">
        <f t="shared" si="4"/>
        <v>jeudi</v>
      </c>
      <c r="C177" s="118" t="str">
        <f t="shared" si="5"/>
        <v>février</v>
      </c>
      <c r="D177" s="150" t="s">
        <v>19</v>
      </c>
      <c r="E177" s="6" t="s">
        <v>4</v>
      </c>
      <c r="F177" s="124" t="s">
        <v>207</v>
      </c>
      <c r="G177" s="124" t="s">
        <v>181</v>
      </c>
      <c r="H177" s="124" t="s">
        <v>222</v>
      </c>
      <c r="I177" s="150" t="s">
        <v>169</v>
      </c>
      <c r="J177" s="42" t="s">
        <v>20</v>
      </c>
    </row>
    <row r="178" spans="1:10" ht="54" customHeight="1">
      <c r="A178" s="147">
        <v>42422</v>
      </c>
      <c r="B178" s="118" t="str">
        <f t="shared" si="4"/>
        <v>lundi</v>
      </c>
      <c r="C178" s="118" t="str">
        <f t="shared" si="5"/>
        <v>février</v>
      </c>
      <c r="D178" s="136">
        <v>10</v>
      </c>
      <c r="E178" s="6" t="s">
        <v>4</v>
      </c>
      <c r="F178" s="124" t="s">
        <v>183</v>
      </c>
      <c r="G178" s="124" t="s">
        <v>211</v>
      </c>
      <c r="H178" s="124" t="s">
        <v>191</v>
      </c>
      <c r="I178" s="136" t="s">
        <v>169</v>
      </c>
      <c r="J178" s="42" t="s">
        <v>20</v>
      </c>
    </row>
    <row r="179" spans="1:10" ht="25.5">
      <c r="A179" s="147">
        <v>42425</v>
      </c>
      <c r="B179" s="118" t="str">
        <f t="shared" si="4"/>
        <v>jeudi</v>
      </c>
      <c r="C179" s="118" t="str">
        <f t="shared" si="5"/>
        <v>février</v>
      </c>
      <c r="D179" s="136">
        <v>7</v>
      </c>
      <c r="E179" s="6" t="s">
        <v>4</v>
      </c>
      <c r="F179" s="124" t="s">
        <v>182</v>
      </c>
      <c r="G179" s="124" t="s">
        <v>210</v>
      </c>
      <c r="H179" s="124" t="s">
        <v>221</v>
      </c>
      <c r="I179" s="142" t="s">
        <v>169</v>
      </c>
      <c r="J179" s="42" t="s">
        <v>45</v>
      </c>
    </row>
    <row r="180" spans="1:10">
      <c r="A180" s="147">
        <v>42431</v>
      </c>
      <c r="B180" s="118" t="str">
        <f t="shared" si="4"/>
        <v>mercredi</v>
      </c>
      <c r="C180" s="118" t="str">
        <f t="shared" si="5"/>
        <v>mars</v>
      </c>
      <c r="D180" s="136">
        <v>21</v>
      </c>
      <c r="E180" s="6" t="s">
        <v>4</v>
      </c>
      <c r="F180" s="124" t="s">
        <v>208</v>
      </c>
      <c r="G180" s="124" t="s">
        <v>210</v>
      </c>
      <c r="H180" s="124" t="s">
        <v>191</v>
      </c>
      <c r="I180" s="136" t="s">
        <v>169</v>
      </c>
      <c r="J180" s="42" t="s">
        <v>47</v>
      </c>
    </row>
    <row r="181" spans="1:10" ht="27" customHeight="1">
      <c r="A181" s="147">
        <v>42444</v>
      </c>
      <c r="B181" s="118" t="str">
        <f t="shared" si="4"/>
        <v>mardi</v>
      </c>
      <c r="C181" s="118" t="str">
        <f t="shared" si="5"/>
        <v>mars</v>
      </c>
      <c r="D181" s="136">
        <v>10</v>
      </c>
      <c r="E181" s="6" t="s">
        <v>4</v>
      </c>
      <c r="F181" s="124" t="s">
        <v>180</v>
      </c>
      <c r="G181" s="124" t="s">
        <v>180</v>
      </c>
      <c r="H181" s="124" t="s">
        <v>220</v>
      </c>
      <c r="I181" s="136" t="s">
        <v>169</v>
      </c>
      <c r="J181" s="42" t="s">
        <v>20</v>
      </c>
    </row>
    <row r="182" spans="1:10">
      <c r="A182" s="147">
        <v>42464</v>
      </c>
      <c r="B182" s="118" t="str">
        <f t="shared" si="4"/>
        <v>lundi</v>
      </c>
      <c r="C182" s="118" t="str">
        <f t="shared" si="5"/>
        <v>avril</v>
      </c>
      <c r="D182" s="142" t="s">
        <v>18</v>
      </c>
      <c r="E182" s="136" t="s">
        <v>4</v>
      </c>
      <c r="F182" s="124" t="s">
        <v>186</v>
      </c>
      <c r="G182" s="124" t="s">
        <v>186</v>
      </c>
      <c r="H182" s="124" t="s">
        <v>209</v>
      </c>
      <c r="I182" s="142" t="s">
        <v>170</v>
      </c>
      <c r="J182" s="8" t="s">
        <v>46</v>
      </c>
    </row>
    <row r="183" spans="1:10">
      <c r="A183" s="147">
        <v>42475</v>
      </c>
      <c r="B183" s="118" t="str">
        <f t="shared" si="4"/>
        <v>vendredi</v>
      </c>
      <c r="C183" s="118" t="str">
        <f t="shared" si="5"/>
        <v>avril</v>
      </c>
      <c r="D183" s="136">
        <v>8</v>
      </c>
      <c r="E183" s="136" t="s">
        <v>4</v>
      </c>
      <c r="F183" s="129" t="s">
        <v>197</v>
      </c>
      <c r="G183" s="119" t="s">
        <v>181</v>
      </c>
      <c r="H183" s="124" t="s">
        <v>196</v>
      </c>
      <c r="I183" s="142" t="s">
        <v>169</v>
      </c>
      <c r="J183" s="42" t="s">
        <v>20</v>
      </c>
    </row>
    <row r="184" spans="1:10">
      <c r="A184" s="147">
        <v>42530</v>
      </c>
      <c r="B184" s="118" t="str">
        <f t="shared" si="4"/>
        <v>jeudi</v>
      </c>
      <c r="C184" s="118" t="str">
        <f t="shared" si="5"/>
        <v>juin</v>
      </c>
      <c r="D184" s="136">
        <v>15</v>
      </c>
      <c r="E184" s="6" t="s">
        <v>4</v>
      </c>
      <c r="F184" s="129" t="s">
        <v>179</v>
      </c>
      <c r="G184" s="119" t="s">
        <v>210</v>
      </c>
      <c r="H184" s="132" t="s">
        <v>190</v>
      </c>
      <c r="I184" s="136" t="s">
        <v>169</v>
      </c>
      <c r="J184" s="42" t="s">
        <v>46</v>
      </c>
    </row>
    <row r="185" spans="1:10">
      <c r="A185" s="136" t="s">
        <v>241</v>
      </c>
      <c r="B185" s="136" t="str">
        <f t="shared" si="4"/>
        <v>.</v>
      </c>
      <c r="C185" s="136" t="str">
        <f t="shared" si="5"/>
        <v>.</v>
      </c>
      <c r="D185" s="136"/>
      <c r="E185" s="6"/>
      <c r="F185" s="122"/>
      <c r="G185" s="122"/>
      <c r="H185" s="126"/>
      <c r="I185" s="136"/>
      <c r="J185" s="42"/>
    </row>
    <row r="186" spans="1:10">
      <c r="A186" s="149" t="s">
        <v>241</v>
      </c>
      <c r="B186" s="149" t="str">
        <f t="shared" si="4"/>
        <v>.</v>
      </c>
      <c r="C186" s="149" t="str">
        <f t="shared" ref="C186:C205" si="6">TEXT(A186,"mmmm")</f>
        <v>.</v>
      </c>
    </row>
    <row r="187" spans="1:10">
      <c r="A187" s="149" t="s">
        <v>241</v>
      </c>
      <c r="B187" s="149" t="str">
        <f t="shared" si="4"/>
        <v>.</v>
      </c>
      <c r="C187" s="149" t="str">
        <f t="shared" si="6"/>
        <v>.</v>
      </c>
    </row>
    <row r="188" spans="1:10">
      <c r="A188" s="149" t="s">
        <v>241</v>
      </c>
      <c r="B188" s="149" t="str">
        <f t="shared" si="4"/>
        <v>.</v>
      </c>
      <c r="C188" s="149" t="str">
        <f t="shared" si="6"/>
        <v>.</v>
      </c>
    </row>
    <row r="189" spans="1:10">
      <c r="A189" s="149" t="s">
        <v>241</v>
      </c>
      <c r="B189" s="149" t="str">
        <f t="shared" si="4"/>
        <v>.</v>
      </c>
      <c r="C189" s="149" t="str">
        <f t="shared" si="6"/>
        <v>.</v>
      </c>
    </row>
    <row r="190" spans="1:10">
      <c r="A190" s="149" t="s">
        <v>241</v>
      </c>
      <c r="B190" s="149" t="str">
        <f t="shared" si="4"/>
        <v>.</v>
      </c>
      <c r="C190" s="149" t="str">
        <f t="shared" si="6"/>
        <v>.</v>
      </c>
    </row>
    <row r="191" spans="1:10">
      <c r="A191" s="149" t="s">
        <v>241</v>
      </c>
      <c r="B191" s="149" t="str">
        <f t="shared" si="4"/>
        <v>.</v>
      </c>
      <c r="C191" s="149" t="str">
        <f t="shared" si="6"/>
        <v>.</v>
      </c>
    </row>
    <row r="192" spans="1:10">
      <c r="A192" s="149" t="s">
        <v>241</v>
      </c>
      <c r="B192" s="149" t="str">
        <f t="shared" si="4"/>
        <v>.</v>
      </c>
      <c r="C192" s="149" t="str">
        <f t="shared" si="6"/>
        <v>.</v>
      </c>
    </row>
    <row r="193" spans="1:3">
      <c r="A193" s="149" t="s">
        <v>241</v>
      </c>
      <c r="B193" s="149" t="str">
        <f t="shared" si="4"/>
        <v>.</v>
      </c>
      <c r="C193" s="149" t="str">
        <f t="shared" si="6"/>
        <v>.</v>
      </c>
    </row>
    <row r="194" spans="1:3">
      <c r="A194" s="149" t="s">
        <v>241</v>
      </c>
      <c r="B194" s="149" t="str">
        <f t="shared" si="4"/>
        <v>.</v>
      </c>
      <c r="C194" s="149" t="str">
        <f t="shared" si="6"/>
        <v>.</v>
      </c>
    </row>
    <row r="195" spans="1:3">
      <c r="A195" s="149" t="s">
        <v>241</v>
      </c>
      <c r="B195" s="149" t="str">
        <f t="shared" si="4"/>
        <v>.</v>
      </c>
      <c r="C195" s="149" t="str">
        <f t="shared" si="6"/>
        <v>.</v>
      </c>
    </row>
    <row r="196" spans="1:3">
      <c r="A196" s="149" t="s">
        <v>241</v>
      </c>
      <c r="B196" s="149" t="str">
        <f t="shared" si="4"/>
        <v>.</v>
      </c>
      <c r="C196" s="149" t="str">
        <f t="shared" si="6"/>
        <v>.</v>
      </c>
    </row>
    <row r="197" spans="1:3">
      <c r="A197" s="149" t="s">
        <v>241</v>
      </c>
      <c r="B197" s="149" t="str">
        <f t="shared" ref="B197:B260" si="7">TEXT(A197,"jjjj")</f>
        <v>.</v>
      </c>
      <c r="C197" s="149" t="str">
        <f t="shared" si="6"/>
        <v>.</v>
      </c>
    </row>
    <row r="198" spans="1:3">
      <c r="A198" s="149" t="s">
        <v>241</v>
      </c>
      <c r="B198" s="149" t="str">
        <f t="shared" si="7"/>
        <v>.</v>
      </c>
      <c r="C198" s="149" t="str">
        <f t="shared" si="6"/>
        <v>.</v>
      </c>
    </row>
    <row r="199" spans="1:3">
      <c r="A199" s="149" t="s">
        <v>241</v>
      </c>
      <c r="B199" s="149" t="str">
        <f t="shared" si="7"/>
        <v>.</v>
      </c>
      <c r="C199" s="149" t="str">
        <f t="shared" si="6"/>
        <v>.</v>
      </c>
    </row>
    <row r="200" spans="1:3">
      <c r="A200" s="149" t="s">
        <v>241</v>
      </c>
      <c r="B200" s="149" t="str">
        <f t="shared" si="7"/>
        <v>.</v>
      </c>
      <c r="C200" s="149" t="str">
        <f t="shared" si="6"/>
        <v>.</v>
      </c>
    </row>
    <row r="201" spans="1:3">
      <c r="A201" s="149" t="s">
        <v>241</v>
      </c>
      <c r="B201" s="149" t="str">
        <f t="shared" si="7"/>
        <v>.</v>
      </c>
      <c r="C201" s="149" t="str">
        <f t="shared" si="6"/>
        <v>.</v>
      </c>
    </row>
    <row r="202" spans="1:3">
      <c r="A202" s="149" t="s">
        <v>241</v>
      </c>
      <c r="B202" s="149" t="str">
        <f t="shared" si="7"/>
        <v>.</v>
      </c>
      <c r="C202" s="149" t="str">
        <f t="shared" si="6"/>
        <v>.</v>
      </c>
    </row>
    <row r="203" spans="1:3">
      <c r="A203" s="149" t="s">
        <v>241</v>
      </c>
      <c r="B203" s="149" t="str">
        <f t="shared" si="7"/>
        <v>.</v>
      </c>
      <c r="C203" s="149" t="str">
        <f t="shared" si="6"/>
        <v>.</v>
      </c>
    </row>
    <row r="204" spans="1:3">
      <c r="A204" s="149" t="s">
        <v>241</v>
      </c>
      <c r="B204" s="149" t="str">
        <f t="shared" si="7"/>
        <v>.</v>
      </c>
      <c r="C204" s="149" t="str">
        <f t="shared" si="6"/>
        <v>.</v>
      </c>
    </row>
    <row r="205" spans="1:3">
      <c r="A205" s="149" t="s">
        <v>241</v>
      </c>
      <c r="B205" s="149" t="str">
        <f t="shared" si="7"/>
        <v>.</v>
      </c>
      <c r="C205" s="149" t="str">
        <f t="shared" si="6"/>
        <v>.</v>
      </c>
    </row>
    <row r="206" spans="1:3">
      <c r="A206" s="149" t="s">
        <v>241</v>
      </c>
      <c r="B206" s="149" t="str">
        <f t="shared" si="7"/>
        <v>.</v>
      </c>
      <c r="C206" s="149" t="str">
        <f t="shared" ref="C206:C269" si="8">TEXT(A206,"mmmm")</f>
        <v>.</v>
      </c>
    </row>
    <row r="207" spans="1:3">
      <c r="A207" s="149" t="s">
        <v>241</v>
      </c>
      <c r="B207" s="149" t="str">
        <f t="shared" si="7"/>
        <v>.</v>
      </c>
      <c r="C207" s="149" t="str">
        <f t="shared" si="8"/>
        <v>.</v>
      </c>
    </row>
    <row r="208" spans="1:3">
      <c r="A208" s="149" t="s">
        <v>241</v>
      </c>
      <c r="B208" s="149" t="str">
        <f t="shared" si="7"/>
        <v>.</v>
      </c>
      <c r="C208" s="149" t="str">
        <f t="shared" si="8"/>
        <v>.</v>
      </c>
    </row>
    <row r="209" spans="1:8">
      <c r="A209" s="149" t="s">
        <v>241</v>
      </c>
      <c r="B209" s="149" t="str">
        <f t="shared" si="7"/>
        <v>.</v>
      </c>
      <c r="C209" s="149" t="str">
        <f t="shared" si="8"/>
        <v>.</v>
      </c>
    </row>
    <row r="210" spans="1:8">
      <c r="A210" s="149" t="s">
        <v>241</v>
      </c>
      <c r="B210" s="149" t="str">
        <f t="shared" si="7"/>
        <v>.</v>
      </c>
      <c r="C210" s="149" t="str">
        <f t="shared" si="8"/>
        <v>.</v>
      </c>
    </row>
    <row r="211" spans="1:8">
      <c r="A211" s="149" t="s">
        <v>241</v>
      </c>
      <c r="B211" s="149" t="str">
        <f t="shared" si="7"/>
        <v>.</v>
      </c>
      <c r="C211" s="149" t="str">
        <f t="shared" si="8"/>
        <v>.</v>
      </c>
    </row>
    <row r="212" spans="1:8">
      <c r="A212" s="149" t="s">
        <v>241</v>
      </c>
      <c r="B212" s="149" t="str">
        <f t="shared" si="7"/>
        <v>.</v>
      </c>
      <c r="C212" s="149" t="str">
        <f t="shared" si="8"/>
        <v>.</v>
      </c>
    </row>
    <row r="213" spans="1:8">
      <c r="A213" s="149" t="s">
        <v>241</v>
      </c>
      <c r="B213" s="149" t="str">
        <f t="shared" si="7"/>
        <v>.</v>
      </c>
      <c r="C213" s="149" t="str">
        <f t="shared" si="8"/>
        <v>.</v>
      </c>
    </row>
    <row r="214" spans="1:8">
      <c r="A214" s="149" t="s">
        <v>241</v>
      </c>
      <c r="B214" s="149" t="str">
        <f t="shared" si="7"/>
        <v>.</v>
      </c>
      <c r="C214" s="149" t="str">
        <f t="shared" si="8"/>
        <v>.</v>
      </c>
    </row>
    <row r="215" spans="1:8">
      <c r="A215" s="149" t="s">
        <v>241</v>
      </c>
      <c r="B215" s="149" t="str">
        <f t="shared" si="7"/>
        <v>.</v>
      </c>
      <c r="C215" s="149" t="str">
        <f t="shared" si="8"/>
        <v>.</v>
      </c>
    </row>
    <row r="216" spans="1:8">
      <c r="A216" s="149" t="s">
        <v>241</v>
      </c>
      <c r="B216" s="149" t="str">
        <f t="shared" si="7"/>
        <v>.</v>
      </c>
      <c r="C216" s="149" t="str">
        <f t="shared" si="8"/>
        <v>.</v>
      </c>
    </row>
    <row r="217" spans="1:8">
      <c r="A217" s="149" t="s">
        <v>241</v>
      </c>
      <c r="B217" s="149" t="str">
        <f t="shared" si="7"/>
        <v>.</v>
      </c>
      <c r="C217" s="149" t="str">
        <f t="shared" si="8"/>
        <v>.</v>
      </c>
    </row>
    <row r="218" spans="1:8">
      <c r="A218" s="149" t="s">
        <v>241</v>
      </c>
      <c r="B218" s="149" t="str">
        <f t="shared" si="7"/>
        <v>.</v>
      </c>
      <c r="C218" s="149" t="str">
        <f t="shared" si="8"/>
        <v>.</v>
      </c>
      <c r="F218" s="148"/>
      <c r="G218" s="148"/>
      <c r="H218" s="148"/>
    </row>
    <row r="219" spans="1:8">
      <c r="A219" s="149" t="s">
        <v>241</v>
      </c>
      <c r="B219" s="149" t="str">
        <f t="shared" si="7"/>
        <v>.</v>
      </c>
      <c r="C219" s="149" t="str">
        <f t="shared" si="8"/>
        <v>.</v>
      </c>
      <c r="F219" s="148"/>
      <c r="G219" s="148"/>
      <c r="H219" s="148"/>
    </row>
    <row r="220" spans="1:8">
      <c r="A220" s="149" t="s">
        <v>241</v>
      </c>
      <c r="B220" s="149" t="str">
        <f t="shared" si="7"/>
        <v>.</v>
      </c>
      <c r="C220" s="149" t="str">
        <f t="shared" si="8"/>
        <v>.</v>
      </c>
      <c r="F220" s="148"/>
      <c r="G220" s="148"/>
      <c r="H220" s="148"/>
    </row>
    <row r="221" spans="1:8">
      <c r="A221" s="149" t="s">
        <v>241</v>
      </c>
      <c r="B221" s="149" t="str">
        <f t="shared" si="7"/>
        <v>.</v>
      </c>
      <c r="C221" s="149" t="str">
        <f t="shared" si="8"/>
        <v>.</v>
      </c>
      <c r="F221" s="148"/>
      <c r="G221" s="148"/>
      <c r="H221" s="148"/>
    </row>
    <row r="222" spans="1:8">
      <c r="A222" s="149" t="s">
        <v>241</v>
      </c>
      <c r="B222" s="149" t="str">
        <f t="shared" si="7"/>
        <v>.</v>
      </c>
      <c r="C222" s="149" t="str">
        <f t="shared" si="8"/>
        <v>.</v>
      </c>
      <c r="F222" s="148"/>
      <c r="G222" s="148"/>
      <c r="H222" s="148"/>
    </row>
    <row r="223" spans="1:8">
      <c r="A223" s="149" t="s">
        <v>241</v>
      </c>
      <c r="B223" s="149" t="str">
        <f t="shared" si="7"/>
        <v>.</v>
      </c>
      <c r="C223" s="149" t="str">
        <f t="shared" si="8"/>
        <v>.</v>
      </c>
      <c r="F223" s="148"/>
      <c r="G223" s="148"/>
      <c r="H223" s="148"/>
    </row>
    <row r="224" spans="1:8">
      <c r="A224" s="149" t="s">
        <v>241</v>
      </c>
      <c r="B224" s="149" t="str">
        <f t="shared" si="7"/>
        <v>.</v>
      </c>
      <c r="C224" s="149" t="str">
        <f t="shared" si="8"/>
        <v>.</v>
      </c>
      <c r="F224" s="148"/>
      <c r="G224" s="148"/>
      <c r="H224" s="148"/>
    </row>
    <row r="225" spans="1:8">
      <c r="A225" s="149" t="s">
        <v>241</v>
      </c>
      <c r="B225" s="149" t="str">
        <f t="shared" si="7"/>
        <v>.</v>
      </c>
      <c r="C225" s="149" t="str">
        <f t="shared" si="8"/>
        <v>.</v>
      </c>
      <c r="F225" s="148"/>
      <c r="G225" s="148"/>
      <c r="H225" s="148"/>
    </row>
    <row r="226" spans="1:8">
      <c r="A226" s="149" t="s">
        <v>241</v>
      </c>
      <c r="B226" s="149" t="str">
        <f t="shared" si="7"/>
        <v>.</v>
      </c>
      <c r="C226" s="149" t="str">
        <f t="shared" si="8"/>
        <v>.</v>
      </c>
      <c r="F226" s="148"/>
      <c r="G226" s="148"/>
      <c r="H226" s="148"/>
    </row>
    <row r="227" spans="1:8">
      <c r="A227" s="149" t="s">
        <v>241</v>
      </c>
      <c r="B227" s="149" t="str">
        <f t="shared" si="7"/>
        <v>.</v>
      </c>
      <c r="C227" s="149" t="str">
        <f t="shared" si="8"/>
        <v>.</v>
      </c>
      <c r="F227" s="148"/>
      <c r="G227" s="148"/>
      <c r="H227" s="148"/>
    </row>
    <row r="228" spans="1:8">
      <c r="A228" s="149" t="s">
        <v>241</v>
      </c>
      <c r="B228" s="149" t="str">
        <f t="shared" si="7"/>
        <v>.</v>
      </c>
      <c r="C228" s="149" t="str">
        <f t="shared" si="8"/>
        <v>.</v>
      </c>
      <c r="F228" s="148"/>
      <c r="G228" s="148"/>
      <c r="H228" s="148"/>
    </row>
    <row r="229" spans="1:8">
      <c r="A229" s="149" t="s">
        <v>241</v>
      </c>
      <c r="B229" s="149" t="str">
        <f t="shared" si="7"/>
        <v>.</v>
      </c>
      <c r="C229" s="149" t="str">
        <f t="shared" si="8"/>
        <v>.</v>
      </c>
      <c r="F229" s="148"/>
      <c r="G229" s="148"/>
      <c r="H229" s="148"/>
    </row>
    <row r="230" spans="1:8">
      <c r="A230" s="149" t="s">
        <v>241</v>
      </c>
      <c r="B230" s="149" t="str">
        <f t="shared" si="7"/>
        <v>.</v>
      </c>
      <c r="C230" s="149" t="str">
        <f t="shared" si="8"/>
        <v>.</v>
      </c>
      <c r="F230" s="148"/>
      <c r="G230" s="148"/>
      <c r="H230" s="148"/>
    </row>
    <row r="231" spans="1:8">
      <c r="A231" s="149" t="s">
        <v>241</v>
      </c>
      <c r="B231" s="149" t="str">
        <f t="shared" si="7"/>
        <v>.</v>
      </c>
      <c r="C231" s="149" t="str">
        <f t="shared" si="8"/>
        <v>.</v>
      </c>
      <c r="F231" s="148"/>
      <c r="G231" s="148"/>
      <c r="H231" s="148"/>
    </row>
    <row r="232" spans="1:8">
      <c r="A232" s="149" t="s">
        <v>241</v>
      </c>
      <c r="B232" s="149" t="str">
        <f t="shared" si="7"/>
        <v>.</v>
      </c>
      <c r="C232" s="149" t="str">
        <f t="shared" si="8"/>
        <v>.</v>
      </c>
      <c r="F232" s="148"/>
      <c r="G232" s="148"/>
      <c r="H232" s="148"/>
    </row>
    <row r="233" spans="1:8">
      <c r="A233" s="149" t="s">
        <v>241</v>
      </c>
      <c r="B233" s="149" t="str">
        <f t="shared" si="7"/>
        <v>.</v>
      </c>
      <c r="C233" s="149" t="str">
        <f t="shared" si="8"/>
        <v>.</v>
      </c>
      <c r="F233" s="148"/>
      <c r="G233" s="148"/>
      <c r="H233" s="148"/>
    </row>
    <row r="234" spans="1:8">
      <c r="A234" s="149" t="s">
        <v>241</v>
      </c>
      <c r="B234" s="149" t="str">
        <f t="shared" si="7"/>
        <v>.</v>
      </c>
      <c r="C234" s="149" t="str">
        <f t="shared" si="8"/>
        <v>.</v>
      </c>
      <c r="F234" s="148"/>
      <c r="G234" s="148"/>
      <c r="H234" s="148"/>
    </row>
    <row r="235" spans="1:8">
      <c r="A235" s="149" t="s">
        <v>241</v>
      </c>
      <c r="B235" s="149" t="str">
        <f t="shared" si="7"/>
        <v>.</v>
      </c>
      <c r="C235" s="149" t="str">
        <f t="shared" si="8"/>
        <v>.</v>
      </c>
      <c r="F235" s="148"/>
      <c r="G235" s="148"/>
      <c r="H235" s="148"/>
    </row>
    <row r="236" spans="1:8">
      <c r="A236" s="149" t="s">
        <v>241</v>
      </c>
      <c r="B236" s="149" t="str">
        <f t="shared" si="7"/>
        <v>.</v>
      </c>
      <c r="C236" s="149" t="str">
        <f t="shared" si="8"/>
        <v>.</v>
      </c>
      <c r="F236" s="148"/>
      <c r="G236" s="148"/>
      <c r="H236" s="148"/>
    </row>
    <row r="237" spans="1:8">
      <c r="A237" s="149" t="s">
        <v>241</v>
      </c>
      <c r="B237" s="149" t="str">
        <f t="shared" si="7"/>
        <v>.</v>
      </c>
      <c r="C237" s="149" t="str">
        <f t="shared" si="8"/>
        <v>.</v>
      </c>
      <c r="F237" s="148"/>
      <c r="G237" s="148"/>
      <c r="H237" s="148"/>
    </row>
    <row r="238" spans="1:8">
      <c r="A238" s="149" t="s">
        <v>241</v>
      </c>
      <c r="B238" s="149" t="str">
        <f t="shared" si="7"/>
        <v>.</v>
      </c>
      <c r="C238" s="149" t="str">
        <f t="shared" si="8"/>
        <v>.</v>
      </c>
      <c r="F238" s="148"/>
      <c r="G238" s="148"/>
      <c r="H238" s="148"/>
    </row>
    <row r="239" spans="1:8">
      <c r="A239" s="149" t="s">
        <v>241</v>
      </c>
      <c r="B239" s="149" t="str">
        <f t="shared" si="7"/>
        <v>.</v>
      </c>
      <c r="C239" s="149" t="str">
        <f t="shared" si="8"/>
        <v>.</v>
      </c>
      <c r="F239" s="148"/>
      <c r="G239" s="148"/>
      <c r="H239" s="148"/>
    </row>
    <row r="240" spans="1:8">
      <c r="A240" s="149" t="s">
        <v>241</v>
      </c>
      <c r="B240" s="149" t="str">
        <f t="shared" si="7"/>
        <v>.</v>
      </c>
      <c r="C240" s="149" t="str">
        <f t="shared" si="8"/>
        <v>.</v>
      </c>
      <c r="F240" s="148"/>
      <c r="G240" s="148"/>
      <c r="H240" s="148"/>
    </row>
    <row r="241" spans="1:8">
      <c r="A241" s="149" t="s">
        <v>241</v>
      </c>
      <c r="B241" s="149" t="str">
        <f t="shared" si="7"/>
        <v>.</v>
      </c>
      <c r="C241" s="149" t="str">
        <f t="shared" si="8"/>
        <v>.</v>
      </c>
      <c r="F241" s="148"/>
      <c r="G241" s="148"/>
      <c r="H241" s="148"/>
    </row>
    <row r="242" spans="1:8">
      <c r="A242" s="149" t="s">
        <v>241</v>
      </c>
      <c r="B242" s="149" t="str">
        <f t="shared" si="7"/>
        <v>.</v>
      </c>
      <c r="C242" s="149" t="str">
        <f t="shared" si="8"/>
        <v>.</v>
      </c>
      <c r="F242" s="148"/>
      <c r="G242" s="148"/>
      <c r="H242" s="148"/>
    </row>
    <row r="243" spans="1:8">
      <c r="A243" s="149" t="s">
        <v>241</v>
      </c>
      <c r="B243" s="149" t="str">
        <f t="shared" si="7"/>
        <v>.</v>
      </c>
      <c r="C243" s="149" t="str">
        <f t="shared" si="8"/>
        <v>.</v>
      </c>
      <c r="F243" s="148"/>
      <c r="G243" s="148"/>
      <c r="H243" s="148"/>
    </row>
    <row r="244" spans="1:8">
      <c r="A244" s="149" t="s">
        <v>241</v>
      </c>
      <c r="B244" s="149" t="str">
        <f t="shared" si="7"/>
        <v>.</v>
      </c>
      <c r="C244" s="149" t="str">
        <f t="shared" si="8"/>
        <v>.</v>
      </c>
      <c r="F244" s="148"/>
      <c r="G244" s="148"/>
      <c r="H244" s="148"/>
    </row>
    <row r="245" spans="1:8">
      <c r="A245" s="149" t="s">
        <v>241</v>
      </c>
      <c r="B245" s="149" t="str">
        <f t="shared" si="7"/>
        <v>.</v>
      </c>
      <c r="C245" s="149" t="str">
        <f t="shared" si="8"/>
        <v>.</v>
      </c>
      <c r="F245" s="148"/>
      <c r="G245" s="148"/>
      <c r="H245" s="148"/>
    </row>
    <row r="246" spans="1:8">
      <c r="A246" s="149" t="s">
        <v>241</v>
      </c>
      <c r="B246" s="149" t="str">
        <f t="shared" si="7"/>
        <v>.</v>
      </c>
      <c r="C246" s="149" t="str">
        <f t="shared" si="8"/>
        <v>.</v>
      </c>
      <c r="F246" s="148"/>
      <c r="G246" s="148"/>
      <c r="H246" s="148"/>
    </row>
    <row r="247" spans="1:8">
      <c r="A247" s="149" t="s">
        <v>241</v>
      </c>
      <c r="B247" s="149" t="str">
        <f t="shared" si="7"/>
        <v>.</v>
      </c>
      <c r="C247" s="149" t="str">
        <f t="shared" si="8"/>
        <v>.</v>
      </c>
      <c r="F247" s="148"/>
      <c r="G247" s="148"/>
      <c r="H247" s="148"/>
    </row>
    <row r="248" spans="1:8">
      <c r="A248" s="149" t="s">
        <v>241</v>
      </c>
      <c r="B248" s="149" t="str">
        <f t="shared" si="7"/>
        <v>.</v>
      </c>
      <c r="C248" s="149" t="str">
        <f t="shared" si="8"/>
        <v>.</v>
      </c>
      <c r="F248" s="148"/>
      <c r="G248" s="148"/>
      <c r="H248" s="148"/>
    </row>
    <row r="249" spans="1:8">
      <c r="A249" s="149" t="s">
        <v>241</v>
      </c>
      <c r="B249" s="149" t="str">
        <f t="shared" si="7"/>
        <v>.</v>
      </c>
      <c r="C249" s="149" t="str">
        <f t="shared" si="8"/>
        <v>.</v>
      </c>
      <c r="F249" s="148"/>
      <c r="G249" s="148"/>
      <c r="H249" s="148"/>
    </row>
    <row r="250" spans="1:8">
      <c r="A250" s="149" t="s">
        <v>241</v>
      </c>
      <c r="B250" s="149" t="str">
        <f t="shared" si="7"/>
        <v>.</v>
      </c>
      <c r="C250" s="149" t="str">
        <f t="shared" si="8"/>
        <v>.</v>
      </c>
      <c r="F250" s="148"/>
      <c r="G250" s="148"/>
      <c r="H250" s="148"/>
    </row>
    <row r="251" spans="1:8">
      <c r="A251" s="149" t="s">
        <v>241</v>
      </c>
      <c r="B251" s="149" t="str">
        <f t="shared" si="7"/>
        <v>.</v>
      </c>
      <c r="C251" s="149" t="str">
        <f t="shared" si="8"/>
        <v>.</v>
      </c>
      <c r="F251" s="148"/>
      <c r="G251" s="148"/>
      <c r="H251" s="148"/>
    </row>
    <row r="252" spans="1:8">
      <c r="A252" s="149" t="s">
        <v>241</v>
      </c>
      <c r="B252" s="149" t="str">
        <f t="shared" si="7"/>
        <v>.</v>
      </c>
      <c r="C252" s="149" t="str">
        <f t="shared" si="8"/>
        <v>.</v>
      </c>
      <c r="F252" s="148"/>
      <c r="G252" s="148"/>
      <c r="H252" s="148"/>
    </row>
    <row r="253" spans="1:8">
      <c r="A253" s="149" t="s">
        <v>241</v>
      </c>
      <c r="B253" s="149" t="str">
        <f t="shared" si="7"/>
        <v>.</v>
      </c>
      <c r="C253" s="149" t="str">
        <f t="shared" si="8"/>
        <v>.</v>
      </c>
      <c r="F253" s="148"/>
      <c r="G253" s="148"/>
      <c r="H253" s="148"/>
    </row>
    <row r="254" spans="1:8">
      <c r="A254" s="149" t="s">
        <v>241</v>
      </c>
      <c r="B254" s="149" t="str">
        <f t="shared" si="7"/>
        <v>.</v>
      </c>
      <c r="C254" s="149" t="str">
        <f t="shared" si="8"/>
        <v>.</v>
      </c>
      <c r="F254" s="148"/>
      <c r="G254" s="148"/>
      <c r="H254" s="148"/>
    </row>
    <row r="255" spans="1:8">
      <c r="A255" s="149" t="s">
        <v>241</v>
      </c>
      <c r="B255" s="149" t="str">
        <f t="shared" si="7"/>
        <v>.</v>
      </c>
      <c r="C255" s="149" t="str">
        <f t="shared" si="8"/>
        <v>.</v>
      </c>
      <c r="F255" s="148"/>
      <c r="G255" s="148"/>
      <c r="H255" s="148"/>
    </row>
    <row r="256" spans="1:8">
      <c r="A256" s="149" t="s">
        <v>241</v>
      </c>
      <c r="B256" s="149" t="str">
        <f t="shared" si="7"/>
        <v>.</v>
      </c>
      <c r="C256" s="149" t="str">
        <f t="shared" si="8"/>
        <v>.</v>
      </c>
      <c r="F256" s="148"/>
      <c r="G256" s="148"/>
      <c r="H256" s="148"/>
    </row>
    <row r="257" spans="1:8">
      <c r="A257" s="149" t="s">
        <v>241</v>
      </c>
      <c r="B257" s="149" t="str">
        <f t="shared" si="7"/>
        <v>.</v>
      </c>
      <c r="C257" s="149" t="str">
        <f t="shared" si="8"/>
        <v>.</v>
      </c>
      <c r="F257" s="148"/>
      <c r="G257" s="148"/>
      <c r="H257" s="148"/>
    </row>
    <row r="258" spans="1:8">
      <c r="A258" s="149" t="s">
        <v>241</v>
      </c>
      <c r="B258" s="149" t="str">
        <f t="shared" si="7"/>
        <v>.</v>
      </c>
      <c r="C258" s="149" t="str">
        <f t="shared" si="8"/>
        <v>.</v>
      </c>
      <c r="F258" s="148"/>
      <c r="G258" s="148"/>
      <c r="H258" s="148"/>
    </row>
    <row r="259" spans="1:8">
      <c r="A259" s="149" t="s">
        <v>241</v>
      </c>
      <c r="B259" s="149" t="str">
        <f t="shared" si="7"/>
        <v>.</v>
      </c>
      <c r="C259" s="149" t="str">
        <f t="shared" si="8"/>
        <v>.</v>
      </c>
      <c r="F259" s="148"/>
      <c r="G259" s="148"/>
      <c r="H259" s="148"/>
    </row>
    <row r="260" spans="1:8">
      <c r="A260" s="149" t="s">
        <v>241</v>
      </c>
      <c r="B260" s="149" t="str">
        <f t="shared" si="7"/>
        <v>.</v>
      </c>
      <c r="C260" s="149" t="str">
        <f t="shared" si="8"/>
        <v>.</v>
      </c>
      <c r="F260" s="148"/>
      <c r="G260" s="148"/>
      <c r="H260" s="148"/>
    </row>
    <row r="261" spans="1:8">
      <c r="A261" s="149" t="s">
        <v>241</v>
      </c>
      <c r="B261" s="149" t="str">
        <f t="shared" ref="B261:B324" si="9">TEXT(A261,"jjjj")</f>
        <v>.</v>
      </c>
      <c r="C261" s="149" t="str">
        <f t="shared" si="8"/>
        <v>.</v>
      </c>
      <c r="F261" s="148"/>
      <c r="G261" s="148"/>
      <c r="H261" s="148"/>
    </row>
    <row r="262" spans="1:8">
      <c r="A262" s="149" t="s">
        <v>241</v>
      </c>
      <c r="B262" s="149" t="str">
        <f t="shared" si="9"/>
        <v>.</v>
      </c>
      <c r="C262" s="149" t="str">
        <f t="shared" si="8"/>
        <v>.</v>
      </c>
      <c r="F262" s="148"/>
      <c r="G262" s="148"/>
      <c r="H262" s="148"/>
    </row>
    <row r="263" spans="1:8">
      <c r="A263" s="149" t="s">
        <v>241</v>
      </c>
      <c r="B263" s="149" t="str">
        <f t="shared" si="9"/>
        <v>.</v>
      </c>
      <c r="C263" s="149" t="str">
        <f t="shared" si="8"/>
        <v>.</v>
      </c>
      <c r="F263" s="148"/>
      <c r="G263" s="148"/>
      <c r="H263" s="148"/>
    </row>
    <row r="264" spans="1:8">
      <c r="A264" s="149" t="s">
        <v>241</v>
      </c>
      <c r="B264" s="149" t="str">
        <f t="shared" si="9"/>
        <v>.</v>
      </c>
      <c r="C264" s="149" t="str">
        <f t="shared" si="8"/>
        <v>.</v>
      </c>
      <c r="F264" s="148"/>
      <c r="G264" s="148"/>
      <c r="H264" s="148"/>
    </row>
    <row r="265" spans="1:8">
      <c r="A265" s="149" t="s">
        <v>241</v>
      </c>
      <c r="B265" s="149" t="str">
        <f t="shared" si="9"/>
        <v>.</v>
      </c>
      <c r="C265" s="149" t="str">
        <f t="shared" si="8"/>
        <v>.</v>
      </c>
      <c r="F265" s="148"/>
      <c r="G265" s="148"/>
      <c r="H265" s="148"/>
    </row>
    <row r="266" spans="1:8">
      <c r="A266" s="149" t="s">
        <v>241</v>
      </c>
      <c r="B266" s="149" t="str">
        <f t="shared" si="9"/>
        <v>.</v>
      </c>
      <c r="C266" s="149" t="str">
        <f t="shared" si="8"/>
        <v>.</v>
      </c>
      <c r="F266" s="148"/>
      <c r="G266" s="148"/>
      <c r="H266" s="148"/>
    </row>
    <row r="267" spans="1:8">
      <c r="A267" s="149" t="s">
        <v>241</v>
      </c>
      <c r="B267" s="149" t="str">
        <f t="shared" si="9"/>
        <v>.</v>
      </c>
      <c r="C267" s="149" t="str">
        <f t="shared" si="8"/>
        <v>.</v>
      </c>
      <c r="F267" s="148"/>
      <c r="G267" s="148"/>
      <c r="H267" s="148"/>
    </row>
    <row r="268" spans="1:8">
      <c r="A268" s="149" t="s">
        <v>241</v>
      </c>
      <c r="B268" s="149" t="str">
        <f t="shared" si="9"/>
        <v>.</v>
      </c>
      <c r="C268" s="149" t="str">
        <f t="shared" si="8"/>
        <v>.</v>
      </c>
      <c r="F268" s="148"/>
      <c r="G268" s="148"/>
      <c r="H268" s="148"/>
    </row>
    <row r="269" spans="1:8">
      <c r="A269" s="149" t="s">
        <v>241</v>
      </c>
      <c r="B269" s="149" t="str">
        <f t="shared" si="9"/>
        <v>.</v>
      </c>
      <c r="C269" s="149" t="str">
        <f t="shared" si="8"/>
        <v>.</v>
      </c>
      <c r="F269" s="148"/>
      <c r="G269" s="148"/>
      <c r="H269" s="148"/>
    </row>
    <row r="270" spans="1:8">
      <c r="A270" s="149" t="s">
        <v>241</v>
      </c>
      <c r="B270" s="149" t="str">
        <f t="shared" si="9"/>
        <v>.</v>
      </c>
      <c r="C270" s="149" t="str">
        <f t="shared" ref="C270:C333" si="10">TEXT(A270,"mmmm")</f>
        <v>.</v>
      </c>
      <c r="F270" s="148"/>
      <c r="G270" s="148"/>
      <c r="H270" s="148"/>
    </row>
    <row r="271" spans="1:8">
      <c r="A271" s="149" t="s">
        <v>241</v>
      </c>
      <c r="B271" s="149" t="str">
        <f t="shared" si="9"/>
        <v>.</v>
      </c>
      <c r="C271" s="149" t="str">
        <f t="shared" si="10"/>
        <v>.</v>
      </c>
      <c r="F271" s="148"/>
      <c r="G271" s="148"/>
      <c r="H271" s="148"/>
    </row>
    <row r="272" spans="1:8">
      <c r="A272" s="149" t="s">
        <v>241</v>
      </c>
      <c r="B272" s="149" t="str">
        <f t="shared" si="9"/>
        <v>.</v>
      </c>
      <c r="C272" s="149" t="str">
        <f t="shared" si="10"/>
        <v>.</v>
      </c>
      <c r="F272" s="148"/>
      <c r="G272" s="148"/>
      <c r="H272" s="148"/>
    </row>
    <row r="273" spans="1:8">
      <c r="A273" s="149" t="s">
        <v>241</v>
      </c>
      <c r="B273" s="149" t="str">
        <f t="shared" si="9"/>
        <v>.</v>
      </c>
      <c r="C273" s="149" t="str">
        <f t="shared" si="10"/>
        <v>.</v>
      </c>
      <c r="F273" s="148"/>
      <c r="G273" s="148"/>
      <c r="H273" s="148"/>
    </row>
    <row r="274" spans="1:8">
      <c r="A274" s="149" t="s">
        <v>241</v>
      </c>
      <c r="B274" s="149" t="str">
        <f t="shared" si="9"/>
        <v>.</v>
      </c>
      <c r="C274" s="149" t="str">
        <f t="shared" si="10"/>
        <v>.</v>
      </c>
      <c r="F274" s="148"/>
      <c r="G274" s="148"/>
      <c r="H274" s="148"/>
    </row>
    <row r="275" spans="1:8">
      <c r="A275" s="149" t="s">
        <v>241</v>
      </c>
      <c r="B275" s="149" t="str">
        <f t="shared" si="9"/>
        <v>.</v>
      </c>
      <c r="C275" s="149" t="str">
        <f t="shared" si="10"/>
        <v>.</v>
      </c>
      <c r="F275" s="148"/>
      <c r="G275" s="148"/>
      <c r="H275" s="148"/>
    </row>
    <row r="276" spans="1:8">
      <c r="A276" s="149" t="s">
        <v>241</v>
      </c>
      <c r="B276" s="149" t="str">
        <f t="shared" si="9"/>
        <v>.</v>
      </c>
      <c r="C276" s="149" t="str">
        <f t="shared" si="10"/>
        <v>.</v>
      </c>
      <c r="F276" s="148"/>
      <c r="G276" s="148"/>
      <c r="H276" s="148"/>
    </row>
    <row r="277" spans="1:8">
      <c r="A277" s="149" t="s">
        <v>241</v>
      </c>
      <c r="B277" s="149" t="str">
        <f t="shared" si="9"/>
        <v>.</v>
      </c>
      <c r="C277" s="149" t="str">
        <f t="shared" si="10"/>
        <v>.</v>
      </c>
      <c r="F277" s="148"/>
      <c r="G277" s="148"/>
      <c r="H277" s="148"/>
    </row>
    <row r="278" spans="1:8">
      <c r="A278" s="149" t="s">
        <v>241</v>
      </c>
      <c r="B278" s="149" t="str">
        <f t="shared" si="9"/>
        <v>.</v>
      </c>
      <c r="C278" s="149" t="str">
        <f t="shared" si="10"/>
        <v>.</v>
      </c>
      <c r="F278" s="148"/>
      <c r="G278" s="148"/>
      <c r="H278" s="148"/>
    </row>
    <row r="279" spans="1:8">
      <c r="A279" s="149" t="s">
        <v>241</v>
      </c>
      <c r="B279" s="149" t="str">
        <f t="shared" si="9"/>
        <v>.</v>
      </c>
      <c r="C279" s="149" t="str">
        <f t="shared" si="10"/>
        <v>.</v>
      </c>
      <c r="F279" s="148"/>
      <c r="G279" s="148"/>
      <c r="H279" s="148"/>
    </row>
    <row r="280" spans="1:8">
      <c r="A280" s="149" t="s">
        <v>241</v>
      </c>
      <c r="B280" s="149" t="str">
        <f t="shared" si="9"/>
        <v>.</v>
      </c>
      <c r="C280" s="149" t="str">
        <f t="shared" si="10"/>
        <v>.</v>
      </c>
      <c r="F280" s="148"/>
      <c r="G280" s="148"/>
      <c r="H280" s="148"/>
    </row>
    <row r="281" spans="1:8">
      <c r="A281" s="149" t="s">
        <v>241</v>
      </c>
      <c r="B281" s="149" t="str">
        <f t="shared" si="9"/>
        <v>.</v>
      </c>
      <c r="C281" s="149" t="str">
        <f t="shared" si="10"/>
        <v>.</v>
      </c>
      <c r="F281" s="148"/>
      <c r="G281" s="148"/>
      <c r="H281" s="148"/>
    </row>
    <row r="282" spans="1:8">
      <c r="A282" s="149" t="s">
        <v>241</v>
      </c>
      <c r="B282" s="149" t="str">
        <f t="shared" si="9"/>
        <v>.</v>
      </c>
      <c r="C282" s="149" t="str">
        <f t="shared" si="10"/>
        <v>.</v>
      </c>
      <c r="F282" s="148"/>
      <c r="G282" s="148"/>
      <c r="H282" s="148"/>
    </row>
    <row r="283" spans="1:8">
      <c r="A283" s="149" t="s">
        <v>241</v>
      </c>
      <c r="B283" s="149" t="str">
        <f t="shared" si="9"/>
        <v>.</v>
      </c>
      <c r="C283" s="149" t="str">
        <f t="shared" si="10"/>
        <v>.</v>
      </c>
      <c r="F283" s="148"/>
      <c r="G283" s="148"/>
      <c r="H283" s="148"/>
    </row>
    <row r="284" spans="1:8">
      <c r="A284" s="149" t="s">
        <v>241</v>
      </c>
      <c r="B284" s="149" t="str">
        <f t="shared" si="9"/>
        <v>.</v>
      </c>
      <c r="C284" s="149" t="str">
        <f t="shared" si="10"/>
        <v>.</v>
      </c>
      <c r="F284" s="148"/>
      <c r="G284" s="148"/>
      <c r="H284" s="148"/>
    </row>
    <row r="285" spans="1:8">
      <c r="A285" s="149" t="s">
        <v>241</v>
      </c>
      <c r="B285" s="149" t="str">
        <f t="shared" si="9"/>
        <v>.</v>
      </c>
      <c r="C285" s="149" t="str">
        <f t="shared" si="10"/>
        <v>.</v>
      </c>
      <c r="F285" s="148"/>
      <c r="G285" s="148"/>
      <c r="H285" s="148"/>
    </row>
    <row r="286" spans="1:8">
      <c r="A286" s="149" t="s">
        <v>241</v>
      </c>
      <c r="B286" s="149" t="str">
        <f t="shared" si="9"/>
        <v>.</v>
      </c>
      <c r="C286" s="149" t="str">
        <f t="shared" si="10"/>
        <v>.</v>
      </c>
      <c r="F286" s="148"/>
      <c r="G286" s="148"/>
      <c r="H286" s="148"/>
    </row>
    <row r="287" spans="1:8">
      <c r="A287" s="149" t="s">
        <v>241</v>
      </c>
      <c r="B287" s="149" t="str">
        <f t="shared" si="9"/>
        <v>.</v>
      </c>
      <c r="C287" s="149" t="str">
        <f t="shared" si="10"/>
        <v>.</v>
      </c>
      <c r="F287" s="148"/>
      <c r="G287" s="148"/>
      <c r="H287" s="148"/>
    </row>
    <row r="288" spans="1:8">
      <c r="A288" s="149" t="s">
        <v>241</v>
      </c>
      <c r="B288" s="149" t="str">
        <f t="shared" si="9"/>
        <v>.</v>
      </c>
      <c r="C288" s="149" t="str">
        <f t="shared" si="10"/>
        <v>.</v>
      </c>
      <c r="F288" s="148"/>
      <c r="G288" s="148"/>
      <c r="H288" s="148"/>
    </row>
    <row r="289" spans="1:8">
      <c r="A289" s="149" t="s">
        <v>241</v>
      </c>
      <c r="B289" s="149" t="str">
        <f t="shared" si="9"/>
        <v>.</v>
      </c>
      <c r="C289" s="149" t="str">
        <f t="shared" si="10"/>
        <v>.</v>
      </c>
      <c r="F289" s="148"/>
      <c r="G289" s="148"/>
      <c r="H289" s="148"/>
    </row>
    <row r="290" spans="1:8">
      <c r="A290" s="149" t="s">
        <v>241</v>
      </c>
      <c r="B290" s="149" t="str">
        <f t="shared" si="9"/>
        <v>.</v>
      </c>
      <c r="C290" s="149" t="str">
        <f t="shared" si="10"/>
        <v>.</v>
      </c>
      <c r="F290" s="148"/>
      <c r="G290" s="148"/>
      <c r="H290" s="148"/>
    </row>
    <row r="291" spans="1:8">
      <c r="A291" s="149" t="s">
        <v>241</v>
      </c>
      <c r="B291" s="149" t="str">
        <f t="shared" si="9"/>
        <v>.</v>
      </c>
      <c r="C291" s="149" t="str">
        <f t="shared" si="10"/>
        <v>.</v>
      </c>
      <c r="F291" s="148"/>
      <c r="G291" s="148"/>
      <c r="H291" s="148"/>
    </row>
    <row r="292" spans="1:8">
      <c r="A292" s="149" t="s">
        <v>241</v>
      </c>
      <c r="B292" s="149" t="str">
        <f t="shared" si="9"/>
        <v>.</v>
      </c>
      <c r="C292" s="149" t="str">
        <f t="shared" si="10"/>
        <v>.</v>
      </c>
      <c r="F292" s="148"/>
      <c r="G292" s="148"/>
      <c r="H292" s="148"/>
    </row>
    <row r="293" spans="1:8">
      <c r="A293" s="149" t="s">
        <v>241</v>
      </c>
      <c r="B293" s="149" t="str">
        <f t="shared" si="9"/>
        <v>.</v>
      </c>
      <c r="C293" s="149" t="str">
        <f t="shared" si="10"/>
        <v>.</v>
      </c>
      <c r="F293" s="148"/>
      <c r="G293" s="148"/>
      <c r="H293" s="148"/>
    </row>
    <row r="294" spans="1:8">
      <c r="A294" s="149" t="s">
        <v>241</v>
      </c>
      <c r="B294" s="149" t="str">
        <f t="shared" si="9"/>
        <v>.</v>
      </c>
      <c r="C294" s="149" t="str">
        <f t="shared" si="10"/>
        <v>.</v>
      </c>
      <c r="F294" s="148"/>
      <c r="G294" s="148"/>
      <c r="H294" s="148"/>
    </row>
    <row r="295" spans="1:8">
      <c r="A295" s="149" t="s">
        <v>241</v>
      </c>
      <c r="B295" s="149" t="str">
        <f t="shared" si="9"/>
        <v>.</v>
      </c>
      <c r="C295" s="149" t="str">
        <f t="shared" si="10"/>
        <v>.</v>
      </c>
      <c r="F295" s="148"/>
      <c r="G295" s="148"/>
      <c r="H295" s="148"/>
    </row>
    <row r="296" spans="1:8">
      <c r="A296" s="149" t="s">
        <v>241</v>
      </c>
      <c r="B296" s="149" t="str">
        <f t="shared" si="9"/>
        <v>.</v>
      </c>
      <c r="C296" s="149" t="str">
        <f t="shared" si="10"/>
        <v>.</v>
      </c>
      <c r="F296" s="148"/>
      <c r="G296" s="148"/>
      <c r="H296" s="148"/>
    </row>
    <row r="297" spans="1:8">
      <c r="A297" s="149" t="s">
        <v>241</v>
      </c>
      <c r="B297" s="149" t="str">
        <f t="shared" si="9"/>
        <v>.</v>
      </c>
      <c r="C297" s="149" t="str">
        <f t="shared" si="10"/>
        <v>.</v>
      </c>
      <c r="F297" s="148"/>
      <c r="G297" s="148"/>
      <c r="H297" s="148"/>
    </row>
    <row r="298" spans="1:8">
      <c r="A298" s="149" t="s">
        <v>241</v>
      </c>
      <c r="B298" s="149" t="str">
        <f t="shared" si="9"/>
        <v>.</v>
      </c>
      <c r="C298" s="149" t="str">
        <f t="shared" si="10"/>
        <v>.</v>
      </c>
      <c r="F298" s="148"/>
      <c r="G298" s="148"/>
      <c r="H298" s="148"/>
    </row>
    <row r="299" spans="1:8">
      <c r="A299" s="149" t="s">
        <v>241</v>
      </c>
      <c r="B299" s="149" t="str">
        <f t="shared" si="9"/>
        <v>.</v>
      </c>
      <c r="C299" s="149" t="str">
        <f t="shared" si="10"/>
        <v>.</v>
      </c>
      <c r="F299" s="148"/>
      <c r="G299" s="148"/>
      <c r="H299" s="148"/>
    </row>
    <row r="300" spans="1:8">
      <c r="A300" s="149" t="s">
        <v>241</v>
      </c>
      <c r="B300" s="149" t="str">
        <f t="shared" si="9"/>
        <v>.</v>
      </c>
      <c r="C300" s="149" t="str">
        <f t="shared" si="10"/>
        <v>.</v>
      </c>
      <c r="F300" s="148"/>
      <c r="G300" s="148"/>
      <c r="H300" s="148"/>
    </row>
    <row r="301" spans="1:8">
      <c r="A301" s="149" t="s">
        <v>241</v>
      </c>
      <c r="B301" s="149" t="str">
        <f t="shared" si="9"/>
        <v>.</v>
      </c>
      <c r="C301" s="149" t="str">
        <f t="shared" si="10"/>
        <v>.</v>
      </c>
      <c r="F301" s="148"/>
      <c r="G301" s="148"/>
      <c r="H301" s="148"/>
    </row>
    <row r="302" spans="1:8">
      <c r="A302" s="149" t="s">
        <v>241</v>
      </c>
      <c r="B302" s="149" t="str">
        <f t="shared" si="9"/>
        <v>.</v>
      </c>
      <c r="C302" s="149" t="str">
        <f t="shared" si="10"/>
        <v>.</v>
      </c>
      <c r="F302" s="148"/>
      <c r="G302" s="148"/>
      <c r="H302" s="148"/>
    </row>
    <row r="303" spans="1:8">
      <c r="A303" s="149" t="s">
        <v>241</v>
      </c>
      <c r="B303" s="149" t="str">
        <f t="shared" si="9"/>
        <v>.</v>
      </c>
      <c r="C303" s="149" t="str">
        <f t="shared" si="10"/>
        <v>.</v>
      </c>
      <c r="F303" s="148"/>
      <c r="G303" s="148"/>
      <c r="H303" s="148"/>
    </row>
    <row r="304" spans="1:8">
      <c r="A304" s="149" t="s">
        <v>241</v>
      </c>
      <c r="B304" s="149" t="str">
        <f t="shared" si="9"/>
        <v>.</v>
      </c>
      <c r="C304" s="149" t="str">
        <f t="shared" si="10"/>
        <v>.</v>
      </c>
      <c r="F304" s="148"/>
      <c r="G304" s="148"/>
      <c r="H304" s="148"/>
    </row>
    <row r="305" spans="1:8">
      <c r="A305" s="149" t="s">
        <v>241</v>
      </c>
      <c r="B305" s="149" t="str">
        <f t="shared" si="9"/>
        <v>.</v>
      </c>
      <c r="C305" s="149" t="str">
        <f t="shared" si="10"/>
        <v>.</v>
      </c>
      <c r="F305" s="148"/>
      <c r="G305" s="148"/>
      <c r="H305" s="148"/>
    </row>
    <row r="306" spans="1:8">
      <c r="A306" s="149" t="s">
        <v>241</v>
      </c>
      <c r="B306" s="149" t="str">
        <f t="shared" si="9"/>
        <v>.</v>
      </c>
      <c r="C306" s="149" t="str">
        <f t="shared" si="10"/>
        <v>.</v>
      </c>
      <c r="F306" s="148"/>
      <c r="G306" s="148"/>
      <c r="H306" s="148"/>
    </row>
    <row r="307" spans="1:8">
      <c r="A307" s="149" t="s">
        <v>241</v>
      </c>
      <c r="B307" s="149" t="str">
        <f t="shared" si="9"/>
        <v>.</v>
      </c>
      <c r="C307" s="149" t="str">
        <f t="shared" si="10"/>
        <v>.</v>
      </c>
      <c r="F307" s="148"/>
      <c r="G307" s="148"/>
      <c r="H307" s="148"/>
    </row>
    <row r="308" spans="1:8">
      <c r="A308" s="149" t="s">
        <v>241</v>
      </c>
      <c r="B308" s="149" t="str">
        <f t="shared" si="9"/>
        <v>.</v>
      </c>
      <c r="C308" s="149" t="str">
        <f t="shared" si="10"/>
        <v>.</v>
      </c>
      <c r="F308" s="148"/>
      <c r="G308" s="148"/>
      <c r="H308" s="148"/>
    </row>
    <row r="309" spans="1:8">
      <c r="A309" s="149" t="s">
        <v>241</v>
      </c>
      <c r="B309" s="149" t="str">
        <f t="shared" si="9"/>
        <v>.</v>
      </c>
      <c r="C309" s="149" t="str">
        <f t="shared" si="10"/>
        <v>.</v>
      </c>
      <c r="F309" s="148"/>
      <c r="G309" s="148"/>
      <c r="H309" s="148"/>
    </row>
    <row r="310" spans="1:8">
      <c r="A310" s="149" t="s">
        <v>241</v>
      </c>
      <c r="B310" s="149" t="str">
        <f t="shared" si="9"/>
        <v>.</v>
      </c>
      <c r="C310" s="149" t="str">
        <f t="shared" si="10"/>
        <v>.</v>
      </c>
      <c r="F310" s="148"/>
      <c r="G310" s="148"/>
      <c r="H310" s="148"/>
    </row>
    <row r="311" spans="1:8">
      <c r="A311" s="149" t="s">
        <v>241</v>
      </c>
      <c r="B311" s="149" t="str">
        <f t="shared" si="9"/>
        <v>.</v>
      </c>
      <c r="C311" s="149" t="str">
        <f t="shared" si="10"/>
        <v>.</v>
      </c>
      <c r="F311" s="148"/>
      <c r="G311" s="148"/>
      <c r="H311" s="148"/>
    </row>
    <row r="312" spans="1:8">
      <c r="A312" s="149" t="s">
        <v>241</v>
      </c>
      <c r="B312" s="149" t="str">
        <f t="shared" si="9"/>
        <v>.</v>
      </c>
      <c r="C312" s="149" t="str">
        <f t="shared" si="10"/>
        <v>.</v>
      </c>
      <c r="F312" s="148"/>
      <c r="G312" s="148"/>
      <c r="H312" s="148"/>
    </row>
    <row r="313" spans="1:8">
      <c r="A313" s="149" t="s">
        <v>241</v>
      </c>
      <c r="B313" s="149" t="str">
        <f t="shared" si="9"/>
        <v>.</v>
      </c>
      <c r="C313" s="149" t="str">
        <f t="shared" si="10"/>
        <v>.</v>
      </c>
      <c r="F313" s="148"/>
      <c r="G313" s="148"/>
      <c r="H313" s="148"/>
    </row>
    <row r="314" spans="1:8">
      <c r="A314" s="149" t="s">
        <v>241</v>
      </c>
      <c r="B314" s="149" t="str">
        <f t="shared" si="9"/>
        <v>.</v>
      </c>
      <c r="C314" s="149" t="str">
        <f t="shared" si="10"/>
        <v>.</v>
      </c>
      <c r="F314" s="148"/>
      <c r="G314" s="148"/>
      <c r="H314" s="148"/>
    </row>
    <row r="315" spans="1:8">
      <c r="A315" s="149" t="s">
        <v>241</v>
      </c>
      <c r="B315" s="149" t="str">
        <f t="shared" si="9"/>
        <v>.</v>
      </c>
      <c r="C315" s="149" t="str">
        <f t="shared" si="10"/>
        <v>.</v>
      </c>
      <c r="F315" s="148"/>
      <c r="G315" s="148"/>
      <c r="H315" s="148"/>
    </row>
    <row r="316" spans="1:8">
      <c r="A316" s="149" t="s">
        <v>241</v>
      </c>
      <c r="B316" s="149" t="str">
        <f t="shared" si="9"/>
        <v>.</v>
      </c>
      <c r="C316" s="149" t="str">
        <f t="shared" si="10"/>
        <v>.</v>
      </c>
      <c r="F316" s="148"/>
      <c r="G316" s="148"/>
      <c r="H316" s="148"/>
    </row>
    <row r="317" spans="1:8">
      <c r="A317" s="149" t="s">
        <v>241</v>
      </c>
      <c r="B317" s="149" t="str">
        <f t="shared" si="9"/>
        <v>.</v>
      </c>
      <c r="C317" s="149" t="str">
        <f t="shared" si="10"/>
        <v>.</v>
      </c>
      <c r="F317" s="148"/>
      <c r="G317" s="148"/>
      <c r="H317" s="148"/>
    </row>
    <row r="318" spans="1:8">
      <c r="A318" s="149" t="s">
        <v>241</v>
      </c>
      <c r="B318" s="149" t="str">
        <f t="shared" si="9"/>
        <v>.</v>
      </c>
      <c r="C318" s="149" t="str">
        <f t="shared" si="10"/>
        <v>.</v>
      </c>
      <c r="F318" s="148"/>
      <c r="G318" s="148"/>
      <c r="H318" s="148"/>
    </row>
    <row r="319" spans="1:8">
      <c r="A319" s="149" t="s">
        <v>241</v>
      </c>
      <c r="B319" s="149" t="str">
        <f t="shared" si="9"/>
        <v>.</v>
      </c>
      <c r="C319" s="149" t="str">
        <f t="shared" si="10"/>
        <v>.</v>
      </c>
      <c r="F319" s="148"/>
      <c r="G319" s="148"/>
      <c r="H319" s="148"/>
    </row>
    <row r="320" spans="1:8">
      <c r="A320" s="149" t="s">
        <v>241</v>
      </c>
      <c r="B320" s="149" t="str">
        <f t="shared" si="9"/>
        <v>.</v>
      </c>
      <c r="C320" s="149" t="str">
        <f t="shared" si="10"/>
        <v>.</v>
      </c>
      <c r="F320" s="148"/>
      <c r="G320" s="148"/>
      <c r="H320" s="148"/>
    </row>
    <row r="321" spans="1:8">
      <c r="A321" s="149" t="s">
        <v>241</v>
      </c>
      <c r="B321" s="149" t="str">
        <f t="shared" si="9"/>
        <v>.</v>
      </c>
      <c r="C321" s="149" t="str">
        <f t="shared" si="10"/>
        <v>.</v>
      </c>
      <c r="F321" s="148"/>
      <c r="G321" s="148"/>
      <c r="H321" s="148"/>
    </row>
    <row r="322" spans="1:8">
      <c r="A322" s="149" t="s">
        <v>241</v>
      </c>
      <c r="B322" s="149" t="str">
        <f t="shared" si="9"/>
        <v>.</v>
      </c>
      <c r="C322" s="149" t="str">
        <f t="shared" si="10"/>
        <v>.</v>
      </c>
      <c r="F322" s="148"/>
      <c r="G322" s="148"/>
      <c r="H322" s="148"/>
    </row>
    <row r="323" spans="1:8">
      <c r="A323" s="149" t="s">
        <v>241</v>
      </c>
      <c r="B323" s="149" t="str">
        <f t="shared" si="9"/>
        <v>.</v>
      </c>
      <c r="C323" s="149" t="str">
        <f t="shared" si="10"/>
        <v>.</v>
      </c>
      <c r="F323" s="148"/>
      <c r="G323" s="148"/>
      <c r="H323" s="148"/>
    </row>
    <row r="324" spans="1:8">
      <c r="A324" s="149" t="s">
        <v>241</v>
      </c>
      <c r="B324" s="149" t="str">
        <f t="shared" si="9"/>
        <v>.</v>
      </c>
      <c r="C324" s="149" t="str">
        <f t="shared" si="10"/>
        <v>.</v>
      </c>
      <c r="F324" s="148"/>
      <c r="G324" s="148"/>
      <c r="H324" s="148"/>
    </row>
    <row r="325" spans="1:8">
      <c r="A325" s="149" t="s">
        <v>241</v>
      </c>
      <c r="B325" s="149" t="str">
        <f t="shared" ref="B325:B348" si="11">TEXT(A325,"jjjj")</f>
        <v>.</v>
      </c>
      <c r="C325" s="149" t="str">
        <f t="shared" si="10"/>
        <v>.</v>
      </c>
      <c r="F325" s="148"/>
      <c r="G325" s="148"/>
      <c r="H325" s="148"/>
    </row>
    <row r="326" spans="1:8">
      <c r="A326" s="149" t="s">
        <v>241</v>
      </c>
      <c r="B326" s="149" t="str">
        <f t="shared" si="11"/>
        <v>.</v>
      </c>
      <c r="C326" s="149" t="str">
        <f t="shared" si="10"/>
        <v>.</v>
      </c>
      <c r="F326" s="148"/>
      <c r="G326" s="148"/>
      <c r="H326" s="148"/>
    </row>
    <row r="327" spans="1:8">
      <c r="A327" s="149" t="s">
        <v>241</v>
      </c>
      <c r="B327" s="149" t="str">
        <f t="shared" si="11"/>
        <v>.</v>
      </c>
      <c r="C327" s="149" t="str">
        <f t="shared" si="10"/>
        <v>.</v>
      </c>
      <c r="F327" s="148"/>
      <c r="G327" s="148"/>
      <c r="H327" s="148"/>
    </row>
    <row r="328" spans="1:8">
      <c r="A328" s="149" t="s">
        <v>241</v>
      </c>
      <c r="B328" s="149" t="str">
        <f t="shared" si="11"/>
        <v>.</v>
      </c>
      <c r="C328" s="149" t="str">
        <f t="shared" si="10"/>
        <v>.</v>
      </c>
      <c r="F328" s="148"/>
      <c r="G328" s="148"/>
      <c r="H328" s="148"/>
    </row>
    <row r="329" spans="1:8">
      <c r="A329" s="149" t="s">
        <v>241</v>
      </c>
      <c r="B329" s="149" t="str">
        <f t="shared" si="11"/>
        <v>.</v>
      </c>
      <c r="C329" s="149" t="str">
        <f t="shared" si="10"/>
        <v>.</v>
      </c>
      <c r="F329" s="148"/>
      <c r="G329" s="148"/>
      <c r="H329" s="148"/>
    </row>
    <row r="330" spans="1:8">
      <c r="A330" s="149" t="s">
        <v>241</v>
      </c>
      <c r="B330" s="149" t="str">
        <f t="shared" si="11"/>
        <v>.</v>
      </c>
      <c r="C330" s="149" t="str">
        <f t="shared" si="10"/>
        <v>.</v>
      </c>
      <c r="F330" s="148"/>
      <c r="G330" s="148"/>
      <c r="H330" s="148"/>
    </row>
    <row r="331" spans="1:8">
      <c r="A331" s="149" t="s">
        <v>241</v>
      </c>
      <c r="B331" s="149" t="str">
        <f t="shared" si="11"/>
        <v>.</v>
      </c>
      <c r="C331" s="149" t="str">
        <f t="shared" si="10"/>
        <v>.</v>
      </c>
      <c r="F331" s="148"/>
      <c r="G331" s="148"/>
      <c r="H331" s="148"/>
    </row>
    <row r="332" spans="1:8">
      <c r="A332" s="149" t="s">
        <v>241</v>
      </c>
      <c r="B332" s="149" t="str">
        <f t="shared" si="11"/>
        <v>.</v>
      </c>
      <c r="C332" s="149" t="str">
        <f t="shared" si="10"/>
        <v>.</v>
      </c>
      <c r="F332" s="148"/>
      <c r="G332" s="148"/>
      <c r="H332" s="148"/>
    </row>
    <row r="333" spans="1:8">
      <c r="A333" s="149" t="s">
        <v>241</v>
      </c>
      <c r="B333" s="149" t="str">
        <f t="shared" si="11"/>
        <v>.</v>
      </c>
      <c r="C333" s="149" t="str">
        <f t="shared" si="10"/>
        <v>.</v>
      </c>
      <c r="F333" s="148"/>
      <c r="G333" s="148"/>
      <c r="H333" s="148"/>
    </row>
    <row r="334" spans="1:8">
      <c r="A334" s="149" t="s">
        <v>241</v>
      </c>
      <c r="B334" s="149" t="str">
        <f t="shared" si="11"/>
        <v>.</v>
      </c>
      <c r="C334" s="149" t="str">
        <f t="shared" ref="C334:C348" si="12">TEXT(A334,"mmmm")</f>
        <v>.</v>
      </c>
      <c r="F334" s="148"/>
      <c r="G334" s="148"/>
      <c r="H334" s="148"/>
    </row>
    <row r="335" spans="1:8">
      <c r="A335" s="149" t="s">
        <v>241</v>
      </c>
      <c r="B335" s="149" t="str">
        <f t="shared" si="11"/>
        <v>.</v>
      </c>
      <c r="C335" s="149" t="str">
        <f t="shared" si="12"/>
        <v>.</v>
      </c>
      <c r="F335" s="148"/>
      <c r="G335" s="148"/>
      <c r="H335" s="148"/>
    </row>
    <row r="336" spans="1:8">
      <c r="A336" s="149" t="s">
        <v>241</v>
      </c>
      <c r="B336" s="149" t="str">
        <f t="shared" si="11"/>
        <v>.</v>
      </c>
      <c r="C336" s="149" t="str">
        <f t="shared" si="12"/>
        <v>.</v>
      </c>
      <c r="F336" s="148"/>
      <c r="G336" s="148"/>
      <c r="H336" s="148"/>
    </row>
    <row r="337" spans="1:8">
      <c r="A337" s="149" t="s">
        <v>241</v>
      </c>
      <c r="B337" s="149" t="str">
        <f t="shared" si="11"/>
        <v>.</v>
      </c>
      <c r="C337" s="149" t="str">
        <f t="shared" si="12"/>
        <v>.</v>
      </c>
      <c r="F337" s="148"/>
      <c r="G337" s="148"/>
      <c r="H337" s="148"/>
    </row>
    <row r="338" spans="1:8">
      <c r="A338" s="149" t="s">
        <v>241</v>
      </c>
      <c r="B338" s="149" t="str">
        <f t="shared" si="11"/>
        <v>.</v>
      </c>
      <c r="C338" s="149" t="str">
        <f t="shared" si="12"/>
        <v>.</v>
      </c>
      <c r="F338" s="148"/>
      <c r="G338" s="148"/>
      <c r="H338" s="148"/>
    </row>
    <row r="339" spans="1:8">
      <c r="A339" s="149" t="s">
        <v>241</v>
      </c>
      <c r="B339" s="149" t="str">
        <f t="shared" si="11"/>
        <v>.</v>
      </c>
      <c r="C339" s="149" t="str">
        <f t="shared" si="12"/>
        <v>.</v>
      </c>
      <c r="F339" s="148"/>
      <c r="G339" s="148"/>
      <c r="H339" s="148"/>
    </row>
    <row r="340" spans="1:8">
      <c r="A340" s="149" t="s">
        <v>241</v>
      </c>
      <c r="B340" s="149" t="str">
        <f t="shared" si="11"/>
        <v>.</v>
      </c>
      <c r="C340" s="149" t="str">
        <f t="shared" si="12"/>
        <v>.</v>
      </c>
      <c r="F340" s="148"/>
      <c r="G340" s="148"/>
      <c r="H340" s="148"/>
    </row>
    <row r="341" spans="1:8">
      <c r="A341" s="149" t="s">
        <v>241</v>
      </c>
      <c r="B341" s="149" t="str">
        <f t="shared" si="11"/>
        <v>.</v>
      </c>
      <c r="C341" s="149" t="str">
        <f t="shared" si="12"/>
        <v>.</v>
      </c>
      <c r="F341" s="148"/>
      <c r="G341" s="148"/>
      <c r="H341" s="148"/>
    </row>
    <row r="342" spans="1:8">
      <c r="A342" s="149" t="s">
        <v>241</v>
      </c>
      <c r="B342" s="149" t="str">
        <f t="shared" si="11"/>
        <v>.</v>
      </c>
      <c r="C342" s="149" t="str">
        <f t="shared" si="12"/>
        <v>.</v>
      </c>
      <c r="F342" s="148"/>
      <c r="G342" s="148"/>
      <c r="H342" s="148"/>
    </row>
    <row r="343" spans="1:8">
      <c r="A343" s="149" t="s">
        <v>241</v>
      </c>
      <c r="B343" s="149" t="str">
        <f t="shared" si="11"/>
        <v>.</v>
      </c>
      <c r="C343" s="149" t="str">
        <f t="shared" si="12"/>
        <v>.</v>
      </c>
      <c r="F343" s="148"/>
      <c r="G343" s="148"/>
      <c r="H343" s="148"/>
    </row>
    <row r="344" spans="1:8">
      <c r="A344" s="149" t="s">
        <v>241</v>
      </c>
      <c r="B344" s="149" t="str">
        <f t="shared" si="11"/>
        <v>.</v>
      </c>
      <c r="C344" s="149" t="str">
        <f t="shared" si="12"/>
        <v>.</v>
      </c>
      <c r="F344" s="148"/>
      <c r="G344" s="148"/>
      <c r="H344" s="148"/>
    </row>
    <row r="345" spans="1:8">
      <c r="A345" s="149" t="s">
        <v>241</v>
      </c>
      <c r="B345" s="149" t="str">
        <f t="shared" si="11"/>
        <v>.</v>
      </c>
      <c r="C345" s="149" t="str">
        <f t="shared" si="12"/>
        <v>.</v>
      </c>
      <c r="F345" s="148"/>
      <c r="G345" s="148"/>
      <c r="H345" s="148"/>
    </row>
    <row r="346" spans="1:8">
      <c r="A346" s="149" t="s">
        <v>241</v>
      </c>
      <c r="B346" s="149" t="str">
        <f t="shared" si="11"/>
        <v>.</v>
      </c>
      <c r="C346" s="149" t="str">
        <f t="shared" si="12"/>
        <v>.</v>
      </c>
      <c r="F346" s="148"/>
      <c r="G346" s="148"/>
      <c r="H346" s="148"/>
    </row>
    <row r="347" spans="1:8">
      <c r="A347" s="149" t="s">
        <v>241</v>
      </c>
      <c r="B347" s="149" t="str">
        <f t="shared" si="11"/>
        <v>.</v>
      </c>
      <c r="C347" s="149" t="str">
        <f t="shared" si="12"/>
        <v>.</v>
      </c>
      <c r="F347" s="148"/>
      <c r="G347" s="148"/>
      <c r="H347" s="148"/>
    </row>
    <row r="348" spans="1:8">
      <c r="A348" s="149" t="s">
        <v>241</v>
      </c>
      <c r="B348" s="149" t="str">
        <f t="shared" si="11"/>
        <v>.</v>
      </c>
      <c r="C348" s="149" t="str">
        <f t="shared" si="12"/>
        <v>.</v>
      </c>
    </row>
  </sheetData>
  <mergeCells count="1">
    <mergeCell ref="A2:E2"/>
  </mergeCells>
  <phoneticPr fontId="0" type="noConversion"/>
  <conditionalFormatting sqref="J4:J108 J110:J185 G6:G7 H5 H7 H13 H20 H23 H26:H27 H31:H32 H58 H41:H42 H168:H169 H63 H88 H93 H97 H105 H114 H117 H122 H125 H132 H142:H143 H162:H163 H181 H56 H38 A4:I4 E172:E179 B5:C184">
    <cfRule type="cellIs" dxfId="1" priority="4511" stopIfTrue="1" operator="equal">
      <formula>"oui"</formula>
    </cfRule>
  </conditionalFormatting>
  <conditionalFormatting sqref="J110:J185 J40:J43 J45:J108">
    <cfRule type="cellIs" dxfId="0" priority="4503" stopIfTrue="1" operator="equal">
      <formula>"""non"""</formula>
    </cfRule>
  </conditionalFormatting>
  <dataValidations count="2">
    <dataValidation type="list" allowBlank="1" showInputMessage="1" showErrorMessage="1" sqref="J110:J185 J4:J108">
      <formula1>#REF!</formula1>
    </dataValidation>
    <dataValidation type="list" allowBlank="1" showInputMessage="1" showErrorMessage="1" sqref="E155:E170 E182:E183 E114 E4:E109 E124:E125 E172:E179">
      <formula1>#REF!</formula1>
    </dataValidation>
  </dataValidations>
  <pageMargins left="0.34" right="0.41" top="0.98425196850393704" bottom="0.98425196850393704" header="0.51181102362204722" footer="0.51181102362204722"/>
  <pageSetup paperSize="9" scale="31" orientation="landscape" r:id="rId1"/>
  <headerFooter alignWithMargins="0"/>
  <legacyDrawing r:id="rId2"/>
</worksheet>
</file>

<file path=xl/worksheets/sheet4.xml><?xml version="1.0" encoding="utf-8"?>
<worksheet xmlns="http://schemas.openxmlformats.org/spreadsheetml/2006/main" xmlns:r="http://schemas.openxmlformats.org/officeDocument/2006/relationships">
  <sheetPr codeName="Feuil8"/>
  <dimension ref="A1:I77"/>
  <sheetViews>
    <sheetView topLeftCell="A58" workbookViewId="0">
      <selection activeCell="G41" sqref="G41"/>
    </sheetView>
  </sheetViews>
  <sheetFormatPr baseColWidth="10" defaultRowHeight="12.75" outlineLevelRow="1"/>
  <cols>
    <col min="2" max="2" width="29.7109375" bestFit="1" customWidth="1"/>
    <col min="3" max="3" width="10.28515625" style="117" bestFit="1" customWidth="1"/>
  </cols>
  <sheetData>
    <row r="1" spans="1:9" ht="13.5" thickBot="1">
      <c r="A1" s="130"/>
    </row>
    <row r="2" spans="1:9" ht="13.5" thickBot="1">
      <c r="B2" s="131"/>
      <c r="C2" s="134" t="s">
        <v>27</v>
      </c>
    </row>
    <row r="3" spans="1:9" ht="26.25" thickBot="1">
      <c r="B3" s="117"/>
      <c r="C3" s="187" t="s">
        <v>214</v>
      </c>
      <c r="E3" s="116"/>
      <c r="F3" s="116"/>
      <c r="G3" s="116"/>
      <c r="H3" s="116"/>
      <c r="I3" s="116"/>
    </row>
    <row r="4" spans="1:9" outlineLevel="1">
      <c r="B4" s="189" t="s">
        <v>169</v>
      </c>
      <c r="C4" s="52">
        <f>COUNTIFS('Accidents avec Arret'!$I$4:$I$1002,"="&amp;B4)</f>
        <v>114</v>
      </c>
      <c r="E4" s="116"/>
      <c r="F4" s="116"/>
      <c r="G4" s="116"/>
      <c r="H4" s="116"/>
      <c r="I4" s="116"/>
    </row>
    <row r="5" spans="1:9" outlineLevel="1">
      <c r="B5" s="190" t="s">
        <v>171</v>
      </c>
      <c r="C5" s="22">
        <f>COUNTIFS('Accidents avec Arret'!$I$4:$I$1002,"="&amp;B5)</f>
        <v>4</v>
      </c>
      <c r="E5" s="116"/>
      <c r="F5" s="116"/>
      <c r="G5" s="116"/>
      <c r="H5" s="116"/>
      <c r="I5" s="116"/>
    </row>
    <row r="6" spans="1:9" ht="13.5" outlineLevel="1" thickBot="1">
      <c r="B6" s="190" t="s">
        <v>170</v>
      </c>
      <c r="C6" s="28">
        <f>COUNTIFS('Accidents avec Arret'!$I$4:$I$1002,"="&amp;B6)</f>
        <v>63</v>
      </c>
      <c r="E6" s="116"/>
      <c r="F6" s="116"/>
      <c r="G6" s="116"/>
      <c r="H6" s="116"/>
      <c r="I6" s="116"/>
    </row>
    <row r="7" spans="1:9" ht="13.5" thickBot="1">
      <c r="B7" s="139" t="s">
        <v>60</v>
      </c>
      <c r="C7" s="139">
        <f>SUM(C4:C6)</f>
        <v>181</v>
      </c>
      <c r="E7" s="116"/>
      <c r="F7" s="116"/>
      <c r="G7" s="116"/>
      <c r="H7" s="116"/>
      <c r="I7" s="116"/>
    </row>
    <row r="8" spans="1:9" outlineLevel="1">
      <c r="B8" s="190" t="s">
        <v>174</v>
      </c>
      <c r="C8" s="107">
        <f>COUNTIFS('Accidents avec Arret'!$G$4:$G$1002,"="&amp;B8)</f>
        <v>13</v>
      </c>
      <c r="E8" s="116"/>
      <c r="F8" s="116"/>
      <c r="G8" s="116"/>
      <c r="H8" s="116"/>
      <c r="I8" s="116"/>
    </row>
    <row r="9" spans="1:9" outlineLevel="1">
      <c r="B9" s="191" t="s">
        <v>181</v>
      </c>
      <c r="C9" s="209">
        <f>COUNTIFS('Accidents avec Arret'!$G$4:$G$1002,"="&amp;B9)</f>
        <v>13</v>
      </c>
      <c r="E9" s="116"/>
      <c r="F9" s="116"/>
      <c r="G9" s="116"/>
      <c r="H9" s="116"/>
      <c r="I9" s="116"/>
    </row>
    <row r="10" spans="1:9" outlineLevel="1">
      <c r="B10" s="191" t="s">
        <v>180</v>
      </c>
      <c r="C10" s="209">
        <f>COUNTIFS('Accidents avec Arret'!$G$4:$G$1002,"="&amp;B10)</f>
        <v>20</v>
      </c>
      <c r="F10" s="116"/>
      <c r="G10" s="116"/>
      <c r="H10" s="116"/>
      <c r="I10" s="116"/>
    </row>
    <row r="11" spans="1:9" outlineLevel="1">
      <c r="B11" s="191" t="s">
        <v>211</v>
      </c>
      <c r="C11" s="209">
        <f>COUNTIFS('Accidents avec Arret'!$G$4:$G$1002,"="&amp;B11)</f>
        <v>38</v>
      </c>
    </row>
    <row r="12" spans="1:9" outlineLevel="1">
      <c r="B12" s="190" t="s">
        <v>210</v>
      </c>
      <c r="C12" s="209">
        <f>COUNTIFS('Accidents avec Arret'!$G$4:$G$1002,"="&amp;B12)</f>
        <v>57</v>
      </c>
    </row>
    <row r="13" spans="1:9" outlineLevel="1">
      <c r="B13" s="191" t="s">
        <v>186</v>
      </c>
      <c r="C13" s="209">
        <f>COUNTIFS('Accidents avec Arret'!$G$4:$G$1002,"="&amp;B13)</f>
        <v>1</v>
      </c>
    </row>
    <row r="14" spans="1:9" ht="13.5" outlineLevel="1" thickBot="1">
      <c r="B14" s="192" t="s">
        <v>170</v>
      </c>
      <c r="C14" s="29">
        <f>COUNTIFS('Accidents avec Arret'!$G$4:$G$1002,"="&amp;B14)</f>
        <v>39</v>
      </c>
    </row>
    <row r="15" spans="1:9" ht="13.5" thickBot="1">
      <c r="B15" s="139" t="s">
        <v>60</v>
      </c>
      <c r="C15" s="139">
        <f>SUM(C8:C14)</f>
        <v>181</v>
      </c>
    </row>
    <row r="16" spans="1:9" outlineLevel="1">
      <c r="B16" s="189" t="s">
        <v>188</v>
      </c>
      <c r="C16" s="218">
        <f>COUNTIFS('Accidents avec Arret'!$H$4:$H$1002,"="&amp;B16)</f>
        <v>4</v>
      </c>
    </row>
    <row r="17" spans="2:3" outlineLevel="1">
      <c r="B17" s="190" t="s">
        <v>217</v>
      </c>
      <c r="C17" s="219">
        <f>COUNTIFS('Accidents avec Arret'!$H$4:$H$1002,"="&amp;B17)</f>
        <v>1</v>
      </c>
    </row>
    <row r="18" spans="2:3" outlineLevel="1">
      <c r="B18" s="190" t="s">
        <v>222</v>
      </c>
      <c r="C18" s="219">
        <f>COUNTIFS('Accidents avec Arret'!$H$4:$H$1002,"="&amp;B18)</f>
        <v>9</v>
      </c>
    </row>
    <row r="19" spans="2:3" outlineLevel="1">
      <c r="B19" s="190" t="s">
        <v>221</v>
      </c>
      <c r="C19" s="219">
        <f>COUNTIFS('Accidents avec Arret'!$H$4:$H$1002,"="&amp;B19)</f>
        <v>2</v>
      </c>
    </row>
    <row r="20" spans="2:3" outlineLevel="1">
      <c r="B20" s="190" t="s">
        <v>220</v>
      </c>
      <c r="C20" s="219">
        <f>COUNTIFS('Accidents avec Arret'!$H$4:$H$1002,"="&amp;B20)</f>
        <v>34</v>
      </c>
    </row>
    <row r="21" spans="2:3" outlineLevel="1">
      <c r="B21" s="190" t="s">
        <v>190</v>
      </c>
      <c r="C21" s="219">
        <f>COUNTIFS('Accidents avec Arret'!$H$4:$H$1002,"="&amp;B21)</f>
        <v>8</v>
      </c>
    </row>
    <row r="22" spans="2:3" outlineLevel="1">
      <c r="B22" s="190" t="s">
        <v>191</v>
      </c>
      <c r="C22" s="219">
        <f>COUNTIFS('Accidents avec Arret'!$H$4:$H$1002,"="&amp;B22)</f>
        <v>16</v>
      </c>
    </row>
    <row r="23" spans="2:3" outlineLevel="1">
      <c r="B23" s="190" t="s">
        <v>196</v>
      </c>
      <c r="C23" s="219">
        <f>COUNTIFS('Accidents avec Arret'!$H$4:$H$1002,"="&amp;B23)</f>
        <v>16</v>
      </c>
    </row>
    <row r="24" spans="2:3" outlineLevel="1">
      <c r="B24" s="190" t="s">
        <v>218</v>
      </c>
      <c r="C24" s="219">
        <f>COUNTIFS('Accidents avec Arret'!$H$4:$H$1002,"="&amp;B24)</f>
        <v>4</v>
      </c>
    </row>
    <row r="25" spans="2:3" outlineLevel="1">
      <c r="B25" s="190" t="s">
        <v>185</v>
      </c>
      <c r="C25" s="219">
        <f>COUNTIFS('Accidents avec Arret'!$H$4:$H$1002,"="&amp;B25)</f>
        <v>9</v>
      </c>
    </row>
    <row r="26" spans="2:3" outlineLevel="1">
      <c r="B26" s="190" t="s">
        <v>209</v>
      </c>
      <c r="C26" s="219">
        <f>COUNTIFS('Accidents avec Arret'!$H$4:$H$1002,"="&amp;B26)</f>
        <v>1</v>
      </c>
    </row>
    <row r="27" spans="2:3" outlineLevel="1">
      <c r="B27" s="190" t="s">
        <v>205</v>
      </c>
      <c r="C27" s="219">
        <f>COUNTIFS('Accidents avec Arret'!$H$4:$H$1002,"="&amp;B27)</f>
        <v>1</v>
      </c>
    </row>
    <row r="28" spans="2:3" outlineLevel="1">
      <c r="B28" s="190" t="s">
        <v>219</v>
      </c>
      <c r="C28" s="219">
        <f>COUNTIFS('Accidents avec Arret'!$H$4:$H$1002,"="&amp;B28)</f>
        <v>21</v>
      </c>
    </row>
    <row r="29" spans="2:3" outlineLevel="1">
      <c r="B29" s="190" t="s">
        <v>202</v>
      </c>
      <c r="C29" s="219">
        <f>COUNTIFS('Accidents avec Arret'!$H$4:$H$1002,"="&amp;B29)</f>
        <v>2</v>
      </c>
    </row>
    <row r="30" spans="2:3" outlineLevel="1">
      <c r="B30" s="190" t="s">
        <v>186</v>
      </c>
      <c r="C30" s="219">
        <f>COUNTIFS('Accidents avec Arret'!$H$4:$H$1002,"="&amp;B30)</f>
        <v>1</v>
      </c>
    </row>
    <row r="31" spans="2:3" ht="13.5" outlineLevel="1" thickBot="1">
      <c r="B31" s="192" t="s">
        <v>170</v>
      </c>
      <c r="C31" s="220">
        <f>COUNTIFS('Accidents avec Arret'!$H$4:$H$1002,"="&amp;B31)</f>
        <v>52</v>
      </c>
    </row>
    <row r="32" spans="2:3" ht="13.5" thickBot="1">
      <c r="B32" s="139" t="s">
        <v>60</v>
      </c>
      <c r="C32" s="139">
        <f>SUM(C16:C31)</f>
        <v>181</v>
      </c>
    </row>
    <row r="33" spans="2:8" outlineLevel="1">
      <c r="B33" s="190" t="s">
        <v>161</v>
      </c>
      <c r="C33" s="112">
        <f>COUNTIFS('Accidents avec Arret'!$B$4:$B$1002,"="&amp;B33)</f>
        <v>57</v>
      </c>
      <c r="D33" s="116"/>
      <c r="E33" s="116"/>
      <c r="F33" s="116"/>
      <c r="G33" s="116"/>
      <c r="H33" s="116"/>
    </row>
    <row r="34" spans="2:8" outlineLevel="1">
      <c r="B34" s="190" t="s">
        <v>162</v>
      </c>
      <c r="C34" s="112">
        <f>COUNTIFS('Accidents avec Arret'!$B$4:$B$1002,"="&amp;B34)</f>
        <v>33</v>
      </c>
      <c r="D34" s="116"/>
      <c r="E34" s="116"/>
      <c r="F34" s="116"/>
      <c r="G34" s="116"/>
      <c r="H34" s="116"/>
    </row>
    <row r="35" spans="2:8" outlineLevel="1">
      <c r="B35" s="190" t="s">
        <v>163</v>
      </c>
      <c r="C35" s="112">
        <f>COUNTIFS('Accidents avec Arret'!$B$4:$B$1002,"="&amp;B35)</f>
        <v>32</v>
      </c>
      <c r="D35" s="116"/>
      <c r="E35" s="116"/>
      <c r="F35" s="116"/>
      <c r="G35" s="116"/>
      <c r="H35" s="116"/>
    </row>
    <row r="36" spans="2:8" outlineLevel="1">
      <c r="B36" s="190" t="s">
        <v>165</v>
      </c>
      <c r="C36" s="112">
        <f>COUNTIFS('Accidents avec Arret'!$B$4:$B$1002,"="&amp;B36)</f>
        <v>32</v>
      </c>
      <c r="D36" s="116"/>
      <c r="E36" s="116"/>
      <c r="F36" s="116"/>
      <c r="G36" s="116"/>
      <c r="H36" s="116"/>
    </row>
    <row r="37" spans="2:8" outlineLevel="1">
      <c r="B37" s="190" t="s">
        <v>164</v>
      </c>
      <c r="C37" s="112">
        <f>COUNTIFS('Accidents avec Arret'!$B$4:$B$1002,"="&amp;B37)</f>
        <v>20</v>
      </c>
      <c r="D37" s="116"/>
      <c r="E37" s="116"/>
      <c r="F37" s="116"/>
      <c r="G37" s="116"/>
      <c r="H37" s="116"/>
    </row>
    <row r="38" spans="2:8" outlineLevel="1">
      <c r="B38" s="190" t="s">
        <v>167</v>
      </c>
      <c r="C38" s="112">
        <f>COUNTIFS('Accidents avec Arret'!$B$4:$B$1002,"="&amp;B38)</f>
        <v>5</v>
      </c>
      <c r="D38" s="116"/>
      <c r="E38" s="116"/>
      <c r="F38" s="116"/>
      <c r="G38" s="116"/>
      <c r="H38" s="116"/>
    </row>
    <row r="39" spans="2:8" ht="13.5" outlineLevel="1" thickBot="1">
      <c r="B39" s="190" t="s">
        <v>166</v>
      </c>
      <c r="C39" s="112">
        <f>COUNTIFS('Accidents avec Arret'!$B$4:$B$1002,"="&amp;B39)</f>
        <v>2</v>
      </c>
      <c r="D39" s="116"/>
      <c r="E39" s="116"/>
      <c r="F39" s="116"/>
      <c r="G39" s="116"/>
      <c r="H39" s="116"/>
    </row>
    <row r="40" spans="2:8" ht="13.5" thickBot="1">
      <c r="B40" s="139" t="s">
        <v>60</v>
      </c>
      <c r="C40" s="139">
        <f>SUM(C33:C39)</f>
        <v>181</v>
      </c>
      <c r="D40" s="116"/>
      <c r="E40" s="116"/>
      <c r="F40" s="116"/>
      <c r="G40" s="116"/>
      <c r="H40" s="116"/>
    </row>
    <row r="41" spans="2:8" outlineLevel="1">
      <c r="B41" s="190" t="s">
        <v>225</v>
      </c>
      <c r="C41" s="112">
        <f>COUNTIFS('Accidents avec Arret'!$C$4:$C$1002,"="&amp;B41)</f>
        <v>18</v>
      </c>
      <c r="D41" s="116"/>
      <c r="E41" s="116"/>
      <c r="F41" s="116"/>
      <c r="G41" s="116"/>
      <c r="H41" s="116"/>
    </row>
    <row r="42" spans="2:8" outlineLevel="1">
      <c r="B42" s="190" t="s">
        <v>226</v>
      </c>
      <c r="C42" s="112">
        <f>COUNTIFS('Accidents avec Arret'!$C$4:$C$1002,"="&amp;B42)</f>
        <v>13</v>
      </c>
      <c r="D42" s="116"/>
      <c r="E42" s="116"/>
      <c r="F42" s="116"/>
      <c r="G42" s="116"/>
      <c r="H42" s="116"/>
    </row>
    <row r="43" spans="2:8" outlineLevel="1">
      <c r="B43" s="190" t="s">
        <v>227</v>
      </c>
      <c r="C43" s="112">
        <f>COUNTIFS('Accidents avec Arret'!$C$4:$C$1002,"="&amp;B43)</f>
        <v>12</v>
      </c>
      <c r="D43" s="116"/>
      <c r="E43" s="116"/>
      <c r="F43" s="116"/>
      <c r="G43" s="116"/>
      <c r="H43" s="116"/>
    </row>
    <row r="44" spans="2:8" outlineLevel="1">
      <c r="B44" s="190" t="s">
        <v>228</v>
      </c>
      <c r="C44" s="112">
        <f>COUNTIFS('Accidents avec Arret'!$C$4:$C$1002,"="&amp;B44)</f>
        <v>11</v>
      </c>
      <c r="D44" s="116"/>
      <c r="E44" s="116"/>
      <c r="F44" s="116"/>
      <c r="G44" s="116"/>
      <c r="H44" s="116"/>
    </row>
    <row r="45" spans="2:8" outlineLevel="1">
      <c r="B45" s="190" t="s">
        <v>229</v>
      </c>
      <c r="C45" s="112">
        <f>COUNTIFS('Accidents avec Arret'!$C$4:$C$1002,"="&amp;B45)</f>
        <v>14</v>
      </c>
      <c r="D45" s="116"/>
      <c r="E45" s="116"/>
      <c r="F45" s="116"/>
      <c r="G45" s="116"/>
      <c r="H45" s="116"/>
    </row>
    <row r="46" spans="2:8" outlineLevel="1">
      <c r="B46" s="190" t="s">
        <v>230</v>
      </c>
      <c r="C46" s="112">
        <f>COUNTIFS('Accidents avec Arret'!$C$4:$C$1002,"="&amp;B46)</f>
        <v>21</v>
      </c>
      <c r="D46" s="116"/>
      <c r="E46" s="116"/>
      <c r="F46" s="116"/>
      <c r="G46" s="116"/>
      <c r="H46" s="116"/>
    </row>
    <row r="47" spans="2:8" outlineLevel="1">
      <c r="B47" s="190" t="s">
        <v>231</v>
      </c>
      <c r="C47" s="112">
        <f>COUNTIFS('Accidents avec Arret'!$C$4:$C$1002,"="&amp;B47)</f>
        <v>15</v>
      </c>
      <c r="D47" s="116"/>
      <c r="E47" s="116"/>
      <c r="F47" s="116"/>
      <c r="G47" s="116"/>
      <c r="H47" s="116"/>
    </row>
    <row r="48" spans="2:8" outlineLevel="1">
      <c r="B48" s="190" t="s">
        <v>232</v>
      </c>
      <c r="C48" s="112">
        <f>COUNTIFS('Accidents avec Arret'!$C$4:$C$1002,"="&amp;B48)</f>
        <v>11</v>
      </c>
      <c r="D48" s="116"/>
      <c r="E48" s="116"/>
      <c r="F48" s="116"/>
      <c r="G48" s="116"/>
      <c r="H48" s="116"/>
    </row>
    <row r="49" spans="1:8" outlineLevel="1">
      <c r="B49" s="190" t="s">
        <v>233</v>
      </c>
      <c r="C49" s="112">
        <f>COUNTIFS('Accidents avec Arret'!$C$4:$C$1002,"="&amp;B49)</f>
        <v>16</v>
      </c>
      <c r="D49" s="116"/>
      <c r="E49" s="116"/>
      <c r="F49" s="116"/>
      <c r="G49" s="116"/>
      <c r="H49" s="116"/>
    </row>
    <row r="50" spans="1:8" outlineLevel="1">
      <c r="B50" s="190" t="s">
        <v>234</v>
      </c>
      <c r="C50" s="112">
        <f>COUNTIFS('Accidents avec Arret'!$C$4:$C$1002,"="&amp;B50)</f>
        <v>22</v>
      </c>
      <c r="D50" s="116"/>
      <c r="E50" s="116"/>
      <c r="F50" s="116"/>
      <c r="G50" s="116"/>
      <c r="H50" s="116"/>
    </row>
    <row r="51" spans="1:8" outlineLevel="1">
      <c r="B51" s="190" t="s">
        <v>235</v>
      </c>
      <c r="C51" s="112">
        <f>COUNTIFS('Accidents avec Arret'!$C$4:$C$1002,"="&amp;B51)</f>
        <v>15</v>
      </c>
      <c r="D51" s="116"/>
      <c r="E51" s="116"/>
      <c r="F51" s="116"/>
      <c r="G51" s="116"/>
      <c r="H51" s="116"/>
    </row>
    <row r="52" spans="1:8" ht="13.5" outlineLevel="1" thickBot="1">
      <c r="B52" s="190" t="s">
        <v>236</v>
      </c>
      <c r="C52" s="112">
        <f>COUNTIFS('Accidents avec Arret'!$C$4:$C$1002,"="&amp;B52)</f>
        <v>13</v>
      </c>
      <c r="D52" s="116"/>
      <c r="E52" s="116"/>
      <c r="F52" s="116"/>
      <c r="G52" s="116"/>
      <c r="H52" s="116"/>
    </row>
    <row r="53" spans="1:8" ht="13.5" thickBot="1">
      <c r="B53" s="139" t="s">
        <v>60</v>
      </c>
      <c r="C53" s="139">
        <f>SUM(C41:C52)</f>
        <v>181</v>
      </c>
      <c r="D53" s="116"/>
      <c r="E53" s="116"/>
      <c r="F53" s="116"/>
      <c r="G53" s="116"/>
      <c r="H53" s="116"/>
    </row>
    <row r="54" spans="1:8">
      <c r="B54" s="190" t="s">
        <v>258</v>
      </c>
      <c r="C54" s="112">
        <f>COUNTIFS('Accidents avec Arret'!$D$4:$D$1002,"&lt;="&amp;7)</f>
        <v>65</v>
      </c>
      <c r="D54" s="116"/>
      <c r="E54" s="116"/>
      <c r="F54" s="116"/>
      <c r="G54" s="116"/>
      <c r="H54" s="116"/>
    </row>
    <row r="55" spans="1:8">
      <c r="B55" s="190" t="s">
        <v>260</v>
      </c>
      <c r="C55" s="112">
        <f>COUNTIFS('Accidents avec Arret'!$D$4:$D$1002,"&gt;="&amp;8, 'Accidents avec Arret'!$D$4:$D$1002,"&lt;"&amp;14)</f>
        <v>31</v>
      </c>
      <c r="D55" s="116"/>
      <c r="E55" s="116"/>
      <c r="F55" s="116"/>
      <c r="G55" s="116"/>
      <c r="H55" s="116"/>
    </row>
    <row r="56" spans="1:8">
      <c r="B56" s="190" t="s">
        <v>259</v>
      </c>
      <c r="C56" s="112">
        <f>COUNTIFS('Accidents avec Arret'!$D$4:$D$1002,"&gt;="&amp;14, 'Accidents avec Arret'!$D$4:$D$1002,"&lt;"&amp;30)</f>
        <v>29</v>
      </c>
      <c r="D56" s="116"/>
      <c r="E56" s="116"/>
      <c r="F56" s="116"/>
      <c r="G56" s="116"/>
      <c r="H56" s="116"/>
    </row>
    <row r="57" spans="1:8">
      <c r="A57" s="221"/>
      <c r="B57" s="190" t="s">
        <v>243</v>
      </c>
      <c r="C57" s="112">
        <f>COUNTIFS('Accidents avec Arret'!$D$4:$D$1002,"&gt;="&amp;30, 'Accidents avec Arret'!$D$4:$D$1002,"&lt;"&amp;90)</f>
        <v>23</v>
      </c>
      <c r="D57" s="116"/>
      <c r="E57" s="116"/>
      <c r="F57" s="116"/>
      <c r="G57" s="116"/>
      <c r="H57" s="116"/>
    </row>
    <row r="58" spans="1:8">
      <c r="A58" s="222"/>
      <c r="B58" s="190" t="s">
        <v>244</v>
      </c>
      <c r="C58" s="112">
        <f>COUNTIFS('Accidents avec Arret'!$D$4:$D$1002,"&gt;="&amp;90, 'Accidents avec Arret'!$D$4:$D$1002,"&lt;"&amp;180)</f>
        <v>3</v>
      </c>
      <c r="D58" s="116"/>
      <c r="E58" s="116"/>
      <c r="F58" s="116"/>
      <c r="G58" s="116"/>
      <c r="H58" s="116"/>
    </row>
    <row r="59" spans="1:8">
      <c r="A59" s="222"/>
      <c r="B59" s="190" t="s">
        <v>245</v>
      </c>
      <c r="C59" s="112">
        <f>COUNTIFS('Accidents avec Arret'!$D$4:$D$1002,"&gt;="&amp;180, 'Accidents avec Arret'!$D$4:$D$1002,"&lt;"&amp;365)</f>
        <v>2</v>
      </c>
      <c r="D59" s="116"/>
      <c r="E59" s="116"/>
      <c r="F59" s="116"/>
      <c r="G59" s="116"/>
      <c r="H59" s="116"/>
    </row>
    <row r="60" spans="1:8">
      <c r="A60" s="222"/>
      <c r="B60" s="190" t="s">
        <v>246</v>
      </c>
      <c r="C60" s="112">
        <f>COUNTIFS('Accidents avec Arret'!$D$4:$D$1002,"&gt;="&amp;365, 'Accidents avec Arret'!$D$4:$D$1002,"&lt;"&amp;730)</f>
        <v>2</v>
      </c>
      <c r="D60" s="116"/>
      <c r="E60" s="116"/>
      <c r="F60" s="116"/>
      <c r="G60" s="116"/>
      <c r="H60" s="116"/>
    </row>
    <row r="61" spans="1:8">
      <c r="A61" s="222"/>
      <c r="B61" s="190" t="s">
        <v>247</v>
      </c>
      <c r="C61" s="112">
        <f>COUNTIFS('Accidents avec Arret'!$D$4:$D$1002,"&gt;="&amp;730, 'Accidents avec Arret'!$D$4:$D$1002,"&lt;"&amp;1095)</f>
        <v>1</v>
      </c>
      <c r="D61" s="116"/>
      <c r="E61" s="116"/>
      <c r="F61" s="116"/>
      <c r="G61" s="116"/>
      <c r="H61" s="116"/>
    </row>
    <row r="62" spans="1:8">
      <c r="B62" s="190" t="s">
        <v>248</v>
      </c>
      <c r="C62" s="112">
        <f>COUNTIFS('Accidents avec Arret'!$D$4:$D$1002,"&gt;="&amp;1095)</f>
        <v>0</v>
      </c>
      <c r="D62" s="116"/>
      <c r="E62" s="116"/>
      <c r="F62" s="116"/>
      <c r="G62" s="116"/>
      <c r="H62" s="116"/>
    </row>
    <row r="63" spans="1:8" s="116" customFormat="1">
      <c r="B63" s="190" t="s">
        <v>18</v>
      </c>
      <c r="C63" s="112">
        <f>COUNTIFS('Accidents avec Arret'!$D$4:$D$1002,"="&amp;B63)</f>
        <v>4</v>
      </c>
    </row>
    <row r="64" spans="1:8" s="116" customFormat="1">
      <c r="B64" s="190" t="s">
        <v>19</v>
      </c>
      <c r="C64" s="112">
        <f>COUNTIFS('Accidents avec Arret'!$D$4:$D$1002,"="&amp;B64)</f>
        <v>17</v>
      </c>
    </row>
    <row r="65" spans="2:8" s="116" customFormat="1" ht="13.5" thickBot="1">
      <c r="B65" s="190" t="s">
        <v>5</v>
      </c>
      <c r="C65" s="112">
        <f>COUNTIFS('Accidents avec Arret'!$D$4:$D$1002,"="&amp;B65)</f>
        <v>4</v>
      </c>
    </row>
    <row r="66" spans="2:8" ht="13.5" thickBot="1">
      <c r="B66" s="139" t="s">
        <v>60</v>
      </c>
      <c r="C66" s="139">
        <f>SUM(C54:C65)</f>
        <v>181</v>
      </c>
      <c r="D66" s="116"/>
      <c r="E66" s="116"/>
      <c r="F66" s="116"/>
      <c r="G66" s="116"/>
      <c r="H66" s="116"/>
    </row>
    <row r="67" spans="2:8">
      <c r="B67" s="190" t="s">
        <v>46</v>
      </c>
      <c r="C67" s="112">
        <f>COUNTIFS('Accidents avec Arret'!$J$4:$J$1002,"="&amp;B67)</f>
        <v>49</v>
      </c>
      <c r="D67" s="116"/>
      <c r="E67" s="116"/>
      <c r="F67" s="116"/>
      <c r="G67" s="116"/>
      <c r="H67" s="116"/>
    </row>
    <row r="68" spans="2:8" s="116" customFormat="1">
      <c r="B68" s="190" t="s">
        <v>22</v>
      </c>
      <c r="C68" s="112">
        <f>COUNTIFS('Accidents avec Arret'!$J$4:$J$1002,"="&amp;B68)</f>
        <v>3</v>
      </c>
    </row>
    <row r="69" spans="2:8">
      <c r="B69" s="190" t="s">
        <v>45</v>
      </c>
      <c r="C69" s="112">
        <f>COUNTIFS('Accidents avec Arret'!$J$4:$J$1002,"="&amp;B69)</f>
        <v>33</v>
      </c>
      <c r="D69" s="116"/>
      <c r="E69" s="116"/>
      <c r="F69" s="116"/>
      <c r="G69" s="116"/>
      <c r="H69" s="116"/>
    </row>
    <row r="70" spans="2:8" s="116" customFormat="1">
      <c r="B70" s="190" t="s">
        <v>44</v>
      </c>
      <c r="C70" s="112">
        <f>COUNTIFS('Accidents avec Arret'!$J$4:$J$1002,"="&amp;B70)</f>
        <v>13</v>
      </c>
    </row>
    <row r="71" spans="2:8">
      <c r="B71" s="190" t="s">
        <v>20</v>
      </c>
      <c r="C71" s="112">
        <f>COUNTIFS('Accidents avec Arret'!$J$4:$J$1002,"="&amp;B71)</f>
        <v>58</v>
      </c>
      <c r="D71" s="116"/>
      <c r="E71" s="116"/>
      <c r="F71" s="116"/>
      <c r="G71" s="116"/>
      <c r="H71" s="116"/>
    </row>
    <row r="72" spans="2:8">
      <c r="B72" s="190" t="s">
        <v>42</v>
      </c>
      <c r="C72" s="112">
        <f>COUNTIFS('Accidents avec Arret'!$J$4:$J$1002,"="&amp;B72)</f>
        <v>7</v>
      </c>
      <c r="D72" s="116"/>
      <c r="E72" s="116"/>
      <c r="F72" s="116"/>
      <c r="G72" s="116"/>
      <c r="H72" s="116"/>
    </row>
    <row r="73" spans="2:8" s="116" customFormat="1">
      <c r="B73" s="190" t="s">
        <v>47</v>
      </c>
      <c r="C73" s="112">
        <f>COUNTIFS('Accidents avec Arret'!$J$4:$J$1002,"="&amp;B73)</f>
        <v>8</v>
      </c>
    </row>
    <row r="74" spans="2:8" ht="13.5" thickBot="1">
      <c r="B74" s="190" t="s">
        <v>43</v>
      </c>
      <c r="C74" s="112">
        <f>COUNTIFS('Accidents avec Arret'!$J$4:$J$1002,"="&amp;B74)</f>
        <v>10</v>
      </c>
      <c r="D74" s="116"/>
      <c r="E74" s="116"/>
      <c r="F74" s="116"/>
      <c r="G74" s="116"/>
      <c r="H74" s="116"/>
    </row>
    <row r="75" spans="2:8" ht="13.5" thickBot="1">
      <c r="B75" s="139" t="s">
        <v>60</v>
      </c>
      <c r="C75" s="139">
        <f>SUM(C67:C74)</f>
        <v>181</v>
      </c>
      <c r="D75" s="116"/>
      <c r="E75" s="116"/>
      <c r="F75" s="116"/>
      <c r="G75" s="116"/>
      <c r="H75" s="116"/>
    </row>
    <row r="76" spans="2:8">
      <c r="D76" s="116"/>
      <c r="E76" s="116"/>
      <c r="F76" s="116"/>
      <c r="G76" s="116"/>
      <c r="H76" s="116"/>
    </row>
    <row r="77" spans="2:8">
      <c r="B77" s="237" t="s">
        <v>262</v>
      </c>
      <c r="C77" s="117" t="e">
        <f>VLOOKUP(MAX(C33:C39),jour+C33:D39,2,FALSE)</f>
        <v>#VALUE!</v>
      </c>
      <c r="D77" s="116"/>
      <c r="E77" s="116"/>
      <c r="F77" s="116"/>
      <c r="G77" s="116"/>
      <c r="H77" s="116"/>
    </row>
  </sheetData>
  <sortState caseSensitive="1" ref="G4:H6">
    <sortCondition descending="1" ref="H4"/>
    <sortCondition ref="G4"/>
  </sortState>
  <pageMargins left="0.7" right="0.7" top="0.75" bottom="0.75" header="0.3" footer="0.3"/>
  <pageSetup paperSize="9" orientation="portrait" verticalDpi="598" r:id="rId1"/>
  <ignoredErrors>
    <ignoredError sqref="C77" evalError="1"/>
  </ignoredErrors>
</worksheet>
</file>

<file path=xl/worksheets/sheet5.xml><?xml version="1.0" encoding="utf-8"?>
<worksheet xmlns="http://schemas.openxmlformats.org/spreadsheetml/2006/main" xmlns:r="http://schemas.openxmlformats.org/officeDocument/2006/relationships">
  <sheetPr codeName="Feuil12"/>
  <dimension ref="A1:B11"/>
  <sheetViews>
    <sheetView tabSelected="1" zoomScale="70" zoomScaleNormal="70" workbookViewId="0">
      <selection activeCell="H68" sqref="H68"/>
    </sheetView>
  </sheetViews>
  <sheetFormatPr baseColWidth="10" defaultRowHeight="12.75"/>
  <cols>
    <col min="1" max="1" width="30.85546875" style="228" bestFit="1" customWidth="1"/>
  </cols>
  <sheetData>
    <row r="1" spans="1:2">
      <c r="A1" s="228" t="s">
        <v>249</v>
      </c>
      <c r="B1" s="227">
        <f>'Accidents avec Arret'!A4</f>
        <v>40189</v>
      </c>
    </row>
    <row r="2" spans="1:2">
      <c r="A2" s="228" t="s">
        <v>250</v>
      </c>
      <c r="B2" s="227">
        <f>VLOOKUP(9^9,'Accidents avec Arret'!$A$4:$A$1000,1)</f>
        <v>42530</v>
      </c>
    </row>
    <row r="3" spans="1:2">
      <c r="B3" s="226"/>
    </row>
    <row r="4" spans="1:2">
      <c r="A4" s="109" t="s">
        <v>251</v>
      </c>
      <c r="B4" t="str">
        <f>"Répartition du sexe des victimes des accidents avec arrêt ["&amp;TEXT($B$1,"jj/mm/aaaa") &amp; " - " &amp;TEXT($B$2,"jj/mm/aaaa") &amp; "]"</f>
        <v>Répartition du sexe des victimes des accidents avec arrêt [11/01/2010 - 09/06/2016]</v>
      </c>
    </row>
    <row r="5" spans="1:2">
      <c r="A5" s="109" t="s">
        <v>252</v>
      </c>
      <c r="B5" s="116" t="str">
        <f>"Répartition de la localisation des lésions sur les victimes d'accidents avec arrêt["&amp;TEXT($B$1,"jj/mm/aaaa") &amp; " - " &amp;TEXT($B$2,"jj/mm/aaaa") &amp; "]"</f>
        <v>Répartition de la localisation des lésions sur les victimes d'accidents avec arrêt[11/01/2010 - 09/06/2016]</v>
      </c>
    </row>
    <row r="6" spans="1:2">
      <c r="A6" s="109" t="s">
        <v>253</v>
      </c>
      <c r="B6" s="116" t="str">
        <f>"Répartition de la nature des lésions sur les victimes d'accidents avec arrêt["&amp;TEXT($B$1,"jj/mm/aaaa") &amp; " - " &amp;TEXT($B$2,"jj/mm/aaaa") &amp; "]"</f>
        <v>Répartition de la nature des lésions sur les victimes d'accidents avec arrêt[11/01/2010 - 09/06/2016]</v>
      </c>
    </row>
    <row r="7" spans="1:2">
      <c r="A7" s="109" t="s">
        <v>254</v>
      </c>
      <c r="B7" s="116" t="str">
        <f>"Répartition des accidents avec arrêt dans les OBS ["&amp;TEXT($B$1,"jj/mm/aaaa") &amp; " - " &amp;TEXT($B$2,"jj/mm/aaaa") &amp; "]"</f>
        <v>Répartition des accidents avec arrêt dans les OBS [11/01/2010 - 09/06/2016]</v>
      </c>
    </row>
    <row r="8" spans="1:2">
      <c r="A8" s="109" t="s">
        <v>255</v>
      </c>
      <c r="B8" s="116" t="str">
        <f>"Répartition des accidents avec arrêt en fonction du jour de la semaine ["&amp;TEXT($B$1,"jj/mm/aaaa") &amp; " - " &amp;TEXT($B$2,"jj/mm/aaaa") &amp; "]"</f>
        <v>Répartition des accidents avec arrêt en fonction du jour de la semaine [11/01/2010 - 09/06/2016]</v>
      </c>
    </row>
    <row r="9" spans="1:2">
      <c r="A9" s="109" t="s">
        <v>256</v>
      </c>
      <c r="B9" s="116" t="str">
        <f>"Répartition des accidents avec arrêt en fonction du mois de l'année ["&amp;TEXT($B$1,"jj/mm/aaaa") &amp; " - " &amp;TEXT($B$2,"jj/mm/aaaa") &amp; "]"</f>
        <v>Répartition des accidents avec arrêt en fonction du mois de l'année [11/01/2010 - 09/06/2016]</v>
      </c>
    </row>
    <row r="10" spans="1:2">
      <c r="A10" s="109" t="s">
        <v>257</v>
      </c>
      <c r="B10" s="116" t="str">
        <f>"Répartition des accidents en fonction de la durée de l'arrêt ["&amp;TEXT($B$1,"jj/mm/aaaa") &amp; " - " &amp;TEXT($B$2,"jj/mm/aaaa") &amp; "]"</f>
        <v>Répartition des accidents en fonction de la durée de l'arrêt [11/01/2010 - 09/06/2016]</v>
      </c>
    </row>
    <row r="11" spans="1:2">
      <c r="A11" s="109" t="s">
        <v>261</v>
      </c>
      <c r="B11" s="116" t="str">
        <f>"Répartition des accidents avec arrêt en fonction de la famille de risque ["&amp;TEXT($B$1,"jj/mm/aaaa") &amp; " - " &amp;TEXT($B$2,"jj/mm/aaaa") &amp; "]"</f>
        <v>Répartition des accidents avec arrêt en fonction de la famille de risque [11/01/2010 - 09/06/2016]</v>
      </c>
    </row>
  </sheetData>
  <pageMargins left="0.7" right="0.7" top="0.75" bottom="0.75" header="0.3" footer="0.3"/>
  <pageSetup paperSize="9" orientation="portrait" verticalDpi="598" r:id="rId1"/>
  <drawing r:id="rId2"/>
  <legacyDrawing r:id="rId3"/>
  <controls>
    <control shapeId="13451266" r:id="rId4" name="CommandButton1"/>
  </control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10</vt:i4>
      </vt:variant>
    </vt:vector>
  </HeadingPairs>
  <TitlesOfParts>
    <vt:vector size="15" baseType="lpstr">
      <vt:lpstr>TdB 2016</vt:lpstr>
      <vt:lpstr>TdB total</vt:lpstr>
      <vt:lpstr>Accidents avec Arret</vt:lpstr>
      <vt:lpstr>Tdb AAA</vt:lpstr>
      <vt:lpstr>Graphique AAA</vt:lpstr>
      <vt:lpstr>AAA_localisation_lésions</vt:lpstr>
      <vt:lpstr>AAA_nature_lésions</vt:lpstr>
      <vt:lpstr>AAA_sexe</vt:lpstr>
      <vt:lpstr>duree</vt:lpstr>
      <vt:lpstr>Essai</vt:lpstr>
      <vt:lpstr>Famille_risque</vt:lpstr>
      <vt:lpstr>jour</vt:lpstr>
      <vt:lpstr>'Accidents avec Arret'!Zone_d_impression</vt:lpstr>
      <vt:lpstr>'TdB 2016'!Zone_d_impression</vt:lpstr>
      <vt:lpstr>'TdB total'!Zone_d_impression</vt:lpstr>
    </vt:vector>
  </TitlesOfParts>
  <Company>EDF - Gaz de France</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EDF-GDF</dc:creator>
  <cp:lastModifiedBy>Gérard Vaudelin (05 26)</cp:lastModifiedBy>
  <cp:lastPrinted>2016-07-18T06:26:02Z</cp:lastPrinted>
  <dcterms:created xsi:type="dcterms:W3CDTF">2012-10-12T06:55:38Z</dcterms:created>
  <dcterms:modified xsi:type="dcterms:W3CDTF">2016-07-27T06:27:29Z</dcterms:modified>
</cp:coreProperties>
</file>