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40" windowWidth="28830" windowHeight="6285"/>
  </bookViews>
  <sheets>
    <sheet name="Base Adhérents" sheetId="2" r:id="rId1"/>
    <sheet name="Base Tarifaire" sheetId="11" r:id="rId2"/>
  </sheets>
  <definedNames>
    <definedName name="_xlnm._FilterDatabase" localSheetId="0" hidden="1">'Base Adhérents'!$A$2:$W$252</definedName>
    <definedName name="_xlnm._FilterDatabase" localSheetId="1" hidden="1">'Base Tarifaire'!$G$1:$G$10</definedName>
    <definedName name="Code_Client">OFFSET('Base Adhérents'!$A$3,,,COUNTA('Base Adhérents'!$A:$A)-1)</definedName>
    <definedName name="Montant">'Base Tarifaire'!$B$2:$B$11</definedName>
    <definedName name="Montant2">TypeCours[Montant2]</definedName>
    <definedName name="Montant3">'Base Tarifaire'!$N$2:$N$11</definedName>
    <definedName name="Moyen_de_paiement">'Base Tarifaire'!$G$2:$G$11</definedName>
    <definedName name="Niveau_de_Sponsoring">'Base Tarifaire'!$M$2:$M$11</definedName>
    <definedName name="Réduction_Famille">Reductions[Réduction Famille]</definedName>
    <definedName name="Tab_Client">OFFSET('Base Adhérents'!$A$3,,,COUNTA('Base Adhérents'!$A:$A)-1,7)</definedName>
    <definedName name="Type_d_Adhésion">'Base Tarifaire'!$A$2:$A$11</definedName>
    <definedName name="Type_de_Cours">TypeCours[Type de Cours]</definedName>
  </definedNames>
  <calcPr calcId="145621" calcOnSave="0"/>
</workbook>
</file>

<file path=xl/calcChain.xml><?xml version="1.0" encoding="utf-8"?>
<calcChain xmlns="http://schemas.openxmlformats.org/spreadsheetml/2006/main">
  <c r="V4" i="2" l="1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3" i="2"/>
  <c r="N3" i="2"/>
  <c r="R4" i="2" l="1"/>
  <c r="S4" i="2" s="1"/>
  <c r="R6" i="2"/>
  <c r="S6" i="2" s="1"/>
  <c r="R7" i="2"/>
  <c r="S7" i="2" s="1"/>
  <c r="R8" i="2"/>
  <c r="S8" i="2" s="1"/>
  <c r="R9" i="2"/>
  <c r="S9" i="2" s="1"/>
  <c r="R10" i="2"/>
  <c r="S10" i="2" s="1"/>
  <c r="R11" i="2"/>
  <c r="S11" i="2" s="1"/>
  <c r="R13" i="2"/>
  <c r="S13" i="2" s="1"/>
  <c r="R14" i="2"/>
  <c r="S14" i="2" s="1"/>
  <c r="R15" i="2"/>
  <c r="S15" i="2" s="1"/>
  <c r="R16" i="2"/>
  <c r="S16" i="2" s="1"/>
  <c r="R17" i="2"/>
  <c r="S17" i="2" s="1"/>
  <c r="R18" i="2"/>
  <c r="S18" i="2" s="1"/>
  <c r="R19" i="2"/>
  <c r="S19" i="2" s="1"/>
  <c r="R21" i="2"/>
  <c r="S21" i="2" s="1"/>
  <c r="R22" i="2"/>
  <c r="S22" i="2" s="1"/>
  <c r="R23" i="2"/>
  <c r="S23" i="2" s="1"/>
  <c r="R24" i="2"/>
  <c r="S24" i="2" s="1"/>
  <c r="R25" i="2"/>
  <c r="S25" i="2" s="1"/>
  <c r="R26" i="2"/>
  <c r="S26" i="2" s="1"/>
  <c r="R27" i="2"/>
  <c r="S27" i="2" s="1"/>
  <c r="R28" i="2"/>
  <c r="S28" i="2" s="1"/>
  <c r="R29" i="2"/>
  <c r="S29" i="2" s="1"/>
  <c r="R30" i="2"/>
  <c r="S30" i="2" s="1"/>
  <c r="R31" i="2"/>
  <c r="S31" i="2" s="1"/>
  <c r="R32" i="2"/>
  <c r="S32" i="2" s="1"/>
  <c r="R33" i="2"/>
  <c r="S33" i="2" s="1"/>
  <c r="R34" i="2"/>
  <c r="S34" i="2" s="1"/>
  <c r="R35" i="2"/>
  <c r="S35" i="2" s="1"/>
  <c r="R36" i="2"/>
  <c r="S36" i="2" s="1"/>
  <c r="R37" i="2"/>
  <c r="S37" i="2" s="1"/>
  <c r="R38" i="2"/>
  <c r="S38" i="2" s="1"/>
  <c r="R39" i="2"/>
  <c r="S39" i="2" s="1"/>
  <c r="R40" i="2"/>
  <c r="S40" i="2" s="1"/>
  <c r="R41" i="2"/>
  <c r="S41" i="2" s="1"/>
  <c r="R42" i="2"/>
  <c r="S42" i="2" s="1"/>
  <c r="R43" i="2"/>
  <c r="S43" i="2" s="1"/>
  <c r="R44" i="2"/>
  <c r="S44" i="2" s="1"/>
  <c r="R45" i="2"/>
  <c r="S45" i="2" s="1"/>
  <c r="R46" i="2"/>
  <c r="S46" i="2" s="1"/>
  <c r="R47" i="2"/>
  <c r="S47" i="2" s="1"/>
  <c r="R48" i="2"/>
  <c r="S48" i="2" s="1"/>
  <c r="R49" i="2"/>
  <c r="S49" i="2" s="1"/>
  <c r="R50" i="2"/>
  <c r="S50" i="2" s="1"/>
  <c r="R51" i="2"/>
  <c r="S51" i="2" s="1"/>
  <c r="R52" i="2"/>
  <c r="S52" i="2" s="1"/>
  <c r="R53" i="2"/>
  <c r="S53" i="2" s="1"/>
  <c r="R54" i="2"/>
  <c r="S54" i="2" s="1"/>
  <c r="R55" i="2"/>
  <c r="S55" i="2" s="1"/>
  <c r="R56" i="2"/>
  <c r="S56" i="2" s="1"/>
  <c r="R57" i="2"/>
  <c r="S57" i="2" s="1"/>
  <c r="R58" i="2"/>
  <c r="S58" i="2" s="1"/>
  <c r="R59" i="2"/>
  <c r="S59" i="2" s="1"/>
  <c r="R60" i="2"/>
  <c r="S60" i="2" s="1"/>
  <c r="R61" i="2"/>
  <c r="S61" i="2" s="1"/>
  <c r="R62" i="2"/>
  <c r="S62" i="2" s="1"/>
  <c r="R63" i="2"/>
  <c r="S63" i="2" s="1"/>
  <c r="R64" i="2"/>
  <c r="S64" i="2" s="1"/>
  <c r="R65" i="2"/>
  <c r="S65" i="2" s="1"/>
  <c r="R66" i="2"/>
  <c r="S66" i="2" s="1"/>
  <c r="R67" i="2"/>
  <c r="S67" i="2" s="1"/>
  <c r="R68" i="2"/>
  <c r="S68" i="2" s="1"/>
  <c r="R69" i="2"/>
  <c r="S69" i="2" s="1"/>
  <c r="R70" i="2"/>
  <c r="S70" i="2" s="1"/>
  <c r="R71" i="2"/>
  <c r="S71" i="2" s="1"/>
  <c r="R72" i="2"/>
  <c r="S72" i="2" s="1"/>
  <c r="R73" i="2"/>
  <c r="S73" i="2" s="1"/>
  <c r="R74" i="2"/>
  <c r="S74" i="2" s="1"/>
  <c r="R75" i="2"/>
  <c r="S75" i="2" s="1"/>
  <c r="R76" i="2"/>
  <c r="S76" i="2" s="1"/>
  <c r="R77" i="2"/>
  <c r="S77" i="2" s="1"/>
  <c r="R78" i="2"/>
  <c r="S78" i="2" s="1"/>
  <c r="R79" i="2"/>
  <c r="S79" i="2" s="1"/>
  <c r="R80" i="2"/>
  <c r="S80" i="2" s="1"/>
  <c r="R81" i="2"/>
  <c r="S81" i="2" s="1"/>
  <c r="R82" i="2"/>
  <c r="S82" i="2" s="1"/>
  <c r="R83" i="2"/>
  <c r="S83" i="2" s="1"/>
  <c r="R84" i="2"/>
  <c r="S84" i="2" s="1"/>
  <c r="R85" i="2"/>
  <c r="S85" i="2" s="1"/>
  <c r="R86" i="2"/>
  <c r="S86" i="2" s="1"/>
  <c r="R87" i="2"/>
  <c r="S87" i="2" s="1"/>
  <c r="R88" i="2"/>
  <c r="S88" i="2" s="1"/>
  <c r="R89" i="2"/>
  <c r="S89" i="2" s="1"/>
  <c r="R90" i="2"/>
  <c r="S90" i="2" s="1"/>
  <c r="R91" i="2"/>
  <c r="S91" i="2" s="1"/>
  <c r="R92" i="2"/>
  <c r="S92" i="2" s="1"/>
  <c r="R93" i="2"/>
  <c r="S93" i="2" s="1"/>
  <c r="R94" i="2"/>
  <c r="S94" i="2" s="1"/>
  <c r="R95" i="2"/>
  <c r="S95" i="2" s="1"/>
  <c r="R96" i="2"/>
  <c r="S96" i="2" s="1"/>
  <c r="R97" i="2"/>
  <c r="S97" i="2" s="1"/>
  <c r="R98" i="2"/>
  <c r="S98" i="2" s="1"/>
  <c r="R99" i="2"/>
  <c r="S99" i="2" s="1"/>
  <c r="R100" i="2"/>
  <c r="S100" i="2" s="1"/>
  <c r="R101" i="2"/>
  <c r="S101" i="2" s="1"/>
  <c r="R102" i="2"/>
  <c r="S102" i="2" s="1"/>
  <c r="R103" i="2"/>
  <c r="S103" i="2" s="1"/>
  <c r="R104" i="2"/>
  <c r="S104" i="2" s="1"/>
  <c r="R105" i="2"/>
  <c r="S105" i="2" s="1"/>
  <c r="R106" i="2"/>
  <c r="S106" i="2" s="1"/>
  <c r="R107" i="2"/>
  <c r="S107" i="2" s="1"/>
  <c r="R108" i="2"/>
  <c r="S108" i="2" s="1"/>
  <c r="R109" i="2"/>
  <c r="S109" i="2" s="1"/>
  <c r="R110" i="2"/>
  <c r="S110" i="2" s="1"/>
  <c r="R111" i="2"/>
  <c r="S111" i="2" s="1"/>
  <c r="R112" i="2"/>
  <c r="S112" i="2" s="1"/>
  <c r="R113" i="2"/>
  <c r="S113" i="2" s="1"/>
  <c r="R114" i="2"/>
  <c r="S114" i="2" s="1"/>
  <c r="R115" i="2"/>
  <c r="S115" i="2" s="1"/>
  <c r="R116" i="2"/>
  <c r="S116" i="2" s="1"/>
  <c r="R117" i="2"/>
  <c r="S117" i="2" s="1"/>
  <c r="R118" i="2"/>
  <c r="S118" i="2" s="1"/>
  <c r="R119" i="2"/>
  <c r="S119" i="2" s="1"/>
  <c r="R120" i="2"/>
  <c r="S120" i="2" s="1"/>
  <c r="R121" i="2"/>
  <c r="S121" i="2" s="1"/>
  <c r="R122" i="2"/>
  <c r="S122" i="2" s="1"/>
  <c r="R123" i="2"/>
  <c r="S123" i="2" s="1"/>
  <c r="R124" i="2"/>
  <c r="S124" i="2" s="1"/>
  <c r="R125" i="2"/>
  <c r="S125" i="2" s="1"/>
  <c r="R126" i="2"/>
  <c r="S126" i="2" s="1"/>
  <c r="R127" i="2"/>
  <c r="S127" i="2" s="1"/>
  <c r="R128" i="2"/>
  <c r="S128" i="2" s="1"/>
  <c r="R129" i="2"/>
  <c r="S129" i="2" s="1"/>
  <c r="R130" i="2"/>
  <c r="S130" i="2" s="1"/>
  <c r="R131" i="2"/>
  <c r="S131" i="2" s="1"/>
  <c r="R132" i="2"/>
  <c r="S132" i="2" s="1"/>
  <c r="R133" i="2"/>
  <c r="S133" i="2" s="1"/>
  <c r="R134" i="2"/>
  <c r="S134" i="2" s="1"/>
  <c r="R135" i="2"/>
  <c r="S135" i="2" s="1"/>
  <c r="R136" i="2"/>
  <c r="S136" i="2" s="1"/>
  <c r="R137" i="2"/>
  <c r="S137" i="2" s="1"/>
  <c r="R138" i="2"/>
  <c r="S138" i="2" s="1"/>
  <c r="R139" i="2"/>
  <c r="S139" i="2" s="1"/>
  <c r="R140" i="2"/>
  <c r="S140" i="2" s="1"/>
  <c r="R141" i="2"/>
  <c r="S141" i="2" s="1"/>
  <c r="R142" i="2"/>
  <c r="S142" i="2" s="1"/>
  <c r="R143" i="2"/>
  <c r="S143" i="2" s="1"/>
  <c r="R144" i="2"/>
  <c r="S144" i="2" s="1"/>
  <c r="R145" i="2"/>
  <c r="S145" i="2" s="1"/>
  <c r="R146" i="2"/>
  <c r="S146" i="2" s="1"/>
  <c r="R147" i="2"/>
  <c r="S147" i="2" s="1"/>
  <c r="R148" i="2"/>
  <c r="S148" i="2" s="1"/>
  <c r="R149" i="2"/>
  <c r="S149" i="2" s="1"/>
  <c r="R150" i="2"/>
  <c r="S150" i="2" s="1"/>
  <c r="R151" i="2"/>
  <c r="S151" i="2" s="1"/>
  <c r="R152" i="2"/>
  <c r="S152" i="2" s="1"/>
  <c r="R153" i="2"/>
  <c r="S153" i="2" s="1"/>
  <c r="R154" i="2"/>
  <c r="S154" i="2" s="1"/>
  <c r="R155" i="2"/>
  <c r="S155" i="2" s="1"/>
  <c r="R156" i="2"/>
  <c r="S156" i="2" s="1"/>
  <c r="R157" i="2"/>
  <c r="S157" i="2" s="1"/>
  <c r="R158" i="2"/>
  <c r="S158" i="2" s="1"/>
  <c r="R159" i="2"/>
  <c r="S159" i="2" s="1"/>
  <c r="R160" i="2"/>
  <c r="S160" i="2" s="1"/>
  <c r="R161" i="2"/>
  <c r="S161" i="2" s="1"/>
  <c r="R162" i="2"/>
  <c r="S162" i="2" s="1"/>
  <c r="R163" i="2"/>
  <c r="S163" i="2" s="1"/>
  <c r="R164" i="2"/>
  <c r="S164" i="2" s="1"/>
  <c r="R165" i="2"/>
  <c r="S165" i="2" s="1"/>
  <c r="R166" i="2"/>
  <c r="S166" i="2" s="1"/>
  <c r="R167" i="2"/>
  <c r="S167" i="2" s="1"/>
  <c r="R168" i="2"/>
  <c r="S168" i="2" s="1"/>
  <c r="R169" i="2"/>
  <c r="S169" i="2" s="1"/>
  <c r="R170" i="2"/>
  <c r="S170" i="2" s="1"/>
  <c r="R171" i="2"/>
  <c r="S171" i="2" s="1"/>
  <c r="R172" i="2"/>
  <c r="S172" i="2" s="1"/>
  <c r="R173" i="2"/>
  <c r="S173" i="2" s="1"/>
  <c r="R174" i="2"/>
  <c r="S174" i="2" s="1"/>
  <c r="R175" i="2"/>
  <c r="S175" i="2" s="1"/>
  <c r="R176" i="2"/>
  <c r="S176" i="2" s="1"/>
  <c r="R177" i="2"/>
  <c r="S177" i="2" s="1"/>
  <c r="R178" i="2"/>
  <c r="S178" i="2" s="1"/>
  <c r="R179" i="2"/>
  <c r="S179" i="2" s="1"/>
  <c r="R180" i="2"/>
  <c r="S180" i="2" s="1"/>
  <c r="R181" i="2"/>
  <c r="S181" i="2" s="1"/>
  <c r="R182" i="2"/>
  <c r="S182" i="2" s="1"/>
  <c r="R183" i="2"/>
  <c r="S183" i="2" s="1"/>
  <c r="R184" i="2"/>
  <c r="S184" i="2" s="1"/>
  <c r="R185" i="2"/>
  <c r="S185" i="2" s="1"/>
  <c r="R186" i="2"/>
  <c r="S186" i="2" s="1"/>
  <c r="R187" i="2"/>
  <c r="S187" i="2" s="1"/>
  <c r="R188" i="2"/>
  <c r="S188" i="2" s="1"/>
  <c r="R189" i="2"/>
  <c r="S189" i="2" s="1"/>
  <c r="R190" i="2"/>
  <c r="S190" i="2" s="1"/>
  <c r="R191" i="2"/>
  <c r="S191" i="2" s="1"/>
  <c r="R192" i="2"/>
  <c r="S192" i="2" s="1"/>
  <c r="R193" i="2"/>
  <c r="S193" i="2" s="1"/>
  <c r="R194" i="2"/>
  <c r="S194" i="2" s="1"/>
  <c r="R195" i="2"/>
  <c r="S195" i="2" s="1"/>
  <c r="R196" i="2"/>
  <c r="S196" i="2" s="1"/>
  <c r="R197" i="2"/>
  <c r="S197" i="2" s="1"/>
  <c r="R198" i="2"/>
  <c r="S198" i="2" s="1"/>
  <c r="R199" i="2"/>
  <c r="S199" i="2" s="1"/>
  <c r="R200" i="2"/>
  <c r="S200" i="2" s="1"/>
  <c r="R201" i="2"/>
  <c r="S201" i="2" s="1"/>
  <c r="R202" i="2"/>
  <c r="S202" i="2" s="1"/>
  <c r="R203" i="2"/>
  <c r="S203" i="2" s="1"/>
  <c r="R204" i="2"/>
  <c r="S204" i="2" s="1"/>
  <c r="R205" i="2"/>
  <c r="S205" i="2" s="1"/>
  <c r="R206" i="2"/>
  <c r="S206" i="2" s="1"/>
  <c r="R207" i="2"/>
  <c r="S207" i="2" s="1"/>
  <c r="R208" i="2"/>
  <c r="S208" i="2" s="1"/>
  <c r="R209" i="2"/>
  <c r="S209" i="2" s="1"/>
  <c r="R210" i="2"/>
  <c r="S210" i="2" s="1"/>
  <c r="R211" i="2"/>
  <c r="S211" i="2" s="1"/>
  <c r="R212" i="2"/>
  <c r="S212" i="2" s="1"/>
  <c r="R213" i="2"/>
  <c r="S213" i="2" s="1"/>
  <c r="R214" i="2"/>
  <c r="S214" i="2" s="1"/>
  <c r="R215" i="2"/>
  <c r="S215" i="2" s="1"/>
  <c r="R216" i="2"/>
  <c r="S216" i="2" s="1"/>
  <c r="R217" i="2"/>
  <c r="S217" i="2" s="1"/>
  <c r="R218" i="2"/>
  <c r="S218" i="2" s="1"/>
  <c r="R219" i="2"/>
  <c r="S219" i="2" s="1"/>
  <c r="R220" i="2"/>
  <c r="S220" i="2" s="1"/>
  <c r="R221" i="2"/>
  <c r="S221" i="2" s="1"/>
  <c r="R222" i="2"/>
  <c r="S222" i="2" s="1"/>
  <c r="R223" i="2"/>
  <c r="S223" i="2" s="1"/>
  <c r="R224" i="2"/>
  <c r="S224" i="2" s="1"/>
  <c r="R225" i="2"/>
  <c r="S225" i="2" s="1"/>
  <c r="R226" i="2"/>
  <c r="S226" i="2" s="1"/>
  <c r="R227" i="2"/>
  <c r="S227" i="2" s="1"/>
  <c r="R228" i="2"/>
  <c r="S228" i="2" s="1"/>
  <c r="R229" i="2"/>
  <c r="S229" i="2" s="1"/>
  <c r="R230" i="2"/>
  <c r="S230" i="2" s="1"/>
  <c r="R231" i="2"/>
  <c r="S231" i="2" s="1"/>
  <c r="R232" i="2"/>
  <c r="S232" i="2" s="1"/>
  <c r="R233" i="2"/>
  <c r="S233" i="2" s="1"/>
  <c r="R234" i="2"/>
  <c r="S234" i="2" s="1"/>
  <c r="R235" i="2"/>
  <c r="S235" i="2" s="1"/>
  <c r="R236" i="2"/>
  <c r="S236" i="2" s="1"/>
  <c r="R237" i="2"/>
  <c r="S237" i="2" s="1"/>
  <c r="R238" i="2"/>
  <c r="S238" i="2" s="1"/>
  <c r="R239" i="2"/>
  <c r="S239" i="2" s="1"/>
  <c r="R240" i="2"/>
  <c r="S240" i="2" s="1"/>
  <c r="R241" i="2"/>
  <c r="S241" i="2" s="1"/>
  <c r="R242" i="2"/>
  <c r="S242" i="2" s="1"/>
  <c r="R243" i="2"/>
  <c r="S243" i="2" s="1"/>
  <c r="R244" i="2"/>
  <c r="S244" i="2" s="1"/>
  <c r="R245" i="2"/>
  <c r="S245" i="2" s="1"/>
  <c r="R246" i="2"/>
  <c r="S246" i="2" s="1"/>
  <c r="R247" i="2"/>
  <c r="S247" i="2" s="1"/>
  <c r="R248" i="2"/>
  <c r="S248" i="2" s="1"/>
  <c r="R249" i="2"/>
  <c r="S249" i="2" s="1"/>
  <c r="R250" i="2"/>
  <c r="S250" i="2" s="1"/>
  <c r="R251" i="2"/>
  <c r="S251" i="2" s="1"/>
  <c r="R252" i="2"/>
  <c r="S252" i="2" s="1"/>
  <c r="R3" i="2"/>
  <c r="S3" i="2" s="1"/>
  <c r="J3" i="11" l="1"/>
  <c r="N249" i="2" l="1"/>
  <c r="P249" i="2"/>
  <c r="N250" i="2"/>
  <c r="P250" i="2"/>
  <c r="N251" i="2"/>
  <c r="P251" i="2"/>
  <c r="N252" i="2"/>
  <c r="P252" i="2"/>
  <c r="N244" i="2"/>
  <c r="P244" i="2"/>
  <c r="N245" i="2"/>
  <c r="P245" i="2"/>
  <c r="N246" i="2"/>
  <c r="P246" i="2"/>
  <c r="N247" i="2"/>
  <c r="P247" i="2"/>
  <c r="N248" i="2"/>
  <c r="P248" i="2"/>
  <c r="N53" i="2"/>
  <c r="P53" i="2"/>
  <c r="N54" i="2"/>
  <c r="P54" i="2"/>
  <c r="N55" i="2"/>
  <c r="P55" i="2"/>
  <c r="N56" i="2"/>
  <c r="P56" i="2"/>
  <c r="N57" i="2"/>
  <c r="P57" i="2"/>
  <c r="N58" i="2"/>
  <c r="P58" i="2"/>
  <c r="N59" i="2"/>
  <c r="P59" i="2"/>
  <c r="N60" i="2"/>
  <c r="P60" i="2"/>
  <c r="N61" i="2"/>
  <c r="P61" i="2"/>
  <c r="N62" i="2"/>
  <c r="P62" i="2"/>
  <c r="N63" i="2"/>
  <c r="P63" i="2"/>
  <c r="N64" i="2"/>
  <c r="P64" i="2"/>
  <c r="N65" i="2"/>
  <c r="P65" i="2"/>
  <c r="N66" i="2"/>
  <c r="P66" i="2"/>
  <c r="N67" i="2"/>
  <c r="P67" i="2"/>
  <c r="N68" i="2"/>
  <c r="P68" i="2"/>
  <c r="N69" i="2"/>
  <c r="P69" i="2"/>
  <c r="N70" i="2"/>
  <c r="P70" i="2"/>
  <c r="N71" i="2"/>
  <c r="P71" i="2"/>
  <c r="N72" i="2"/>
  <c r="P72" i="2"/>
  <c r="N73" i="2"/>
  <c r="P73" i="2"/>
  <c r="N74" i="2"/>
  <c r="P74" i="2"/>
  <c r="N75" i="2"/>
  <c r="P75" i="2"/>
  <c r="N76" i="2"/>
  <c r="P76" i="2"/>
  <c r="N77" i="2"/>
  <c r="P77" i="2"/>
  <c r="N78" i="2"/>
  <c r="P78" i="2"/>
  <c r="N79" i="2"/>
  <c r="P79" i="2"/>
  <c r="N80" i="2"/>
  <c r="P80" i="2"/>
  <c r="N81" i="2"/>
  <c r="P81" i="2"/>
  <c r="N82" i="2"/>
  <c r="P82" i="2"/>
  <c r="N83" i="2"/>
  <c r="P83" i="2"/>
  <c r="N84" i="2"/>
  <c r="P84" i="2"/>
  <c r="N85" i="2"/>
  <c r="P85" i="2"/>
  <c r="N86" i="2"/>
  <c r="P86" i="2"/>
  <c r="N87" i="2"/>
  <c r="P87" i="2"/>
  <c r="N88" i="2"/>
  <c r="P88" i="2"/>
  <c r="N89" i="2"/>
  <c r="P89" i="2"/>
  <c r="N90" i="2"/>
  <c r="P90" i="2"/>
  <c r="N91" i="2"/>
  <c r="P91" i="2"/>
  <c r="N92" i="2"/>
  <c r="P92" i="2"/>
  <c r="N93" i="2"/>
  <c r="P93" i="2"/>
  <c r="N94" i="2"/>
  <c r="P94" i="2"/>
  <c r="N95" i="2"/>
  <c r="P95" i="2"/>
  <c r="N96" i="2"/>
  <c r="P96" i="2"/>
  <c r="N97" i="2"/>
  <c r="P97" i="2"/>
  <c r="N98" i="2"/>
  <c r="P98" i="2"/>
  <c r="N99" i="2"/>
  <c r="P99" i="2"/>
  <c r="N100" i="2"/>
  <c r="P100" i="2"/>
  <c r="N101" i="2"/>
  <c r="P101" i="2"/>
  <c r="N102" i="2"/>
  <c r="P102" i="2"/>
  <c r="N103" i="2"/>
  <c r="P103" i="2"/>
  <c r="N104" i="2"/>
  <c r="P104" i="2"/>
  <c r="N105" i="2"/>
  <c r="P105" i="2"/>
  <c r="N106" i="2"/>
  <c r="P106" i="2"/>
  <c r="N107" i="2"/>
  <c r="P107" i="2"/>
  <c r="N108" i="2"/>
  <c r="P108" i="2"/>
  <c r="N109" i="2"/>
  <c r="P109" i="2"/>
  <c r="N110" i="2"/>
  <c r="P110" i="2"/>
  <c r="N111" i="2"/>
  <c r="P111" i="2"/>
  <c r="N112" i="2"/>
  <c r="P112" i="2"/>
  <c r="N113" i="2"/>
  <c r="P113" i="2"/>
  <c r="N114" i="2"/>
  <c r="P114" i="2"/>
  <c r="N115" i="2"/>
  <c r="P115" i="2"/>
  <c r="N116" i="2"/>
  <c r="P116" i="2"/>
  <c r="N117" i="2"/>
  <c r="P117" i="2"/>
  <c r="N118" i="2"/>
  <c r="P118" i="2"/>
  <c r="N119" i="2"/>
  <c r="P119" i="2"/>
  <c r="N120" i="2"/>
  <c r="P120" i="2"/>
  <c r="N121" i="2"/>
  <c r="P121" i="2"/>
  <c r="N122" i="2"/>
  <c r="P122" i="2"/>
  <c r="N123" i="2"/>
  <c r="P123" i="2"/>
  <c r="N124" i="2"/>
  <c r="P124" i="2"/>
  <c r="N125" i="2"/>
  <c r="P125" i="2"/>
  <c r="N126" i="2"/>
  <c r="P126" i="2"/>
  <c r="N127" i="2"/>
  <c r="P127" i="2"/>
  <c r="N128" i="2"/>
  <c r="P128" i="2"/>
  <c r="N129" i="2"/>
  <c r="P129" i="2"/>
  <c r="N130" i="2"/>
  <c r="P130" i="2"/>
  <c r="N131" i="2"/>
  <c r="P131" i="2"/>
  <c r="N132" i="2"/>
  <c r="P132" i="2"/>
  <c r="N133" i="2"/>
  <c r="P133" i="2"/>
  <c r="N134" i="2"/>
  <c r="P134" i="2"/>
  <c r="N135" i="2"/>
  <c r="P135" i="2"/>
  <c r="N136" i="2"/>
  <c r="P136" i="2"/>
  <c r="N137" i="2"/>
  <c r="P137" i="2"/>
  <c r="Q137" i="2" s="1"/>
  <c r="T137" i="2" s="1"/>
  <c r="W137" i="2" s="1"/>
  <c r="N138" i="2"/>
  <c r="P138" i="2"/>
  <c r="N139" i="2"/>
  <c r="P139" i="2"/>
  <c r="N140" i="2"/>
  <c r="P140" i="2"/>
  <c r="N141" i="2"/>
  <c r="P141" i="2"/>
  <c r="Q141" i="2" s="1"/>
  <c r="T141" i="2" s="1"/>
  <c r="W141" i="2" s="1"/>
  <c r="N142" i="2"/>
  <c r="P142" i="2"/>
  <c r="Q142" i="2" s="1"/>
  <c r="T142" i="2" s="1"/>
  <c r="W142" i="2" s="1"/>
  <c r="N143" i="2"/>
  <c r="P143" i="2"/>
  <c r="Q143" i="2" s="1"/>
  <c r="T143" i="2" s="1"/>
  <c r="W143" i="2" s="1"/>
  <c r="N144" i="2"/>
  <c r="P144" i="2"/>
  <c r="N145" i="2"/>
  <c r="P145" i="2"/>
  <c r="N146" i="2"/>
  <c r="P146" i="2"/>
  <c r="N147" i="2"/>
  <c r="P147" i="2"/>
  <c r="N148" i="2"/>
  <c r="P148" i="2"/>
  <c r="Q148" i="2" s="1"/>
  <c r="T148" i="2" s="1"/>
  <c r="W148" i="2" s="1"/>
  <c r="N149" i="2"/>
  <c r="P149" i="2"/>
  <c r="N150" i="2"/>
  <c r="P150" i="2"/>
  <c r="N151" i="2"/>
  <c r="P151" i="2"/>
  <c r="N152" i="2"/>
  <c r="P152" i="2"/>
  <c r="N153" i="2"/>
  <c r="P153" i="2"/>
  <c r="N154" i="2"/>
  <c r="P154" i="2"/>
  <c r="N155" i="2"/>
  <c r="P155" i="2"/>
  <c r="N156" i="2"/>
  <c r="P156" i="2"/>
  <c r="N157" i="2"/>
  <c r="P157" i="2"/>
  <c r="N158" i="2"/>
  <c r="P158" i="2"/>
  <c r="N159" i="2"/>
  <c r="P159" i="2"/>
  <c r="N160" i="2"/>
  <c r="P160" i="2"/>
  <c r="N161" i="2"/>
  <c r="P161" i="2"/>
  <c r="N162" i="2"/>
  <c r="P162" i="2"/>
  <c r="N163" i="2"/>
  <c r="P163" i="2"/>
  <c r="N164" i="2"/>
  <c r="P164" i="2"/>
  <c r="N165" i="2"/>
  <c r="P165" i="2"/>
  <c r="N166" i="2"/>
  <c r="P166" i="2"/>
  <c r="N167" i="2"/>
  <c r="P167" i="2"/>
  <c r="N168" i="2"/>
  <c r="P168" i="2"/>
  <c r="N169" i="2"/>
  <c r="P169" i="2"/>
  <c r="N170" i="2"/>
  <c r="P170" i="2"/>
  <c r="N171" i="2"/>
  <c r="P171" i="2"/>
  <c r="N172" i="2"/>
  <c r="P172" i="2"/>
  <c r="N173" i="2"/>
  <c r="P173" i="2"/>
  <c r="N174" i="2"/>
  <c r="P174" i="2"/>
  <c r="N175" i="2"/>
  <c r="P175" i="2"/>
  <c r="N176" i="2"/>
  <c r="P176" i="2"/>
  <c r="N177" i="2"/>
  <c r="P177" i="2"/>
  <c r="N178" i="2"/>
  <c r="P178" i="2"/>
  <c r="N179" i="2"/>
  <c r="P179" i="2"/>
  <c r="N180" i="2"/>
  <c r="P180" i="2"/>
  <c r="N181" i="2"/>
  <c r="P181" i="2"/>
  <c r="N182" i="2"/>
  <c r="P182" i="2"/>
  <c r="N183" i="2"/>
  <c r="P183" i="2"/>
  <c r="N184" i="2"/>
  <c r="P184" i="2"/>
  <c r="N185" i="2"/>
  <c r="P185" i="2"/>
  <c r="N186" i="2"/>
  <c r="P186" i="2"/>
  <c r="N187" i="2"/>
  <c r="P187" i="2"/>
  <c r="N188" i="2"/>
  <c r="P188" i="2"/>
  <c r="N189" i="2"/>
  <c r="P189" i="2"/>
  <c r="N190" i="2"/>
  <c r="P190" i="2"/>
  <c r="N191" i="2"/>
  <c r="P191" i="2"/>
  <c r="N192" i="2"/>
  <c r="P192" i="2"/>
  <c r="N193" i="2"/>
  <c r="P193" i="2"/>
  <c r="N194" i="2"/>
  <c r="P194" i="2"/>
  <c r="N195" i="2"/>
  <c r="P195" i="2"/>
  <c r="N196" i="2"/>
  <c r="P196" i="2"/>
  <c r="N197" i="2"/>
  <c r="P197" i="2"/>
  <c r="N198" i="2"/>
  <c r="P198" i="2"/>
  <c r="N199" i="2"/>
  <c r="P199" i="2"/>
  <c r="N200" i="2"/>
  <c r="P200" i="2"/>
  <c r="N201" i="2"/>
  <c r="P201" i="2"/>
  <c r="N202" i="2"/>
  <c r="P202" i="2"/>
  <c r="N203" i="2"/>
  <c r="P203" i="2"/>
  <c r="N204" i="2"/>
  <c r="P204" i="2"/>
  <c r="N205" i="2"/>
  <c r="P205" i="2"/>
  <c r="N206" i="2"/>
  <c r="P206" i="2"/>
  <c r="N207" i="2"/>
  <c r="P207" i="2"/>
  <c r="N208" i="2"/>
  <c r="P208" i="2"/>
  <c r="N209" i="2"/>
  <c r="P209" i="2"/>
  <c r="N210" i="2"/>
  <c r="P210" i="2"/>
  <c r="N211" i="2"/>
  <c r="P211" i="2"/>
  <c r="N212" i="2"/>
  <c r="P212" i="2"/>
  <c r="N213" i="2"/>
  <c r="P213" i="2"/>
  <c r="N214" i="2"/>
  <c r="P214" i="2"/>
  <c r="N215" i="2"/>
  <c r="P215" i="2"/>
  <c r="N216" i="2"/>
  <c r="P216" i="2"/>
  <c r="N217" i="2"/>
  <c r="P217" i="2"/>
  <c r="N218" i="2"/>
  <c r="P218" i="2"/>
  <c r="N219" i="2"/>
  <c r="P219" i="2"/>
  <c r="N220" i="2"/>
  <c r="P220" i="2"/>
  <c r="N221" i="2"/>
  <c r="P221" i="2"/>
  <c r="N222" i="2"/>
  <c r="P222" i="2"/>
  <c r="N223" i="2"/>
  <c r="P223" i="2"/>
  <c r="N224" i="2"/>
  <c r="P224" i="2"/>
  <c r="N225" i="2"/>
  <c r="P225" i="2"/>
  <c r="N226" i="2"/>
  <c r="P226" i="2"/>
  <c r="N227" i="2"/>
  <c r="P227" i="2"/>
  <c r="N228" i="2"/>
  <c r="P228" i="2"/>
  <c r="N229" i="2"/>
  <c r="P229" i="2"/>
  <c r="N230" i="2"/>
  <c r="P230" i="2"/>
  <c r="N231" i="2"/>
  <c r="P231" i="2"/>
  <c r="N232" i="2"/>
  <c r="P232" i="2"/>
  <c r="N233" i="2"/>
  <c r="P233" i="2"/>
  <c r="N234" i="2"/>
  <c r="P234" i="2"/>
  <c r="N235" i="2"/>
  <c r="P235" i="2"/>
  <c r="N236" i="2"/>
  <c r="P236" i="2"/>
  <c r="N237" i="2"/>
  <c r="P237" i="2"/>
  <c r="N238" i="2"/>
  <c r="P238" i="2"/>
  <c r="N239" i="2"/>
  <c r="P239" i="2"/>
  <c r="N240" i="2"/>
  <c r="P240" i="2"/>
  <c r="N241" i="2"/>
  <c r="P241" i="2"/>
  <c r="N242" i="2"/>
  <c r="P242" i="2"/>
  <c r="N243" i="2"/>
  <c r="P243" i="2"/>
  <c r="Q57" i="2" l="1"/>
  <c r="T57" i="2" s="1"/>
  <c r="W57" i="2" s="1"/>
  <c r="Q56" i="2"/>
  <c r="T56" i="2" s="1"/>
  <c r="W56" i="2" s="1"/>
  <c r="Q250" i="2"/>
  <c r="T250" i="2" s="1"/>
  <c r="W250" i="2" s="1"/>
  <c r="Q67" i="2"/>
  <c r="T67" i="2" s="1"/>
  <c r="W67" i="2" s="1"/>
  <c r="Q231" i="2"/>
  <c r="T231" i="2" s="1"/>
  <c r="W231" i="2" s="1"/>
  <c r="Q227" i="2"/>
  <c r="T227" i="2" s="1"/>
  <c r="W227" i="2" s="1"/>
  <c r="Q219" i="2"/>
  <c r="T219" i="2" s="1"/>
  <c r="W219" i="2" s="1"/>
  <c r="Q65" i="2"/>
  <c r="T65" i="2" s="1"/>
  <c r="W65" i="2" s="1"/>
  <c r="Q244" i="2"/>
  <c r="T244" i="2" s="1"/>
  <c r="W244" i="2" s="1"/>
  <c r="Q86" i="2"/>
  <c r="T86" i="2" s="1"/>
  <c r="W86" i="2" s="1"/>
  <c r="Q82" i="2"/>
  <c r="T82" i="2" s="1"/>
  <c r="W82" i="2" s="1"/>
  <c r="Q187" i="2"/>
  <c r="T187" i="2" s="1"/>
  <c r="W187" i="2" s="1"/>
  <c r="Q156" i="2"/>
  <c r="T156" i="2" s="1"/>
  <c r="W156" i="2" s="1"/>
  <c r="Q247" i="2"/>
  <c r="T247" i="2" s="1"/>
  <c r="W247" i="2" s="1"/>
  <c r="Q155" i="2"/>
  <c r="T155" i="2" s="1"/>
  <c r="W155" i="2" s="1"/>
  <c r="Q211" i="2"/>
  <c r="T211" i="2" s="1"/>
  <c r="W211" i="2" s="1"/>
  <c r="Q207" i="2"/>
  <c r="T207" i="2" s="1"/>
  <c r="W207" i="2" s="1"/>
  <c r="Q53" i="2"/>
  <c r="T53" i="2" s="1"/>
  <c r="W53" i="2" s="1"/>
  <c r="Q179" i="2"/>
  <c r="T179" i="2" s="1"/>
  <c r="W179" i="2" s="1"/>
  <c r="Q175" i="2"/>
  <c r="T175" i="2" s="1"/>
  <c r="W175" i="2" s="1"/>
  <c r="Q70" i="2"/>
  <c r="T70" i="2" s="1"/>
  <c r="W70" i="2" s="1"/>
  <c r="Q245" i="2"/>
  <c r="T245" i="2" s="1"/>
  <c r="W245" i="2" s="1"/>
  <c r="Q161" i="2"/>
  <c r="T161" i="2" s="1"/>
  <c r="W161" i="2" s="1"/>
  <c r="Q157" i="2"/>
  <c r="T157" i="2" s="1"/>
  <c r="W157" i="2" s="1"/>
  <c r="Q249" i="2"/>
  <c r="T249" i="2" s="1"/>
  <c r="W249" i="2" s="1"/>
  <c r="Q241" i="2"/>
  <c r="T241" i="2" s="1"/>
  <c r="W241" i="2" s="1"/>
  <c r="Q215" i="2"/>
  <c r="T215" i="2" s="1"/>
  <c r="W215" i="2" s="1"/>
  <c r="Q74" i="2"/>
  <c r="T74" i="2" s="1"/>
  <c r="W74" i="2" s="1"/>
  <c r="Q60" i="2"/>
  <c r="T60" i="2" s="1"/>
  <c r="W60" i="2" s="1"/>
  <c r="Q239" i="2"/>
  <c r="T239" i="2" s="1"/>
  <c r="W239" i="2" s="1"/>
  <c r="Q183" i="2"/>
  <c r="T183" i="2" s="1"/>
  <c r="W183" i="2" s="1"/>
  <c r="Q153" i="2"/>
  <c r="T153" i="2" s="1"/>
  <c r="W153" i="2" s="1"/>
  <c r="Q248" i="2"/>
  <c r="T248" i="2" s="1"/>
  <c r="W248" i="2" s="1"/>
  <c r="Q59" i="2"/>
  <c r="T59" i="2" s="1"/>
  <c r="W59" i="2" s="1"/>
  <c r="Q236" i="2"/>
  <c r="T236" i="2" s="1"/>
  <c r="W236" i="2" s="1"/>
  <c r="Q199" i="2"/>
  <c r="T199" i="2" s="1"/>
  <c r="W199" i="2" s="1"/>
  <c r="Q195" i="2"/>
  <c r="T195" i="2" s="1"/>
  <c r="W195" i="2" s="1"/>
  <c r="Q203" i="2"/>
  <c r="T203" i="2" s="1"/>
  <c r="W203" i="2" s="1"/>
  <c r="Q171" i="2"/>
  <c r="T171" i="2" s="1"/>
  <c r="W171" i="2" s="1"/>
  <c r="Q167" i="2"/>
  <c r="T167" i="2" s="1"/>
  <c r="W167" i="2" s="1"/>
  <c r="Q163" i="2"/>
  <c r="T163" i="2" s="1"/>
  <c r="W163" i="2" s="1"/>
  <c r="Q159" i="2"/>
  <c r="T159" i="2" s="1"/>
  <c r="W159" i="2" s="1"/>
  <c r="Q94" i="2"/>
  <c r="T94" i="2" s="1"/>
  <c r="W94" i="2" s="1"/>
  <c r="Q90" i="2"/>
  <c r="T90" i="2" s="1"/>
  <c r="W90" i="2" s="1"/>
  <c r="Q62" i="2"/>
  <c r="T62" i="2" s="1"/>
  <c r="W62" i="2" s="1"/>
  <c r="Q55" i="2"/>
  <c r="T55" i="2" s="1"/>
  <c r="W55" i="2" s="1"/>
  <c r="Q252" i="2"/>
  <c r="T252" i="2" s="1"/>
  <c r="W252" i="2" s="1"/>
  <c r="Q223" i="2"/>
  <c r="T223" i="2" s="1"/>
  <c r="W223" i="2" s="1"/>
  <c r="Q191" i="2"/>
  <c r="T191" i="2" s="1"/>
  <c r="W191" i="2" s="1"/>
  <c r="Q151" i="2"/>
  <c r="T151" i="2" s="1"/>
  <c r="W151" i="2" s="1"/>
  <c r="Q144" i="2"/>
  <c r="T144" i="2" s="1"/>
  <c r="W144" i="2" s="1"/>
  <c r="Q78" i="2"/>
  <c r="T78" i="2" s="1"/>
  <c r="W78" i="2" s="1"/>
  <c r="Q64" i="2"/>
  <c r="T64" i="2" s="1"/>
  <c r="W64" i="2" s="1"/>
  <c r="Q54" i="2"/>
  <c r="T54" i="2" s="1"/>
  <c r="W54" i="2" s="1"/>
  <c r="Q251" i="2"/>
  <c r="T251" i="2" s="1"/>
  <c r="W251" i="2" s="1"/>
  <c r="Q243" i="2"/>
  <c r="T243" i="2" s="1"/>
  <c r="W243" i="2" s="1"/>
  <c r="Q238" i="2"/>
  <c r="T238" i="2" s="1"/>
  <c r="W238" i="2" s="1"/>
  <c r="Q233" i="2"/>
  <c r="T233" i="2" s="1"/>
  <c r="W233" i="2" s="1"/>
  <c r="Q229" i="2"/>
  <c r="T229" i="2" s="1"/>
  <c r="W229" i="2" s="1"/>
  <c r="Q225" i="2"/>
  <c r="T225" i="2" s="1"/>
  <c r="W225" i="2" s="1"/>
  <c r="Q221" i="2"/>
  <c r="T221" i="2" s="1"/>
  <c r="W221" i="2" s="1"/>
  <c r="Q217" i="2"/>
  <c r="T217" i="2" s="1"/>
  <c r="W217" i="2" s="1"/>
  <c r="Q213" i="2"/>
  <c r="T213" i="2" s="1"/>
  <c r="W213" i="2" s="1"/>
  <c r="Q209" i="2"/>
  <c r="T209" i="2" s="1"/>
  <c r="W209" i="2" s="1"/>
  <c r="Q205" i="2"/>
  <c r="T205" i="2" s="1"/>
  <c r="W205" i="2" s="1"/>
  <c r="Q201" i="2"/>
  <c r="T201" i="2" s="1"/>
  <c r="W201" i="2" s="1"/>
  <c r="Q197" i="2"/>
  <c r="T197" i="2" s="1"/>
  <c r="W197" i="2" s="1"/>
  <c r="Q193" i="2"/>
  <c r="T193" i="2" s="1"/>
  <c r="W193" i="2" s="1"/>
  <c r="Q189" i="2"/>
  <c r="T189" i="2" s="1"/>
  <c r="W189" i="2" s="1"/>
  <c r="Q185" i="2"/>
  <c r="T185" i="2" s="1"/>
  <c r="W185" i="2" s="1"/>
  <c r="Q181" i="2"/>
  <c r="T181" i="2" s="1"/>
  <c r="W181" i="2" s="1"/>
  <c r="Q177" i="2"/>
  <c r="T177" i="2" s="1"/>
  <c r="W177" i="2" s="1"/>
  <c r="Q173" i="2"/>
  <c r="T173" i="2" s="1"/>
  <c r="W173" i="2" s="1"/>
  <c r="Q169" i="2"/>
  <c r="T169" i="2" s="1"/>
  <c r="W169" i="2" s="1"/>
  <c r="Q165" i="2"/>
  <c r="T165" i="2" s="1"/>
  <c r="W165" i="2" s="1"/>
  <c r="Q150" i="2"/>
  <c r="T150" i="2" s="1"/>
  <c r="W150" i="2" s="1"/>
  <c r="Q146" i="2"/>
  <c r="T146" i="2" s="1"/>
  <c r="W146" i="2" s="1"/>
  <c r="Q145" i="2"/>
  <c r="T145" i="2" s="1"/>
  <c r="W145" i="2" s="1"/>
  <c r="Q140" i="2"/>
  <c r="T140" i="2" s="1"/>
  <c r="W140" i="2" s="1"/>
  <c r="Q152" i="2"/>
  <c r="T152" i="2" s="1"/>
  <c r="W152" i="2" s="1"/>
  <c r="Q96" i="2"/>
  <c r="T96" i="2" s="1"/>
  <c r="W96" i="2" s="1"/>
  <c r="Q92" i="2"/>
  <c r="T92" i="2" s="1"/>
  <c r="W92" i="2" s="1"/>
  <c r="Q88" i="2"/>
  <c r="T88" i="2" s="1"/>
  <c r="W88" i="2" s="1"/>
  <c r="Q84" i="2"/>
  <c r="T84" i="2" s="1"/>
  <c r="W84" i="2" s="1"/>
  <c r="Q80" i="2"/>
  <c r="T80" i="2" s="1"/>
  <c r="W80" i="2" s="1"/>
  <c r="Q76" i="2"/>
  <c r="T76" i="2" s="1"/>
  <c r="W76" i="2" s="1"/>
  <c r="Q73" i="2"/>
  <c r="T73" i="2" s="1"/>
  <c r="W73" i="2" s="1"/>
  <c r="Q72" i="2"/>
  <c r="T72" i="2" s="1"/>
  <c r="W72" i="2" s="1"/>
  <c r="Q69" i="2"/>
  <c r="T69" i="2" s="1"/>
  <c r="W69" i="2" s="1"/>
  <c r="Q66" i="2"/>
  <c r="T66" i="2" s="1"/>
  <c r="W66" i="2" s="1"/>
  <c r="Q63" i="2"/>
  <c r="T63" i="2" s="1"/>
  <c r="W63" i="2" s="1"/>
  <c r="Q61" i="2"/>
  <c r="T61" i="2" s="1"/>
  <c r="W61" i="2" s="1"/>
  <c r="Q58" i="2"/>
  <c r="T58" i="2" s="1"/>
  <c r="W58" i="2" s="1"/>
  <c r="Q246" i="2"/>
  <c r="T246" i="2" s="1"/>
  <c r="W246" i="2" s="1"/>
  <c r="Q134" i="2"/>
  <c r="T134" i="2" s="1"/>
  <c r="W134" i="2" s="1"/>
  <c r="Q130" i="2"/>
  <c r="T130" i="2" s="1"/>
  <c r="W130" i="2" s="1"/>
  <c r="Q126" i="2"/>
  <c r="T126" i="2" s="1"/>
  <c r="W126" i="2" s="1"/>
  <c r="Q122" i="2"/>
  <c r="T122" i="2" s="1"/>
  <c r="W122" i="2" s="1"/>
  <c r="Q118" i="2"/>
  <c r="T118" i="2" s="1"/>
  <c r="W118" i="2" s="1"/>
  <c r="Q114" i="2"/>
  <c r="T114" i="2" s="1"/>
  <c r="W114" i="2" s="1"/>
  <c r="Q110" i="2"/>
  <c r="T110" i="2" s="1"/>
  <c r="W110" i="2" s="1"/>
  <c r="Q106" i="2"/>
  <c r="T106" i="2" s="1"/>
  <c r="W106" i="2" s="1"/>
  <c r="Q102" i="2"/>
  <c r="T102" i="2" s="1"/>
  <c r="W102" i="2" s="1"/>
  <c r="Q98" i="2"/>
  <c r="T98" i="2" s="1"/>
  <c r="W98" i="2" s="1"/>
  <c r="Q242" i="2"/>
  <c r="T242" i="2" s="1"/>
  <c r="W242" i="2" s="1"/>
  <c r="Q240" i="2"/>
  <c r="T240" i="2" s="1"/>
  <c r="W240" i="2" s="1"/>
  <c r="Q237" i="2"/>
  <c r="T237" i="2" s="1"/>
  <c r="W237" i="2" s="1"/>
  <c r="Q235" i="2"/>
  <c r="T235" i="2" s="1"/>
  <c r="W235" i="2" s="1"/>
  <c r="Q234" i="2"/>
  <c r="T234" i="2" s="1"/>
  <c r="W234" i="2" s="1"/>
  <c r="Q232" i="2"/>
  <c r="T232" i="2" s="1"/>
  <c r="W232" i="2" s="1"/>
  <c r="Q230" i="2"/>
  <c r="T230" i="2" s="1"/>
  <c r="W230" i="2" s="1"/>
  <c r="Q228" i="2"/>
  <c r="T228" i="2" s="1"/>
  <c r="W228" i="2" s="1"/>
  <c r="Q226" i="2"/>
  <c r="T226" i="2" s="1"/>
  <c r="W226" i="2" s="1"/>
  <c r="Q224" i="2"/>
  <c r="T224" i="2" s="1"/>
  <c r="W224" i="2" s="1"/>
  <c r="Q222" i="2"/>
  <c r="T222" i="2" s="1"/>
  <c r="W222" i="2" s="1"/>
  <c r="Q220" i="2"/>
  <c r="T220" i="2" s="1"/>
  <c r="W220" i="2" s="1"/>
  <c r="Q218" i="2"/>
  <c r="T218" i="2" s="1"/>
  <c r="W218" i="2" s="1"/>
  <c r="Q216" i="2"/>
  <c r="T216" i="2" s="1"/>
  <c r="W216" i="2" s="1"/>
  <c r="Q214" i="2"/>
  <c r="T214" i="2" s="1"/>
  <c r="W214" i="2" s="1"/>
  <c r="Q212" i="2"/>
  <c r="T212" i="2" s="1"/>
  <c r="W212" i="2" s="1"/>
  <c r="Q210" i="2"/>
  <c r="T210" i="2" s="1"/>
  <c r="W210" i="2" s="1"/>
  <c r="Q208" i="2"/>
  <c r="T208" i="2" s="1"/>
  <c r="W208" i="2" s="1"/>
  <c r="Q206" i="2"/>
  <c r="T206" i="2" s="1"/>
  <c r="W206" i="2" s="1"/>
  <c r="Q204" i="2"/>
  <c r="T204" i="2" s="1"/>
  <c r="W204" i="2" s="1"/>
  <c r="Q202" i="2"/>
  <c r="T202" i="2" s="1"/>
  <c r="W202" i="2" s="1"/>
  <c r="Q200" i="2"/>
  <c r="T200" i="2" s="1"/>
  <c r="W200" i="2" s="1"/>
  <c r="Q198" i="2"/>
  <c r="T198" i="2" s="1"/>
  <c r="W198" i="2" s="1"/>
  <c r="Q196" i="2"/>
  <c r="T196" i="2" s="1"/>
  <c r="W196" i="2" s="1"/>
  <c r="Q194" i="2"/>
  <c r="T194" i="2" s="1"/>
  <c r="W194" i="2" s="1"/>
  <c r="Q192" i="2"/>
  <c r="T192" i="2" s="1"/>
  <c r="W192" i="2" s="1"/>
  <c r="Q190" i="2"/>
  <c r="T190" i="2" s="1"/>
  <c r="W190" i="2" s="1"/>
  <c r="Q188" i="2"/>
  <c r="T188" i="2" s="1"/>
  <c r="W188" i="2" s="1"/>
  <c r="Q186" i="2"/>
  <c r="T186" i="2" s="1"/>
  <c r="W186" i="2" s="1"/>
  <c r="Q184" i="2"/>
  <c r="T184" i="2" s="1"/>
  <c r="W184" i="2" s="1"/>
  <c r="Q182" i="2"/>
  <c r="T182" i="2" s="1"/>
  <c r="W182" i="2" s="1"/>
  <c r="Q180" i="2"/>
  <c r="T180" i="2" s="1"/>
  <c r="W180" i="2" s="1"/>
  <c r="Q178" i="2"/>
  <c r="T178" i="2" s="1"/>
  <c r="W178" i="2" s="1"/>
  <c r="Q176" i="2"/>
  <c r="T176" i="2" s="1"/>
  <c r="W176" i="2" s="1"/>
  <c r="Q174" i="2"/>
  <c r="T174" i="2" s="1"/>
  <c r="W174" i="2" s="1"/>
  <c r="Q172" i="2"/>
  <c r="T172" i="2" s="1"/>
  <c r="W172" i="2" s="1"/>
  <c r="Q170" i="2"/>
  <c r="T170" i="2" s="1"/>
  <c r="W170" i="2" s="1"/>
  <c r="Q168" i="2"/>
  <c r="T168" i="2" s="1"/>
  <c r="W168" i="2" s="1"/>
  <c r="Q166" i="2"/>
  <c r="T166" i="2" s="1"/>
  <c r="W166" i="2" s="1"/>
  <c r="Q164" i="2"/>
  <c r="T164" i="2" s="1"/>
  <c r="W164" i="2" s="1"/>
  <c r="Q162" i="2"/>
  <c r="T162" i="2" s="1"/>
  <c r="W162" i="2" s="1"/>
  <c r="Q160" i="2"/>
  <c r="T160" i="2" s="1"/>
  <c r="W160" i="2" s="1"/>
  <c r="Q158" i="2"/>
  <c r="T158" i="2" s="1"/>
  <c r="W158" i="2" s="1"/>
  <c r="Q154" i="2"/>
  <c r="T154" i="2" s="1"/>
  <c r="W154" i="2" s="1"/>
  <c r="Q147" i="2"/>
  <c r="T147" i="2" s="1"/>
  <c r="W147" i="2" s="1"/>
  <c r="Q138" i="2"/>
  <c r="T138" i="2" s="1"/>
  <c r="W138" i="2" s="1"/>
  <c r="Q132" i="2"/>
  <c r="T132" i="2" s="1"/>
  <c r="W132" i="2" s="1"/>
  <c r="Q128" i="2"/>
  <c r="T128" i="2" s="1"/>
  <c r="W128" i="2" s="1"/>
  <c r="Q124" i="2"/>
  <c r="T124" i="2" s="1"/>
  <c r="W124" i="2" s="1"/>
  <c r="Q120" i="2"/>
  <c r="T120" i="2" s="1"/>
  <c r="W120" i="2" s="1"/>
  <c r="Q116" i="2"/>
  <c r="T116" i="2" s="1"/>
  <c r="W116" i="2" s="1"/>
  <c r="Q112" i="2"/>
  <c r="T112" i="2" s="1"/>
  <c r="W112" i="2" s="1"/>
  <c r="Q108" i="2"/>
  <c r="T108" i="2" s="1"/>
  <c r="W108" i="2" s="1"/>
  <c r="Q104" i="2"/>
  <c r="T104" i="2" s="1"/>
  <c r="W104" i="2" s="1"/>
  <c r="Q100" i="2"/>
  <c r="T100" i="2" s="1"/>
  <c r="W100" i="2" s="1"/>
  <c r="Q68" i="2"/>
  <c r="T68" i="2" s="1"/>
  <c r="W68" i="2" s="1"/>
  <c r="Q149" i="2"/>
  <c r="T149" i="2" s="1"/>
  <c r="W149" i="2" s="1"/>
  <c r="Q139" i="2"/>
  <c r="T139" i="2" s="1"/>
  <c r="W139" i="2" s="1"/>
  <c r="Q136" i="2"/>
  <c r="T136" i="2" s="1"/>
  <c r="W136" i="2" s="1"/>
  <c r="Q135" i="2"/>
  <c r="T135" i="2" s="1"/>
  <c r="W135" i="2" s="1"/>
  <c r="Q133" i="2"/>
  <c r="T133" i="2" s="1"/>
  <c r="W133" i="2" s="1"/>
  <c r="Q131" i="2"/>
  <c r="T131" i="2" s="1"/>
  <c r="W131" i="2" s="1"/>
  <c r="Q129" i="2"/>
  <c r="T129" i="2" s="1"/>
  <c r="W129" i="2" s="1"/>
  <c r="Q127" i="2"/>
  <c r="T127" i="2" s="1"/>
  <c r="W127" i="2" s="1"/>
  <c r="Q125" i="2"/>
  <c r="T125" i="2" s="1"/>
  <c r="W125" i="2" s="1"/>
  <c r="Q123" i="2"/>
  <c r="T123" i="2" s="1"/>
  <c r="W123" i="2" s="1"/>
  <c r="Q121" i="2"/>
  <c r="T121" i="2" s="1"/>
  <c r="W121" i="2" s="1"/>
  <c r="Q119" i="2"/>
  <c r="T119" i="2" s="1"/>
  <c r="W119" i="2" s="1"/>
  <c r="Q117" i="2"/>
  <c r="T117" i="2" s="1"/>
  <c r="W117" i="2" s="1"/>
  <c r="Q115" i="2"/>
  <c r="T115" i="2" s="1"/>
  <c r="W115" i="2" s="1"/>
  <c r="Q113" i="2"/>
  <c r="T113" i="2" s="1"/>
  <c r="W113" i="2" s="1"/>
  <c r="Q111" i="2"/>
  <c r="T111" i="2" s="1"/>
  <c r="W111" i="2" s="1"/>
  <c r="Q109" i="2"/>
  <c r="T109" i="2" s="1"/>
  <c r="W109" i="2" s="1"/>
  <c r="Q107" i="2"/>
  <c r="T107" i="2" s="1"/>
  <c r="W107" i="2" s="1"/>
  <c r="Q105" i="2"/>
  <c r="T105" i="2" s="1"/>
  <c r="W105" i="2" s="1"/>
  <c r="Q103" i="2"/>
  <c r="T103" i="2" s="1"/>
  <c r="W103" i="2" s="1"/>
  <c r="Q101" i="2"/>
  <c r="T101" i="2" s="1"/>
  <c r="W101" i="2" s="1"/>
  <c r="Q99" i="2"/>
  <c r="T99" i="2" s="1"/>
  <c r="W99" i="2" s="1"/>
  <c r="Q97" i="2"/>
  <c r="T97" i="2" s="1"/>
  <c r="W97" i="2" s="1"/>
  <c r="Q95" i="2"/>
  <c r="T95" i="2" s="1"/>
  <c r="W95" i="2" s="1"/>
  <c r="Q93" i="2"/>
  <c r="T93" i="2" s="1"/>
  <c r="W93" i="2" s="1"/>
  <c r="Q91" i="2"/>
  <c r="T91" i="2" s="1"/>
  <c r="W91" i="2" s="1"/>
  <c r="Q89" i="2"/>
  <c r="T89" i="2" s="1"/>
  <c r="W89" i="2" s="1"/>
  <c r="Q87" i="2"/>
  <c r="T87" i="2" s="1"/>
  <c r="W87" i="2" s="1"/>
  <c r="Q85" i="2"/>
  <c r="T85" i="2" s="1"/>
  <c r="W85" i="2" s="1"/>
  <c r="Q83" i="2"/>
  <c r="T83" i="2" s="1"/>
  <c r="W83" i="2" s="1"/>
  <c r="Q81" i="2"/>
  <c r="T81" i="2" s="1"/>
  <c r="W81" i="2" s="1"/>
  <c r="Q79" i="2"/>
  <c r="T79" i="2" s="1"/>
  <c r="W79" i="2" s="1"/>
  <c r="Q77" i="2"/>
  <c r="T77" i="2" s="1"/>
  <c r="W77" i="2" s="1"/>
  <c r="Q75" i="2"/>
  <c r="T75" i="2" s="1"/>
  <c r="W75" i="2" s="1"/>
  <c r="Q71" i="2"/>
  <c r="T71" i="2" s="1"/>
  <c r="W71" i="2" s="1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Q3" i="2" l="1"/>
  <c r="T3" i="2" s="1"/>
  <c r="W3" i="2" s="1"/>
  <c r="N4" i="2"/>
  <c r="Q4" i="2" s="1"/>
  <c r="T4" i="2" s="1"/>
  <c r="W4" i="2" s="1"/>
  <c r="N5" i="2"/>
  <c r="Q5" i="2" s="1"/>
  <c r="N6" i="2"/>
  <c r="Q6" i="2" s="1"/>
  <c r="T6" i="2" s="1"/>
  <c r="W6" i="2" s="1"/>
  <c r="N7" i="2"/>
  <c r="Q7" i="2" s="1"/>
  <c r="T7" i="2" s="1"/>
  <c r="W7" i="2" s="1"/>
  <c r="N8" i="2"/>
  <c r="Q8" i="2" s="1"/>
  <c r="T8" i="2" s="1"/>
  <c r="W8" i="2" s="1"/>
  <c r="N9" i="2"/>
  <c r="Q9" i="2" s="1"/>
  <c r="T9" i="2" s="1"/>
  <c r="W9" i="2" s="1"/>
  <c r="N10" i="2"/>
  <c r="Q10" i="2" s="1"/>
  <c r="T10" i="2" s="1"/>
  <c r="W10" i="2" s="1"/>
  <c r="N11" i="2"/>
  <c r="Q11" i="2" s="1"/>
  <c r="T11" i="2" s="1"/>
  <c r="W11" i="2" s="1"/>
  <c r="N12" i="2"/>
  <c r="Q12" i="2" s="1"/>
  <c r="N13" i="2"/>
  <c r="Q13" i="2" s="1"/>
  <c r="N14" i="2"/>
  <c r="Q14" i="2" s="1"/>
  <c r="N15" i="2"/>
  <c r="Q15" i="2" s="1"/>
  <c r="R12" i="2" s="1"/>
  <c r="S12" i="2" s="1"/>
  <c r="N16" i="2"/>
  <c r="Q16" i="2" s="1"/>
  <c r="T16" i="2" s="1"/>
  <c r="W16" i="2" s="1"/>
  <c r="N17" i="2"/>
  <c r="Q17" i="2" s="1"/>
  <c r="T17" i="2" s="1"/>
  <c r="W17" i="2" s="1"/>
  <c r="N18" i="2"/>
  <c r="Q18" i="2" s="1"/>
  <c r="T18" i="2" s="1"/>
  <c r="W18" i="2" s="1"/>
  <c r="N19" i="2"/>
  <c r="Q19" i="2" s="1"/>
  <c r="T19" i="2" s="1"/>
  <c r="W19" i="2" s="1"/>
  <c r="N20" i="2"/>
  <c r="Q20" i="2" s="1"/>
  <c r="N21" i="2"/>
  <c r="Q21" i="2" s="1"/>
  <c r="T21" i="2" s="1"/>
  <c r="W21" i="2" s="1"/>
  <c r="N22" i="2"/>
  <c r="Q22" i="2" s="1"/>
  <c r="T22" i="2" s="1"/>
  <c r="W22" i="2" s="1"/>
  <c r="N23" i="2"/>
  <c r="Q23" i="2" s="1"/>
  <c r="T23" i="2" s="1"/>
  <c r="W23" i="2" s="1"/>
  <c r="N24" i="2"/>
  <c r="Q24" i="2" s="1"/>
  <c r="T24" i="2" s="1"/>
  <c r="W24" i="2" s="1"/>
  <c r="N25" i="2"/>
  <c r="Q25" i="2" s="1"/>
  <c r="T25" i="2" s="1"/>
  <c r="W25" i="2" s="1"/>
  <c r="N26" i="2"/>
  <c r="Q26" i="2" s="1"/>
  <c r="T26" i="2" s="1"/>
  <c r="W26" i="2" s="1"/>
  <c r="N27" i="2"/>
  <c r="Q27" i="2" s="1"/>
  <c r="T27" i="2" s="1"/>
  <c r="W27" i="2" s="1"/>
  <c r="N28" i="2"/>
  <c r="Q28" i="2" s="1"/>
  <c r="T28" i="2" s="1"/>
  <c r="W28" i="2" s="1"/>
  <c r="N29" i="2"/>
  <c r="Q29" i="2" s="1"/>
  <c r="T29" i="2" s="1"/>
  <c r="W29" i="2" s="1"/>
  <c r="N30" i="2"/>
  <c r="Q30" i="2" s="1"/>
  <c r="T30" i="2" s="1"/>
  <c r="W30" i="2" s="1"/>
  <c r="N31" i="2"/>
  <c r="Q31" i="2" s="1"/>
  <c r="T31" i="2" s="1"/>
  <c r="W31" i="2" s="1"/>
  <c r="N32" i="2"/>
  <c r="Q32" i="2" s="1"/>
  <c r="T32" i="2" s="1"/>
  <c r="W32" i="2" s="1"/>
  <c r="N33" i="2"/>
  <c r="Q33" i="2" s="1"/>
  <c r="T33" i="2" s="1"/>
  <c r="W33" i="2" s="1"/>
  <c r="N34" i="2"/>
  <c r="Q34" i="2" s="1"/>
  <c r="T34" i="2" s="1"/>
  <c r="W34" i="2" s="1"/>
  <c r="N35" i="2"/>
  <c r="Q35" i="2" s="1"/>
  <c r="T35" i="2" s="1"/>
  <c r="W35" i="2" s="1"/>
  <c r="N36" i="2"/>
  <c r="Q36" i="2" s="1"/>
  <c r="T36" i="2" s="1"/>
  <c r="W36" i="2" s="1"/>
  <c r="N37" i="2"/>
  <c r="Q37" i="2" s="1"/>
  <c r="T37" i="2" s="1"/>
  <c r="W37" i="2" s="1"/>
  <c r="N38" i="2"/>
  <c r="Q38" i="2" s="1"/>
  <c r="T38" i="2" s="1"/>
  <c r="W38" i="2" s="1"/>
  <c r="N39" i="2"/>
  <c r="Q39" i="2" s="1"/>
  <c r="T39" i="2" s="1"/>
  <c r="W39" i="2" s="1"/>
  <c r="N40" i="2"/>
  <c r="Q40" i="2" s="1"/>
  <c r="T40" i="2" s="1"/>
  <c r="W40" i="2" s="1"/>
  <c r="N41" i="2"/>
  <c r="Q41" i="2" s="1"/>
  <c r="T41" i="2" s="1"/>
  <c r="W41" i="2" s="1"/>
  <c r="N42" i="2"/>
  <c r="Q42" i="2" s="1"/>
  <c r="T42" i="2" s="1"/>
  <c r="W42" i="2" s="1"/>
  <c r="N43" i="2"/>
  <c r="Q43" i="2" s="1"/>
  <c r="T43" i="2" s="1"/>
  <c r="W43" i="2" s="1"/>
  <c r="N44" i="2"/>
  <c r="Q44" i="2" s="1"/>
  <c r="T44" i="2" s="1"/>
  <c r="W44" i="2" s="1"/>
  <c r="N45" i="2"/>
  <c r="Q45" i="2" s="1"/>
  <c r="T45" i="2" s="1"/>
  <c r="W45" i="2" s="1"/>
  <c r="N46" i="2"/>
  <c r="Q46" i="2" s="1"/>
  <c r="T46" i="2" s="1"/>
  <c r="W46" i="2" s="1"/>
  <c r="N47" i="2"/>
  <c r="Q47" i="2" s="1"/>
  <c r="T47" i="2" s="1"/>
  <c r="W47" i="2" s="1"/>
  <c r="N48" i="2"/>
  <c r="Q48" i="2" s="1"/>
  <c r="T48" i="2" s="1"/>
  <c r="W48" i="2" s="1"/>
  <c r="N49" i="2"/>
  <c r="Q49" i="2" s="1"/>
  <c r="T49" i="2" s="1"/>
  <c r="W49" i="2" s="1"/>
  <c r="N50" i="2"/>
  <c r="Q50" i="2" s="1"/>
  <c r="T50" i="2" s="1"/>
  <c r="W50" i="2" s="1"/>
  <c r="N51" i="2"/>
  <c r="Q51" i="2" s="1"/>
  <c r="T51" i="2" s="1"/>
  <c r="W51" i="2" s="1"/>
  <c r="N52" i="2"/>
  <c r="Q52" i="2" s="1"/>
  <c r="T52" i="2" s="1"/>
  <c r="W52" i="2" s="1"/>
  <c r="R5" i="2" l="1"/>
  <c r="S5" i="2" s="1"/>
  <c r="T5" i="2" s="1"/>
  <c r="W5" i="2" s="1"/>
  <c r="R20" i="2"/>
  <c r="S20" i="2" s="1"/>
  <c r="T20" i="2" s="1"/>
  <c r="W20" i="2" s="1"/>
  <c r="T12" i="2"/>
  <c r="W12" i="2" s="1"/>
  <c r="T15" i="2"/>
  <c r="W15" i="2" s="1"/>
  <c r="T14" i="2"/>
  <c r="W14" i="2" s="1"/>
  <c r="T13" i="2"/>
  <c r="W13" i="2" s="1"/>
</calcChain>
</file>

<file path=xl/sharedStrings.xml><?xml version="1.0" encoding="utf-8"?>
<sst xmlns="http://schemas.openxmlformats.org/spreadsheetml/2006/main" count="1420" uniqueCount="362">
  <si>
    <t>Adresse 1</t>
  </si>
  <si>
    <t>Adresse 2</t>
  </si>
  <si>
    <t>Ville</t>
  </si>
  <si>
    <t>Code Adhérent</t>
  </si>
  <si>
    <t>Miribel</t>
  </si>
  <si>
    <t>Courriel</t>
  </si>
  <si>
    <t>Montant</t>
  </si>
  <si>
    <t>Adhésion Couple</t>
  </si>
  <si>
    <t>Compétition-Perfectionnement (2*1h)</t>
  </si>
  <si>
    <t>Compétition-Perfectionnement (1h+1h30)</t>
  </si>
  <si>
    <t>Groupe Elite (2*1h30)+Prépa phys (1h30)</t>
  </si>
  <si>
    <t>Adhésion Adulte (18 ans et +)</t>
  </si>
  <si>
    <t>Ecole de tennis (1h par semaine)</t>
  </si>
  <si>
    <t>Licence Découverte (avoir jamais été licencié)</t>
  </si>
  <si>
    <t>Goupe Compétition (1h+1h30)+Préparation physique</t>
  </si>
  <si>
    <t>Groupe Espoir (2*1h)+Préparation physique 1h30</t>
  </si>
  <si>
    <t>Mini tennis (enfants -6 ans)</t>
  </si>
  <si>
    <t>Etudiants / ados -18 ans</t>
  </si>
  <si>
    <t>Cours collectifs adultes (1h par semaine)</t>
  </si>
  <si>
    <t>Entrainement équipe (1h30 par semaine)</t>
  </si>
  <si>
    <t>Beynost</t>
  </si>
  <si>
    <t>Code Postal</t>
  </si>
  <si>
    <t>Type d'adhésion</t>
  </si>
  <si>
    <t>Espèces</t>
  </si>
  <si>
    <t>Virement</t>
  </si>
  <si>
    <t>Saint-Maurice de Beynost</t>
  </si>
  <si>
    <t>Sponsoring 300</t>
  </si>
  <si>
    <t>Sponsoring 400</t>
  </si>
  <si>
    <t>Sponsoring 500</t>
  </si>
  <si>
    <t>Sponsoring 700</t>
  </si>
  <si>
    <t>Sponsoring 1 000</t>
  </si>
  <si>
    <t>Mécenat 500</t>
  </si>
  <si>
    <t>Bât D</t>
  </si>
  <si>
    <t>Réduction sur cotisation &gt;560,00 € soit -10%</t>
  </si>
  <si>
    <t>Réduction sur cotisation &gt;710,00 € soit -15%</t>
  </si>
  <si>
    <t>Réduction sur cotisation &gt;850,00 € soit - 20%</t>
  </si>
  <si>
    <t>Licence Tennis FFT</t>
  </si>
  <si>
    <t xml:space="preserve">Nom </t>
  </si>
  <si>
    <t>Prénom</t>
  </si>
  <si>
    <t>Annie</t>
  </si>
  <si>
    <t>2019_001</t>
  </si>
  <si>
    <t>2019_002</t>
  </si>
  <si>
    <t>2019_003</t>
  </si>
  <si>
    <t>2019_004</t>
  </si>
  <si>
    <t>2019_005</t>
  </si>
  <si>
    <t>2019_006</t>
  </si>
  <si>
    <t>2019_007</t>
  </si>
  <si>
    <t>2019_008</t>
  </si>
  <si>
    <t>2019_009</t>
  </si>
  <si>
    <t>2019_010</t>
  </si>
  <si>
    <t>2019_011</t>
  </si>
  <si>
    <t>2019_012</t>
  </si>
  <si>
    <t>2019_013</t>
  </si>
  <si>
    <t>2019_014</t>
  </si>
  <si>
    <t>2019_015</t>
  </si>
  <si>
    <t>2019_016</t>
  </si>
  <si>
    <t>2019_017</t>
  </si>
  <si>
    <t>2019_018</t>
  </si>
  <si>
    <t>2019_019</t>
  </si>
  <si>
    <t>2019_020</t>
  </si>
  <si>
    <t>2019_021</t>
  </si>
  <si>
    <t>2019_022</t>
  </si>
  <si>
    <t>2019_023</t>
  </si>
  <si>
    <t>2019_024</t>
  </si>
  <si>
    <t>2019_025</t>
  </si>
  <si>
    <t>2019_026</t>
  </si>
  <si>
    <t>2019_027</t>
  </si>
  <si>
    <t>2019_028</t>
  </si>
  <si>
    <t>2019_029</t>
  </si>
  <si>
    <t>2019_030</t>
  </si>
  <si>
    <t>2019_031</t>
  </si>
  <si>
    <t>2019_032</t>
  </si>
  <si>
    <t>2019_033</t>
  </si>
  <si>
    <t>2019_034</t>
  </si>
  <si>
    <t>2019_035</t>
  </si>
  <si>
    <t>2019_036</t>
  </si>
  <si>
    <t>2019_037</t>
  </si>
  <si>
    <t>2019_038</t>
  </si>
  <si>
    <t>2019_039</t>
  </si>
  <si>
    <t>2019_040</t>
  </si>
  <si>
    <t>2019_041</t>
  </si>
  <si>
    <t>2019_042</t>
  </si>
  <si>
    <t>2019_043</t>
  </si>
  <si>
    <t>2019_044</t>
  </si>
  <si>
    <t>2019_045</t>
  </si>
  <si>
    <t>2019_046</t>
  </si>
  <si>
    <t>2019_047</t>
  </si>
  <si>
    <t>2019_048</t>
  </si>
  <si>
    <t>2019_049</t>
  </si>
  <si>
    <t>2019_050</t>
  </si>
  <si>
    <t>2019_051</t>
  </si>
  <si>
    <t>2019_052</t>
  </si>
  <si>
    <t>2019_053</t>
  </si>
  <si>
    <t>2019_054</t>
  </si>
  <si>
    <t>2019_055</t>
  </si>
  <si>
    <t>2019_056</t>
  </si>
  <si>
    <t>2019_057</t>
  </si>
  <si>
    <t>2019_058</t>
  </si>
  <si>
    <t>2019_059</t>
  </si>
  <si>
    <t>2019_060</t>
  </si>
  <si>
    <t>2019_061</t>
  </si>
  <si>
    <t>2019_062</t>
  </si>
  <si>
    <t>2019_063</t>
  </si>
  <si>
    <t>2019_064</t>
  </si>
  <si>
    <t>2019_065</t>
  </si>
  <si>
    <t>2019_066</t>
  </si>
  <si>
    <t>2019_067</t>
  </si>
  <si>
    <t>2019_068</t>
  </si>
  <si>
    <t>2019_069</t>
  </si>
  <si>
    <t>2019_070</t>
  </si>
  <si>
    <t>2019_071</t>
  </si>
  <si>
    <t>2019_072</t>
  </si>
  <si>
    <t>2019_073</t>
  </si>
  <si>
    <t>2019_074</t>
  </si>
  <si>
    <t>2019_075</t>
  </si>
  <si>
    <t>2019_076</t>
  </si>
  <si>
    <t>2019_077</t>
  </si>
  <si>
    <t>2019_078</t>
  </si>
  <si>
    <t>2019_079</t>
  </si>
  <si>
    <t>2019_080</t>
  </si>
  <si>
    <t>2019_081</t>
  </si>
  <si>
    <t>2019_082</t>
  </si>
  <si>
    <t>2019_083</t>
  </si>
  <si>
    <t>2019_084</t>
  </si>
  <si>
    <t>2019_085</t>
  </si>
  <si>
    <t>2019_086</t>
  </si>
  <si>
    <t>2019_087</t>
  </si>
  <si>
    <t>2019_088</t>
  </si>
  <si>
    <t>2019_089</t>
  </si>
  <si>
    <t>2019_090</t>
  </si>
  <si>
    <t>2019_091</t>
  </si>
  <si>
    <t>2019_092</t>
  </si>
  <si>
    <t>2019_093</t>
  </si>
  <si>
    <t>2019_094</t>
  </si>
  <si>
    <t>2019_095</t>
  </si>
  <si>
    <t>2019_096</t>
  </si>
  <si>
    <t>2019_097</t>
  </si>
  <si>
    <t>2019_098</t>
  </si>
  <si>
    <t>2019_099</t>
  </si>
  <si>
    <t>2019_100</t>
  </si>
  <si>
    <t>2019_101</t>
  </si>
  <si>
    <t>2019_102</t>
  </si>
  <si>
    <t>2019_103</t>
  </si>
  <si>
    <t>2019_104</t>
  </si>
  <si>
    <t>2019_105</t>
  </si>
  <si>
    <t>2019_106</t>
  </si>
  <si>
    <t>2019_107</t>
  </si>
  <si>
    <t>2019_108</t>
  </si>
  <si>
    <t>2019_109</t>
  </si>
  <si>
    <t>2019_110</t>
  </si>
  <si>
    <t>2019_111</t>
  </si>
  <si>
    <t>2019_112</t>
  </si>
  <si>
    <t>2019_113</t>
  </si>
  <si>
    <t>2019_114</t>
  </si>
  <si>
    <t>2019_115</t>
  </si>
  <si>
    <t>2019_116</t>
  </si>
  <si>
    <t>2019_117</t>
  </si>
  <si>
    <t>2019_118</t>
  </si>
  <si>
    <t>2019_119</t>
  </si>
  <si>
    <t>2019_120</t>
  </si>
  <si>
    <t>2019_121</t>
  </si>
  <si>
    <t>2019_122</t>
  </si>
  <si>
    <t>2019_123</t>
  </si>
  <si>
    <t>2019_124</t>
  </si>
  <si>
    <t>2019_125</t>
  </si>
  <si>
    <t>2019_126</t>
  </si>
  <si>
    <t>2019_127</t>
  </si>
  <si>
    <t>2019_128</t>
  </si>
  <si>
    <t>2019_129</t>
  </si>
  <si>
    <t>2019_130</t>
  </si>
  <si>
    <t>2019_131</t>
  </si>
  <si>
    <t>2019_132</t>
  </si>
  <si>
    <t>2019_133</t>
  </si>
  <si>
    <t>2019_134</t>
  </si>
  <si>
    <t>2019_135</t>
  </si>
  <si>
    <t>2019_136</t>
  </si>
  <si>
    <t>2019_137</t>
  </si>
  <si>
    <t>2019_138</t>
  </si>
  <si>
    <t>2019_139</t>
  </si>
  <si>
    <t>2019_140</t>
  </si>
  <si>
    <t>2019_141</t>
  </si>
  <si>
    <t>2019_142</t>
  </si>
  <si>
    <t>2019_143</t>
  </si>
  <si>
    <t>2019_144</t>
  </si>
  <si>
    <t>2019_145</t>
  </si>
  <si>
    <t>2019_146</t>
  </si>
  <si>
    <t>2019_147</t>
  </si>
  <si>
    <t>2019_148</t>
  </si>
  <si>
    <t>2019_149</t>
  </si>
  <si>
    <t>2019_150</t>
  </si>
  <si>
    <t>2019_151</t>
  </si>
  <si>
    <t>2019_152</t>
  </si>
  <si>
    <t>2019_153</t>
  </si>
  <si>
    <t>2019_154</t>
  </si>
  <si>
    <t>2019_155</t>
  </si>
  <si>
    <t>2019_156</t>
  </si>
  <si>
    <t>2019_157</t>
  </si>
  <si>
    <t>2019_158</t>
  </si>
  <si>
    <t>2019_159</t>
  </si>
  <si>
    <t>2019_160</t>
  </si>
  <si>
    <t>2019_161</t>
  </si>
  <si>
    <t>2019_162</t>
  </si>
  <si>
    <t>2019_163</t>
  </si>
  <si>
    <t>2019_164</t>
  </si>
  <si>
    <t>2019_165</t>
  </si>
  <si>
    <t>2019_166</t>
  </si>
  <si>
    <t>2019_167</t>
  </si>
  <si>
    <t>2019_168</t>
  </si>
  <si>
    <t>2019_169</t>
  </si>
  <si>
    <t>2019_170</t>
  </si>
  <si>
    <t>2019_171</t>
  </si>
  <si>
    <t>2019_172</t>
  </si>
  <si>
    <t>2019_173</t>
  </si>
  <si>
    <t>2019_174</t>
  </si>
  <si>
    <t>2019_175</t>
  </si>
  <si>
    <t>2019_176</t>
  </si>
  <si>
    <t>2019_177</t>
  </si>
  <si>
    <t>2019_178</t>
  </si>
  <si>
    <t>2019_179</t>
  </si>
  <si>
    <t>2019_180</t>
  </si>
  <si>
    <t>2019_181</t>
  </si>
  <si>
    <t>2019_182</t>
  </si>
  <si>
    <t>2019_183</t>
  </si>
  <si>
    <t>2019_184</t>
  </si>
  <si>
    <t>2019_185</t>
  </si>
  <si>
    <t>2019_186</t>
  </si>
  <si>
    <t>2019_187</t>
  </si>
  <si>
    <t>2019_188</t>
  </si>
  <si>
    <t>2019_189</t>
  </si>
  <si>
    <t>2019_190</t>
  </si>
  <si>
    <t>2019_191</t>
  </si>
  <si>
    <t>2019_192</t>
  </si>
  <si>
    <t>2019_193</t>
  </si>
  <si>
    <t>2019_194</t>
  </si>
  <si>
    <t>2019_195</t>
  </si>
  <si>
    <t>2019_196</t>
  </si>
  <si>
    <t>2019_197</t>
  </si>
  <si>
    <t>2019_198</t>
  </si>
  <si>
    <t>2019_199</t>
  </si>
  <si>
    <t>2019_200</t>
  </si>
  <si>
    <t>2019_201</t>
  </si>
  <si>
    <t>2019_202</t>
  </si>
  <si>
    <t>2019_203</t>
  </si>
  <si>
    <t>2019_204</t>
  </si>
  <si>
    <t>2019_205</t>
  </si>
  <si>
    <t>2019_206</t>
  </si>
  <si>
    <t>2019_207</t>
  </si>
  <si>
    <t>2019_208</t>
  </si>
  <si>
    <t>2019_209</t>
  </si>
  <si>
    <t>2019_210</t>
  </si>
  <si>
    <t>2019_211</t>
  </si>
  <si>
    <t>2019_212</t>
  </si>
  <si>
    <t>2019_213</t>
  </si>
  <si>
    <t>2019_214</t>
  </si>
  <si>
    <t>2019_215</t>
  </si>
  <si>
    <t>2019_216</t>
  </si>
  <si>
    <t>2019_217</t>
  </si>
  <si>
    <t>2019_218</t>
  </si>
  <si>
    <t>2019_219</t>
  </si>
  <si>
    <t>2019_220</t>
  </si>
  <si>
    <t>2019_221</t>
  </si>
  <si>
    <t>2019_222</t>
  </si>
  <si>
    <t>2019_223</t>
  </si>
  <si>
    <t>2019_224</t>
  </si>
  <si>
    <t>2019_225</t>
  </si>
  <si>
    <t>2019_226</t>
  </si>
  <si>
    <t>2019_227</t>
  </si>
  <si>
    <t>2019_228</t>
  </si>
  <si>
    <t>2019_229</t>
  </si>
  <si>
    <t>2019_230</t>
  </si>
  <si>
    <t>2019_231</t>
  </si>
  <si>
    <t>2019_232</t>
  </si>
  <si>
    <t>2019_233</t>
  </si>
  <si>
    <t>2019_234</t>
  </si>
  <si>
    <t>2019_235</t>
  </si>
  <si>
    <t>2019_236</t>
  </si>
  <si>
    <t>2019_237</t>
  </si>
  <si>
    <t>2019_238</t>
  </si>
  <si>
    <t>2019_239</t>
  </si>
  <si>
    <t>2019_240</t>
  </si>
  <si>
    <t>2019_241</t>
  </si>
  <si>
    <t>2019_242</t>
  </si>
  <si>
    <t>2019_243</t>
  </si>
  <si>
    <t>2019_244</t>
  </si>
  <si>
    <t>2019_245</t>
  </si>
  <si>
    <t>2019_246</t>
  </si>
  <si>
    <t>2019_247</t>
  </si>
  <si>
    <t>2019_248</t>
  </si>
  <si>
    <t>2019_249</t>
  </si>
  <si>
    <t>2019_250</t>
  </si>
  <si>
    <t>Coralie</t>
  </si>
  <si>
    <t>Patrick</t>
  </si>
  <si>
    <t>André</t>
  </si>
  <si>
    <t>José</t>
  </si>
  <si>
    <t>Olivier</t>
  </si>
  <si>
    <t>Gérard</t>
  </si>
  <si>
    <t>thierry</t>
  </si>
  <si>
    <t>Téléphone portable</t>
  </si>
  <si>
    <t xml:space="preserve"> Type d'Adhésion</t>
  </si>
  <si>
    <t>Type de Cours</t>
  </si>
  <si>
    <t>Moyen de paiement</t>
  </si>
  <si>
    <t>Réduction Famille</t>
  </si>
  <si>
    <t>Niveau de Sponsoring</t>
  </si>
  <si>
    <t xml:space="preserve">Licence été Adulte et jeune </t>
  </si>
  <si>
    <t>Pas de cours</t>
  </si>
  <si>
    <t>Pas de réduction</t>
  </si>
  <si>
    <t>Type de cours</t>
  </si>
  <si>
    <t>A Remplir</t>
  </si>
  <si>
    <t>Type de sponsoring</t>
  </si>
  <si>
    <t>Non Sponsor</t>
  </si>
  <si>
    <t>Montant réduction</t>
  </si>
  <si>
    <t>07xxxxxxxx</t>
  </si>
  <si>
    <t>06xxxxxxxx</t>
  </si>
  <si>
    <t>xxxxx@free.fr</t>
  </si>
  <si>
    <t>Rue du président</t>
  </si>
  <si>
    <t>Goub</t>
  </si>
  <si>
    <t>Chev</t>
  </si>
  <si>
    <t>Luq</t>
  </si>
  <si>
    <t>Peg</t>
  </si>
  <si>
    <t>Bru</t>
  </si>
  <si>
    <t>De Oli</t>
  </si>
  <si>
    <t>Gran</t>
  </si>
  <si>
    <t>Bell</t>
  </si>
  <si>
    <t>Bar</t>
  </si>
  <si>
    <t>Montant2</t>
  </si>
  <si>
    <t>Montant3</t>
  </si>
  <si>
    <t>Code_Client</t>
  </si>
  <si>
    <t>=DECALER('Base Adhérents'!$A$3;;;NBVAL('Base Adhérents'!$A:$A)-1)</t>
  </si>
  <si>
    <t>='Base Tarifaire'!$B$2:$B$11</t>
  </si>
  <si>
    <t>='Base Tarifaire'!$D$2:$D$11</t>
  </si>
  <si>
    <t>='Base Tarifaire'!$H$2:$H$11</t>
  </si>
  <si>
    <t>Moyen_de_paiement</t>
  </si>
  <si>
    <t>='Base Tarifaire'!$E$2:$E$11</t>
  </si>
  <si>
    <t>Niveau_de_Sponsoring</t>
  </si>
  <si>
    <t>='Base Tarifaire'!$G$2:$G$11</t>
  </si>
  <si>
    <t>Réduction_Famille</t>
  </si>
  <si>
    <t>='Base Tarifaire'!$F$2:$F$11</t>
  </si>
  <si>
    <t>Tab_Client</t>
  </si>
  <si>
    <t>=DECALER('Base Adhérents'!$A$3;;;NBVAL('Base Adhérents'!$A:$A)-1;7)</t>
  </si>
  <si>
    <t>Type_d_Adhésion</t>
  </si>
  <si>
    <t>='Base Tarifaire'!$A$2:$A$11</t>
  </si>
  <si>
    <t>Type_de_Cours</t>
  </si>
  <si>
    <t>='Base Tarifaire'!$C$2:$C$11</t>
  </si>
  <si>
    <t>Zones nommées</t>
  </si>
  <si>
    <t>Montant Total</t>
  </si>
  <si>
    <t>ü</t>
  </si>
  <si>
    <t>Réduction</t>
  </si>
  <si>
    <t>Famille</t>
  </si>
  <si>
    <t>Membre 1</t>
  </si>
  <si>
    <t>Membre 2</t>
  </si>
  <si>
    <t>Membre 3</t>
  </si>
  <si>
    <t>Membre 4</t>
  </si>
  <si>
    <t>Montant à Payer</t>
  </si>
  <si>
    <t>Seuil</t>
  </si>
  <si>
    <t>Famille 1</t>
  </si>
  <si>
    <t xml:space="preserve">Famille </t>
  </si>
  <si>
    <t xml:space="preserve">Montant total à payer </t>
  </si>
  <si>
    <t>Chèque</t>
  </si>
  <si>
    <t>Chèques x 2</t>
  </si>
  <si>
    <t>Chèques x 3</t>
  </si>
  <si>
    <t>Moyens de paiements</t>
  </si>
  <si>
    <t>Adhésions SMT - 2019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</si>
</sst>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00000"/>
    <numFmt numFmtId="166" formatCode="0#&quot; &quot;##&quot; &quot;##&quot; &quot;##&quot; &quot;##"/>
    <numFmt numFmtId="167" formatCode="_-* #,##0\ &quot;€&quot;_-;\-* #,##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rgb="FF00B050"/>
      <name val="Wingdings"/>
      <charset val="2"/>
    </font>
    <font>
      <b/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0" borderId="0" xfId="0" applyNumberFormat="1"/>
    <xf numFmtId="10" fontId="0" fillId="0" borderId="0" xfId="0" applyNumberFormat="1"/>
    <xf numFmtId="164" fontId="0" fillId="0" borderId="0" xfId="0" applyNumberFormat="1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7" fontId="0" fillId="0" borderId="0" xfId="2" applyNumberFormat="1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9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4" fontId="0" fillId="0" borderId="0" xfId="0" applyNumberFormat="1" applyFill="1"/>
    <xf numFmtId="0" fontId="0" fillId="0" borderId="0" xfId="0" applyFill="1"/>
    <xf numFmtId="10" fontId="0" fillId="0" borderId="0" xfId="0" applyNumberFormat="1" applyFill="1"/>
    <xf numFmtId="9" fontId="0" fillId="0" borderId="0" xfId="0" applyNumberFormat="1" applyFill="1"/>
    <xf numFmtId="0" fontId="0" fillId="2" borderId="3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167" fontId="0" fillId="0" borderId="0" xfId="2" applyNumberFormat="1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167" fontId="3" fillId="4" borderId="10" xfId="2" applyNumberFormat="1" applyFont="1" applyFill="1" applyBorder="1" applyAlignment="1">
      <alignment horizontal="center" vertical="center"/>
    </xf>
    <xf numFmtId="167" fontId="3" fillId="4" borderId="11" xfId="2" applyNumberFormat="1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167" fontId="8" fillId="0" borderId="0" xfId="2" applyNumberFormat="1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167" fontId="8" fillId="0" borderId="0" xfId="2" applyNumberFormat="1" applyFont="1" applyFill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167" fontId="7" fillId="5" borderId="17" xfId="2" applyNumberFormat="1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left"/>
    </xf>
    <xf numFmtId="0" fontId="0" fillId="0" borderId="19" xfId="0" applyBorder="1"/>
    <xf numFmtId="165" fontId="0" fillId="0" borderId="19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167" fontId="3" fillId="4" borderId="20" xfId="2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7" fontId="3" fillId="0" borderId="22" xfId="2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7" fontId="3" fillId="0" borderId="24" xfId="2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0" fillId="0" borderId="26" xfId="0" applyBorder="1"/>
    <xf numFmtId="165" fontId="0" fillId="0" borderId="26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7" fontId="3" fillId="0" borderId="28" xfId="2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  <xf numFmtId="0" fontId="2" fillId="0" borderId="29" xfId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7" fillId="5" borderId="31" xfId="0" applyFont="1" applyFill="1" applyBorder="1" applyAlignment="1">
      <alignment horizontal="center" vertical="center" wrapText="1"/>
    </xf>
    <xf numFmtId="167" fontId="7" fillId="5" borderId="16" xfId="2" applyNumberFormat="1" applyFont="1" applyFill="1" applyBorder="1" applyAlignment="1">
      <alignment horizontal="center" vertical="center" wrapText="1"/>
    </xf>
    <xf numFmtId="0" fontId="3" fillId="0" borderId="18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0" fontId="3" fillId="0" borderId="18" xfId="1" applyFont="1" applyFill="1" applyBorder="1" applyAlignment="1">
      <alignment horizontal="center" vertical="center"/>
    </xf>
    <xf numFmtId="167" fontId="3" fillId="0" borderId="22" xfId="2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center" vertical="center"/>
    </xf>
    <xf numFmtId="167" fontId="3" fillId="0" borderId="24" xfId="2" applyNumberFormat="1" applyFont="1" applyFill="1" applyBorder="1" applyAlignment="1">
      <alignment horizontal="center" vertical="center"/>
    </xf>
    <xf numFmtId="0" fontId="3" fillId="0" borderId="25" xfId="1" applyFont="1" applyFill="1" applyBorder="1" applyAlignment="1">
      <alignment horizontal="center" vertical="center"/>
    </xf>
    <xf numFmtId="167" fontId="3" fillId="0" borderId="28" xfId="2" applyNumberFormat="1" applyFont="1" applyFill="1" applyBorder="1" applyAlignment="1">
      <alignment horizontal="center" vertical="center"/>
    </xf>
    <xf numFmtId="167" fontId="9" fillId="0" borderId="0" xfId="2" applyNumberFormat="1" applyFont="1" applyFill="1" applyAlignment="1">
      <alignment horizontal="center" vertical="center"/>
    </xf>
    <xf numFmtId="167" fontId="10" fillId="6" borderId="13" xfId="2" applyNumberFormat="1" applyFont="1" applyFill="1" applyBorder="1" applyAlignment="1">
      <alignment horizontal="center" vertical="center"/>
    </xf>
    <xf numFmtId="167" fontId="10" fillId="6" borderId="8" xfId="2" applyNumberFormat="1" applyFont="1" applyFill="1" applyBorder="1" applyAlignment="1">
      <alignment horizontal="center" vertical="center"/>
    </xf>
    <xf numFmtId="167" fontId="10" fillId="6" borderId="9" xfId="2" applyNumberFormat="1" applyFont="1" applyFill="1" applyBorder="1" applyAlignment="1">
      <alignment horizontal="center" vertical="center"/>
    </xf>
    <xf numFmtId="167" fontId="1" fillId="0" borderId="0" xfId="2" applyNumberFormat="1" applyFont="1" applyFill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</xdr:colOff>
          <xdr:row>162</xdr:row>
          <xdr:rowOff>0</xdr:rowOff>
        </xdr:from>
        <xdr:to>
          <xdr:col>1</xdr:col>
          <xdr:colOff>447675</xdr:colOff>
          <xdr:row>162</xdr:row>
          <xdr:rowOff>190500</xdr:rowOff>
        </xdr:to>
        <xdr:sp macro="" textlink="">
          <xdr:nvSpPr>
            <xdr:cNvPr id="3559" name="Option Button 487" hidden="1">
              <a:extLst>
                <a:ext uri="{63B3BB69-23CF-44E3-9099-C40C66FF867C}">
                  <a14:compatExt spid="_x0000_s3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ypeCours" displayName="TypeCours" ref="D1:E10" totalsRowShown="0" headerRowDxfId="8" headerRowBorderDxfId="7" tableBorderDxfId="6">
  <autoFilter ref="D1:E10"/>
  <tableColumns count="2">
    <tableColumn id="1" name="Type de Cours"/>
    <tableColumn id="2" name="Montant2" dataDxfId="5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Reductions" displayName="Reductions" ref="I1:K5" totalsRowShown="0" headerRowDxfId="4" headerRowBorderDxfId="3" tableBorderDxfId="2">
  <autoFilter ref="I1:K5"/>
  <tableColumns count="3">
    <tableColumn id="1" name="Réduction Famille"/>
    <tableColumn id="2" name="Seuil"/>
    <tableColumn id="3" name="Réduction" data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xxxxx@free.fr" TargetMode="External"/><Relationship Id="rId1" Type="http://schemas.openxmlformats.org/officeDocument/2006/relationships/hyperlink" Target="mailto:xxxxx@free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6600"/>
  </sheetPr>
  <dimension ref="A1:X252"/>
  <sheetViews>
    <sheetView tabSelected="1" zoomScale="80" zoomScaleNormal="80" workbookViewId="0">
      <pane ySplit="2" topLeftCell="A3" activePane="bottomLeft" state="frozen"/>
      <selection pane="bottomLeft" activeCell="H1" sqref="H1"/>
    </sheetView>
  </sheetViews>
  <sheetFormatPr baseColWidth="10" defaultRowHeight="15" x14ac:dyDescent="0.25"/>
  <cols>
    <col min="1" max="1" width="11.5703125" style="1" customWidth="1"/>
    <col min="2" max="4" width="9.42578125" customWidth="1"/>
    <col min="5" max="5" width="25" customWidth="1"/>
    <col min="6" max="6" width="23.7109375" customWidth="1"/>
    <col min="7" max="8" width="25" customWidth="1"/>
    <col min="9" max="9" width="9.28515625" style="2" customWidth="1"/>
    <col min="10" max="10" width="26.42578125" customWidth="1"/>
    <col min="11" max="11" width="18.140625" style="1" customWidth="1"/>
    <col min="12" max="12" width="15.85546875" style="1" bestFit="1" customWidth="1"/>
    <col min="13" max="13" width="46.7109375" style="1" bestFit="1" customWidth="1"/>
    <col min="14" max="14" width="16.140625" style="11" customWidth="1"/>
    <col min="15" max="15" width="53.140625" style="1" bestFit="1" customWidth="1"/>
    <col min="16" max="16" width="16.140625" style="11" customWidth="1"/>
    <col min="17" max="17" width="18" style="1" customWidth="1"/>
    <col min="18" max="18" width="44.85546875" style="21" bestFit="1" customWidth="1"/>
    <col min="19" max="19" width="17.7109375" style="22" bestFit="1" customWidth="1"/>
    <col min="20" max="20" width="16.140625" style="22" hidden="1" customWidth="1"/>
    <col min="21" max="21" width="20.28515625" style="1" customWidth="1"/>
    <col min="22" max="22" width="16.140625" style="11" customWidth="1"/>
    <col min="23" max="23" width="20.5703125" style="84" customWidth="1"/>
    <col min="24" max="24" width="17.7109375" customWidth="1"/>
  </cols>
  <sheetData>
    <row r="1" spans="1:24" s="27" customFormat="1" ht="36" customHeight="1" thickBot="1" x14ac:dyDescent="0.3">
      <c r="B1" s="32" t="s">
        <v>361</v>
      </c>
      <c r="C1" s="32"/>
      <c r="D1" s="32"/>
      <c r="E1" s="32"/>
      <c r="F1" s="32"/>
      <c r="I1" s="28"/>
      <c r="N1" s="29"/>
      <c r="P1" s="29"/>
      <c r="R1" s="30"/>
      <c r="S1" s="31"/>
      <c r="T1" s="31"/>
      <c r="V1" s="29"/>
      <c r="W1" s="80"/>
    </row>
    <row r="2" spans="1:24" s="33" customFormat="1" ht="62.25" customHeight="1" thickBot="1" x14ac:dyDescent="0.3">
      <c r="A2" s="34" t="s">
        <v>3</v>
      </c>
      <c r="B2" s="35" t="s">
        <v>345</v>
      </c>
      <c r="C2" s="35"/>
      <c r="D2" s="35"/>
      <c r="E2" s="35" t="s">
        <v>37</v>
      </c>
      <c r="F2" s="35" t="s">
        <v>38</v>
      </c>
      <c r="G2" s="35" t="s">
        <v>0</v>
      </c>
      <c r="H2" s="35" t="s">
        <v>1</v>
      </c>
      <c r="I2" s="35" t="s">
        <v>21</v>
      </c>
      <c r="J2" s="35" t="s">
        <v>2</v>
      </c>
      <c r="K2" s="35" t="s">
        <v>297</v>
      </c>
      <c r="L2" s="60" t="s">
        <v>5</v>
      </c>
      <c r="M2" s="34" t="s">
        <v>22</v>
      </c>
      <c r="N2" s="66" t="s">
        <v>6</v>
      </c>
      <c r="O2" s="34" t="s">
        <v>306</v>
      </c>
      <c r="P2" s="66" t="s">
        <v>6</v>
      </c>
      <c r="Q2" s="70" t="s">
        <v>344</v>
      </c>
      <c r="R2" s="34" t="s">
        <v>301</v>
      </c>
      <c r="S2" s="36" t="s">
        <v>310</v>
      </c>
      <c r="T2" s="65" t="s">
        <v>352</v>
      </c>
      <c r="U2" s="35" t="s">
        <v>308</v>
      </c>
      <c r="V2" s="37" t="s">
        <v>6</v>
      </c>
      <c r="W2" s="26" t="s">
        <v>356</v>
      </c>
      <c r="X2" s="59" t="s">
        <v>360</v>
      </c>
    </row>
    <row r="3" spans="1:24" ht="19.5" customHeight="1" x14ac:dyDescent="0.25">
      <c r="A3" s="38" t="s">
        <v>40</v>
      </c>
      <c r="B3" s="39"/>
      <c r="C3" s="39" t="s">
        <v>345</v>
      </c>
      <c r="D3" s="39"/>
      <c r="E3" s="40" t="s">
        <v>315</v>
      </c>
      <c r="F3" s="40" t="s">
        <v>39</v>
      </c>
      <c r="G3" s="40" t="s">
        <v>314</v>
      </c>
      <c r="H3" s="41" t="s">
        <v>32</v>
      </c>
      <c r="I3" s="42">
        <v>1700</v>
      </c>
      <c r="J3" s="40" t="s">
        <v>25</v>
      </c>
      <c r="K3" s="43" t="s">
        <v>312</v>
      </c>
      <c r="L3" s="61" t="s">
        <v>313</v>
      </c>
      <c r="M3" s="67" t="s">
        <v>11</v>
      </c>
      <c r="N3" s="46">
        <f>INDEX(Montant,MATCH(M3,Type_d_Adhésion,0))</f>
        <v>185</v>
      </c>
      <c r="O3" s="67" t="s">
        <v>14</v>
      </c>
      <c r="P3" s="46">
        <f>INDEX(Montant2,MATCH(O3,Type_de_Cours,0))</f>
        <v>330</v>
      </c>
      <c r="Q3" s="71">
        <f>SUM(N3+P3)</f>
        <v>515</v>
      </c>
      <c r="R3" s="74" t="str">
        <f>IF(OR($D3&lt;&gt;"ü",COUNTIF($E$3:E3,E3)&gt;1),"Pas de réduction",INDEX(Reductions[Réduction Famille],MATCH(SUMIFS(Q:Q,E:E,E3),Reductions[Seuil],1),1))</f>
        <v>Pas de réduction</v>
      </c>
      <c r="S3" s="75">
        <f>IF(OR(R3="Pas de réduction",COUNTIF($E$3:E3,E3)&gt;1),0,VLOOKUP(R3,Reductions[],3,0)*SUMIFS(Q:Q,E:E,E3))</f>
        <v>0</v>
      </c>
      <c r="T3" s="44">
        <f>IF(D3="ü",SUMIFS(Q:Q,E:E,E3),Q3)-S3</f>
        <v>515</v>
      </c>
      <c r="U3" s="45" t="s">
        <v>27</v>
      </c>
      <c r="V3" s="46">
        <f>INDEX(Montant3,MATCH(U3,Niveau_de_Sponsoring,0))</f>
        <v>400</v>
      </c>
      <c r="W3" s="81">
        <f>SUM(T3+V3)</f>
        <v>915</v>
      </c>
      <c r="X3" s="57" t="s">
        <v>307</v>
      </c>
    </row>
    <row r="4" spans="1:24" ht="19.5" customHeight="1" x14ac:dyDescent="0.25">
      <c r="A4" s="47" t="s">
        <v>41</v>
      </c>
      <c r="B4" s="12"/>
      <c r="C4" s="12" t="s">
        <v>345</v>
      </c>
      <c r="D4" s="12"/>
      <c r="E4" s="8" t="s">
        <v>316</v>
      </c>
      <c r="F4" s="8" t="s">
        <v>290</v>
      </c>
      <c r="G4" s="8" t="s">
        <v>314</v>
      </c>
      <c r="H4" s="7" t="s">
        <v>32</v>
      </c>
      <c r="I4" s="9">
        <v>1700</v>
      </c>
      <c r="J4" s="8" t="s">
        <v>25</v>
      </c>
      <c r="K4" s="10" t="s">
        <v>311</v>
      </c>
      <c r="L4" s="62" t="s">
        <v>313</v>
      </c>
      <c r="M4" s="68" t="s">
        <v>7</v>
      </c>
      <c r="N4" s="48">
        <f>INDEX(Montant,MATCH(M4,Type_d_Adhésion,0))</f>
        <v>295</v>
      </c>
      <c r="O4" s="68" t="s">
        <v>304</v>
      </c>
      <c r="P4" s="48">
        <f>INDEX(Montant2,MATCH(O4,Type_de_Cours,0))</f>
        <v>0</v>
      </c>
      <c r="Q4" s="72">
        <f>SUM(N4+P4)</f>
        <v>295</v>
      </c>
      <c r="R4" s="76" t="str">
        <f>IF(OR($D4&lt;&gt;"ü",COUNTIF($E$3:E4,E4)&gt;1),"Pas de réduction",INDEX(Reductions[Réduction Famille],MATCH(SUMIFS(Q:Q,E:E,E4),Reductions[Seuil],1),1))</f>
        <v>Pas de réduction</v>
      </c>
      <c r="S4" s="77">
        <f>IF(OR(R4="Pas de réduction",COUNTIF($E$3:E4,E4)&gt;1),0,VLOOKUP(R4,Reductions[],3,0)*SUMIFS(Q:Q,E:E,E4))</f>
        <v>0</v>
      </c>
      <c r="T4" s="24">
        <f>IF(D4="ü",SUMIFS(Q:Q,E:E,E4),Q4)-S4</f>
        <v>295</v>
      </c>
      <c r="U4" s="14" t="s">
        <v>309</v>
      </c>
      <c r="V4" s="48">
        <f>INDEX(Montant3,MATCH(U4,Niveau_de_Sponsoring,0))</f>
        <v>0</v>
      </c>
      <c r="W4" s="82">
        <f>SUM(T4+V4)</f>
        <v>295</v>
      </c>
      <c r="X4" s="56" t="s">
        <v>307</v>
      </c>
    </row>
    <row r="5" spans="1:24" ht="19.5" customHeight="1" x14ac:dyDescent="0.25">
      <c r="A5" s="47" t="s">
        <v>42</v>
      </c>
      <c r="B5" s="12"/>
      <c r="C5" s="12"/>
      <c r="D5" s="12" t="s">
        <v>345</v>
      </c>
      <c r="E5" s="7" t="s">
        <v>317</v>
      </c>
      <c r="F5" s="7" t="s">
        <v>291</v>
      </c>
      <c r="G5" s="8" t="s">
        <v>314</v>
      </c>
      <c r="H5" s="7" t="s">
        <v>32</v>
      </c>
      <c r="I5" s="9">
        <v>1700</v>
      </c>
      <c r="J5" s="7" t="s">
        <v>20</v>
      </c>
      <c r="K5" s="10" t="s">
        <v>312</v>
      </c>
      <c r="L5" s="62" t="s">
        <v>313</v>
      </c>
      <c r="M5" s="68" t="s">
        <v>36</v>
      </c>
      <c r="N5" s="48">
        <f>INDEX(Montant,MATCH(M5,Type_d_Adhésion,0))</f>
        <v>34</v>
      </c>
      <c r="O5" s="68" t="s">
        <v>19</v>
      </c>
      <c r="P5" s="48">
        <f>INDEX(Montant2,MATCH(O5,Type_de_Cours,0))</f>
        <v>195</v>
      </c>
      <c r="Q5" s="72">
        <f>SUM(N5+P5)</f>
        <v>229</v>
      </c>
      <c r="R5" s="76" t="str">
        <f>IF(OR($D5&lt;&gt;"ü",COUNTIF($E$3:E5,E5)&gt;1),"Pas de réduction",INDEX(Reductions[Réduction Famille],MATCH(SUMIFS(Q:Q,E:E,E5),Reductions[Seuil],1),1))</f>
        <v>Pas de réduction</v>
      </c>
      <c r="S5" s="77">
        <f>IF(OR(R5="Pas de réduction",COUNTIF($E$3:E5,E5)&gt;1),0,VLOOKUP(R5,Reductions[],3,0)*SUMIFS(Q:Q,E:E,E5))</f>
        <v>0</v>
      </c>
      <c r="T5" s="24">
        <f>IF(D5="ü",SUMIFS(Q:Q,E:E,E5),Q5)-S5</f>
        <v>229</v>
      </c>
      <c r="U5" s="14" t="s">
        <v>309</v>
      </c>
      <c r="V5" s="48">
        <f>INDEX(Montant3,MATCH(U5,Niveau_de_Sponsoring,0))</f>
        <v>0</v>
      </c>
      <c r="W5" s="82">
        <f>SUM(T5+V5)</f>
        <v>229</v>
      </c>
      <c r="X5" s="56" t="s">
        <v>307</v>
      </c>
    </row>
    <row r="6" spans="1:24" ht="19.5" customHeight="1" x14ac:dyDescent="0.25">
      <c r="A6" s="47" t="s">
        <v>43</v>
      </c>
      <c r="B6" s="12"/>
      <c r="C6" s="12" t="s">
        <v>345</v>
      </c>
      <c r="D6" s="12"/>
      <c r="E6" s="7" t="s">
        <v>318</v>
      </c>
      <c r="F6" s="7" t="s">
        <v>292</v>
      </c>
      <c r="G6" s="8" t="s">
        <v>314</v>
      </c>
      <c r="H6" s="7" t="s">
        <v>32</v>
      </c>
      <c r="I6" s="9">
        <v>1700</v>
      </c>
      <c r="J6" s="7" t="s">
        <v>25</v>
      </c>
      <c r="K6" s="10" t="s">
        <v>311</v>
      </c>
      <c r="L6" s="62" t="s">
        <v>313</v>
      </c>
      <c r="M6" s="68" t="s">
        <v>303</v>
      </c>
      <c r="N6" s="48">
        <f>INDEX(Montant,MATCH(M6,Type_d_Adhésion,0))</f>
        <v>70</v>
      </c>
      <c r="O6" s="68" t="s">
        <v>304</v>
      </c>
      <c r="P6" s="48">
        <f>INDEX(Montant2,MATCH(O6,Type_de_Cours,0))</f>
        <v>0</v>
      </c>
      <c r="Q6" s="72">
        <f>SUM(N6+P6)</f>
        <v>70</v>
      </c>
      <c r="R6" s="76" t="str">
        <f>IF(OR($D6&lt;&gt;"ü",COUNTIF($E$3:E6,E6)&gt;1),"Pas de réduction",INDEX(Reductions[Réduction Famille],MATCH(SUMIFS(Q:Q,E:E,E6),Reductions[Seuil],1),1))</f>
        <v>Pas de réduction</v>
      </c>
      <c r="S6" s="77">
        <f>IF(OR(R6="Pas de réduction",COUNTIF($E$3:E6,E6)&gt;1),0,VLOOKUP(R6,Reductions[],3,0)*SUMIFS(Q:Q,E:E,E6))</f>
        <v>0</v>
      </c>
      <c r="T6" s="24">
        <f>IF(D6="ü",SUMIFS(Q:Q,E:E,E6),Q6)-S6</f>
        <v>70</v>
      </c>
      <c r="U6" s="14" t="s">
        <v>309</v>
      </c>
      <c r="V6" s="48">
        <f>INDEX(Montant3,MATCH(U6,Niveau_de_Sponsoring,0))</f>
        <v>0</v>
      </c>
      <c r="W6" s="82">
        <f>SUM(T6+V6)</f>
        <v>70</v>
      </c>
      <c r="X6" s="56" t="s">
        <v>307</v>
      </c>
    </row>
    <row r="7" spans="1:24" ht="19.5" customHeight="1" x14ac:dyDescent="0.25">
      <c r="A7" s="47" t="s">
        <v>44</v>
      </c>
      <c r="B7" s="12"/>
      <c r="C7" s="12"/>
      <c r="D7" s="12"/>
      <c r="E7" s="7" t="s">
        <v>319</v>
      </c>
      <c r="F7" s="7" t="s">
        <v>292</v>
      </c>
      <c r="G7" s="8" t="s">
        <v>314</v>
      </c>
      <c r="H7" s="7" t="s">
        <v>32</v>
      </c>
      <c r="I7" s="9">
        <v>1700</v>
      </c>
      <c r="J7" s="7" t="s">
        <v>20</v>
      </c>
      <c r="K7" s="10" t="s">
        <v>312</v>
      </c>
      <c r="L7" s="62" t="s">
        <v>313</v>
      </c>
      <c r="M7" s="68" t="s">
        <v>17</v>
      </c>
      <c r="N7" s="48">
        <f>INDEX(Montant,MATCH(M7,Type_d_Adhésion,0))</f>
        <v>145</v>
      </c>
      <c r="O7" s="68" t="s">
        <v>14</v>
      </c>
      <c r="P7" s="48">
        <f>INDEX(Montant2,MATCH(O7,Type_de_Cours,0))</f>
        <v>330</v>
      </c>
      <c r="Q7" s="72">
        <f>SUM(N7+P7)</f>
        <v>475</v>
      </c>
      <c r="R7" s="76" t="str">
        <f>IF(OR($D7&lt;&gt;"ü",COUNTIF($E$3:E7,E7)&gt;1),"Pas de réduction",INDEX(Reductions[Réduction Famille],MATCH(SUMIFS(Q:Q,E:E,E7),Reductions[Seuil],1),1))</f>
        <v>Pas de réduction</v>
      </c>
      <c r="S7" s="77">
        <f>IF(OR(R7="Pas de réduction",COUNTIF($E$3:E7,E7)&gt;1),0,VLOOKUP(R7,Reductions[],3,0)*SUMIFS(Q:Q,E:E,E7))</f>
        <v>0</v>
      </c>
      <c r="T7" s="24">
        <f>IF(D7="ü",SUMIFS(Q:Q,E:E,E7),Q7)-S7</f>
        <v>475</v>
      </c>
      <c r="U7" s="14" t="s">
        <v>309</v>
      </c>
      <c r="V7" s="48">
        <f>INDEX(Montant3,MATCH(U7,Niveau_de_Sponsoring,0))</f>
        <v>0</v>
      </c>
      <c r="W7" s="82">
        <f>SUM(T7+V7)</f>
        <v>475</v>
      </c>
      <c r="X7" s="56" t="s">
        <v>307</v>
      </c>
    </row>
    <row r="8" spans="1:24" ht="19.5" customHeight="1" x14ac:dyDescent="0.25">
      <c r="A8" s="47" t="s">
        <v>45</v>
      </c>
      <c r="B8" s="12"/>
      <c r="C8" s="12"/>
      <c r="D8" s="12"/>
      <c r="E8" s="7" t="s">
        <v>320</v>
      </c>
      <c r="F8" s="7" t="s">
        <v>293</v>
      </c>
      <c r="G8" s="8" t="s">
        <v>314</v>
      </c>
      <c r="H8" s="7" t="s">
        <v>32</v>
      </c>
      <c r="I8" s="9">
        <v>1700</v>
      </c>
      <c r="J8" s="7" t="s">
        <v>4</v>
      </c>
      <c r="K8" s="10" t="s">
        <v>311</v>
      </c>
      <c r="L8" s="62" t="s">
        <v>313</v>
      </c>
      <c r="M8" s="68" t="s">
        <v>13</v>
      </c>
      <c r="N8" s="48">
        <f>INDEX(Montant,MATCH(M8,Type_d_Adhésion,0))</f>
        <v>50</v>
      </c>
      <c r="O8" s="68" t="s">
        <v>18</v>
      </c>
      <c r="P8" s="48">
        <f>INDEX(Montant2,MATCH(O8,Type_de_Cours,0))</f>
        <v>145</v>
      </c>
      <c r="Q8" s="72">
        <f>SUM(N8+P8)</f>
        <v>195</v>
      </c>
      <c r="R8" s="76" t="str">
        <f>IF(OR($D8&lt;&gt;"ü",COUNTIF($E$3:E8,E8)&gt;1),"Pas de réduction",INDEX(Reductions[Réduction Famille],MATCH(SUMIFS(Q:Q,E:E,E8),Reductions[Seuil],1),1))</f>
        <v>Pas de réduction</v>
      </c>
      <c r="S8" s="77">
        <f>IF(OR(R8="Pas de réduction",COUNTIF($E$3:E8,E8)&gt;1),0,VLOOKUP(R8,Reductions[],3,0)*SUMIFS(Q:Q,E:E,E8))</f>
        <v>0</v>
      </c>
      <c r="T8" s="24">
        <f>IF(D8="ü",SUMIFS(Q:Q,E:E,E8),Q8)-S8</f>
        <v>195</v>
      </c>
      <c r="U8" s="14" t="s">
        <v>309</v>
      </c>
      <c r="V8" s="48">
        <f>INDEX(Montant3,MATCH(U8,Niveau_de_Sponsoring,0))</f>
        <v>0</v>
      </c>
      <c r="W8" s="82">
        <f>SUM(T8+V8)</f>
        <v>195</v>
      </c>
      <c r="X8" s="56" t="s">
        <v>307</v>
      </c>
    </row>
    <row r="9" spans="1:24" ht="19.5" customHeight="1" x14ac:dyDescent="0.25">
      <c r="A9" s="47" t="s">
        <v>46</v>
      </c>
      <c r="B9" s="12"/>
      <c r="C9" s="12"/>
      <c r="D9" s="12"/>
      <c r="E9" s="7" t="s">
        <v>321</v>
      </c>
      <c r="F9" s="7" t="s">
        <v>296</v>
      </c>
      <c r="G9" s="8" t="s">
        <v>314</v>
      </c>
      <c r="H9" s="7" t="s">
        <v>32</v>
      </c>
      <c r="I9" s="9">
        <v>1700</v>
      </c>
      <c r="J9" s="7" t="s">
        <v>20</v>
      </c>
      <c r="K9" s="10" t="s">
        <v>311</v>
      </c>
      <c r="L9" s="62" t="s">
        <v>313</v>
      </c>
      <c r="M9" s="68" t="s">
        <v>11</v>
      </c>
      <c r="N9" s="48">
        <f>INDEX(Montant,MATCH(M9,Type_d_Adhésion,0))</f>
        <v>185</v>
      </c>
      <c r="O9" s="68" t="s">
        <v>14</v>
      </c>
      <c r="P9" s="48">
        <f>INDEX(Montant2,MATCH(O9,Type_de_Cours,0))</f>
        <v>330</v>
      </c>
      <c r="Q9" s="72">
        <f>SUM(N9+P9)</f>
        <v>515</v>
      </c>
      <c r="R9" s="76" t="str">
        <f>IF(OR($D9&lt;&gt;"ü",COUNTIF($E$3:E9,E9)&gt;1),"Pas de réduction",INDEX(Reductions[Réduction Famille],MATCH(SUMIFS(Q:Q,E:E,E9),Reductions[Seuil],1),1))</f>
        <v>Pas de réduction</v>
      </c>
      <c r="S9" s="77">
        <f>IF(OR(R9="Pas de réduction",COUNTIF($E$3:E9,E9)&gt;1),0,VLOOKUP(R9,Reductions[],3,0)*SUMIFS(Q:Q,E:E,E9))</f>
        <v>0</v>
      </c>
      <c r="T9" s="24">
        <f>IF(D9="ü",SUMIFS(Q:Q,E:E,E9),Q9)-S9</f>
        <v>515</v>
      </c>
      <c r="U9" s="14" t="s">
        <v>309</v>
      </c>
      <c r="V9" s="48">
        <f>INDEX(Montant3,MATCH(U9,Niveau_de_Sponsoring,0))</f>
        <v>0</v>
      </c>
      <c r="W9" s="82">
        <f>SUM(T9+V9)</f>
        <v>515</v>
      </c>
      <c r="X9" s="56" t="s">
        <v>307</v>
      </c>
    </row>
    <row r="10" spans="1:24" ht="19.5" customHeight="1" x14ac:dyDescent="0.25">
      <c r="A10" s="47" t="s">
        <v>47</v>
      </c>
      <c r="B10" s="12"/>
      <c r="C10" s="12"/>
      <c r="D10" s="12"/>
      <c r="E10" s="7" t="s">
        <v>322</v>
      </c>
      <c r="F10" s="7" t="s">
        <v>294</v>
      </c>
      <c r="G10" s="8" t="s">
        <v>314</v>
      </c>
      <c r="H10" s="7" t="s">
        <v>32</v>
      </c>
      <c r="I10" s="9">
        <v>1700</v>
      </c>
      <c r="J10" s="7" t="s">
        <v>25</v>
      </c>
      <c r="K10" s="10" t="s">
        <v>312</v>
      </c>
      <c r="L10" s="62" t="s">
        <v>313</v>
      </c>
      <c r="M10" s="68" t="s">
        <v>7</v>
      </c>
      <c r="N10" s="48">
        <f>INDEX(Montant,MATCH(M10,Type_d_Adhésion,0))</f>
        <v>295</v>
      </c>
      <c r="O10" s="68" t="s">
        <v>304</v>
      </c>
      <c r="P10" s="48">
        <f>INDEX(Montant2,MATCH(O10,Type_de_Cours,0))</f>
        <v>0</v>
      </c>
      <c r="Q10" s="72">
        <f>SUM(N10+P10)</f>
        <v>295</v>
      </c>
      <c r="R10" s="76" t="str">
        <f>IF(OR($D10&lt;&gt;"ü",COUNTIF($E$3:E10,E10)&gt;1),"Pas de réduction",INDEX(Reductions[Réduction Famille],MATCH(SUMIFS(Q:Q,E:E,E10),Reductions[Seuil],1),1))</f>
        <v>Pas de réduction</v>
      </c>
      <c r="S10" s="77">
        <f>IF(OR(R10="Pas de réduction",COUNTIF($E$3:E10,E10)&gt;1),0,VLOOKUP(R10,Reductions[],3,0)*SUMIFS(Q:Q,E:E,E10))</f>
        <v>0</v>
      </c>
      <c r="T10" s="24">
        <f>IF(D10="ü",SUMIFS(Q:Q,E:E,E10),Q10)-S10</f>
        <v>295</v>
      </c>
      <c r="U10" s="14" t="s">
        <v>309</v>
      </c>
      <c r="V10" s="48">
        <f>INDEX(Montant3,MATCH(U10,Niveau_de_Sponsoring,0))</f>
        <v>0</v>
      </c>
      <c r="W10" s="82">
        <f>SUM(T10+V10)</f>
        <v>295</v>
      </c>
      <c r="X10" s="56" t="s">
        <v>307</v>
      </c>
    </row>
    <row r="11" spans="1:24" ht="19.5" customHeight="1" x14ac:dyDescent="0.25">
      <c r="A11" s="47" t="s">
        <v>48</v>
      </c>
      <c r="B11" s="12"/>
      <c r="C11" s="12"/>
      <c r="D11" s="12"/>
      <c r="E11" s="7" t="s">
        <v>323</v>
      </c>
      <c r="F11" s="7" t="s">
        <v>295</v>
      </c>
      <c r="G11" s="8" t="s">
        <v>314</v>
      </c>
      <c r="H11" s="7" t="s">
        <v>32</v>
      </c>
      <c r="I11" s="9">
        <v>1700</v>
      </c>
      <c r="J11" s="7" t="s">
        <v>20</v>
      </c>
      <c r="K11" s="10" t="s">
        <v>311</v>
      </c>
      <c r="L11" s="62" t="s">
        <v>313</v>
      </c>
      <c r="M11" s="68" t="s">
        <v>16</v>
      </c>
      <c r="N11" s="48">
        <f>INDEX(Montant,MATCH(M11,Type_d_Adhésion,0))</f>
        <v>160</v>
      </c>
      <c r="O11" s="68" t="s">
        <v>304</v>
      </c>
      <c r="P11" s="48">
        <f>INDEX(Montant2,MATCH(O11,Type_de_Cours,0))</f>
        <v>0</v>
      </c>
      <c r="Q11" s="72">
        <f>SUM(N11+P11)</f>
        <v>160</v>
      </c>
      <c r="R11" s="76" t="str">
        <f>IF(OR($D11&lt;&gt;"ü",COUNTIF($E$3:E11,E11)&gt;1),"Pas de réduction",INDEX(Reductions[Réduction Famille],MATCH(SUMIFS(Q:Q,E:E,E11),Reductions[Seuil],1),1))</f>
        <v>Pas de réduction</v>
      </c>
      <c r="S11" s="77">
        <f>IF(OR(R11="Pas de réduction",COUNTIF($E$3:E11,E11)&gt;1),0,VLOOKUP(R11,Reductions[],3,0)*SUMIFS(Q:Q,E:E,E11))</f>
        <v>0</v>
      </c>
      <c r="T11" s="24">
        <f>IF(D11="ü",SUMIFS(Q:Q,E:E,E11),Q11)-S11</f>
        <v>160</v>
      </c>
      <c r="U11" s="14" t="s">
        <v>309</v>
      </c>
      <c r="V11" s="48">
        <f>INDEX(Montant3,MATCH(U11,Niveau_de_Sponsoring,0))</f>
        <v>0</v>
      </c>
      <c r="W11" s="82">
        <f>SUM(T11+V11)</f>
        <v>160</v>
      </c>
      <c r="X11" s="56" t="s">
        <v>307</v>
      </c>
    </row>
    <row r="12" spans="1:24" ht="19.5" customHeight="1" x14ac:dyDescent="0.25">
      <c r="A12" s="47" t="s">
        <v>49</v>
      </c>
      <c r="B12" s="12"/>
      <c r="C12" s="12"/>
      <c r="D12" s="12" t="s">
        <v>345</v>
      </c>
      <c r="E12" s="7" t="s">
        <v>347</v>
      </c>
      <c r="F12" s="7" t="s">
        <v>348</v>
      </c>
      <c r="G12" s="7"/>
      <c r="H12" s="7"/>
      <c r="I12" s="9"/>
      <c r="J12" s="7"/>
      <c r="K12" s="10"/>
      <c r="L12" s="63"/>
      <c r="M12" s="68" t="s">
        <v>7</v>
      </c>
      <c r="N12" s="48">
        <f>INDEX(Montant,MATCH(M12,Type_d_Adhésion,0))</f>
        <v>295</v>
      </c>
      <c r="O12" s="68" t="s">
        <v>9</v>
      </c>
      <c r="P12" s="48">
        <f>INDEX(Montant2,MATCH(O12,Type_de_Cours,0))</f>
        <v>280</v>
      </c>
      <c r="Q12" s="72">
        <f>SUM(N12+P12)</f>
        <v>575</v>
      </c>
      <c r="R12" s="76" t="str">
        <f>IF(OR($D12&lt;&gt;"ü",COUNTIF($E$3:E12,E12)&gt;1),"Pas de réduction",INDEX(Reductions[Réduction Famille],MATCH(SUMIFS(Q:Q,E:E,E12),Reductions[Seuil],1),1))</f>
        <v>Réduction sur cotisation &gt;850,00 € soit - 20%</v>
      </c>
      <c r="S12" s="77">
        <f>IF(OR(R12="Pas de réduction",COUNTIF($E$3:E12,E12)&gt;1),0,VLOOKUP(R12,Reductions[],3,0)*SUMIFS(Q:Q,E:E,E12))</f>
        <v>316</v>
      </c>
      <c r="T12" s="24">
        <f>IF(D12="ü",SUMIFS(Q:Q,E:E,E12),Q12)-S12</f>
        <v>1264</v>
      </c>
      <c r="U12" s="14" t="s">
        <v>309</v>
      </c>
      <c r="V12" s="48">
        <f>INDEX(Montant3,MATCH(U12,Niveau_de_Sponsoring,0))</f>
        <v>0</v>
      </c>
      <c r="W12" s="82">
        <f>SUM(T12+V12)</f>
        <v>1264</v>
      </c>
      <c r="X12" s="56" t="s">
        <v>307</v>
      </c>
    </row>
    <row r="13" spans="1:24" ht="19.5" customHeight="1" x14ac:dyDescent="0.25">
      <c r="A13" s="47" t="s">
        <v>50</v>
      </c>
      <c r="B13" s="12"/>
      <c r="C13" s="12"/>
      <c r="D13" s="12" t="s">
        <v>345</v>
      </c>
      <c r="E13" s="7" t="s">
        <v>347</v>
      </c>
      <c r="F13" s="7" t="s">
        <v>349</v>
      </c>
      <c r="G13" s="7"/>
      <c r="H13" s="7"/>
      <c r="I13" s="9"/>
      <c r="J13" s="7"/>
      <c r="K13" s="10"/>
      <c r="L13" s="63"/>
      <c r="M13" s="68" t="s">
        <v>307</v>
      </c>
      <c r="N13" s="48">
        <f>INDEX(Montant,MATCH(M13,Type_d_Adhésion,0))</f>
        <v>0</v>
      </c>
      <c r="O13" s="68" t="s">
        <v>8</v>
      </c>
      <c r="P13" s="48">
        <f>INDEX(Montant2,MATCH(O13,Type_de_Cours,0))</f>
        <v>240</v>
      </c>
      <c r="Q13" s="72">
        <f>SUM(N13+P13)</f>
        <v>240</v>
      </c>
      <c r="R13" s="76" t="str">
        <f>IF(OR($D13&lt;&gt;"ü",COUNTIF($E$3:E13,E13)&gt;1),"Pas de réduction",INDEX(Reductions[Réduction Famille],MATCH(SUMIFS(Q:Q,E:E,E13),Reductions[Seuil],1),1))</f>
        <v>Pas de réduction</v>
      </c>
      <c r="S13" s="77">
        <f>IF(OR(R13="Pas de réduction",COUNTIF($E$3:E13,E13)&gt;1),0,VLOOKUP(R13,Reductions[],3,0)*SUMIFS(Q:Q,E:E,E13))</f>
        <v>0</v>
      </c>
      <c r="T13" s="24">
        <f>IF(D13="ü",SUMIFS(Q:Q,E:E,E13),Q13)-S13</f>
        <v>1580</v>
      </c>
      <c r="U13" s="14" t="s">
        <v>309</v>
      </c>
      <c r="V13" s="48">
        <f>INDEX(Montant3,MATCH(U13,Niveau_de_Sponsoring,0))</f>
        <v>0</v>
      </c>
      <c r="W13" s="82">
        <f>SUM(T13+V13)</f>
        <v>1580</v>
      </c>
      <c r="X13" s="56" t="s">
        <v>307</v>
      </c>
    </row>
    <row r="14" spans="1:24" ht="19.5" customHeight="1" x14ac:dyDescent="0.25">
      <c r="A14" s="47" t="s">
        <v>51</v>
      </c>
      <c r="B14" s="12"/>
      <c r="C14" s="12"/>
      <c r="D14" s="12" t="s">
        <v>345</v>
      </c>
      <c r="E14" s="7" t="s">
        <v>347</v>
      </c>
      <c r="F14" s="7" t="s">
        <v>350</v>
      </c>
      <c r="G14" s="7"/>
      <c r="H14" s="7"/>
      <c r="I14" s="9"/>
      <c r="J14" s="7"/>
      <c r="K14" s="10"/>
      <c r="L14" s="63"/>
      <c r="M14" s="68" t="s">
        <v>17</v>
      </c>
      <c r="N14" s="48">
        <f>INDEX(Montant,MATCH(M14,Type_d_Adhésion,0))</f>
        <v>145</v>
      </c>
      <c r="O14" s="68" t="s">
        <v>9</v>
      </c>
      <c r="P14" s="48">
        <f>INDEX(Montant2,MATCH(O14,Type_de_Cours,0))</f>
        <v>280</v>
      </c>
      <c r="Q14" s="72">
        <f>SUM(N14+P14)</f>
        <v>425</v>
      </c>
      <c r="R14" s="76" t="str">
        <f>IF(OR($D14&lt;&gt;"ü",COUNTIF($E$3:E14,E14)&gt;1),"Pas de réduction",INDEX(Reductions[Réduction Famille],MATCH(SUMIFS(Q:Q,E:E,E14),Reductions[Seuil],1),1))</f>
        <v>Pas de réduction</v>
      </c>
      <c r="S14" s="77">
        <f>IF(OR(R14="Pas de réduction",COUNTIF($E$3:E14,E14)&gt;1),0,VLOOKUP(R14,Reductions[],3,0)*SUMIFS(Q:Q,E:E,E14))</f>
        <v>0</v>
      </c>
      <c r="T14" s="24">
        <f>IF(D14="ü",SUMIFS(Q:Q,E:E,E14),Q14)-S14</f>
        <v>1580</v>
      </c>
      <c r="U14" s="14" t="s">
        <v>309</v>
      </c>
      <c r="V14" s="48">
        <f>INDEX(Montant3,MATCH(U14,Niveau_de_Sponsoring,0))</f>
        <v>0</v>
      </c>
      <c r="W14" s="82">
        <f>SUM(T14+V14)</f>
        <v>1580</v>
      </c>
      <c r="X14" s="56" t="s">
        <v>307</v>
      </c>
    </row>
    <row r="15" spans="1:24" ht="19.5" customHeight="1" x14ac:dyDescent="0.25">
      <c r="A15" s="47" t="s">
        <v>52</v>
      </c>
      <c r="B15" s="12"/>
      <c r="C15" s="12"/>
      <c r="D15" s="12" t="s">
        <v>345</v>
      </c>
      <c r="E15" s="7" t="s">
        <v>347</v>
      </c>
      <c r="F15" s="7" t="s">
        <v>351</v>
      </c>
      <c r="G15" s="7"/>
      <c r="H15" s="7"/>
      <c r="I15" s="9"/>
      <c r="J15" s="7"/>
      <c r="K15" s="10"/>
      <c r="L15" s="63"/>
      <c r="M15" s="68" t="s">
        <v>16</v>
      </c>
      <c r="N15" s="48">
        <f>INDEX(Montant,MATCH(M15,Type_d_Adhésion,0))</f>
        <v>160</v>
      </c>
      <c r="O15" s="68" t="s">
        <v>12</v>
      </c>
      <c r="P15" s="48">
        <f>INDEX(Montant2,MATCH(O15,Type_de_Cours,0))</f>
        <v>180</v>
      </c>
      <c r="Q15" s="72">
        <f>SUM(N15+P15)</f>
        <v>340</v>
      </c>
      <c r="R15" s="76" t="str">
        <f>IF(OR($D15&lt;&gt;"ü",COUNTIF($E$3:E15,E15)&gt;1),"Pas de réduction",INDEX(Reductions[Réduction Famille],MATCH(SUMIFS(Q:Q,E:E,E15),Reductions[Seuil],1),1))</f>
        <v>Pas de réduction</v>
      </c>
      <c r="S15" s="77">
        <f>IF(OR(R15="Pas de réduction",COUNTIF($E$3:E15,E15)&gt;1),0,VLOOKUP(R15,Reductions[],3,0)*SUMIFS(Q:Q,E:E,E15))</f>
        <v>0</v>
      </c>
      <c r="T15" s="24">
        <f>IF(D15="ü",SUMIFS(Q:Q,E:E,E15),Q15)-S15</f>
        <v>1580</v>
      </c>
      <c r="U15" s="14" t="s">
        <v>309</v>
      </c>
      <c r="V15" s="48">
        <f>INDEX(Montant3,MATCH(U15,Niveau_de_Sponsoring,0))</f>
        <v>0</v>
      </c>
      <c r="W15" s="82">
        <f>SUM(T15+V15)</f>
        <v>1580</v>
      </c>
      <c r="X15" s="56" t="s">
        <v>307</v>
      </c>
    </row>
    <row r="16" spans="1:24" ht="19.5" customHeight="1" x14ac:dyDescent="0.25">
      <c r="A16" s="47" t="s">
        <v>53</v>
      </c>
      <c r="B16" s="12"/>
      <c r="C16" s="12"/>
      <c r="D16" s="12"/>
      <c r="E16" s="7"/>
      <c r="F16" s="7"/>
      <c r="G16" s="7"/>
      <c r="H16" s="7"/>
      <c r="I16" s="9"/>
      <c r="J16" s="7"/>
      <c r="K16" s="10"/>
      <c r="L16" s="62"/>
      <c r="M16" s="68" t="s">
        <v>307</v>
      </c>
      <c r="N16" s="48">
        <f>INDEX(Montant,MATCH(M16,Type_d_Adhésion,0))</f>
        <v>0</v>
      </c>
      <c r="O16" s="68" t="s">
        <v>304</v>
      </c>
      <c r="P16" s="48">
        <f>INDEX(Montant2,MATCH(O16,Type_de_Cours,0))</f>
        <v>0</v>
      </c>
      <c r="Q16" s="72">
        <f>SUM(N16+P16)</f>
        <v>0</v>
      </c>
      <c r="R16" s="76" t="str">
        <f>IF(OR($D16&lt;&gt;"ü",COUNTIF($E$3:E16,E16)&gt;1),"Pas de réduction",INDEX(Reductions[Réduction Famille],MATCH(SUMIFS(Q:Q,E:E,E16),Reductions[Seuil],1),1))</f>
        <v>Pas de réduction</v>
      </c>
      <c r="S16" s="77">
        <f>IF(OR(R16="Pas de réduction",COUNTIF($E$3:E16,E16)&gt;1),0,VLOOKUP(R16,Reductions[],3,0)*SUMIFS(Q:Q,E:E,E16))</f>
        <v>0</v>
      </c>
      <c r="T16" s="24">
        <f>IF(D16="ü",SUMIFS(Q:Q,E:E,E16),Q16)-S16</f>
        <v>0</v>
      </c>
      <c r="U16" s="14" t="s">
        <v>309</v>
      </c>
      <c r="V16" s="48">
        <f>INDEX(Montant3,MATCH(U16,Niveau_de_Sponsoring,0))</f>
        <v>0</v>
      </c>
      <c r="W16" s="82">
        <f>SUM(T16+V16)</f>
        <v>0</v>
      </c>
      <c r="X16" s="56" t="s">
        <v>307</v>
      </c>
    </row>
    <row r="17" spans="1:24" ht="19.5" customHeight="1" x14ac:dyDescent="0.25">
      <c r="A17" s="47" t="s">
        <v>54</v>
      </c>
      <c r="B17" s="12"/>
      <c r="C17" s="12"/>
      <c r="D17" s="12"/>
      <c r="E17" s="7"/>
      <c r="F17" s="7"/>
      <c r="G17" s="7"/>
      <c r="H17" s="7"/>
      <c r="I17" s="9"/>
      <c r="J17" s="7"/>
      <c r="K17" s="10"/>
      <c r="L17" s="62"/>
      <c r="M17" s="68" t="s">
        <v>307</v>
      </c>
      <c r="N17" s="48">
        <f>INDEX(Montant,MATCH(M17,Type_d_Adhésion,0))</f>
        <v>0</v>
      </c>
      <c r="O17" s="68" t="s">
        <v>304</v>
      </c>
      <c r="P17" s="48">
        <f>INDEX(Montant2,MATCH(O17,Type_de_Cours,0))</f>
        <v>0</v>
      </c>
      <c r="Q17" s="72">
        <f>SUM(N17+P17)</f>
        <v>0</v>
      </c>
      <c r="R17" s="76" t="str">
        <f>IF(OR($D17&lt;&gt;"ü",COUNTIF($E$3:E17,E17)&gt;1),"Pas de réduction",INDEX(Reductions[Réduction Famille],MATCH(SUMIFS(Q:Q,E:E,E17),Reductions[Seuil],1),1))</f>
        <v>Pas de réduction</v>
      </c>
      <c r="S17" s="77">
        <f>IF(OR(R17="Pas de réduction",COUNTIF($E$3:E17,E17)&gt;1),0,VLOOKUP(R17,Reductions[],3,0)*SUMIFS(Q:Q,E:E,E17))</f>
        <v>0</v>
      </c>
      <c r="T17" s="24">
        <f>IF(D17="ü",SUMIFS(Q:Q,E:E,E17),Q17)-S17</f>
        <v>0</v>
      </c>
      <c r="U17" s="14" t="s">
        <v>309</v>
      </c>
      <c r="V17" s="48">
        <f>INDEX(Montant3,MATCH(U17,Niveau_de_Sponsoring,0))</f>
        <v>0</v>
      </c>
      <c r="W17" s="82">
        <f>SUM(T17+V17)</f>
        <v>0</v>
      </c>
      <c r="X17" s="56" t="s">
        <v>307</v>
      </c>
    </row>
    <row r="18" spans="1:24" ht="19.5" customHeight="1" x14ac:dyDescent="0.25">
      <c r="A18" s="47" t="s">
        <v>55</v>
      </c>
      <c r="B18" s="12"/>
      <c r="C18" s="12"/>
      <c r="D18" s="12"/>
      <c r="E18" s="7"/>
      <c r="F18" s="7"/>
      <c r="G18" s="7"/>
      <c r="H18" s="7"/>
      <c r="I18" s="9"/>
      <c r="J18" s="7"/>
      <c r="K18" s="10"/>
      <c r="L18" s="63"/>
      <c r="M18" s="68" t="s">
        <v>307</v>
      </c>
      <c r="N18" s="48">
        <f>INDEX(Montant,MATCH(M18,Type_d_Adhésion,0))</f>
        <v>0</v>
      </c>
      <c r="O18" s="68" t="s">
        <v>304</v>
      </c>
      <c r="P18" s="48">
        <f>INDEX(Montant2,MATCH(O18,Type_de_Cours,0))</f>
        <v>0</v>
      </c>
      <c r="Q18" s="72">
        <f>SUM(N18+P18)</f>
        <v>0</v>
      </c>
      <c r="R18" s="76" t="str">
        <f>IF(OR($D18&lt;&gt;"ü",COUNTIF($E$3:E18,E18)&gt;1),"Pas de réduction",INDEX(Reductions[Réduction Famille],MATCH(SUMIFS(Q:Q,E:E,E18),Reductions[Seuil],1),1))</f>
        <v>Pas de réduction</v>
      </c>
      <c r="S18" s="77">
        <f>IF(OR(R18="Pas de réduction",COUNTIF($E$3:E18,E18)&gt;1),0,VLOOKUP(R18,Reductions[],3,0)*SUMIFS(Q:Q,E:E,E18))</f>
        <v>0</v>
      </c>
      <c r="T18" s="24">
        <f>IF(D18="ü",SUMIFS(Q:Q,E:E,E18),Q18)-S18</f>
        <v>0</v>
      </c>
      <c r="U18" s="14" t="s">
        <v>309</v>
      </c>
      <c r="V18" s="48">
        <f>INDEX(Montant3,MATCH(U18,Niveau_de_Sponsoring,0))</f>
        <v>0</v>
      </c>
      <c r="W18" s="82">
        <f>SUM(T18+V18)</f>
        <v>0</v>
      </c>
      <c r="X18" s="56" t="s">
        <v>307</v>
      </c>
    </row>
    <row r="19" spans="1:24" ht="19.5" customHeight="1" x14ac:dyDescent="0.25">
      <c r="A19" s="47" t="s">
        <v>56</v>
      </c>
      <c r="B19" s="12"/>
      <c r="C19" s="12"/>
      <c r="D19" s="12"/>
      <c r="E19" s="7"/>
      <c r="F19" s="7"/>
      <c r="G19" s="7"/>
      <c r="H19" s="7"/>
      <c r="I19" s="9"/>
      <c r="J19" s="7"/>
      <c r="K19" s="10"/>
      <c r="L19" s="63"/>
      <c r="M19" s="68" t="s">
        <v>307</v>
      </c>
      <c r="N19" s="48">
        <f>INDEX(Montant,MATCH(M19,Type_d_Adhésion,0))</f>
        <v>0</v>
      </c>
      <c r="O19" s="68" t="s">
        <v>304</v>
      </c>
      <c r="P19" s="48">
        <f>INDEX(Montant2,MATCH(O19,Type_de_Cours,0))</f>
        <v>0</v>
      </c>
      <c r="Q19" s="72">
        <f>SUM(N19+P19)</f>
        <v>0</v>
      </c>
      <c r="R19" s="76" t="str">
        <f>IF(OR($D19&lt;&gt;"ü",COUNTIF($E$3:E19,E19)&gt;1),"Pas de réduction",INDEX(Reductions[Réduction Famille],MATCH(SUMIFS(Q:Q,E:E,E19),Reductions[Seuil],1),1))</f>
        <v>Pas de réduction</v>
      </c>
      <c r="S19" s="77">
        <f>IF(OR(R19="Pas de réduction",COUNTIF($E$3:E19,E19)&gt;1),0,VLOOKUP(R19,Reductions[],3,0)*SUMIFS(Q:Q,E:E,E19))</f>
        <v>0</v>
      </c>
      <c r="T19" s="24">
        <f>IF(D19="ü",SUMIFS(Q:Q,E:E,E19),Q19)-S19</f>
        <v>0</v>
      </c>
      <c r="U19" s="14" t="s">
        <v>309</v>
      </c>
      <c r="V19" s="48">
        <f>INDEX(Montant3,MATCH(U19,Niveau_de_Sponsoring,0))</f>
        <v>0</v>
      </c>
      <c r="W19" s="82">
        <f>SUM(T19+V19)</f>
        <v>0</v>
      </c>
      <c r="X19" s="56" t="s">
        <v>307</v>
      </c>
    </row>
    <row r="20" spans="1:24" ht="19.5" customHeight="1" x14ac:dyDescent="0.25">
      <c r="A20" s="47" t="s">
        <v>57</v>
      </c>
      <c r="B20" s="12"/>
      <c r="C20" s="12"/>
      <c r="D20" s="12"/>
      <c r="E20" s="7" t="s">
        <v>355</v>
      </c>
      <c r="F20" s="7"/>
      <c r="G20" s="7"/>
      <c r="H20" s="7"/>
      <c r="I20" s="9"/>
      <c r="J20" s="7"/>
      <c r="K20" s="10"/>
      <c r="L20" s="63"/>
      <c r="M20" s="68" t="s">
        <v>307</v>
      </c>
      <c r="N20" s="48">
        <f>INDEX(Montant,MATCH(M20,Type_d_Adhésion,0))</f>
        <v>0</v>
      </c>
      <c r="O20" s="68" t="s">
        <v>12</v>
      </c>
      <c r="P20" s="48">
        <f>INDEX(Montant2,MATCH(O20,Type_de_Cours,0))</f>
        <v>180</v>
      </c>
      <c r="Q20" s="72">
        <f>SUM(N20+P20)</f>
        <v>180</v>
      </c>
      <c r="R20" s="76" t="str">
        <f>IF(OR($D20&lt;&gt;"ü",COUNTIF($E$3:E20,E20)&gt;1),"Pas de réduction",INDEX(Reductions[Réduction Famille],MATCH(SUMIFS(Q:Q,E:E,E20),Reductions[Seuil],1),1))</f>
        <v>Pas de réduction</v>
      </c>
      <c r="S20" s="77">
        <f>IF(OR(R20="Pas de réduction",COUNTIF($E$3:E20,E20)&gt;1),0,VLOOKUP(R20,Reductions[],3,0)*SUMIFS(Q:Q,E:E,E20))</f>
        <v>0</v>
      </c>
      <c r="T20" s="24">
        <f>IF(D20="ü",SUMIFS(Q:Q,E:E,E20),Q20)-S20</f>
        <v>180</v>
      </c>
      <c r="U20" s="14" t="s">
        <v>30</v>
      </c>
      <c r="V20" s="48">
        <f>INDEX(Montant3,MATCH(U20,Niveau_de_Sponsoring,0))</f>
        <v>1000</v>
      </c>
      <c r="W20" s="82">
        <f>SUM(T20+V20)</f>
        <v>1180</v>
      </c>
      <c r="X20" s="56" t="s">
        <v>307</v>
      </c>
    </row>
    <row r="21" spans="1:24" ht="19.5" customHeight="1" x14ac:dyDescent="0.25">
      <c r="A21" s="47" t="s">
        <v>58</v>
      </c>
      <c r="B21" s="12"/>
      <c r="C21" s="12"/>
      <c r="D21" s="12"/>
      <c r="E21" s="7" t="s">
        <v>354</v>
      </c>
      <c r="F21" s="7"/>
      <c r="G21" s="7"/>
      <c r="H21" s="7"/>
      <c r="I21" s="9"/>
      <c r="J21" s="7"/>
      <c r="K21" s="10"/>
      <c r="L21" s="63"/>
      <c r="M21" s="68" t="s">
        <v>307</v>
      </c>
      <c r="N21" s="48">
        <f>INDEX(Montant,MATCH(M21,Type_d_Adhésion,0))</f>
        <v>0</v>
      </c>
      <c r="O21" s="68" t="s">
        <v>304</v>
      </c>
      <c r="P21" s="48">
        <f>INDEX(Montant2,MATCH(O21,Type_de_Cours,0))</f>
        <v>0</v>
      </c>
      <c r="Q21" s="72">
        <f>SUM(N21+P21)</f>
        <v>0</v>
      </c>
      <c r="R21" s="76" t="str">
        <f>IF(OR($D21&lt;&gt;"ü",COUNTIF($E$3:E21,E21)&gt;1),"Pas de réduction",INDEX(Reductions[Réduction Famille],MATCH(SUMIFS(Q:Q,E:E,E21),Reductions[Seuil],1),1))</f>
        <v>Pas de réduction</v>
      </c>
      <c r="S21" s="77">
        <f>IF(OR(R21="Pas de réduction",COUNTIF($E$3:E21,E21)&gt;1),0,VLOOKUP(R21,Reductions[],3,0)*SUMIFS(Q:Q,E:E,E21))</f>
        <v>0</v>
      </c>
      <c r="T21" s="24">
        <f>IF(D21="ü",SUMIFS(Q:Q,E:E,E21),Q21)-S21</f>
        <v>0</v>
      </c>
      <c r="U21" s="14" t="s">
        <v>309</v>
      </c>
      <c r="V21" s="48">
        <f>INDEX(Montant3,MATCH(U21,Niveau_de_Sponsoring,0))</f>
        <v>0</v>
      </c>
      <c r="W21" s="82">
        <f>SUM(T21+V21)</f>
        <v>0</v>
      </c>
      <c r="X21" s="56" t="s">
        <v>307</v>
      </c>
    </row>
    <row r="22" spans="1:24" ht="19.5" customHeight="1" x14ac:dyDescent="0.25">
      <c r="A22" s="47" t="s">
        <v>59</v>
      </c>
      <c r="B22" s="12"/>
      <c r="C22" s="12"/>
      <c r="D22" s="12"/>
      <c r="E22" s="7" t="s">
        <v>354</v>
      </c>
      <c r="F22" s="7"/>
      <c r="G22" s="7"/>
      <c r="H22" s="7"/>
      <c r="I22" s="9"/>
      <c r="J22" s="7"/>
      <c r="K22" s="10"/>
      <c r="L22" s="63"/>
      <c r="M22" s="68" t="s">
        <v>307</v>
      </c>
      <c r="N22" s="48">
        <f>INDEX(Montant,MATCH(M22,Type_d_Adhésion,0))</f>
        <v>0</v>
      </c>
      <c r="O22" s="68" t="s">
        <v>304</v>
      </c>
      <c r="P22" s="48">
        <f>INDEX(Montant2,MATCH(O22,Type_de_Cours,0))</f>
        <v>0</v>
      </c>
      <c r="Q22" s="72">
        <f>SUM(N22+P22)</f>
        <v>0</v>
      </c>
      <c r="R22" s="76" t="str">
        <f>IF(OR($D22&lt;&gt;"ü",COUNTIF($E$3:E22,E22)&gt;1),"Pas de réduction",INDEX(Reductions[Réduction Famille],MATCH(SUMIFS(Q:Q,E:E,E22),Reductions[Seuil],1),1))</f>
        <v>Pas de réduction</v>
      </c>
      <c r="S22" s="77">
        <f>IF(OR(R22="Pas de réduction",COUNTIF($E$3:E22,E22)&gt;1),0,VLOOKUP(R22,Reductions[],3,0)*SUMIFS(Q:Q,E:E,E22))</f>
        <v>0</v>
      </c>
      <c r="T22" s="24">
        <f>IF(D22="ü",SUMIFS(Q:Q,E:E,E22),Q22)-S22</f>
        <v>0</v>
      </c>
      <c r="U22" s="14" t="s">
        <v>309</v>
      </c>
      <c r="V22" s="48">
        <f>INDEX(Montant3,MATCH(U22,Niveau_de_Sponsoring,0))</f>
        <v>0</v>
      </c>
      <c r="W22" s="82">
        <f>SUM(T22+V22)</f>
        <v>0</v>
      </c>
      <c r="X22" s="56" t="s">
        <v>307</v>
      </c>
    </row>
    <row r="23" spans="1:24" ht="19.5" customHeight="1" x14ac:dyDescent="0.25">
      <c r="A23" s="47" t="s">
        <v>60</v>
      </c>
      <c r="B23" s="12"/>
      <c r="C23" s="12"/>
      <c r="D23" s="12"/>
      <c r="E23" s="7"/>
      <c r="F23" s="7"/>
      <c r="G23" s="7"/>
      <c r="H23" s="7"/>
      <c r="I23" s="9"/>
      <c r="J23" s="7"/>
      <c r="K23" s="10"/>
      <c r="L23" s="63"/>
      <c r="M23" s="68" t="s">
        <v>307</v>
      </c>
      <c r="N23" s="48">
        <f>INDEX(Montant,MATCH(M23,Type_d_Adhésion,0))</f>
        <v>0</v>
      </c>
      <c r="O23" s="68" t="s">
        <v>304</v>
      </c>
      <c r="P23" s="48">
        <f>INDEX(Montant2,MATCH(O23,Type_de_Cours,0))</f>
        <v>0</v>
      </c>
      <c r="Q23" s="72">
        <f>SUM(N23+P23)</f>
        <v>0</v>
      </c>
      <c r="R23" s="76" t="str">
        <f>IF(OR($D23&lt;&gt;"ü",COUNTIF($E$3:E23,E23)&gt;1),"Pas de réduction",INDEX(Reductions[Réduction Famille],MATCH(SUMIFS(Q:Q,E:E,E23),Reductions[Seuil],1),1))</f>
        <v>Pas de réduction</v>
      </c>
      <c r="S23" s="77">
        <f>IF(OR(R23="Pas de réduction",COUNTIF($E$3:E23,E23)&gt;1),0,VLOOKUP(R23,Reductions[],3,0)*SUMIFS(Q:Q,E:E,E23))</f>
        <v>0</v>
      </c>
      <c r="T23" s="24">
        <f>IF(D23="ü",SUMIFS(Q:Q,E:E,E23),Q23)-S23</f>
        <v>0</v>
      </c>
      <c r="U23" s="14" t="s">
        <v>309</v>
      </c>
      <c r="V23" s="48">
        <f>INDEX(Montant3,MATCH(U23,Niveau_de_Sponsoring,0))</f>
        <v>0</v>
      </c>
      <c r="W23" s="82">
        <f>SUM(T23+V23)</f>
        <v>0</v>
      </c>
      <c r="X23" s="56" t="s">
        <v>307</v>
      </c>
    </row>
    <row r="24" spans="1:24" ht="19.5" customHeight="1" x14ac:dyDescent="0.25">
      <c r="A24" s="47" t="s">
        <v>61</v>
      </c>
      <c r="B24" s="12"/>
      <c r="C24" s="12"/>
      <c r="D24" s="12"/>
      <c r="E24" s="7"/>
      <c r="F24" s="7"/>
      <c r="G24" s="7"/>
      <c r="H24" s="7"/>
      <c r="I24" s="9"/>
      <c r="J24" s="7"/>
      <c r="K24" s="10"/>
      <c r="L24" s="63"/>
      <c r="M24" s="68" t="s">
        <v>307</v>
      </c>
      <c r="N24" s="48">
        <f>INDEX(Montant,MATCH(M24,Type_d_Adhésion,0))</f>
        <v>0</v>
      </c>
      <c r="O24" s="68" t="s">
        <v>304</v>
      </c>
      <c r="P24" s="48">
        <f>INDEX(Montant2,MATCH(O24,Type_de_Cours,0))</f>
        <v>0</v>
      </c>
      <c r="Q24" s="72">
        <f>SUM(N24+P24)</f>
        <v>0</v>
      </c>
      <c r="R24" s="76" t="str">
        <f>IF(OR($D24&lt;&gt;"ü",COUNTIF($E$3:E24,E24)&gt;1),"Pas de réduction",INDEX(Reductions[Réduction Famille],MATCH(SUMIFS(Q:Q,E:E,E24),Reductions[Seuil],1),1))</f>
        <v>Pas de réduction</v>
      </c>
      <c r="S24" s="77">
        <f>IF(OR(R24="Pas de réduction",COUNTIF($E$3:E24,E24)&gt;1),0,VLOOKUP(R24,Reductions[],3,0)*SUMIFS(Q:Q,E:E,E24))</f>
        <v>0</v>
      </c>
      <c r="T24" s="24">
        <f>IF(D24="ü",SUMIFS(Q:Q,E:E,E24),Q24)-S24</f>
        <v>0</v>
      </c>
      <c r="U24" s="14" t="s">
        <v>309</v>
      </c>
      <c r="V24" s="48">
        <f>INDEX(Montant3,MATCH(U24,Niveau_de_Sponsoring,0))</f>
        <v>0</v>
      </c>
      <c r="W24" s="82">
        <f>SUM(T24+V24)</f>
        <v>0</v>
      </c>
      <c r="X24" s="56" t="s">
        <v>307</v>
      </c>
    </row>
    <row r="25" spans="1:24" ht="19.5" customHeight="1" x14ac:dyDescent="0.25">
      <c r="A25" s="47" t="s">
        <v>62</v>
      </c>
      <c r="B25" s="12"/>
      <c r="C25" s="12"/>
      <c r="D25" s="12"/>
      <c r="E25" s="7"/>
      <c r="F25" s="7"/>
      <c r="G25" s="7"/>
      <c r="H25" s="7"/>
      <c r="I25" s="9"/>
      <c r="J25" s="7"/>
      <c r="K25" s="10"/>
      <c r="L25" s="63"/>
      <c r="M25" s="68" t="s">
        <v>307</v>
      </c>
      <c r="N25" s="48">
        <f>INDEX(Montant,MATCH(M25,Type_d_Adhésion,0))</f>
        <v>0</v>
      </c>
      <c r="O25" s="68" t="s">
        <v>304</v>
      </c>
      <c r="P25" s="48">
        <f>INDEX(Montant2,MATCH(O25,Type_de_Cours,0))</f>
        <v>0</v>
      </c>
      <c r="Q25" s="72">
        <f>SUM(N25+P25)</f>
        <v>0</v>
      </c>
      <c r="R25" s="76" t="str">
        <f>IF(OR($D25&lt;&gt;"ü",COUNTIF($E$3:E25,E25)&gt;1),"Pas de réduction",INDEX(Reductions[Réduction Famille],MATCH(SUMIFS(Q:Q,E:E,E25),Reductions[Seuil],1),1))</f>
        <v>Pas de réduction</v>
      </c>
      <c r="S25" s="77">
        <f>IF(OR(R25="Pas de réduction",COUNTIF($E$3:E25,E25)&gt;1),0,VLOOKUP(R25,Reductions[],3,0)*SUMIFS(Q:Q,E:E,E25))</f>
        <v>0</v>
      </c>
      <c r="T25" s="24">
        <f>IF(D25="ü",SUMIFS(Q:Q,E:E,E25),Q25)-S25</f>
        <v>0</v>
      </c>
      <c r="U25" s="14" t="s">
        <v>309</v>
      </c>
      <c r="V25" s="48">
        <f>INDEX(Montant3,MATCH(U25,Niveau_de_Sponsoring,0))</f>
        <v>0</v>
      </c>
      <c r="W25" s="82">
        <f>SUM(T25+V25)</f>
        <v>0</v>
      </c>
      <c r="X25" s="56" t="s">
        <v>307</v>
      </c>
    </row>
    <row r="26" spans="1:24" ht="19.5" customHeight="1" x14ac:dyDescent="0.25">
      <c r="A26" s="47" t="s">
        <v>63</v>
      </c>
      <c r="B26" s="12"/>
      <c r="C26" s="12"/>
      <c r="D26" s="12"/>
      <c r="E26" s="7"/>
      <c r="F26" s="7"/>
      <c r="G26" s="7"/>
      <c r="H26" s="7"/>
      <c r="I26" s="9"/>
      <c r="J26" s="7"/>
      <c r="K26" s="10"/>
      <c r="L26" s="63"/>
      <c r="M26" s="68" t="s">
        <v>307</v>
      </c>
      <c r="N26" s="48">
        <f>INDEX(Montant,MATCH(M26,Type_d_Adhésion,0))</f>
        <v>0</v>
      </c>
      <c r="O26" s="68" t="s">
        <v>304</v>
      </c>
      <c r="P26" s="48">
        <f>INDEX(Montant2,MATCH(O26,Type_de_Cours,0))</f>
        <v>0</v>
      </c>
      <c r="Q26" s="72">
        <f>SUM(N26+P26)</f>
        <v>0</v>
      </c>
      <c r="R26" s="76" t="str">
        <f>IF(OR($D26&lt;&gt;"ü",COUNTIF($E$3:E26,E26)&gt;1),"Pas de réduction",INDEX(Reductions[Réduction Famille],MATCH(SUMIFS(Q:Q,E:E,E26),Reductions[Seuil],1),1))</f>
        <v>Pas de réduction</v>
      </c>
      <c r="S26" s="77">
        <f>IF(OR(R26="Pas de réduction",COUNTIF($E$3:E26,E26)&gt;1),0,VLOOKUP(R26,Reductions[],3,0)*SUMIFS(Q:Q,E:E,E26))</f>
        <v>0</v>
      </c>
      <c r="T26" s="24">
        <f>IF(D26="ü",SUMIFS(Q:Q,E:E,E26),Q26)-S26</f>
        <v>0</v>
      </c>
      <c r="U26" s="14" t="s">
        <v>309</v>
      </c>
      <c r="V26" s="48">
        <f>INDEX(Montant3,MATCH(U26,Niveau_de_Sponsoring,0))</f>
        <v>0</v>
      </c>
      <c r="W26" s="82">
        <f>SUM(T26+V26)</f>
        <v>0</v>
      </c>
      <c r="X26" s="56" t="s">
        <v>307</v>
      </c>
    </row>
    <row r="27" spans="1:24" ht="19.5" customHeight="1" x14ac:dyDescent="0.25">
      <c r="A27" s="47" t="s">
        <v>64</v>
      </c>
      <c r="B27" s="12"/>
      <c r="C27" s="12"/>
      <c r="D27" s="12"/>
      <c r="E27" s="7"/>
      <c r="F27" s="7"/>
      <c r="G27" s="7"/>
      <c r="H27" s="7"/>
      <c r="I27" s="9"/>
      <c r="J27" s="7"/>
      <c r="K27" s="10"/>
      <c r="L27" s="63"/>
      <c r="M27" s="68" t="s">
        <v>307</v>
      </c>
      <c r="N27" s="48">
        <f>INDEX(Montant,MATCH(M27,Type_d_Adhésion,0))</f>
        <v>0</v>
      </c>
      <c r="O27" s="68" t="s">
        <v>304</v>
      </c>
      <c r="P27" s="48">
        <f>INDEX(Montant2,MATCH(O27,Type_de_Cours,0))</f>
        <v>0</v>
      </c>
      <c r="Q27" s="72">
        <f>SUM(N27+P27)</f>
        <v>0</v>
      </c>
      <c r="R27" s="76" t="str">
        <f>IF(OR($D27&lt;&gt;"ü",COUNTIF($E$3:E27,E27)&gt;1),"Pas de réduction",INDEX(Reductions[Réduction Famille],MATCH(SUMIFS(Q:Q,E:E,E27),Reductions[Seuil],1),1))</f>
        <v>Pas de réduction</v>
      </c>
      <c r="S27" s="77">
        <f>IF(OR(R27="Pas de réduction",COUNTIF($E$3:E27,E27)&gt;1),0,VLOOKUP(R27,Reductions[],3,0)*SUMIFS(Q:Q,E:E,E27))</f>
        <v>0</v>
      </c>
      <c r="T27" s="24">
        <f>IF(D27="ü",SUMIFS(Q:Q,E:E,E27),Q27)-S27</f>
        <v>0</v>
      </c>
      <c r="U27" s="14" t="s">
        <v>309</v>
      </c>
      <c r="V27" s="48">
        <f>INDEX(Montant3,MATCH(U27,Niveau_de_Sponsoring,0))</f>
        <v>0</v>
      </c>
      <c r="W27" s="82">
        <f>SUM(T27+V27)</f>
        <v>0</v>
      </c>
      <c r="X27" s="56" t="s">
        <v>307</v>
      </c>
    </row>
    <row r="28" spans="1:24" ht="19.5" customHeight="1" x14ac:dyDescent="0.25">
      <c r="A28" s="47" t="s">
        <v>65</v>
      </c>
      <c r="B28" s="12"/>
      <c r="C28" s="12"/>
      <c r="D28" s="12"/>
      <c r="E28" s="7"/>
      <c r="F28" s="7"/>
      <c r="G28" s="7"/>
      <c r="H28" s="7"/>
      <c r="I28" s="9"/>
      <c r="J28" s="7"/>
      <c r="K28" s="10"/>
      <c r="L28" s="63"/>
      <c r="M28" s="68" t="s">
        <v>307</v>
      </c>
      <c r="N28" s="48">
        <f>INDEX(Montant,MATCH(M28,Type_d_Adhésion,0))</f>
        <v>0</v>
      </c>
      <c r="O28" s="68" t="s">
        <v>304</v>
      </c>
      <c r="P28" s="48">
        <f>INDEX(Montant2,MATCH(O28,Type_de_Cours,0))</f>
        <v>0</v>
      </c>
      <c r="Q28" s="72">
        <f>SUM(N28+P28)</f>
        <v>0</v>
      </c>
      <c r="R28" s="76" t="str">
        <f>IF(OR($D28&lt;&gt;"ü",COUNTIF($E$3:E28,E28)&gt;1),"Pas de réduction",INDEX(Reductions[Réduction Famille],MATCH(SUMIFS(Q:Q,E:E,E28),Reductions[Seuil],1),1))</f>
        <v>Pas de réduction</v>
      </c>
      <c r="S28" s="77">
        <f>IF(OR(R28="Pas de réduction",COUNTIF($E$3:E28,E28)&gt;1),0,VLOOKUP(R28,Reductions[],3,0)*SUMIFS(Q:Q,E:E,E28))</f>
        <v>0</v>
      </c>
      <c r="T28" s="24">
        <f>IF(D28="ü",SUMIFS(Q:Q,E:E,E28),Q28)-S28</f>
        <v>0</v>
      </c>
      <c r="U28" s="14" t="s">
        <v>309</v>
      </c>
      <c r="V28" s="48">
        <f>INDEX(Montant3,MATCH(U28,Niveau_de_Sponsoring,0))</f>
        <v>0</v>
      </c>
      <c r="W28" s="82">
        <f>SUM(T28+V28)</f>
        <v>0</v>
      </c>
      <c r="X28" s="56" t="s">
        <v>307</v>
      </c>
    </row>
    <row r="29" spans="1:24" ht="19.5" customHeight="1" x14ac:dyDescent="0.25">
      <c r="A29" s="47" t="s">
        <v>66</v>
      </c>
      <c r="B29" s="12"/>
      <c r="C29" s="12"/>
      <c r="D29" s="12"/>
      <c r="E29" s="7"/>
      <c r="F29" s="7"/>
      <c r="G29" s="7"/>
      <c r="H29" s="7"/>
      <c r="I29" s="9"/>
      <c r="J29" s="7"/>
      <c r="K29" s="10"/>
      <c r="L29" s="63"/>
      <c r="M29" s="68" t="s">
        <v>307</v>
      </c>
      <c r="N29" s="48">
        <f>INDEX(Montant,MATCH(M29,Type_d_Adhésion,0))</f>
        <v>0</v>
      </c>
      <c r="O29" s="68" t="s">
        <v>304</v>
      </c>
      <c r="P29" s="48">
        <f>INDEX(Montant2,MATCH(O29,Type_de_Cours,0))</f>
        <v>0</v>
      </c>
      <c r="Q29" s="72">
        <f>SUM(N29+P29)</f>
        <v>0</v>
      </c>
      <c r="R29" s="76" t="str">
        <f>IF(OR($D29&lt;&gt;"ü",COUNTIF($E$3:E29,E29)&gt;1),"Pas de réduction",INDEX(Reductions[Réduction Famille],MATCH(SUMIFS(Q:Q,E:E,E29),Reductions[Seuil],1),1))</f>
        <v>Pas de réduction</v>
      </c>
      <c r="S29" s="77">
        <f>IF(OR(R29="Pas de réduction",COUNTIF($E$3:E29,E29)&gt;1),0,VLOOKUP(R29,Reductions[],3,0)*SUMIFS(Q:Q,E:E,E29))</f>
        <v>0</v>
      </c>
      <c r="T29" s="24">
        <f>IF(D29="ü",SUMIFS(Q:Q,E:E,E29),Q29)-S29</f>
        <v>0</v>
      </c>
      <c r="U29" s="14" t="s">
        <v>309</v>
      </c>
      <c r="V29" s="48">
        <f>INDEX(Montant3,MATCH(U29,Niveau_de_Sponsoring,0))</f>
        <v>0</v>
      </c>
      <c r="W29" s="82">
        <f>SUM(T29+V29)</f>
        <v>0</v>
      </c>
      <c r="X29" s="56" t="s">
        <v>307</v>
      </c>
    </row>
    <row r="30" spans="1:24" ht="19.5" customHeight="1" x14ac:dyDescent="0.25">
      <c r="A30" s="47" t="s">
        <v>67</v>
      </c>
      <c r="B30" s="12"/>
      <c r="C30" s="12"/>
      <c r="D30" s="12"/>
      <c r="E30" s="7"/>
      <c r="F30" s="7"/>
      <c r="G30" s="7"/>
      <c r="H30" s="7"/>
      <c r="I30" s="9"/>
      <c r="J30" s="7"/>
      <c r="K30" s="10"/>
      <c r="L30" s="63"/>
      <c r="M30" s="68" t="s">
        <v>307</v>
      </c>
      <c r="N30" s="48">
        <f>INDEX(Montant,MATCH(M30,Type_d_Adhésion,0))</f>
        <v>0</v>
      </c>
      <c r="O30" s="68" t="s">
        <v>304</v>
      </c>
      <c r="P30" s="48">
        <f>INDEX(Montant2,MATCH(O30,Type_de_Cours,0))</f>
        <v>0</v>
      </c>
      <c r="Q30" s="72">
        <f>SUM(N30+P30)</f>
        <v>0</v>
      </c>
      <c r="R30" s="76" t="str">
        <f>IF(OR($D30&lt;&gt;"ü",COUNTIF($E$3:E30,E30)&gt;1),"Pas de réduction",INDEX(Reductions[Réduction Famille],MATCH(SUMIFS(Q:Q,E:E,E30),Reductions[Seuil],1),1))</f>
        <v>Pas de réduction</v>
      </c>
      <c r="S30" s="77">
        <f>IF(OR(R30="Pas de réduction",COUNTIF($E$3:E30,E30)&gt;1),0,VLOOKUP(R30,Reductions[],3,0)*SUMIFS(Q:Q,E:E,E30))</f>
        <v>0</v>
      </c>
      <c r="T30" s="24">
        <f>IF(D30="ü",SUMIFS(Q:Q,E:E,E30),Q30)-S30</f>
        <v>0</v>
      </c>
      <c r="U30" s="14" t="s">
        <v>309</v>
      </c>
      <c r="V30" s="48">
        <f>INDEX(Montant3,MATCH(U30,Niveau_de_Sponsoring,0))</f>
        <v>0</v>
      </c>
      <c r="W30" s="82">
        <f>SUM(T30+V30)</f>
        <v>0</v>
      </c>
      <c r="X30" s="56" t="s">
        <v>307</v>
      </c>
    </row>
    <row r="31" spans="1:24" ht="19.5" customHeight="1" x14ac:dyDescent="0.25">
      <c r="A31" s="47" t="s">
        <v>68</v>
      </c>
      <c r="B31" s="12"/>
      <c r="C31" s="12"/>
      <c r="D31" s="12"/>
      <c r="E31" s="7"/>
      <c r="F31" s="7"/>
      <c r="G31" s="7"/>
      <c r="H31" s="7"/>
      <c r="I31" s="9"/>
      <c r="J31" s="7"/>
      <c r="K31" s="10"/>
      <c r="L31" s="63"/>
      <c r="M31" s="68" t="s">
        <v>307</v>
      </c>
      <c r="N31" s="48">
        <f>INDEX(Montant,MATCH(M31,Type_d_Adhésion,0))</f>
        <v>0</v>
      </c>
      <c r="O31" s="68" t="s">
        <v>304</v>
      </c>
      <c r="P31" s="48">
        <f>INDEX(Montant2,MATCH(O31,Type_de_Cours,0))</f>
        <v>0</v>
      </c>
      <c r="Q31" s="72">
        <f>SUM(N31+P31)</f>
        <v>0</v>
      </c>
      <c r="R31" s="76" t="str">
        <f>IF(OR($D31&lt;&gt;"ü",COUNTIF($E$3:E31,E31)&gt;1),"Pas de réduction",INDEX(Reductions[Réduction Famille],MATCH(SUMIFS(Q:Q,E:E,E31),Reductions[Seuil],1),1))</f>
        <v>Pas de réduction</v>
      </c>
      <c r="S31" s="77">
        <f>IF(OR(R31="Pas de réduction",COUNTIF($E$3:E31,E31)&gt;1),0,VLOOKUP(R31,Reductions[],3,0)*SUMIFS(Q:Q,E:E,E31))</f>
        <v>0</v>
      </c>
      <c r="T31" s="24">
        <f>IF(D31="ü",SUMIFS(Q:Q,E:E,E31),Q31)-S31</f>
        <v>0</v>
      </c>
      <c r="U31" s="14" t="s">
        <v>309</v>
      </c>
      <c r="V31" s="48">
        <f>INDEX(Montant3,MATCH(U31,Niveau_de_Sponsoring,0))</f>
        <v>0</v>
      </c>
      <c r="W31" s="82">
        <f>SUM(T31+V31)</f>
        <v>0</v>
      </c>
      <c r="X31" s="56" t="s">
        <v>307</v>
      </c>
    </row>
    <row r="32" spans="1:24" ht="19.5" customHeight="1" x14ac:dyDescent="0.25">
      <c r="A32" s="47" t="s">
        <v>69</v>
      </c>
      <c r="B32" s="12"/>
      <c r="C32" s="12"/>
      <c r="D32" s="12"/>
      <c r="E32" s="7"/>
      <c r="F32" s="7"/>
      <c r="G32" s="7"/>
      <c r="H32" s="7"/>
      <c r="I32" s="9"/>
      <c r="J32" s="7"/>
      <c r="K32" s="10"/>
      <c r="L32" s="63"/>
      <c r="M32" s="68" t="s">
        <v>307</v>
      </c>
      <c r="N32" s="48">
        <f>INDEX(Montant,MATCH(M32,Type_d_Adhésion,0))</f>
        <v>0</v>
      </c>
      <c r="O32" s="68" t="s">
        <v>304</v>
      </c>
      <c r="P32" s="48">
        <f>INDEX(Montant2,MATCH(O32,Type_de_Cours,0))</f>
        <v>0</v>
      </c>
      <c r="Q32" s="72">
        <f>SUM(N32+P32)</f>
        <v>0</v>
      </c>
      <c r="R32" s="76" t="str">
        <f>IF(OR($D32&lt;&gt;"ü",COUNTIF($E$3:E32,E32)&gt;1),"Pas de réduction",INDEX(Reductions[Réduction Famille],MATCH(SUMIFS(Q:Q,E:E,E32),Reductions[Seuil],1),1))</f>
        <v>Pas de réduction</v>
      </c>
      <c r="S32" s="77">
        <f>IF(OR(R32="Pas de réduction",COUNTIF($E$3:E32,E32)&gt;1),0,VLOOKUP(R32,Reductions[],3,0)*SUMIFS(Q:Q,E:E,E32))</f>
        <v>0</v>
      </c>
      <c r="T32" s="24">
        <f>IF(D32="ü",SUMIFS(Q:Q,E:E,E32),Q32)-S32</f>
        <v>0</v>
      </c>
      <c r="U32" s="14" t="s">
        <v>309</v>
      </c>
      <c r="V32" s="48">
        <f>INDEX(Montant3,MATCH(U32,Niveau_de_Sponsoring,0))</f>
        <v>0</v>
      </c>
      <c r="W32" s="82">
        <f>SUM(T32+V32)</f>
        <v>0</v>
      </c>
      <c r="X32" s="56" t="s">
        <v>307</v>
      </c>
    </row>
    <row r="33" spans="1:24" ht="19.5" customHeight="1" x14ac:dyDescent="0.25">
      <c r="A33" s="47" t="s">
        <v>70</v>
      </c>
      <c r="B33" s="12"/>
      <c r="C33" s="12"/>
      <c r="D33" s="12"/>
      <c r="E33" s="7"/>
      <c r="F33" s="7"/>
      <c r="G33" s="7"/>
      <c r="H33" s="7"/>
      <c r="I33" s="9"/>
      <c r="J33" s="7"/>
      <c r="K33" s="10"/>
      <c r="L33" s="63"/>
      <c r="M33" s="68" t="s">
        <v>307</v>
      </c>
      <c r="N33" s="48">
        <f>INDEX(Montant,MATCH(M33,Type_d_Adhésion,0))</f>
        <v>0</v>
      </c>
      <c r="O33" s="68" t="s">
        <v>304</v>
      </c>
      <c r="P33" s="48">
        <f>INDEX(Montant2,MATCH(O33,Type_de_Cours,0))</f>
        <v>0</v>
      </c>
      <c r="Q33" s="72">
        <f>SUM(N33+P33)</f>
        <v>0</v>
      </c>
      <c r="R33" s="76" t="str">
        <f>IF(OR($D33&lt;&gt;"ü",COUNTIF($E$3:E33,E33)&gt;1),"Pas de réduction",INDEX(Reductions[Réduction Famille],MATCH(SUMIFS(Q:Q,E:E,E33),Reductions[Seuil],1),1))</f>
        <v>Pas de réduction</v>
      </c>
      <c r="S33" s="77">
        <f>IF(OR(R33="Pas de réduction",COUNTIF($E$3:E33,E33)&gt;1),0,VLOOKUP(R33,Reductions[],3,0)*SUMIFS(Q:Q,E:E,E33))</f>
        <v>0</v>
      </c>
      <c r="T33" s="24">
        <f>IF(D33="ü",SUMIFS(Q:Q,E:E,E33),Q33)-S33</f>
        <v>0</v>
      </c>
      <c r="U33" s="14" t="s">
        <v>309</v>
      </c>
      <c r="V33" s="48">
        <f>INDEX(Montant3,MATCH(U33,Niveau_de_Sponsoring,0))</f>
        <v>0</v>
      </c>
      <c r="W33" s="82">
        <f>SUM(T33+V33)</f>
        <v>0</v>
      </c>
      <c r="X33" s="56" t="s">
        <v>307</v>
      </c>
    </row>
    <row r="34" spans="1:24" ht="19.5" customHeight="1" x14ac:dyDescent="0.25">
      <c r="A34" s="47" t="s">
        <v>71</v>
      </c>
      <c r="B34" s="12"/>
      <c r="C34" s="12"/>
      <c r="D34" s="12"/>
      <c r="E34" s="7"/>
      <c r="F34" s="7"/>
      <c r="G34" s="7"/>
      <c r="H34" s="7"/>
      <c r="I34" s="9"/>
      <c r="J34" s="7"/>
      <c r="K34" s="10"/>
      <c r="L34" s="63"/>
      <c r="M34" s="68" t="s">
        <v>307</v>
      </c>
      <c r="N34" s="48">
        <f>INDEX(Montant,MATCH(M34,Type_d_Adhésion,0))</f>
        <v>0</v>
      </c>
      <c r="O34" s="68" t="s">
        <v>304</v>
      </c>
      <c r="P34" s="48">
        <f>INDEX(Montant2,MATCH(O34,Type_de_Cours,0))</f>
        <v>0</v>
      </c>
      <c r="Q34" s="72">
        <f>SUM(N34+P34)</f>
        <v>0</v>
      </c>
      <c r="R34" s="76" t="str">
        <f>IF(OR($D34&lt;&gt;"ü",COUNTIF($E$3:E34,E34)&gt;1),"Pas de réduction",INDEX(Reductions[Réduction Famille],MATCH(SUMIFS(Q:Q,E:E,E34),Reductions[Seuil],1),1))</f>
        <v>Pas de réduction</v>
      </c>
      <c r="S34" s="77">
        <f>IF(OR(R34="Pas de réduction",COUNTIF($E$3:E34,E34)&gt;1),0,VLOOKUP(R34,Reductions[],3,0)*SUMIFS(Q:Q,E:E,E34))</f>
        <v>0</v>
      </c>
      <c r="T34" s="24">
        <f>IF(D34="ü",SUMIFS(Q:Q,E:E,E34),Q34)-S34</f>
        <v>0</v>
      </c>
      <c r="U34" s="14" t="s">
        <v>309</v>
      </c>
      <c r="V34" s="48">
        <f>INDEX(Montant3,MATCH(U34,Niveau_de_Sponsoring,0))</f>
        <v>0</v>
      </c>
      <c r="W34" s="82">
        <f>SUM(T34+V34)</f>
        <v>0</v>
      </c>
      <c r="X34" s="56" t="s">
        <v>307</v>
      </c>
    </row>
    <row r="35" spans="1:24" ht="19.5" customHeight="1" x14ac:dyDescent="0.25">
      <c r="A35" s="47" t="s">
        <v>72</v>
      </c>
      <c r="B35" s="12"/>
      <c r="C35" s="12"/>
      <c r="D35" s="12"/>
      <c r="E35" s="7"/>
      <c r="F35" s="7"/>
      <c r="G35" s="7"/>
      <c r="H35" s="7"/>
      <c r="I35" s="9"/>
      <c r="J35" s="7"/>
      <c r="K35" s="10"/>
      <c r="L35" s="63"/>
      <c r="M35" s="68" t="s">
        <v>307</v>
      </c>
      <c r="N35" s="48">
        <f>INDEX(Montant,MATCH(M35,Type_d_Adhésion,0))</f>
        <v>0</v>
      </c>
      <c r="O35" s="68" t="s">
        <v>304</v>
      </c>
      <c r="P35" s="48">
        <f>INDEX(Montant2,MATCH(O35,Type_de_Cours,0))</f>
        <v>0</v>
      </c>
      <c r="Q35" s="72">
        <f>SUM(N35+P35)</f>
        <v>0</v>
      </c>
      <c r="R35" s="76" t="str">
        <f>IF(OR($D35&lt;&gt;"ü",COUNTIF($E$3:E35,E35)&gt;1),"Pas de réduction",INDEX(Reductions[Réduction Famille],MATCH(SUMIFS(Q:Q,E:E,E35),Reductions[Seuil],1),1))</f>
        <v>Pas de réduction</v>
      </c>
      <c r="S35" s="77">
        <f>IF(OR(R35="Pas de réduction",COUNTIF($E$3:E35,E35)&gt;1),0,VLOOKUP(R35,Reductions[],3,0)*SUMIFS(Q:Q,E:E,E35))</f>
        <v>0</v>
      </c>
      <c r="T35" s="24">
        <f>IF(D35="ü",SUMIFS(Q:Q,E:E,E35),Q35)-S35</f>
        <v>0</v>
      </c>
      <c r="U35" s="14" t="s">
        <v>309</v>
      </c>
      <c r="V35" s="48">
        <f>INDEX(Montant3,MATCH(U35,Niveau_de_Sponsoring,0))</f>
        <v>0</v>
      </c>
      <c r="W35" s="82">
        <f>SUM(T35+V35)</f>
        <v>0</v>
      </c>
      <c r="X35" s="56" t="s">
        <v>307</v>
      </c>
    </row>
    <row r="36" spans="1:24" ht="19.5" customHeight="1" x14ac:dyDescent="0.25">
      <c r="A36" s="47" t="s">
        <v>73</v>
      </c>
      <c r="B36" s="12"/>
      <c r="C36" s="12"/>
      <c r="D36" s="12"/>
      <c r="E36" s="7"/>
      <c r="F36" s="7"/>
      <c r="G36" s="7"/>
      <c r="H36" s="7"/>
      <c r="I36" s="9"/>
      <c r="J36" s="7"/>
      <c r="K36" s="10"/>
      <c r="L36" s="63"/>
      <c r="M36" s="68" t="s">
        <v>307</v>
      </c>
      <c r="N36" s="48">
        <f>INDEX(Montant,MATCH(M36,Type_d_Adhésion,0))</f>
        <v>0</v>
      </c>
      <c r="O36" s="68" t="s">
        <v>304</v>
      </c>
      <c r="P36" s="48">
        <f>INDEX(Montant2,MATCH(O36,Type_de_Cours,0))</f>
        <v>0</v>
      </c>
      <c r="Q36" s="72">
        <f>SUM(N36+P36)</f>
        <v>0</v>
      </c>
      <c r="R36" s="76" t="str">
        <f>IF(OR($D36&lt;&gt;"ü",COUNTIF($E$3:E36,E36)&gt;1),"Pas de réduction",INDEX(Reductions[Réduction Famille],MATCH(SUMIFS(Q:Q,E:E,E36),Reductions[Seuil],1),1))</f>
        <v>Pas de réduction</v>
      </c>
      <c r="S36" s="77">
        <f>IF(OR(R36="Pas de réduction",COUNTIF($E$3:E36,E36)&gt;1),0,VLOOKUP(R36,Reductions[],3,0)*SUMIFS(Q:Q,E:E,E36))</f>
        <v>0</v>
      </c>
      <c r="T36" s="24">
        <f>IF(D36="ü",SUMIFS(Q:Q,E:E,E36),Q36)-S36</f>
        <v>0</v>
      </c>
      <c r="U36" s="14" t="s">
        <v>309</v>
      </c>
      <c r="V36" s="48">
        <f>INDEX(Montant3,MATCH(U36,Niveau_de_Sponsoring,0))</f>
        <v>0</v>
      </c>
      <c r="W36" s="82">
        <f>SUM(T36+V36)</f>
        <v>0</v>
      </c>
      <c r="X36" s="56" t="s">
        <v>307</v>
      </c>
    </row>
    <row r="37" spans="1:24" ht="19.5" customHeight="1" x14ac:dyDescent="0.25">
      <c r="A37" s="47" t="s">
        <v>74</v>
      </c>
      <c r="B37" s="12"/>
      <c r="C37" s="12"/>
      <c r="D37" s="12"/>
      <c r="E37" s="7"/>
      <c r="F37" s="7"/>
      <c r="G37" s="7"/>
      <c r="H37" s="7"/>
      <c r="I37" s="9"/>
      <c r="J37" s="7"/>
      <c r="K37" s="10"/>
      <c r="L37" s="63"/>
      <c r="M37" s="68" t="s">
        <v>307</v>
      </c>
      <c r="N37" s="48">
        <f>INDEX(Montant,MATCH(M37,Type_d_Adhésion,0))</f>
        <v>0</v>
      </c>
      <c r="O37" s="68" t="s">
        <v>304</v>
      </c>
      <c r="P37" s="48">
        <f>INDEX(Montant2,MATCH(O37,Type_de_Cours,0))</f>
        <v>0</v>
      </c>
      <c r="Q37" s="72">
        <f>SUM(N37+P37)</f>
        <v>0</v>
      </c>
      <c r="R37" s="76" t="str">
        <f>IF(OR($D37&lt;&gt;"ü",COUNTIF($E$3:E37,E37)&gt;1),"Pas de réduction",INDEX(Reductions[Réduction Famille],MATCH(SUMIFS(Q:Q,E:E,E37),Reductions[Seuil],1),1))</f>
        <v>Pas de réduction</v>
      </c>
      <c r="S37" s="77">
        <f>IF(OR(R37="Pas de réduction",COUNTIF($E$3:E37,E37)&gt;1),0,VLOOKUP(R37,Reductions[],3,0)*SUMIFS(Q:Q,E:E,E37))</f>
        <v>0</v>
      </c>
      <c r="T37" s="24">
        <f>IF(D37="ü",SUMIFS(Q:Q,E:E,E37),Q37)-S37</f>
        <v>0</v>
      </c>
      <c r="U37" s="14" t="s">
        <v>309</v>
      </c>
      <c r="V37" s="48">
        <f>INDEX(Montant3,MATCH(U37,Niveau_de_Sponsoring,0))</f>
        <v>0</v>
      </c>
      <c r="W37" s="82">
        <f>SUM(T37+V37)</f>
        <v>0</v>
      </c>
      <c r="X37" s="56" t="s">
        <v>307</v>
      </c>
    </row>
    <row r="38" spans="1:24" ht="19.5" customHeight="1" x14ac:dyDescent="0.25">
      <c r="A38" s="47" t="s">
        <v>75</v>
      </c>
      <c r="B38" s="12"/>
      <c r="C38" s="12"/>
      <c r="D38" s="12"/>
      <c r="E38" s="7"/>
      <c r="F38" s="7"/>
      <c r="G38" s="7"/>
      <c r="H38" s="7"/>
      <c r="I38" s="9"/>
      <c r="J38" s="7"/>
      <c r="K38" s="10"/>
      <c r="L38" s="63"/>
      <c r="M38" s="68" t="s">
        <v>307</v>
      </c>
      <c r="N38" s="48">
        <f>INDEX(Montant,MATCH(M38,Type_d_Adhésion,0))</f>
        <v>0</v>
      </c>
      <c r="O38" s="68" t="s">
        <v>304</v>
      </c>
      <c r="P38" s="48">
        <f>INDEX(Montant2,MATCH(O38,Type_de_Cours,0))</f>
        <v>0</v>
      </c>
      <c r="Q38" s="72">
        <f>SUM(N38+P38)</f>
        <v>0</v>
      </c>
      <c r="R38" s="76" t="str">
        <f>IF(OR($D38&lt;&gt;"ü",COUNTIF($E$3:E38,E38)&gt;1),"Pas de réduction",INDEX(Reductions[Réduction Famille],MATCH(SUMIFS(Q:Q,E:E,E38),Reductions[Seuil],1),1))</f>
        <v>Pas de réduction</v>
      </c>
      <c r="S38" s="77">
        <f>IF(OR(R38="Pas de réduction",COUNTIF($E$3:E38,E38)&gt;1),0,VLOOKUP(R38,Reductions[],3,0)*SUMIFS(Q:Q,E:E,E38))</f>
        <v>0</v>
      </c>
      <c r="T38" s="24">
        <f>IF(D38="ü",SUMIFS(Q:Q,E:E,E38),Q38)-S38</f>
        <v>0</v>
      </c>
      <c r="U38" s="14" t="s">
        <v>309</v>
      </c>
      <c r="V38" s="48">
        <f>INDEX(Montant3,MATCH(U38,Niveau_de_Sponsoring,0))</f>
        <v>0</v>
      </c>
      <c r="W38" s="82">
        <f>SUM(T38+V38)</f>
        <v>0</v>
      </c>
      <c r="X38" s="56" t="s">
        <v>307</v>
      </c>
    </row>
    <row r="39" spans="1:24" ht="19.5" customHeight="1" x14ac:dyDescent="0.25">
      <c r="A39" s="47" t="s">
        <v>76</v>
      </c>
      <c r="B39" s="12"/>
      <c r="C39" s="12"/>
      <c r="D39" s="12"/>
      <c r="E39" s="7"/>
      <c r="F39" s="7"/>
      <c r="G39" s="7"/>
      <c r="H39" s="7"/>
      <c r="I39" s="9"/>
      <c r="J39" s="7"/>
      <c r="K39" s="10"/>
      <c r="L39" s="63"/>
      <c r="M39" s="68" t="s">
        <v>307</v>
      </c>
      <c r="N39" s="48">
        <f>INDEX(Montant,MATCH(M39,Type_d_Adhésion,0))</f>
        <v>0</v>
      </c>
      <c r="O39" s="68" t="s">
        <v>304</v>
      </c>
      <c r="P39" s="48">
        <f>INDEX(Montant2,MATCH(O39,Type_de_Cours,0))</f>
        <v>0</v>
      </c>
      <c r="Q39" s="72">
        <f>SUM(N39+P39)</f>
        <v>0</v>
      </c>
      <c r="R39" s="76" t="str">
        <f>IF(OR($D39&lt;&gt;"ü",COUNTIF($E$3:E39,E39)&gt;1),"Pas de réduction",INDEX(Reductions[Réduction Famille],MATCH(SUMIFS(Q:Q,E:E,E39),Reductions[Seuil],1),1))</f>
        <v>Pas de réduction</v>
      </c>
      <c r="S39" s="77">
        <f>IF(OR(R39="Pas de réduction",COUNTIF($E$3:E39,E39)&gt;1),0,VLOOKUP(R39,Reductions[],3,0)*SUMIFS(Q:Q,E:E,E39))</f>
        <v>0</v>
      </c>
      <c r="T39" s="24">
        <f>IF(D39="ü",SUMIFS(Q:Q,E:E,E39),Q39)-S39</f>
        <v>0</v>
      </c>
      <c r="U39" s="14" t="s">
        <v>309</v>
      </c>
      <c r="V39" s="48">
        <f>INDEX(Montant3,MATCH(U39,Niveau_de_Sponsoring,0))</f>
        <v>0</v>
      </c>
      <c r="W39" s="82">
        <f>SUM(T39+V39)</f>
        <v>0</v>
      </c>
      <c r="X39" s="56" t="s">
        <v>307</v>
      </c>
    </row>
    <row r="40" spans="1:24" ht="19.5" customHeight="1" x14ac:dyDescent="0.25">
      <c r="A40" s="47" t="s">
        <v>77</v>
      </c>
      <c r="B40" s="12"/>
      <c r="C40" s="12"/>
      <c r="D40" s="12"/>
      <c r="E40" s="7"/>
      <c r="F40" s="7"/>
      <c r="G40" s="7"/>
      <c r="H40" s="7"/>
      <c r="I40" s="9"/>
      <c r="J40" s="7"/>
      <c r="K40" s="10"/>
      <c r="L40" s="63"/>
      <c r="M40" s="68" t="s">
        <v>307</v>
      </c>
      <c r="N40" s="48">
        <f>INDEX(Montant,MATCH(M40,Type_d_Adhésion,0))</f>
        <v>0</v>
      </c>
      <c r="O40" s="68" t="s">
        <v>304</v>
      </c>
      <c r="P40" s="48">
        <f>INDEX(Montant2,MATCH(O40,Type_de_Cours,0))</f>
        <v>0</v>
      </c>
      <c r="Q40" s="72">
        <f>SUM(N40+P40)</f>
        <v>0</v>
      </c>
      <c r="R40" s="76" t="str">
        <f>IF(OR($D40&lt;&gt;"ü",COUNTIF($E$3:E40,E40)&gt;1),"Pas de réduction",INDEX(Reductions[Réduction Famille],MATCH(SUMIFS(Q:Q,E:E,E40),Reductions[Seuil],1),1))</f>
        <v>Pas de réduction</v>
      </c>
      <c r="S40" s="77">
        <f>IF(OR(R40="Pas de réduction",COUNTIF($E$3:E40,E40)&gt;1),0,VLOOKUP(R40,Reductions[],3,0)*SUMIFS(Q:Q,E:E,E40))</f>
        <v>0</v>
      </c>
      <c r="T40" s="24">
        <f>IF(D40="ü",SUMIFS(Q:Q,E:E,E40),Q40)-S40</f>
        <v>0</v>
      </c>
      <c r="U40" s="14" t="s">
        <v>309</v>
      </c>
      <c r="V40" s="48">
        <f>INDEX(Montant3,MATCH(U40,Niveau_de_Sponsoring,0))</f>
        <v>0</v>
      </c>
      <c r="W40" s="82">
        <f>SUM(T40+V40)</f>
        <v>0</v>
      </c>
      <c r="X40" s="56" t="s">
        <v>307</v>
      </c>
    </row>
    <row r="41" spans="1:24" ht="19.5" customHeight="1" x14ac:dyDescent="0.25">
      <c r="A41" s="47" t="s">
        <v>78</v>
      </c>
      <c r="B41" s="12"/>
      <c r="C41" s="12"/>
      <c r="D41" s="12"/>
      <c r="E41" s="8"/>
      <c r="F41" s="8"/>
      <c r="G41" s="8"/>
      <c r="H41" s="8"/>
      <c r="I41" s="9"/>
      <c r="J41" s="8"/>
      <c r="K41" s="10"/>
      <c r="L41" s="63"/>
      <c r="M41" s="68" t="s">
        <v>307</v>
      </c>
      <c r="N41" s="48">
        <f>INDEX(Montant,MATCH(M41,Type_d_Adhésion,0))</f>
        <v>0</v>
      </c>
      <c r="O41" s="68" t="s">
        <v>304</v>
      </c>
      <c r="P41" s="48">
        <f>INDEX(Montant2,MATCH(O41,Type_de_Cours,0))</f>
        <v>0</v>
      </c>
      <c r="Q41" s="72">
        <f>SUM(N41+P41)</f>
        <v>0</v>
      </c>
      <c r="R41" s="76" t="str">
        <f>IF(OR($D41&lt;&gt;"ü",COUNTIF($E$3:E41,E41)&gt;1),"Pas de réduction",INDEX(Reductions[Réduction Famille],MATCH(SUMIFS(Q:Q,E:E,E41),Reductions[Seuil],1),1))</f>
        <v>Pas de réduction</v>
      </c>
      <c r="S41" s="77">
        <f>IF(OR(R41="Pas de réduction",COUNTIF($E$3:E41,E41)&gt;1),0,VLOOKUP(R41,Reductions[],3,0)*SUMIFS(Q:Q,E:E,E41))</f>
        <v>0</v>
      </c>
      <c r="T41" s="24">
        <f>IF(D41="ü",SUMIFS(Q:Q,E:E,E41),Q41)-S41</f>
        <v>0</v>
      </c>
      <c r="U41" s="14" t="s">
        <v>309</v>
      </c>
      <c r="V41" s="48">
        <f>INDEX(Montant3,MATCH(U41,Niveau_de_Sponsoring,0))</f>
        <v>0</v>
      </c>
      <c r="W41" s="82">
        <f>SUM(T41+V41)</f>
        <v>0</v>
      </c>
      <c r="X41" s="56" t="s">
        <v>307</v>
      </c>
    </row>
    <row r="42" spans="1:24" ht="19.5" customHeight="1" x14ac:dyDescent="0.25">
      <c r="A42" s="47" t="s">
        <v>79</v>
      </c>
      <c r="B42" s="12"/>
      <c r="C42" s="12"/>
      <c r="D42" s="12"/>
      <c r="E42" s="7"/>
      <c r="F42" s="7"/>
      <c r="G42" s="7"/>
      <c r="H42" s="7"/>
      <c r="I42" s="9"/>
      <c r="J42" s="7"/>
      <c r="K42" s="10"/>
      <c r="L42" s="63"/>
      <c r="M42" s="68" t="s">
        <v>307</v>
      </c>
      <c r="N42" s="48">
        <f>INDEX(Montant,MATCH(M42,Type_d_Adhésion,0))</f>
        <v>0</v>
      </c>
      <c r="O42" s="68" t="s">
        <v>304</v>
      </c>
      <c r="P42" s="48">
        <f>INDEX(Montant2,MATCH(O42,Type_de_Cours,0))</f>
        <v>0</v>
      </c>
      <c r="Q42" s="72">
        <f>SUM(N42+P42)</f>
        <v>0</v>
      </c>
      <c r="R42" s="76" t="str">
        <f>IF(OR($D42&lt;&gt;"ü",COUNTIF($E$3:E42,E42)&gt;1),"Pas de réduction",INDEX(Reductions[Réduction Famille],MATCH(SUMIFS(Q:Q,E:E,E42),Reductions[Seuil],1),1))</f>
        <v>Pas de réduction</v>
      </c>
      <c r="S42" s="77">
        <f>IF(OR(R42="Pas de réduction",COUNTIF($E$3:E42,E42)&gt;1),0,VLOOKUP(R42,Reductions[],3,0)*SUMIFS(Q:Q,E:E,E42))</f>
        <v>0</v>
      </c>
      <c r="T42" s="24">
        <f>IF(D42="ü",SUMIFS(Q:Q,E:E,E42),Q42)-S42</f>
        <v>0</v>
      </c>
      <c r="U42" s="14" t="s">
        <v>309</v>
      </c>
      <c r="V42" s="48">
        <f>INDEX(Montant3,MATCH(U42,Niveau_de_Sponsoring,0))</f>
        <v>0</v>
      </c>
      <c r="W42" s="82">
        <f>SUM(T42+V42)</f>
        <v>0</v>
      </c>
      <c r="X42" s="56" t="s">
        <v>307</v>
      </c>
    </row>
    <row r="43" spans="1:24" ht="19.5" customHeight="1" x14ac:dyDescent="0.25">
      <c r="A43" s="47" t="s">
        <v>80</v>
      </c>
      <c r="B43" s="12"/>
      <c r="C43" s="12"/>
      <c r="D43" s="12"/>
      <c r="E43" s="7"/>
      <c r="F43" s="7"/>
      <c r="G43" s="7"/>
      <c r="H43" s="7"/>
      <c r="I43" s="9"/>
      <c r="J43" s="7"/>
      <c r="K43" s="10"/>
      <c r="L43" s="63"/>
      <c r="M43" s="68" t="s">
        <v>307</v>
      </c>
      <c r="N43" s="48">
        <f>INDEX(Montant,MATCH(M43,Type_d_Adhésion,0))</f>
        <v>0</v>
      </c>
      <c r="O43" s="68" t="s">
        <v>304</v>
      </c>
      <c r="P43" s="48">
        <f>INDEX(Montant2,MATCH(O43,Type_de_Cours,0))</f>
        <v>0</v>
      </c>
      <c r="Q43" s="72">
        <f>SUM(N43+P43)</f>
        <v>0</v>
      </c>
      <c r="R43" s="76" t="str">
        <f>IF(OR($D43&lt;&gt;"ü",COUNTIF($E$3:E43,E43)&gt;1),"Pas de réduction",INDEX(Reductions[Réduction Famille],MATCH(SUMIFS(Q:Q,E:E,E43),Reductions[Seuil],1),1))</f>
        <v>Pas de réduction</v>
      </c>
      <c r="S43" s="77">
        <f>IF(OR(R43="Pas de réduction",COUNTIF($E$3:E43,E43)&gt;1),0,VLOOKUP(R43,Reductions[],3,0)*SUMIFS(Q:Q,E:E,E43))</f>
        <v>0</v>
      </c>
      <c r="T43" s="24">
        <f>IF(D43="ü",SUMIFS(Q:Q,E:E,E43),Q43)-S43</f>
        <v>0</v>
      </c>
      <c r="U43" s="14" t="s">
        <v>309</v>
      </c>
      <c r="V43" s="48">
        <f>INDEX(Montant3,MATCH(U43,Niveau_de_Sponsoring,0))</f>
        <v>0</v>
      </c>
      <c r="W43" s="82">
        <f>SUM(T43+V43)</f>
        <v>0</v>
      </c>
      <c r="X43" s="56" t="s">
        <v>307</v>
      </c>
    </row>
    <row r="44" spans="1:24" ht="19.5" customHeight="1" x14ac:dyDescent="0.25">
      <c r="A44" s="47" t="s">
        <v>81</v>
      </c>
      <c r="B44" s="12"/>
      <c r="C44" s="12"/>
      <c r="D44" s="12"/>
      <c r="E44" s="7"/>
      <c r="F44" s="7"/>
      <c r="G44" s="7"/>
      <c r="H44" s="7"/>
      <c r="I44" s="9"/>
      <c r="J44" s="7"/>
      <c r="K44" s="10"/>
      <c r="L44" s="63"/>
      <c r="M44" s="68" t="s">
        <v>307</v>
      </c>
      <c r="N44" s="48">
        <f>INDEX(Montant,MATCH(M44,Type_d_Adhésion,0))</f>
        <v>0</v>
      </c>
      <c r="O44" s="68" t="s">
        <v>304</v>
      </c>
      <c r="P44" s="48">
        <f>INDEX(Montant2,MATCH(O44,Type_de_Cours,0))</f>
        <v>0</v>
      </c>
      <c r="Q44" s="72">
        <f>SUM(N44+P44)</f>
        <v>0</v>
      </c>
      <c r="R44" s="76" t="str">
        <f>IF(OR($D44&lt;&gt;"ü",COUNTIF($E$3:E44,E44)&gt;1),"Pas de réduction",INDEX(Reductions[Réduction Famille],MATCH(SUMIFS(Q:Q,E:E,E44),Reductions[Seuil],1),1))</f>
        <v>Pas de réduction</v>
      </c>
      <c r="S44" s="77">
        <f>IF(OR(R44="Pas de réduction",COUNTIF($E$3:E44,E44)&gt;1),0,VLOOKUP(R44,Reductions[],3,0)*SUMIFS(Q:Q,E:E,E44))</f>
        <v>0</v>
      </c>
      <c r="T44" s="24">
        <f>IF(D44="ü",SUMIFS(Q:Q,E:E,E44),Q44)-S44</f>
        <v>0</v>
      </c>
      <c r="U44" s="14" t="s">
        <v>309</v>
      </c>
      <c r="V44" s="48">
        <f>INDEX(Montant3,MATCH(U44,Niveau_de_Sponsoring,0))</f>
        <v>0</v>
      </c>
      <c r="W44" s="82">
        <f>SUM(T44+V44)</f>
        <v>0</v>
      </c>
      <c r="X44" s="56" t="s">
        <v>307</v>
      </c>
    </row>
    <row r="45" spans="1:24" ht="19.5" customHeight="1" x14ac:dyDescent="0.25">
      <c r="A45" s="47" t="s">
        <v>82</v>
      </c>
      <c r="B45" s="12"/>
      <c r="C45" s="12"/>
      <c r="D45" s="12"/>
      <c r="E45" s="7"/>
      <c r="F45" s="7"/>
      <c r="G45" s="7"/>
      <c r="H45" s="7"/>
      <c r="I45" s="9"/>
      <c r="J45" s="7"/>
      <c r="K45" s="10"/>
      <c r="L45" s="63"/>
      <c r="M45" s="68" t="s">
        <v>307</v>
      </c>
      <c r="N45" s="48">
        <f>INDEX(Montant,MATCH(M45,Type_d_Adhésion,0))</f>
        <v>0</v>
      </c>
      <c r="O45" s="68" t="s">
        <v>304</v>
      </c>
      <c r="P45" s="48">
        <f>INDEX(Montant2,MATCH(O45,Type_de_Cours,0))</f>
        <v>0</v>
      </c>
      <c r="Q45" s="72">
        <f>SUM(N45+P45)</f>
        <v>0</v>
      </c>
      <c r="R45" s="76" t="str">
        <f>IF(OR($D45&lt;&gt;"ü",COUNTIF($E$3:E45,E45)&gt;1),"Pas de réduction",INDEX(Reductions[Réduction Famille],MATCH(SUMIFS(Q:Q,E:E,E45),Reductions[Seuil],1),1))</f>
        <v>Pas de réduction</v>
      </c>
      <c r="S45" s="77">
        <f>IF(OR(R45="Pas de réduction",COUNTIF($E$3:E45,E45)&gt;1),0,VLOOKUP(R45,Reductions[],3,0)*SUMIFS(Q:Q,E:E,E45))</f>
        <v>0</v>
      </c>
      <c r="T45" s="24">
        <f>IF(D45="ü",SUMIFS(Q:Q,E:E,E45),Q45)-S45</f>
        <v>0</v>
      </c>
      <c r="U45" s="14" t="s">
        <v>309</v>
      </c>
      <c r="V45" s="48">
        <f>INDEX(Montant3,MATCH(U45,Niveau_de_Sponsoring,0))</f>
        <v>0</v>
      </c>
      <c r="W45" s="82">
        <f>SUM(T45+V45)</f>
        <v>0</v>
      </c>
      <c r="X45" s="56" t="s">
        <v>307</v>
      </c>
    </row>
    <row r="46" spans="1:24" ht="19.5" customHeight="1" x14ac:dyDescent="0.25">
      <c r="A46" s="47" t="s">
        <v>83</v>
      </c>
      <c r="B46" s="12"/>
      <c r="C46" s="12"/>
      <c r="D46" s="12"/>
      <c r="E46" s="7"/>
      <c r="F46" s="7"/>
      <c r="G46" s="7"/>
      <c r="H46" s="7"/>
      <c r="I46" s="9"/>
      <c r="J46" s="7"/>
      <c r="K46" s="10"/>
      <c r="L46" s="63"/>
      <c r="M46" s="68" t="s">
        <v>307</v>
      </c>
      <c r="N46" s="48">
        <f>INDEX(Montant,MATCH(M46,Type_d_Adhésion,0))</f>
        <v>0</v>
      </c>
      <c r="O46" s="68" t="s">
        <v>304</v>
      </c>
      <c r="P46" s="48">
        <f>INDEX(Montant2,MATCH(O46,Type_de_Cours,0))</f>
        <v>0</v>
      </c>
      <c r="Q46" s="72">
        <f>SUM(N46+P46)</f>
        <v>0</v>
      </c>
      <c r="R46" s="76" t="str">
        <f>IF(OR($D46&lt;&gt;"ü",COUNTIF($E$3:E46,E46)&gt;1),"Pas de réduction",INDEX(Reductions[Réduction Famille],MATCH(SUMIFS(Q:Q,E:E,E46),Reductions[Seuil],1),1))</f>
        <v>Pas de réduction</v>
      </c>
      <c r="S46" s="77">
        <f>IF(OR(R46="Pas de réduction",COUNTIF($E$3:E46,E46)&gt;1),0,VLOOKUP(R46,Reductions[],3,0)*SUMIFS(Q:Q,E:E,E46))</f>
        <v>0</v>
      </c>
      <c r="T46" s="24">
        <f>IF(D46="ü",SUMIFS(Q:Q,E:E,E46),Q46)-S46</f>
        <v>0</v>
      </c>
      <c r="U46" s="14" t="s">
        <v>309</v>
      </c>
      <c r="V46" s="48">
        <f>INDEX(Montant3,MATCH(U46,Niveau_de_Sponsoring,0))</f>
        <v>0</v>
      </c>
      <c r="W46" s="82">
        <f>SUM(T46+V46)</f>
        <v>0</v>
      </c>
      <c r="X46" s="56" t="s">
        <v>307</v>
      </c>
    </row>
    <row r="47" spans="1:24" ht="19.5" customHeight="1" x14ac:dyDescent="0.25">
      <c r="A47" s="47" t="s">
        <v>84</v>
      </c>
      <c r="B47" s="12"/>
      <c r="C47" s="12"/>
      <c r="D47" s="12"/>
      <c r="E47" s="7"/>
      <c r="F47" s="7"/>
      <c r="G47" s="7"/>
      <c r="H47" s="7"/>
      <c r="I47" s="9"/>
      <c r="J47" s="7"/>
      <c r="K47" s="10"/>
      <c r="L47" s="63"/>
      <c r="M47" s="68" t="s">
        <v>307</v>
      </c>
      <c r="N47" s="48">
        <f>INDEX(Montant,MATCH(M47,Type_d_Adhésion,0))</f>
        <v>0</v>
      </c>
      <c r="O47" s="68" t="s">
        <v>304</v>
      </c>
      <c r="P47" s="48">
        <f>INDEX(Montant2,MATCH(O47,Type_de_Cours,0))</f>
        <v>0</v>
      </c>
      <c r="Q47" s="72">
        <f>SUM(N47+P47)</f>
        <v>0</v>
      </c>
      <c r="R47" s="76" t="str">
        <f>IF(OR($D47&lt;&gt;"ü",COUNTIF($E$3:E47,E47)&gt;1),"Pas de réduction",INDEX(Reductions[Réduction Famille],MATCH(SUMIFS(Q:Q,E:E,E47),Reductions[Seuil],1),1))</f>
        <v>Pas de réduction</v>
      </c>
      <c r="S47" s="77">
        <f>IF(OR(R47="Pas de réduction",COUNTIF($E$3:E47,E47)&gt;1),0,VLOOKUP(R47,Reductions[],3,0)*SUMIFS(Q:Q,E:E,E47))</f>
        <v>0</v>
      </c>
      <c r="T47" s="24">
        <f>IF(D47="ü",SUMIFS(Q:Q,E:E,E47),Q47)-S47</f>
        <v>0</v>
      </c>
      <c r="U47" s="14" t="s">
        <v>309</v>
      </c>
      <c r="V47" s="48">
        <f>INDEX(Montant3,MATCH(U47,Niveau_de_Sponsoring,0))</f>
        <v>0</v>
      </c>
      <c r="W47" s="82">
        <f>SUM(T47+V47)</f>
        <v>0</v>
      </c>
      <c r="X47" s="56" t="s">
        <v>307</v>
      </c>
    </row>
    <row r="48" spans="1:24" ht="19.5" customHeight="1" x14ac:dyDescent="0.25">
      <c r="A48" s="47" t="s">
        <v>85</v>
      </c>
      <c r="B48" s="12"/>
      <c r="C48" s="12"/>
      <c r="D48" s="12"/>
      <c r="E48" s="7"/>
      <c r="F48" s="7"/>
      <c r="G48" s="7"/>
      <c r="H48" s="7"/>
      <c r="I48" s="9"/>
      <c r="J48" s="7"/>
      <c r="K48" s="10"/>
      <c r="L48" s="63"/>
      <c r="M48" s="68" t="s">
        <v>307</v>
      </c>
      <c r="N48" s="48">
        <f>INDEX(Montant,MATCH(M48,Type_d_Adhésion,0))</f>
        <v>0</v>
      </c>
      <c r="O48" s="68" t="s">
        <v>304</v>
      </c>
      <c r="P48" s="48">
        <f>INDEX(Montant2,MATCH(O48,Type_de_Cours,0))</f>
        <v>0</v>
      </c>
      <c r="Q48" s="72">
        <f>SUM(N48+P48)</f>
        <v>0</v>
      </c>
      <c r="R48" s="76" t="str">
        <f>IF(OR($D48&lt;&gt;"ü",COUNTIF($E$3:E48,E48)&gt;1),"Pas de réduction",INDEX(Reductions[Réduction Famille],MATCH(SUMIFS(Q:Q,E:E,E48),Reductions[Seuil],1),1))</f>
        <v>Pas de réduction</v>
      </c>
      <c r="S48" s="77">
        <f>IF(OR(R48="Pas de réduction",COUNTIF($E$3:E48,E48)&gt;1),0,VLOOKUP(R48,Reductions[],3,0)*SUMIFS(Q:Q,E:E,E48))</f>
        <v>0</v>
      </c>
      <c r="T48" s="24">
        <f>IF(D48="ü",SUMIFS(Q:Q,E:E,E48),Q48)-S48</f>
        <v>0</v>
      </c>
      <c r="U48" s="14" t="s">
        <v>309</v>
      </c>
      <c r="V48" s="48">
        <f>INDEX(Montant3,MATCH(U48,Niveau_de_Sponsoring,0))</f>
        <v>0</v>
      </c>
      <c r="W48" s="82">
        <f>SUM(T48+V48)</f>
        <v>0</v>
      </c>
      <c r="X48" s="56" t="s">
        <v>307</v>
      </c>
    </row>
    <row r="49" spans="1:24" ht="19.5" customHeight="1" x14ac:dyDescent="0.25">
      <c r="A49" s="47" t="s">
        <v>86</v>
      </c>
      <c r="B49" s="12"/>
      <c r="C49" s="12"/>
      <c r="D49" s="12"/>
      <c r="E49" s="7"/>
      <c r="F49" s="7"/>
      <c r="G49" s="7"/>
      <c r="H49" s="7"/>
      <c r="I49" s="9"/>
      <c r="J49" s="7"/>
      <c r="K49" s="10"/>
      <c r="L49" s="63"/>
      <c r="M49" s="68" t="s">
        <v>307</v>
      </c>
      <c r="N49" s="48">
        <f>INDEX(Montant,MATCH(M49,Type_d_Adhésion,0))</f>
        <v>0</v>
      </c>
      <c r="O49" s="68" t="s">
        <v>304</v>
      </c>
      <c r="P49" s="48">
        <f>INDEX(Montant2,MATCH(O49,Type_de_Cours,0))</f>
        <v>0</v>
      </c>
      <c r="Q49" s="72">
        <f>SUM(N49+P49)</f>
        <v>0</v>
      </c>
      <c r="R49" s="76" t="str">
        <f>IF(OR($D49&lt;&gt;"ü",COUNTIF($E$3:E49,E49)&gt;1),"Pas de réduction",INDEX(Reductions[Réduction Famille],MATCH(SUMIFS(Q:Q,E:E,E49),Reductions[Seuil],1),1))</f>
        <v>Pas de réduction</v>
      </c>
      <c r="S49" s="77">
        <f>IF(OR(R49="Pas de réduction",COUNTIF($E$3:E49,E49)&gt;1),0,VLOOKUP(R49,Reductions[],3,0)*SUMIFS(Q:Q,E:E,E49))</f>
        <v>0</v>
      </c>
      <c r="T49" s="24">
        <f>IF(D49="ü",SUMIFS(Q:Q,E:E,E49),Q49)-S49</f>
        <v>0</v>
      </c>
      <c r="U49" s="14" t="s">
        <v>309</v>
      </c>
      <c r="V49" s="48">
        <f>INDEX(Montant3,MATCH(U49,Niveau_de_Sponsoring,0))</f>
        <v>0</v>
      </c>
      <c r="W49" s="82">
        <f>SUM(T49+V49)</f>
        <v>0</v>
      </c>
      <c r="X49" s="56" t="s">
        <v>307</v>
      </c>
    </row>
    <row r="50" spans="1:24" ht="19.5" customHeight="1" x14ac:dyDescent="0.25">
      <c r="A50" s="47" t="s">
        <v>87</v>
      </c>
      <c r="B50" s="12"/>
      <c r="C50" s="12"/>
      <c r="D50" s="12"/>
      <c r="E50" s="7"/>
      <c r="F50" s="7"/>
      <c r="G50" s="7"/>
      <c r="H50" s="7"/>
      <c r="I50" s="9"/>
      <c r="J50" s="7"/>
      <c r="K50" s="10"/>
      <c r="L50" s="63"/>
      <c r="M50" s="68" t="s">
        <v>307</v>
      </c>
      <c r="N50" s="48">
        <f>INDEX(Montant,MATCH(M50,Type_d_Adhésion,0))</f>
        <v>0</v>
      </c>
      <c r="O50" s="68" t="s">
        <v>304</v>
      </c>
      <c r="P50" s="48">
        <f>INDEX(Montant2,MATCH(O50,Type_de_Cours,0))</f>
        <v>0</v>
      </c>
      <c r="Q50" s="72">
        <f>SUM(N50+P50)</f>
        <v>0</v>
      </c>
      <c r="R50" s="76" t="str">
        <f>IF(OR($D50&lt;&gt;"ü",COUNTIF($E$3:E50,E50)&gt;1),"Pas de réduction",INDEX(Reductions[Réduction Famille],MATCH(SUMIFS(Q:Q,E:E,E50),Reductions[Seuil],1),1))</f>
        <v>Pas de réduction</v>
      </c>
      <c r="S50" s="77">
        <f>IF(OR(R50="Pas de réduction",COUNTIF($E$3:E50,E50)&gt;1),0,VLOOKUP(R50,Reductions[],3,0)*SUMIFS(Q:Q,E:E,E50))</f>
        <v>0</v>
      </c>
      <c r="T50" s="24">
        <f>IF(D50="ü",SUMIFS(Q:Q,E:E,E50),Q50)-S50</f>
        <v>0</v>
      </c>
      <c r="U50" s="14" t="s">
        <v>309</v>
      </c>
      <c r="V50" s="48">
        <f>INDEX(Montant3,MATCH(U50,Niveau_de_Sponsoring,0))</f>
        <v>0</v>
      </c>
      <c r="W50" s="82">
        <f>SUM(T50+V50)</f>
        <v>0</v>
      </c>
      <c r="X50" s="56" t="s">
        <v>307</v>
      </c>
    </row>
    <row r="51" spans="1:24" ht="19.5" customHeight="1" x14ac:dyDescent="0.25">
      <c r="A51" s="47" t="s">
        <v>88</v>
      </c>
      <c r="B51" s="12"/>
      <c r="C51" s="12"/>
      <c r="D51" s="12"/>
      <c r="E51" s="7"/>
      <c r="F51" s="7"/>
      <c r="G51" s="7"/>
      <c r="H51" s="7"/>
      <c r="I51" s="9"/>
      <c r="J51" s="7"/>
      <c r="K51" s="10"/>
      <c r="L51" s="63"/>
      <c r="M51" s="68" t="s">
        <v>307</v>
      </c>
      <c r="N51" s="48">
        <f>INDEX(Montant,MATCH(M51,Type_d_Adhésion,0))</f>
        <v>0</v>
      </c>
      <c r="O51" s="68" t="s">
        <v>304</v>
      </c>
      <c r="P51" s="48">
        <f>INDEX(Montant2,MATCH(O51,Type_de_Cours,0))</f>
        <v>0</v>
      </c>
      <c r="Q51" s="72">
        <f>SUM(N51+P51)</f>
        <v>0</v>
      </c>
      <c r="R51" s="76" t="str">
        <f>IF(OR($D51&lt;&gt;"ü",COUNTIF($E$3:E51,E51)&gt;1),"Pas de réduction",INDEX(Reductions[Réduction Famille],MATCH(SUMIFS(Q:Q,E:E,E51),Reductions[Seuil],1),1))</f>
        <v>Pas de réduction</v>
      </c>
      <c r="S51" s="77">
        <f>IF(OR(R51="Pas de réduction",COUNTIF($E$3:E51,E51)&gt;1),0,VLOOKUP(R51,Reductions[],3,0)*SUMIFS(Q:Q,E:E,E51))</f>
        <v>0</v>
      </c>
      <c r="T51" s="24">
        <f>IF(D51="ü",SUMIFS(Q:Q,E:E,E51),Q51)-S51</f>
        <v>0</v>
      </c>
      <c r="U51" s="14" t="s">
        <v>309</v>
      </c>
      <c r="V51" s="48">
        <f>INDEX(Montant3,MATCH(U51,Niveau_de_Sponsoring,0))</f>
        <v>0</v>
      </c>
      <c r="W51" s="82">
        <f>SUM(T51+V51)</f>
        <v>0</v>
      </c>
      <c r="X51" s="56" t="s">
        <v>307</v>
      </c>
    </row>
    <row r="52" spans="1:24" ht="19.5" customHeight="1" x14ac:dyDescent="0.25">
      <c r="A52" s="47" t="s">
        <v>89</v>
      </c>
      <c r="B52" s="12"/>
      <c r="C52" s="12"/>
      <c r="D52" s="12"/>
      <c r="E52" s="7"/>
      <c r="F52" s="7"/>
      <c r="G52" s="7"/>
      <c r="H52" s="7"/>
      <c r="I52" s="9"/>
      <c r="J52" s="7"/>
      <c r="K52" s="10"/>
      <c r="L52" s="63"/>
      <c r="M52" s="68" t="s">
        <v>307</v>
      </c>
      <c r="N52" s="48">
        <f>INDEX(Montant,MATCH(M52,Type_d_Adhésion,0))</f>
        <v>0</v>
      </c>
      <c r="O52" s="68" t="s">
        <v>304</v>
      </c>
      <c r="P52" s="48">
        <f>INDEX(Montant2,MATCH(O52,Type_de_Cours,0))</f>
        <v>0</v>
      </c>
      <c r="Q52" s="72">
        <f>SUM(N52+P52)</f>
        <v>0</v>
      </c>
      <c r="R52" s="76" t="str">
        <f>IF(OR($D52&lt;&gt;"ü",COUNTIF($E$3:E52,E52)&gt;1),"Pas de réduction",INDEX(Reductions[Réduction Famille],MATCH(SUMIFS(Q:Q,E:E,E52),Reductions[Seuil],1),1))</f>
        <v>Pas de réduction</v>
      </c>
      <c r="S52" s="77">
        <f>IF(OR(R52="Pas de réduction",COUNTIF($E$3:E52,E52)&gt;1),0,VLOOKUP(R52,Reductions[],3,0)*SUMIFS(Q:Q,E:E,E52))</f>
        <v>0</v>
      </c>
      <c r="T52" s="24">
        <f>IF(D52="ü",SUMIFS(Q:Q,E:E,E52),Q52)-S52</f>
        <v>0</v>
      </c>
      <c r="U52" s="14" t="s">
        <v>309</v>
      </c>
      <c r="V52" s="48">
        <f>INDEX(Montant3,MATCH(U52,Niveau_de_Sponsoring,0))</f>
        <v>0</v>
      </c>
      <c r="W52" s="82">
        <f>SUM(T52+V52)</f>
        <v>0</v>
      </c>
      <c r="X52" s="56" t="s">
        <v>307</v>
      </c>
    </row>
    <row r="53" spans="1:24" ht="19.5" customHeight="1" x14ac:dyDescent="0.25">
      <c r="A53" s="47" t="s">
        <v>90</v>
      </c>
      <c r="B53" s="12"/>
      <c r="C53" s="12"/>
      <c r="D53" s="12"/>
      <c r="E53" s="7"/>
      <c r="F53" s="7"/>
      <c r="G53" s="7"/>
      <c r="H53" s="7"/>
      <c r="I53" s="9"/>
      <c r="J53" s="7"/>
      <c r="K53" s="10"/>
      <c r="L53" s="63"/>
      <c r="M53" s="68" t="s">
        <v>307</v>
      </c>
      <c r="N53" s="48">
        <f>INDEX(Montant,MATCH(M53,Type_d_Adhésion,0))</f>
        <v>0</v>
      </c>
      <c r="O53" s="68" t="s">
        <v>304</v>
      </c>
      <c r="P53" s="48">
        <f>INDEX(Montant2,MATCH(O53,Type_de_Cours,0))</f>
        <v>0</v>
      </c>
      <c r="Q53" s="72">
        <f>SUM(N53+P53)</f>
        <v>0</v>
      </c>
      <c r="R53" s="76" t="str">
        <f>IF(OR($D53&lt;&gt;"ü",COUNTIF($E$3:E53,E53)&gt;1),"Pas de réduction",INDEX(Reductions[Réduction Famille],MATCH(SUMIFS(Q:Q,E:E,E53),Reductions[Seuil],1),1))</f>
        <v>Pas de réduction</v>
      </c>
      <c r="S53" s="77">
        <f>IF(OR(R53="Pas de réduction",COUNTIF($E$3:E53,E53)&gt;1),0,VLOOKUP(R53,Reductions[],3,0)*SUMIFS(Q:Q,E:E,E53))</f>
        <v>0</v>
      </c>
      <c r="T53" s="24">
        <f>IF(D53="ü",SUMIFS(Q:Q,E:E,E53),Q53)-S53</f>
        <v>0</v>
      </c>
      <c r="U53" s="14" t="s">
        <v>309</v>
      </c>
      <c r="V53" s="48">
        <f>INDEX(Montant3,MATCH(U53,Niveau_de_Sponsoring,0))</f>
        <v>0</v>
      </c>
      <c r="W53" s="82">
        <f>SUM(T53+V53)</f>
        <v>0</v>
      </c>
      <c r="X53" s="56" t="s">
        <v>307</v>
      </c>
    </row>
    <row r="54" spans="1:24" ht="19.5" customHeight="1" x14ac:dyDescent="0.25">
      <c r="A54" s="47" t="s">
        <v>91</v>
      </c>
      <c r="B54" s="12"/>
      <c r="C54" s="12"/>
      <c r="D54" s="12"/>
      <c r="E54" s="7"/>
      <c r="F54" s="7"/>
      <c r="G54" s="7"/>
      <c r="H54" s="7"/>
      <c r="I54" s="9"/>
      <c r="J54" s="7"/>
      <c r="K54" s="10"/>
      <c r="L54" s="63"/>
      <c r="M54" s="68" t="s">
        <v>307</v>
      </c>
      <c r="N54" s="48">
        <f>INDEX(Montant,MATCH(M54,Type_d_Adhésion,0))</f>
        <v>0</v>
      </c>
      <c r="O54" s="68" t="s">
        <v>304</v>
      </c>
      <c r="P54" s="48">
        <f>INDEX(Montant2,MATCH(O54,Type_de_Cours,0))</f>
        <v>0</v>
      </c>
      <c r="Q54" s="72">
        <f>SUM(N54+P54)</f>
        <v>0</v>
      </c>
      <c r="R54" s="76" t="str">
        <f>IF(OR($D54&lt;&gt;"ü",COUNTIF($E$3:E54,E54)&gt;1),"Pas de réduction",INDEX(Reductions[Réduction Famille],MATCH(SUMIFS(Q:Q,E:E,E54),Reductions[Seuil],1),1))</f>
        <v>Pas de réduction</v>
      </c>
      <c r="S54" s="77">
        <f>IF(OR(R54="Pas de réduction",COUNTIF($E$3:E54,E54)&gt;1),0,VLOOKUP(R54,Reductions[],3,0)*SUMIFS(Q:Q,E:E,E54))</f>
        <v>0</v>
      </c>
      <c r="T54" s="24">
        <f>IF(D54="ü",SUMIFS(Q:Q,E:E,E54),Q54)-S54</f>
        <v>0</v>
      </c>
      <c r="U54" s="14" t="s">
        <v>309</v>
      </c>
      <c r="V54" s="48">
        <f>INDEX(Montant3,MATCH(U54,Niveau_de_Sponsoring,0))</f>
        <v>0</v>
      </c>
      <c r="W54" s="82">
        <f>SUM(T54+V54)</f>
        <v>0</v>
      </c>
      <c r="X54" s="56" t="s">
        <v>307</v>
      </c>
    </row>
    <row r="55" spans="1:24" ht="19.5" customHeight="1" x14ac:dyDescent="0.25">
      <c r="A55" s="47" t="s">
        <v>92</v>
      </c>
      <c r="B55" s="12"/>
      <c r="C55" s="12"/>
      <c r="D55" s="12"/>
      <c r="E55" s="7"/>
      <c r="F55" s="7"/>
      <c r="G55" s="7"/>
      <c r="H55" s="7"/>
      <c r="I55" s="9"/>
      <c r="J55" s="7"/>
      <c r="K55" s="10"/>
      <c r="L55" s="63"/>
      <c r="M55" s="68" t="s">
        <v>307</v>
      </c>
      <c r="N55" s="48">
        <f>INDEX(Montant,MATCH(M55,Type_d_Adhésion,0))</f>
        <v>0</v>
      </c>
      <c r="O55" s="68" t="s">
        <v>304</v>
      </c>
      <c r="P55" s="48">
        <f>INDEX(Montant2,MATCH(O55,Type_de_Cours,0))</f>
        <v>0</v>
      </c>
      <c r="Q55" s="72">
        <f>SUM(N55+P55)</f>
        <v>0</v>
      </c>
      <c r="R55" s="76" t="str">
        <f>IF(OR($D55&lt;&gt;"ü",COUNTIF($E$3:E55,E55)&gt;1),"Pas de réduction",INDEX(Reductions[Réduction Famille],MATCH(SUMIFS(Q:Q,E:E,E55),Reductions[Seuil],1),1))</f>
        <v>Pas de réduction</v>
      </c>
      <c r="S55" s="77">
        <f>IF(OR(R55="Pas de réduction",COUNTIF($E$3:E55,E55)&gt;1),0,VLOOKUP(R55,Reductions[],3,0)*SUMIFS(Q:Q,E:E,E55))</f>
        <v>0</v>
      </c>
      <c r="T55" s="24">
        <f>IF(D55="ü",SUMIFS(Q:Q,E:E,E55),Q55)-S55</f>
        <v>0</v>
      </c>
      <c r="U55" s="14" t="s">
        <v>309</v>
      </c>
      <c r="V55" s="48">
        <f>INDEX(Montant3,MATCH(U55,Niveau_de_Sponsoring,0))</f>
        <v>0</v>
      </c>
      <c r="W55" s="82">
        <f>SUM(T55+V55)</f>
        <v>0</v>
      </c>
      <c r="X55" s="56" t="s">
        <v>307</v>
      </c>
    </row>
    <row r="56" spans="1:24" ht="19.5" customHeight="1" x14ac:dyDescent="0.25">
      <c r="A56" s="47" t="s">
        <v>93</v>
      </c>
      <c r="B56" s="12"/>
      <c r="C56" s="12"/>
      <c r="D56" s="12"/>
      <c r="E56" s="7"/>
      <c r="F56" s="7"/>
      <c r="G56" s="7"/>
      <c r="H56" s="7"/>
      <c r="I56" s="9"/>
      <c r="J56" s="7"/>
      <c r="K56" s="10"/>
      <c r="L56" s="63"/>
      <c r="M56" s="68" t="s">
        <v>307</v>
      </c>
      <c r="N56" s="48">
        <f>INDEX(Montant,MATCH(M56,Type_d_Adhésion,0))</f>
        <v>0</v>
      </c>
      <c r="O56" s="68" t="s">
        <v>304</v>
      </c>
      <c r="P56" s="48">
        <f>INDEX(Montant2,MATCH(O56,Type_de_Cours,0))</f>
        <v>0</v>
      </c>
      <c r="Q56" s="72">
        <f>SUM(N56+P56)</f>
        <v>0</v>
      </c>
      <c r="R56" s="76" t="str">
        <f>IF(OR($D56&lt;&gt;"ü",COUNTIF($E$3:E56,E56)&gt;1),"Pas de réduction",INDEX(Reductions[Réduction Famille],MATCH(SUMIFS(Q:Q,E:E,E56),Reductions[Seuil],1),1))</f>
        <v>Pas de réduction</v>
      </c>
      <c r="S56" s="77">
        <f>IF(OR(R56="Pas de réduction",COUNTIF($E$3:E56,E56)&gt;1),0,VLOOKUP(R56,Reductions[],3,0)*SUMIFS(Q:Q,E:E,E56))</f>
        <v>0</v>
      </c>
      <c r="T56" s="24">
        <f>IF(D56="ü",SUMIFS(Q:Q,E:E,E56),Q56)-S56</f>
        <v>0</v>
      </c>
      <c r="U56" s="14" t="s">
        <v>309</v>
      </c>
      <c r="V56" s="48">
        <f>INDEX(Montant3,MATCH(U56,Niveau_de_Sponsoring,0))</f>
        <v>0</v>
      </c>
      <c r="W56" s="82">
        <f>SUM(T56+V56)</f>
        <v>0</v>
      </c>
      <c r="X56" s="56" t="s">
        <v>307</v>
      </c>
    </row>
    <row r="57" spans="1:24" ht="19.5" customHeight="1" x14ac:dyDescent="0.25">
      <c r="A57" s="47" t="s">
        <v>94</v>
      </c>
      <c r="B57" s="12"/>
      <c r="C57" s="12"/>
      <c r="D57" s="12"/>
      <c r="E57" s="7"/>
      <c r="F57" s="7"/>
      <c r="G57" s="7"/>
      <c r="H57" s="7"/>
      <c r="I57" s="9"/>
      <c r="J57" s="7"/>
      <c r="K57" s="10"/>
      <c r="L57" s="63"/>
      <c r="M57" s="68" t="s">
        <v>307</v>
      </c>
      <c r="N57" s="48">
        <f>INDEX(Montant,MATCH(M57,Type_d_Adhésion,0))</f>
        <v>0</v>
      </c>
      <c r="O57" s="68" t="s">
        <v>304</v>
      </c>
      <c r="P57" s="48">
        <f>INDEX(Montant2,MATCH(O57,Type_de_Cours,0))</f>
        <v>0</v>
      </c>
      <c r="Q57" s="72">
        <f>SUM(N57+P57)</f>
        <v>0</v>
      </c>
      <c r="R57" s="76" t="str">
        <f>IF(OR($D57&lt;&gt;"ü",COUNTIF($E$3:E57,E57)&gt;1),"Pas de réduction",INDEX(Reductions[Réduction Famille],MATCH(SUMIFS(Q:Q,E:E,E57),Reductions[Seuil],1),1))</f>
        <v>Pas de réduction</v>
      </c>
      <c r="S57" s="77">
        <f>IF(OR(R57="Pas de réduction",COUNTIF($E$3:E57,E57)&gt;1),0,VLOOKUP(R57,Reductions[],3,0)*SUMIFS(Q:Q,E:E,E57))</f>
        <v>0</v>
      </c>
      <c r="T57" s="24">
        <f>IF(D57="ü",SUMIFS(Q:Q,E:E,E57),Q57)-S57</f>
        <v>0</v>
      </c>
      <c r="U57" s="14" t="s">
        <v>309</v>
      </c>
      <c r="V57" s="48">
        <f>INDEX(Montant3,MATCH(U57,Niveau_de_Sponsoring,0))</f>
        <v>0</v>
      </c>
      <c r="W57" s="82">
        <f>SUM(T57+V57)</f>
        <v>0</v>
      </c>
      <c r="X57" s="56" t="s">
        <v>307</v>
      </c>
    </row>
    <row r="58" spans="1:24" ht="19.5" customHeight="1" x14ac:dyDescent="0.25">
      <c r="A58" s="47" t="s">
        <v>95</v>
      </c>
      <c r="B58" s="12"/>
      <c r="C58" s="12"/>
      <c r="D58" s="12"/>
      <c r="E58" s="7"/>
      <c r="F58" s="7"/>
      <c r="G58" s="7"/>
      <c r="H58" s="7"/>
      <c r="I58" s="9"/>
      <c r="J58" s="7"/>
      <c r="K58" s="10"/>
      <c r="L58" s="63"/>
      <c r="M58" s="68" t="s">
        <v>307</v>
      </c>
      <c r="N58" s="48">
        <f>INDEX(Montant,MATCH(M58,Type_d_Adhésion,0))</f>
        <v>0</v>
      </c>
      <c r="O58" s="68" t="s">
        <v>304</v>
      </c>
      <c r="P58" s="48">
        <f>INDEX(Montant2,MATCH(O58,Type_de_Cours,0))</f>
        <v>0</v>
      </c>
      <c r="Q58" s="72">
        <f>SUM(N58+P58)</f>
        <v>0</v>
      </c>
      <c r="R58" s="76" t="str">
        <f>IF(OR($D58&lt;&gt;"ü",COUNTIF($E$3:E58,E58)&gt;1),"Pas de réduction",INDEX(Reductions[Réduction Famille],MATCH(SUMIFS(Q:Q,E:E,E58),Reductions[Seuil],1),1))</f>
        <v>Pas de réduction</v>
      </c>
      <c r="S58" s="77">
        <f>IF(OR(R58="Pas de réduction",COUNTIF($E$3:E58,E58)&gt;1),0,VLOOKUP(R58,Reductions[],3,0)*SUMIFS(Q:Q,E:E,E58))</f>
        <v>0</v>
      </c>
      <c r="T58" s="24">
        <f>IF(D58="ü",SUMIFS(Q:Q,E:E,E58),Q58)-S58</f>
        <v>0</v>
      </c>
      <c r="U58" s="14" t="s">
        <v>309</v>
      </c>
      <c r="V58" s="48">
        <f>INDEX(Montant3,MATCH(U58,Niveau_de_Sponsoring,0))</f>
        <v>0</v>
      </c>
      <c r="W58" s="82">
        <f>SUM(T58+V58)</f>
        <v>0</v>
      </c>
      <c r="X58" s="56" t="s">
        <v>307</v>
      </c>
    </row>
    <row r="59" spans="1:24" ht="19.5" customHeight="1" x14ac:dyDescent="0.25">
      <c r="A59" s="47" t="s">
        <v>96</v>
      </c>
      <c r="B59" s="12"/>
      <c r="C59" s="12"/>
      <c r="D59" s="12"/>
      <c r="E59" s="7"/>
      <c r="F59" s="7"/>
      <c r="G59" s="7"/>
      <c r="H59" s="7"/>
      <c r="I59" s="9"/>
      <c r="J59" s="7"/>
      <c r="K59" s="10"/>
      <c r="L59" s="63"/>
      <c r="M59" s="68" t="s">
        <v>307</v>
      </c>
      <c r="N59" s="48">
        <f>INDEX(Montant,MATCH(M59,Type_d_Adhésion,0))</f>
        <v>0</v>
      </c>
      <c r="O59" s="68" t="s">
        <v>304</v>
      </c>
      <c r="P59" s="48">
        <f>INDEX(Montant2,MATCH(O59,Type_de_Cours,0))</f>
        <v>0</v>
      </c>
      <c r="Q59" s="72">
        <f>SUM(N59+P59)</f>
        <v>0</v>
      </c>
      <c r="R59" s="76" t="str">
        <f>IF(OR($D59&lt;&gt;"ü",COUNTIF($E$3:E59,E59)&gt;1),"Pas de réduction",INDEX(Reductions[Réduction Famille],MATCH(SUMIFS(Q:Q,E:E,E59),Reductions[Seuil],1),1))</f>
        <v>Pas de réduction</v>
      </c>
      <c r="S59" s="77">
        <f>IF(OR(R59="Pas de réduction",COUNTIF($E$3:E59,E59)&gt;1),0,VLOOKUP(R59,Reductions[],3,0)*SUMIFS(Q:Q,E:E,E59))</f>
        <v>0</v>
      </c>
      <c r="T59" s="24">
        <f>IF(D59="ü",SUMIFS(Q:Q,E:E,E59),Q59)-S59</f>
        <v>0</v>
      </c>
      <c r="U59" s="14" t="s">
        <v>309</v>
      </c>
      <c r="V59" s="48">
        <f>INDEX(Montant3,MATCH(U59,Niveau_de_Sponsoring,0))</f>
        <v>0</v>
      </c>
      <c r="W59" s="82">
        <f>SUM(T59+V59)</f>
        <v>0</v>
      </c>
      <c r="X59" s="56" t="s">
        <v>307</v>
      </c>
    </row>
    <row r="60" spans="1:24" ht="19.5" customHeight="1" x14ac:dyDescent="0.25">
      <c r="A60" s="47" t="s">
        <v>97</v>
      </c>
      <c r="B60" s="12"/>
      <c r="C60" s="12"/>
      <c r="D60" s="12"/>
      <c r="E60" s="7"/>
      <c r="F60" s="7"/>
      <c r="G60" s="7"/>
      <c r="H60" s="7"/>
      <c r="I60" s="9"/>
      <c r="J60" s="7"/>
      <c r="K60" s="10"/>
      <c r="L60" s="63"/>
      <c r="M60" s="68" t="s">
        <v>307</v>
      </c>
      <c r="N60" s="48">
        <f>INDEX(Montant,MATCH(M60,Type_d_Adhésion,0))</f>
        <v>0</v>
      </c>
      <c r="O60" s="68" t="s">
        <v>304</v>
      </c>
      <c r="P60" s="48">
        <f>INDEX(Montant2,MATCH(O60,Type_de_Cours,0))</f>
        <v>0</v>
      </c>
      <c r="Q60" s="72">
        <f>SUM(N60+P60)</f>
        <v>0</v>
      </c>
      <c r="R60" s="76" t="str">
        <f>IF(OR($D60&lt;&gt;"ü",COUNTIF($E$3:E60,E60)&gt;1),"Pas de réduction",INDEX(Reductions[Réduction Famille],MATCH(SUMIFS(Q:Q,E:E,E60),Reductions[Seuil],1),1))</f>
        <v>Pas de réduction</v>
      </c>
      <c r="S60" s="77">
        <f>IF(OR(R60="Pas de réduction",COUNTIF($E$3:E60,E60)&gt;1),0,VLOOKUP(R60,Reductions[],3,0)*SUMIFS(Q:Q,E:E,E60))</f>
        <v>0</v>
      </c>
      <c r="T60" s="24">
        <f>IF(D60="ü",SUMIFS(Q:Q,E:E,E60),Q60)-S60</f>
        <v>0</v>
      </c>
      <c r="U60" s="14" t="s">
        <v>309</v>
      </c>
      <c r="V60" s="48">
        <f>INDEX(Montant3,MATCH(U60,Niveau_de_Sponsoring,0))</f>
        <v>0</v>
      </c>
      <c r="W60" s="82">
        <f>SUM(T60+V60)</f>
        <v>0</v>
      </c>
      <c r="X60" s="56" t="s">
        <v>307</v>
      </c>
    </row>
    <row r="61" spans="1:24" ht="19.5" customHeight="1" x14ac:dyDescent="0.25">
      <c r="A61" s="47" t="s">
        <v>98</v>
      </c>
      <c r="B61" s="12"/>
      <c r="C61" s="12"/>
      <c r="D61" s="12"/>
      <c r="E61" s="7"/>
      <c r="F61" s="7"/>
      <c r="G61" s="7"/>
      <c r="H61" s="7"/>
      <c r="I61" s="9"/>
      <c r="J61" s="7"/>
      <c r="K61" s="10"/>
      <c r="L61" s="63"/>
      <c r="M61" s="68" t="s">
        <v>307</v>
      </c>
      <c r="N61" s="48">
        <f>INDEX(Montant,MATCH(M61,Type_d_Adhésion,0))</f>
        <v>0</v>
      </c>
      <c r="O61" s="68" t="s">
        <v>304</v>
      </c>
      <c r="P61" s="48">
        <f>INDEX(Montant2,MATCH(O61,Type_de_Cours,0))</f>
        <v>0</v>
      </c>
      <c r="Q61" s="72">
        <f>SUM(N61+P61)</f>
        <v>0</v>
      </c>
      <c r="R61" s="76" t="str">
        <f>IF(OR($D61&lt;&gt;"ü",COUNTIF($E$3:E61,E61)&gt;1),"Pas de réduction",INDEX(Reductions[Réduction Famille],MATCH(SUMIFS(Q:Q,E:E,E61),Reductions[Seuil],1),1))</f>
        <v>Pas de réduction</v>
      </c>
      <c r="S61" s="77">
        <f>IF(OR(R61="Pas de réduction",COUNTIF($E$3:E61,E61)&gt;1),0,VLOOKUP(R61,Reductions[],3,0)*SUMIFS(Q:Q,E:E,E61))</f>
        <v>0</v>
      </c>
      <c r="T61" s="24">
        <f>IF(D61="ü",SUMIFS(Q:Q,E:E,E61),Q61)-S61</f>
        <v>0</v>
      </c>
      <c r="U61" s="14" t="s">
        <v>309</v>
      </c>
      <c r="V61" s="48">
        <f>INDEX(Montant3,MATCH(U61,Niveau_de_Sponsoring,0))</f>
        <v>0</v>
      </c>
      <c r="W61" s="82">
        <f>SUM(T61+V61)</f>
        <v>0</v>
      </c>
      <c r="X61" s="56" t="s">
        <v>307</v>
      </c>
    </row>
    <row r="62" spans="1:24" ht="19.5" customHeight="1" x14ac:dyDescent="0.25">
      <c r="A62" s="47" t="s">
        <v>99</v>
      </c>
      <c r="B62" s="12"/>
      <c r="C62" s="12"/>
      <c r="D62" s="12"/>
      <c r="E62" s="7"/>
      <c r="F62" s="7"/>
      <c r="G62" s="7"/>
      <c r="H62" s="7"/>
      <c r="I62" s="9"/>
      <c r="J62" s="7"/>
      <c r="K62" s="10"/>
      <c r="L62" s="63"/>
      <c r="M62" s="68" t="s">
        <v>307</v>
      </c>
      <c r="N62" s="48">
        <f>INDEX(Montant,MATCH(M62,Type_d_Adhésion,0))</f>
        <v>0</v>
      </c>
      <c r="O62" s="68" t="s">
        <v>304</v>
      </c>
      <c r="P62" s="48">
        <f>INDEX(Montant2,MATCH(O62,Type_de_Cours,0))</f>
        <v>0</v>
      </c>
      <c r="Q62" s="72">
        <f>SUM(N62+P62)</f>
        <v>0</v>
      </c>
      <c r="R62" s="76" t="str">
        <f>IF(OR($D62&lt;&gt;"ü",COUNTIF($E$3:E62,E62)&gt;1),"Pas de réduction",INDEX(Reductions[Réduction Famille],MATCH(SUMIFS(Q:Q,E:E,E62),Reductions[Seuil],1),1))</f>
        <v>Pas de réduction</v>
      </c>
      <c r="S62" s="77">
        <f>IF(OR(R62="Pas de réduction",COUNTIF($E$3:E62,E62)&gt;1),0,VLOOKUP(R62,Reductions[],3,0)*SUMIFS(Q:Q,E:E,E62))</f>
        <v>0</v>
      </c>
      <c r="T62" s="24">
        <f>IF(D62="ü",SUMIFS(Q:Q,E:E,E62),Q62)-S62</f>
        <v>0</v>
      </c>
      <c r="U62" s="14" t="s">
        <v>309</v>
      </c>
      <c r="V62" s="48">
        <f>INDEX(Montant3,MATCH(U62,Niveau_de_Sponsoring,0))</f>
        <v>0</v>
      </c>
      <c r="W62" s="82">
        <f>SUM(T62+V62)</f>
        <v>0</v>
      </c>
      <c r="X62" s="56" t="s">
        <v>307</v>
      </c>
    </row>
    <row r="63" spans="1:24" ht="19.5" customHeight="1" x14ac:dyDescent="0.25">
      <c r="A63" s="47" t="s">
        <v>100</v>
      </c>
      <c r="B63" s="12"/>
      <c r="C63" s="12"/>
      <c r="D63" s="12"/>
      <c r="E63" s="7"/>
      <c r="F63" s="7"/>
      <c r="G63" s="7"/>
      <c r="H63" s="7"/>
      <c r="I63" s="9"/>
      <c r="J63" s="7"/>
      <c r="K63" s="10"/>
      <c r="L63" s="63"/>
      <c r="M63" s="68" t="s">
        <v>307</v>
      </c>
      <c r="N63" s="48">
        <f>INDEX(Montant,MATCH(M63,Type_d_Adhésion,0))</f>
        <v>0</v>
      </c>
      <c r="O63" s="68" t="s">
        <v>304</v>
      </c>
      <c r="P63" s="48">
        <f>INDEX(Montant2,MATCH(O63,Type_de_Cours,0))</f>
        <v>0</v>
      </c>
      <c r="Q63" s="72">
        <f>SUM(N63+P63)</f>
        <v>0</v>
      </c>
      <c r="R63" s="76" t="str">
        <f>IF(OR($D63&lt;&gt;"ü",COUNTIF($E$3:E63,E63)&gt;1),"Pas de réduction",INDEX(Reductions[Réduction Famille],MATCH(SUMIFS(Q:Q,E:E,E63),Reductions[Seuil],1),1))</f>
        <v>Pas de réduction</v>
      </c>
      <c r="S63" s="77">
        <f>IF(OR(R63="Pas de réduction",COUNTIF($E$3:E63,E63)&gt;1),0,VLOOKUP(R63,Reductions[],3,0)*SUMIFS(Q:Q,E:E,E63))</f>
        <v>0</v>
      </c>
      <c r="T63" s="24">
        <f>IF(D63="ü",SUMIFS(Q:Q,E:E,E63),Q63)-S63</f>
        <v>0</v>
      </c>
      <c r="U63" s="14" t="s">
        <v>309</v>
      </c>
      <c r="V63" s="48">
        <f>INDEX(Montant3,MATCH(U63,Niveau_de_Sponsoring,0))</f>
        <v>0</v>
      </c>
      <c r="W63" s="82">
        <f>SUM(T63+V63)</f>
        <v>0</v>
      </c>
      <c r="X63" s="56" t="s">
        <v>307</v>
      </c>
    </row>
    <row r="64" spans="1:24" ht="19.5" customHeight="1" x14ac:dyDescent="0.25">
      <c r="A64" s="47" t="s">
        <v>101</v>
      </c>
      <c r="B64" s="12"/>
      <c r="C64" s="12"/>
      <c r="D64" s="12"/>
      <c r="E64" s="7"/>
      <c r="F64" s="7"/>
      <c r="G64" s="7"/>
      <c r="H64" s="7"/>
      <c r="I64" s="9"/>
      <c r="J64" s="7"/>
      <c r="K64" s="10"/>
      <c r="L64" s="63"/>
      <c r="M64" s="68" t="s">
        <v>307</v>
      </c>
      <c r="N64" s="48">
        <f>INDEX(Montant,MATCH(M64,Type_d_Adhésion,0))</f>
        <v>0</v>
      </c>
      <c r="O64" s="68" t="s">
        <v>304</v>
      </c>
      <c r="P64" s="48">
        <f>INDEX(Montant2,MATCH(O64,Type_de_Cours,0))</f>
        <v>0</v>
      </c>
      <c r="Q64" s="72">
        <f>SUM(N64+P64)</f>
        <v>0</v>
      </c>
      <c r="R64" s="76" t="str">
        <f>IF(OR($D64&lt;&gt;"ü",COUNTIF($E$3:E64,E64)&gt;1),"Pas de réduction",INDEX(Reductions[Réduction Famille],MATCH(SUMIFS(Q:Q,E:E,E64),Reductions[Seuil],1),1))</f>
        <v>Pas de réduction</v>
      </c>
      <c r="S64" s="77">
        <f>IF(OR(R64="Pas de réduction",COUNTIF($E$3:E64,E64)&gt;1),0,VLOOKUP(R64,Reductions[],3,0)*SUMIFS(Q:Q,E:E,E64))</f>
        <v>0</v>
      </c>
      <c r="T64" s="24">
        <f>IF(D64="ü",SUMIFS(Q:Q,E:E,E64),Q64)-S64</f>
        <v>0</v>
      </c>
      <c r="U64" s="14" t="s">
        <v>309</v>
      </c>
      <c r="V64" s="48">
        <f>INDEX(Montant3,MATCH(U64,Niveau_de_Sponsoring,0))</f>
        <v>0</v>
      </c>
      <c r="W64" s="82">
        <f>SUM(T64+V64)</f>
        <v>0</v>
      </c>
      <c r="X64" s="56" t="s">
        <v>307</v>
      </c>
    </row>
    <row r="65" spans="1:24" ht="19.5" customHeight="1" x14ac:dyDescent="0.25">
      <c r="A65" s="47" t="s">
        <v>102</v>
      </c>
      <c r="B65" s="12"/>
      <c r="C65" s="12"/>
      <c r="D65" s="12"/>
      <c r="E65" s="7"/>
      <c r="F65" s="7"/>
      <c r="G65" s="7"/>
      <c r="H65" s="7"/>
      <c r="I65" s="9"/>
      <c r="J65" s="7"/>
      <c r="K65" s="10"/>
      <c r="L65" s="63"/>
      <c r="M65" s="68" t="s">
        <v>307</v>
      </c>
      <c r="N65" s="48">
        <f>INDEX(Montant,MATCH(M65,Type_d_Adhésion,0))</f>
        <v>0</v>
      </c>
      <c r="O65" s="68" t="s">
        <v>304</v>
      </c>
      <c r="P65" s="48">
        <f>INDEX(Montant2,MATCH(O65,Type_de_Cours,0))</f>
        <v>0</v>
      </c>
      <c r="Q65" s="72">
        <f>SUM(N65+P65)</f>
        <v>0</v>
      </c>
      <c r="R65" s="76" t="str">
        <f>IF(OR($D65&lt;&gt;"ü",COUNTIF($E$3:E65,E65)&gt;1),"Pas de réduction",INDEX(Reductions[Réduction Famille],MATCH(SUMIFS(Q:Q,E:E,E65),Reductions[Seuil],1),1))</f>
        <v>Pas de réduction</v>
      </c>
      <c r="S65" s="77">
        <f>IF(OR(R65="Pas de réduction",COUNTIF($E$3:E65,E65)&gt;1),0,VLOOKUP(R65,Reductions[],3,0)*SUMIFS(Q:Q,E:E,E65))</f>
        <v>0</v>
      </c>
      <c r="T65" s="24">
        <f>IF(D65="ü",SUMIFS(Q:Q,E:E,E65),Q65)-S65</f>
        <v>0</v>
      </c>
      <c r="U65" s="14" t="s">
        <v>309</v>
      </c>
      <c r="V65" s="48">
        <f>INDEX(Montant3,MATCH(U65,Niveau_de_Sponsoring,0))</f>
        <v>0</v>
      </c>
      <c r="W65" s="82">
        <f>SUM(T65+V65)</f>
        <v>0</v>
      </c>
      <c r="X65" s="56" t="s">
        <v>307</v>
      </c>
    </row>
    <row r="66" spans="1:24" ht="19.5" customHeight="1" x14ac:dyDescent="0.25">
      <c r="A66" s="47" t="s">
        <v>103</v>
      </c>
      <c r="B66" s="12"/>
      <c r="C66" s="12"/>
      <c r="D66" s="12"/>
      <c r="E66" s="7"/>
      <c r="F66" s="7"/>
      <c r="G66" s="7"/>
      <c r="H66" s="7"/>
      <c r="I66" s="9"/>
      <c r="J66" s="7"/>
      <c r="K66" s="10"/>
      <c r="L66" s="63"/>
      <c r="M66" s="68" t="s">
        <v>307</v>
      </c>
      <c r="N66" s="48">
        <f>INDEX(Montant,MATCH(M66,Type_d_Adhésion,0))</f>
        <v>0</v>
      </c>
      <c r="O66" s="68" t="s">
        <v>304</v>
      </c>
      <c r="P66" s="48">
        <f>INDEX(Montant2,MATCH(O66,Type_de_Cours,0))</f>
        <v>0</v>
      </c>
      <c r="Q66" s="72">
        <f>SUM(N66+P66)</f>
        <v>0</v>
      </c>
      <c r="R66" s="76" t="str">
        <f>IF(OR($D66&lt;&gt;"ü",COUNTIF($E$3:E66,E66)&gt;1),"Pas de réduction",INDEX(Reductions[Réduction Famille],MATCH(SUMIFS(Q:Q,E:E,E66),Reductions[Seuil],1),1))</f>
        <v>Pas de réduction</v>
      </c>
      <c r="S66" s="77">
        <f>IF(OR(R66="Pas de réduction",COUNTIF($E$3:E66,E66)&gt;1),0,VLOOKUP(R66,Reductions[],3,0)*SUMIFS(Q:Q,E:E,E66))</f>
        <v>0</v>
      </c>
      <c r="T66" s="24">
        <f>IF(D66="ü",SUMIFS(Q:Q,E:E,E66),Q66)-S66</f>
        <v>0</v>
      </c>
      <c r="U66" s="14" t="s">
        <v>309</v>
      </c>
      <c r="V66" s="48">
        <f>INDEX(Montant3,MATCH(U66,Niveau_de_Sponsoring,0))</f>
        <v>0</v>
      </c>
      <c r="W66" s="82">
        <f>SUM(T66+V66)</f>
        <v>0</v>
      </c>
      <c r="X66" s="56" t="s">
        <v>307</v>
      </c>
    </row>
    <row r="67" spans="1:24" ht="19.5" customHeight="1" x14ac:dyDescent="0.25">
      <c r="A67" s="47" t="s">
        <v>104</v>
      </c>
      <c r="B67" s="12"/>
      <c r="C67" s="12"/>
      <c r="D67" s="12"/>
      <c r="E67" s="7"/>
      <c r="F67" s="7"/>
      <c r="G67" s="7"/>
      <c r="H67" s="7"/>
      <c r="I67" s="9"/>
      <c r="J67" s="7"/>
      <c r="K67" s="10"/>
      <c r="L67" s="63"/>
      <c r="M67" s="68" t="s">
        <v>307</v>
      </c>
      <c r="N67" s="48">
        <f>INDEX(Montant,MATCH(M67,Type_d_Adhésion,0))</f>
        <v>0</v>
      </c>
      <c r="O67" s="68" t="s">
        <v>304</v>
      </c>
      <c r="P67" s="48">
        <f>INDEX(Montant2,MATCH(O67,Type_de_Cours,0))</f>
        <v>0</v>
      </c>
      <c r="Q67" s="72">
        <f>SUM(N67+P67)</f>
        <v>0</v>
      </c>
      <c r="R67" s="76" t="str">
        <f>IF(OR($D67&lt;&gt;"ü",COUNTIF($E$3:E67,E67)&gt;1),"Pas de réduction",INDEX(Reductions[Réduction Famille],MATCH(SUMIFS(Q:Q,E:E,E67),Reductions[Seuil],1),1))</f>
        <v>Pas de réduction</v>
      </c>
      <c r="S67" s="77">
        <f>IF(OR(R67="Pas de réduction",COUNTIF($E$3:E67,E67)&gt;1),0,VLOOKUP(R67,Reductions[],3,0)*SUMIFS(Q:Q,E:E,E67))</f>
        <v>0</v>
      </c>
      <c r="T67" s="24">
        <f>IF(D67="ü",SUMIFS(Q:Q,E:E,E67),Q67)-S67</f>
        <v>0</v>
      </c>
      <c r="U67" s="14" t="s">
        <v>309</v>
      </c>
      <c r="V67" s="48">
        <f>INDEX(Montant3,MATCH(U67,Niveau_de_Sponsoring,0))</f>
        <v>0</v>
      </c>
      <c r="W67" s="82">
        <f>SUM(T67+V67)</f>
        <v>0</v>
      </c>
      <c r="X67" s="56" t="s">
        <v>307</v>
      </c>
    </row>
    <row r="68" spans="1:24" ht="19.5" customHeight="1" x14ac:dyDescent="0.25">
      <c r="A68" s="47" t="s">
        <v>105</v>
      </c>
      <c r="B68" s="12"/>
      <c r="C68" s="12"/>
      <c r="D68" s="12"/>
      <c r="E68" s="7"/>
      <c r="F68" s="7"/>
      <c r="G68" s="7"/>
      <c r="H68" s="7"/>
      <c r="I68" s="9"/>
      <c r="J68" s="7"/>
      <c r="K68" s="10"/>
      <c r="L68" s="63"/>
      <c r="M68" s="68" t="s">
        <v>307</v>
      </c>
      <c r="N68" s="48">
        <f>INDEX(Montant,MATCH(M68,Type_d_Adhésion,0))</f>
        <v>0</v>
      </c>
      <c r="O68" s="68" t="s">
        <v>304</v>
      </c>
      <c r="P68" s="48">
        <f>INDEX(Montant2,MATCH(O68,Type_de_Cours,0))</f>
        <v>0</v>
      </c>
      <c r="Q68" s="72">
        <f>SUM(N68+P68)</f>
        <v>0</v>
      </c>
      <c r="R68" s="76" t="str">
        <f>IF(OR($D68&lt;&gt;"ü",COUNTIF($E$3:E68,E68)&gt;1),"Pas de réduction",INDEX(Reductions[Réduction Famille],MATCH(SUMIFS(Q:Q,E:E,E68),Reductions[Seuil],1),1))</f>
        <v>Pas de réduction</v>
      </c>
      <c r="S68" s="77">
        <f>IF(OR(R68="Pas de réduction",COUNTIF($E$3:E68,E68)&gt;1),0,VLOOKUP(R68,Reductions[],3,0)*SUMIFS(Q:Q,E:E,E68))</f>
        <v>0</v>
      </c>
      <c r="T68" s="24">
        <f>IF(D68="ü",SUMIFS(Q:Q,E:E,E68),Q68)-S68</f>
        <v>0</v>
      </c>
      <c r="U68" s="14" t="s">
        <v>309</v>
      </c>
      <c r="V68" s="48">
        <f>INDEX(Montant3,MATCH(U68,Niveau_de_Sponsoring,0))</f>
        <v>0</v>
      </c>
      <c r="W68" s="82">
        <f>SUM(T68+V68)</f>
        <v>0</v>
      </c>
      <c r="X68" s="56" t="s">
        <v>307</v>
      </c>
    </row>
    <row r="69" spans="1:24" ht="19.5" customHeight="1" x14ac:dyDescent="0.25">
      <c r="A69" s="47" t="s">
        <v>106</v>
      </c>
      <c r="B69" s="12"/>
      <c r="C69" s="12"/>
      <c r="D69" s="12"/>
      <c r="E69" s="7"/>
      <c r="F69" s="7"/>
      <c r="G69" s="7"/>
      <c r="H69" s="7"/>
      <c r="I69" s="9"/>
      <c r="J69" s="7"/>
      <c r="K69" s="10"/>
      <c r="L69" s="63"/>
      <c r="M69" s="68" t="s">
        <v>307</v>
      </c>
      <c r="N69" s="48">
        <f>INDEX(Montant,MATCH(M69,Type_d_Adhésion,0))</f>
        <v>0</v>
      </c>
      <c r="O69" s="68" t="s">
        <v>304</v>
      </c>
      <c r="P69" s="48">
        <f>INDEX(Montant2,MATCH(O69,Type_de_Cours,0))</f>
        <v>0</v>
      </c>
      <c r="Q69" s="72">
        <f>SUM(N69+P69)</f>
        <v>0</v>
      </c>
      <c r="R69" s="76" t="str">
        <f>IF(OR($D69&lt;&gt;"ü",COUNTIF($E$3:E69,E69)&gt;1),"Pas de réduction",INDEX(Reductions[Réduction Famille],MATCH(SUMIFS(Q:Q,E:E,E69),Reductions[Seuil],1),1))</f>
        <v>Pas de réduction</v>
      </c>
      <c r="S69" s="77">
        <f>IF(OR(R69="Pas de réduction",COUNTIF($E$3:E69,E69)&gt;1),0,VLOOKUP(R69,Reductions[],3,0)*SUMIFS(Q:Q,E:E,E69))</f>
        <v>0</v>
      </c>
      <c r="T69" s="24">
        <f>IF(D69="ü",SUMIFS(Q:Q,E:E,E69),Q69)-S69</f>
        <v>0</v>
      </c>
      <c r="U69" s="14" t="s">
        <v>309</v>
      </c>
      <c r="V69" s="48">
        <f>INDEX(Montant3,MATCH(U69,Niveau_de_Sponsoring,0))</f>
        <v>0</v>
      </c>
      <c r="W69" s="82">
        <f>SUM(T69+V69)</f>
        <v>0</v>
      </c>
      <c r="X69" s="56" t="s">
        <v>307</v>
      </c>
    </row>
    <row r="70" spans="1:24" ht="19.5" customHeight="1" x14ac:dyDescent="0.25">
      <c r="A70" s="47" t="s">
        <v>107</v>
      </c>
      <c r="B70" s="12"/>
      <c r="C70" s="12"/>
      <c r="D70" s="12"/>
      <c r="E70" s="7"/>
      <c r="F70" s="7"/>
      <c r="G70" s="7"/>
      <c r="H70" s="7"/>
      <c r="I70" s="9"/>
      <c r="J70" s="7"/>
      <c r="K70" s="10"/>
      <c r="L70" s="63"/>
      <c r="M70" s="68" t="s">
        <v>307</v>
      </c>
      <c r="N70" s="48">
        <f>INDEX(Montant,MATCH(M70,Type_d_Adhésion,0))</f>
        <v>0</v>
      </c>
      <c r="O70" s="68" t="s">
        <v>304</v>
      </c>
      <c r="P70" s="48">
        <f>INDEX(Montant2,MATCH(O70,Type_de_Cours,0))</f>
        <v>0</v>
      </c>
      <c r="Q70" s="72">
        <f>SUM(N70+P70)</f>
        <v>0</v>
      </c>
      <c r="R70" s="76" t="str">
        <f>IF(OR($D70&lt;&gt;"ü",COUNTIF($E$3:E70,E70)&gt;1),"Pas de réduction",INDEX(Reductions[Réduction Famille],MATCH(SUMIFS(Q:Q,E:E,E70),Reductions[Seuil],1),1))</f>
        <v>Pas de réduction</v>
      </c>
      <c r="S70" s="77">
        <f>IF(OR(R70="Pas de réduction",COUNTIF($E$3:E70,E70)&gt;1),0,VLOOKUP(R70,Reductions[],3,0)*SUMIFS(Q:Q,E:E,E70))</f>
        <v>0</v>
      </c>
      <c r="T70" s="24">
        <f>IF(D70="ü",SUMIFS(Q:Q,E:E,E70),Q70)-S70</f>
        <v>0</v>
      </c>
      <c r="U70" s="14" t="s">
        <v>309</v>
      </c>
      <c r="V70" s="48">
        <f>INDEX(Montant3,MATCH(U70,Niveau_de_Sponsoring,0))</f>
        <v>0</v>
      </c>
      <c r="W70" s="82">
        <f>SUM(T70+V70)</f>
        <v>0</v>
      </c>
      <c r="X70" s="56" t="s">
        <v>307</v>
      </c>
    </row>
    <row r="71" spans="1:24" ht="19.5" customHeight="1" x14ac:dyDescent="0.25">
      <c r="A71" s="47" t="s">
        <v>108</v>
      </c>
      <c r="B71" s="12"/>
      <c r="C71" s="12"/>
      <c r="D71" s="12"/>
      <c r="E71" s="7"/>
      <c r="F71" s="7"/>
      <c r="G71" s="7"/>
      <c r="H71" s="7"/>
      <c r="I71" s="9"/>
      <c r="J71" s="7"/>
      <c r="K71" s="10"/>
      <c r="L71" s="63"/>
      <c r="M71" s="68" t="s">
        <v>307</v>
      </c>
      <c r="N71" s="48">
        <f>INDEX(Montant,MATCH(M71,Type_d_Adhésion,0))</f>
        <v>0</v>
      </c>
      <c r="O71" s="68" t="s">
        <v>304</v>
      </c>
      <c r="P71" s="48">
        <f>INDEX(Montant2,MATCH(O71,Type_de_Cours,0))</f>
        <v>0</v>
      </c>
      <c r="Q71" s="72">
        <f>SUM(N71+P71)</f>
        <v>0</v>
      </c>
      <c r="R71" s="76" t="str">
        <f>IF(OR($D71&lt;&gt;"ü",COUNTIF($E$3:E71,E71)&gt;1),"Pas de réduction",INDEX(Reductions[Réduction Famille],MATCH(SUMIFS(Q:Q,E:E,E71),Reductions[Seuil],1),1))</f>
        <v>Pas de réduction</v>
      </c>
      <c r="S71" s="77">
        <f>IF(OR(R71="Pas de réduction",COUNTIF($E$3:E71,E71)&gt;1),0,VLOOKUP(R71,Reductions[],3,0)*SUMIFS(Q:Q,E:E,E71))</f>
        <v>0</v>
      </c>
      <c r="T71" s="24">
        <f>IF(D71="ü",SUMIFS(Q:Q,E:E,E71),Q71)-S71</f>
        <v>0</v>
      </c>
      <c r="U71" s="14" t="s">
        <v>309</v>
      </c>
      <c r="V71" s="48">
        <f>INDEX(Montant3,MATCH(U71,Niveau_de_Sponsoring,0))</f>
        <v>0</v>
      </c>
      <c r="W71" s="82">
        <f>SUM(T71+V71)</f>
        <v>0</v>
      </c>
      <c r="X71" s="56" t="s">
        <v>307</v>
      </c>
    </row>
    <row r="72" spans="1:24" ht="19.5" customHeight="1" x14ac:dyDescent="0.25">
      <c r="A72" s="47" t="s">
        <v>109</v>
      </c>
      <c r="B72" s="12"/>
      <c r="C72" s="12"/>
      <c r="D72" s="12"/>
      <c r="E72" s="7"/>
      <c r="F72" s="7"/>
      <c r="G72" s="7"/>
      <c r="H72" s="7"/>
      <c r="I72" s="9"/>
      <c r="J72" s="7"/>
      <c r="K72" s="10"/>
      <c r="L72" s="63"/>
      <c r="M72" s="68" t="s">
        <v>307</v>
      </c>
      <c r="N72" s="48">
        <f>INDEX(Montant,MATCH(M72,Type_d_Adhésion,0))</f>
        <v>0</v>
      </c>
      <c r="O72" s="68" t="s">
        <v>304</v>
      </c>
      <c r="P72" s="48">
        <f>INDEX(Montant2,MATCH(O72,Type_de_Cours,0))</f>
        <v>0</v>
      </c>
      <c r="Q72" s="72">
        <f>SUM(N72+P72)</f>
        <v>0</v>
      </c>
      <c r="R72" s="76" t="str">
        <f>IF(OR($D72&lt;&gt;"ü",COUNTIF($E$3:E72,E72)&gt;1),"Pas de réduction",INDEX(Reductions[Réduction Famille],MATCH(SUMIFS(Q:Q,E:E,E72),Reductions[Seuil],1),1))</f>
        <v>Pas de réduction</v>
      </c>
      <c r="S72" s="77">
        <f>IF(OR(R72="Pas de réduction",COUNTIF($E$3:E72,E72)&gt;1),0,VLOOKUP(R72,Reductions[],3,0)*SUMIFS(Q:Q,E:E,E72))</f>
        <v>0</v>
      </c>
      <c r="T72" s="24">
        <f>IF(D72="ü",SUMIFS(Q:Q,E:E,E72),Q72)-S72</f>
        <v>0</v>
      </c>
      <c r="U72" s="14" t="s">
        <v>309</v>
      </c>
      <c r="V72" s="48">
        <f>INDEX(Montant3,MATCH(U72,Niveau_de_Sponsoring,0))</f>
        <v>0</v>
      </c>
      <c r="W72" s="82">
        <f>SUM(T72+V72)</f>
        <v>0</v>
      </c>
      <c r="X72" s="56" t="s">
        <v>307</v>
      </c>
    </row>
    <row r="73" spans="1:24" ht="19.5" customHeight="1" x14ac:dyDescent="0.25">
      <c r="A73" s="47" t="s">
        <v>110</v>
      </c>
      <c r="B73" s="12"/>
      <c r="C73" s="12"/>
      <c r="D73" s="12"/>
      <c r="E73" s="7"/>
      <c r="F73" s="7"/>
      <c r="G73" s="7"/>
      <c r="H73" s="7"/>
      <c r="I73" s="9"/>
      <c r="J73" s="7"/>
      <c r="K73" s="10"/>
      <c r="L73" s="63"/>
      <c r="M73" s="68" t="s">
        <v>307</v>
      </c>
      <c r="N73" s="48">
        <f>INDEX(Montant,MATCH(M73,Type_d_Adhésion,0))</f>
        <v>0</v>
      </c>
      <c r="O73" s="68" t="s">
        <v>304</v>
      </c>
      <c r="P73" s="48">
        <f>INDEX(Montant2,MATCH(O73,Type_de_Cours,0))</f>
        <v>0</v>
      </c>
      <c r="Q73" s="72">
        <f>SUM(N73+P73)</f>
        <v>0</v>
      </c>
      <c r="R73" s="76" t="str">
        <f>IF(OR($D73&lt;&gt;"ü",COUNTIF($E$3:E73,E73)&gt;1),"Pas de réduction",INDEX(Reductions[Réduction Famille],MATCH(SUMIFS(Q:Q,E:E,E73),Reductions[Seuil],1),1))</f>
        <v>Pas de réduction</v>
      </c>
      <c r="S73" s="77">
        <f>IF(OR(R73="Pas de réduction",COUNTIF($E$3:E73,E73)&gt;1),0,VLOOKUP(R73,Reductions[],3,0)*SUMIFS(Q:Q,E:E,E73))</f>
        <v>0</v>
      </c>
      <c r="T73" s="24">
        <f>IF(D73="ü",SUMIFS(Q:Q,E:E,E73),Q73)-S73</f>
        <v>0</v>
      </c>
      <c r="U73" s="14" t="s">
        <v>309</v>
      </c>
      <c r="V73" s="48">
        <f>INDEX(Montant3,MATCH(U73,Niveau_de_Sponsoring,0))</f>
        <v>0</v>
      </c>
      <c r="W73" s="82">
        <f>SUM(T73+V73)</f>
        <v>0</v>
      </c>
      <c r="X73" s="56" t="s">
        <v>307</v>
      </c>
    </row>
    <row r="74" spans="1:24" ht="19.5" customHeight="1" x14ac:dyDescent="0.25">
      <c r="A74" s="47" t="s">
        <v>111</v>
      </c>
      <c r="B74" s="12"/>
      <c r="C74" s="12"/>
      <c r="D74" s="12"/>
      <c r="E74" s="7"/>
      <c r="F74" s="7"/>
      <c r="G74" s="7"/>
      <c r="H74" s="7"/>
      <c r="I74" s="9"/>
      <c r="J74" s="7"/>
      <c r="K74" s="10"/>
      <c r="L74" s="63"/>
      <c r="M74" s="68" t="s">
        <v>307</v>
      </c>
      <c r="N74" s="48">
        <f>INDEX(Montant,MATCH(M74,Type_d_Adhésion,0))</f>
        <v>0</v>
      </c>
      <c r="O74" s="68" t="s">
        <v>304</v>
      </c>
      <c r="P74" s="48">
        <f>INDEX(Montant2,MATCH(O74,Type_de_Cours,0))</f>
        <v>0</v>
      </c>
      <c r="Q74" s="72">
        <f>SUM(N74+P74)</f>
        <v>0</v>
      </c>
      <c r="R74" s="76" t="str">
        <f>IF(OR($D74&lt;&gt;"ü",COUNTIF($E$3:E74,E74)&gt;1),"Pas de réduction",INDEX(Reductions[Réduction Famille],MATCH(SUMIFS(Q:Q,E:E,E74),Reductions[Seuil],1),1))</f>
        <v>Pas de réduction</v>
      </c>
      <c r="S74" s="77">
        <f>IF(OR(R74="Pas de réduction",COUNTIF($E$3:E74,E74)&gt;1),0,VLOOKUP(R74,Reductions[],3,0)*SUMIFS(Q:Q,E:E,E74))</f>
        <v>0</v>
      </c>
      <c r="T74" s="24">
        <f>IF(D74="ü",SUMIFS(Q:Q,E:E,E74),Q74)-S74</f>
        <v>0</v>
      </c>
      <c r="U74" s="14" t="s">
        <v>309</v>
      </c>
      <c r="V74" s="48">
        <f>INDEX(Montant3,MATCH(U74,Niveau_de_Sponsoring,0))</f>
        <v>0</v>
      </c>
      <c r="W74" s="82">
        <f>SUM(T74+V74)</f>
        <v>0</v>
      </c>
      <c r="X74" s="56" t="s">
        <v>307</v>
      </c>
    </row>
    <row r="75" spans="1:24" ht="19.5" customHeight="1" x14ac:dyDescent="0.25">
      <c r="A75" s="47" t="s">
        <v>112</v>
      </c>
      <c r="B75" s="12"/>
      <c r="C75" s="12"/>
      <c r="D75" s="12"/>
      <c r="E75" s="7"/>
      <c r="F75" s="7"/>
      <c r="G75" s="7"/>
      <c r="H75" s="7"/>
      <c r="I75" s="9"/>
      <c r="J75" s="7"/>
      <c r="K75" s="10"/>
      <c r="L75" s="63"/>
      <c r="M75" s="68" t="s">
        <v>307</v>
      </c>
      <c r="N75" s="48">
        <f>INDEX(Montant,MATCH(M75,Type_d_Adhésion,0))</f>
        <v>0</v>
      </c>
      <c r="O75" s="68" t="s">
        <v>304</v>
      </c>
      <c r="P75" s="48">
        <f>INDEX(Montant2,MATCH(O75,Type_de_Cours,0))</f>
        <v>0</v>
      </c>
      <c r="Q75" s="72">
        <f>SUM(N75+P75)</f>
        <v>0</v>
      </c>
      <c r="R75" s="76" t="str">
        <f>IF(OR($D75&lt;&gt;"ü",COUNTIF($E$3:E75,E75)&gt;1),"Pas de réduction",INDEX(Reductions[Réduction Famille],MATCH(SUMIFS(Q:Q,E:E,E75),Reductions[Seuil],1),1))</f>
        <v>Pas de réduction</v>
      </c>
      <c r="S75" s="77">
        <f>IF(OR(R75="Pas de réduction",COUNTIF($E$3:E75,E75)&gt;1),0,VLOOKUP(R75,Reductions[],3,0)*SUMIFS(Q:Q,E:E,E75))</f>
        <v>0</v>
      </c>
      <c r="T75" s="24">
        <f>IF(D75="ü",SUMIFS(Q:Q,E:E,E75),Q75)-S75</f>
        <v>0</v>
      </c>
      <c r="U75" s="14" t="s">
        <v>309</v>
      </c>
      <c r="V75" s="48">
        <f>INDEX(Montant3,MATCH(U75,Niveau_de_Sponsoring,0))</f>
        <v>0</v>
      </c>
      <c r="W75" s="82">
        <f>SUM(T75+V75)</f>
        <v>0</v>
      </c>
      <c r="X75" s="56" t="s">
        <v>307</v>
      </c>
    </row>
    <row r="76" spans="1:24" ht="19.5" customHeight="1" x14ac:dyDescent="0.25">
      <c r="A76" s="47" t="s">
        <v>113</v>
      </c>
      <c r="B76" s="12"/>
      <c r="C76" s="12"/>
      <c r="D76" s="12"/>
      <c r="E76" s="7"/>
      <c r="F76" s="7"/>
      <c r="G76" s="7"/>
      <c r="H76" s="7"/>
      <c r="I76" s="9"/>
      <c r="J76" s="7"/>
      <c r="K76" s="10"/>
      <c r="L76" s="63"/>
      <c r="M76" s="68" t="s">
        <v>307</v>
      </c>
      <c r="N76" s="48">
        <f>INDEX(Montant,MATCH(M76,Type_d_Adhésion,0))</f>
        <v>0</v>
      </c>
      <c r="O76" s="68" t="s">
        <v>304</v>
      </c>
      <c r="P76" s="48">
        <f>INDEX(Montant2,MATCH(O76,Type_de_Cours,0))</f>
        <v>0</v>
      </c>
      <c r="Q76" s="72">
        <f>SUM(N76+P76)</f>
        <v>0</v>
      </c>
      <c r="R76" s="76" t="str">
        <f>IF(OR($D76&lt;&gt;"ü",COUNTIF($E$3:E76,E76)&gt;1),"Pas de réduction",INDEX(Reductions[Réduction Famille],MATCH(SUMIFS(Q:Q,E:E,E76),Reductions[Seuil],1),1))</f>
        <v>Pas de réduction</v>
      </c>
      <c r="S76" s="77">
        <f>IF(OR(R76="Pas de réduction",COUNTIF($E$3:E76,E76)&gt;1),0,VLOOKUP(R76,Reductions[],3,0)*SUMIFS(Q:Q,E:E,E76))</f>
        <v>0</v>
      </c>
      <c r="T76" s="24">
        <f>IF(D76="ü",SUMIFS(Q:Q,E:E,E76),Q76)-S76</f>
        <v>0</v>
      </c>
      <c r="U76" s="14" t="s">
        <v>309</v>
      </c>
      <c r="V76" s="48">
        <f>INDEX(Montant3,MATCH(U76,Niveau_de_Sponsoring,0))</f>
        <v>0</v>
      </c>
      <c r="W76" s="82">
        <f>SUM(T76+V76)</f>
        <v>0</v>
      </c>
      <c r="X76" s="56" t="s">
        <v>307</v>
      </c>
    </row>
    <row r="77" spans="1:24" ht="19.5" customHeight="1" x14ac:dyDescent="0.25">
      <c r="A77" s="47" t="s">
        <v>114</v>
      </c>
      <c r="B77" s="12"/>
      <c r="C77" s="12"/>
      <c r="D77" s="12"/>
      <c r="E77" s="7"/>
      <c r="F77" s="7"/>
      <c r="G77" s="7"/>
      <c r="H77" s="7"/>
      <c r="I77" s="9"/>
      <c r="J77" s="7"/>
      <c r="K77" s="10"/>
      <c r="L77" s="63"/>
      <c r="M77" s="68" t="s">
        <v>307</v>
      </c>
      <c r="N77" s="48">
        <f>INDEX(Montant,MATCH(M77,Type_d_Adhésion,0))</f>
        <v>0</v>
      </c>
      <c r="O77" s="68" t="s">
        <v>304</v>
      </c>
      <c r="P77" s="48">
        <f>INDEX(Montant2,MATCH(O77,Type_de_Cours,0))</f>
        <v>0</v>
      </c>
      <c r="Q77" s="72">
        <f>SUM(N77+P77)</f>
        <v>0</v>
      </c>
      <c r="R77" s="76" t="str">
        <f>IF(OR($D77&lt;&gt;"ü",COUNTIF($E$3:E77,E77)&gt;1),"Pas de réduction",INDEX(Reductions[Réduction Famille],MATCH(SUMIFS(Q:Q,E:E,E77),Reductions[Seuil],1),1))</f>
        <v>Pas de réduction</v>
      </c>
      <c r="S77" s="77">
        <f>IF(OR(R77="Pas de réduction",COUNTIF($E$3:E77,E77)&gt;1),0,VLOOKUP(R77,Reductions[],3,0)*SUMIFS(Q:Q,E:E,E77))</f>
        <v>0</v>
      </c>
      <c r="T77" s="24">
        <f>IF(D77="ü",SUMIFS(Q:Q,E:E,E77),Q77)-S77</f>
        <v>0</v>
      </c>
      <c r="U77" s="14" t="s">
        <v>309</v>
      </c>
      <c r="V77" s="48">
        <f>INDEX(Montant3,MATCH(U77,Niveau_de_Sponsoring,0))</f>
        <v>0</v>
      </c>
      <c r="W77" s="82">
        <f>SUM(T77+V77)</f>
        <v>0</v>
      </c>
      <c r="X77" s="56" t="s">
        <v>307</v>
      </c>
    </row>
    <row r="78" spans="1:24" ht="19.5" customHeight="1" x14ac:dyDescent="0.25">
      <c r="A78" s="47" t="s">
        <v>115</v>
      </c>
      <c r="B78" s="12"/>
      <c r="C78" s="12"/>
      <c r="D78" s="12"/>
      <c r="E78" s="7"/>
      <c r="F78" s="7"/>
      <c r="G78" s="7"/>
      <c r="H78" s="7"/>
      <c r="I78" s="9"/>
      <c r="J78" s="7"/>
      <c r="K78" s="10"/>
      <c r="L78" s="63"/>
      <c r="M78" s="68" t="s">
        <v>307</v>
      </c>
      <c r="N78" s="48">
        <f>INDEX(Montant,MATCH(M78,Type_d_Adhésion,0))</f>
        <v>0</v>
      </c>
      <c r="O78" s="68" t="s">
        <v>304</v>
      </c>
      <c r="P78" s="48">
        <f>INDEX(Montant2,MATCH(O78,Type_de_Cours,0))</f>
        <v>0</v>
      </c>
      <c r="Q78" s="72">
        <f>SUM(N78+P78)</f>
        <v>0</v>
      </c>
      <c r="R78" s="76" t="str">
        <f>IF(OR($D78&lt;&gt;"ü",COUNTIF($E$3:E78,E78)&gt;1),"Pas de réduction",INDEX(Reductions[Réduction Famille],MATCH(SUMIFS(Q:Q,E:E,E78),Reductions[Seuil],1),1))</f>
        <v>Pas de réduction</v>
      </c>
      <c r="S78" s="77">
        <f>IF(OR(R78="Pas de réduction",COUNTIF($E$3:E78,E78)&gt;1),0,VLOOKUP(R78,Reductions[],3,0)*SUMIFS(Q:Q,E:E,E78))</f>
        <v>0</v>
      </c>
      <c r="T78" s="24">
        <f>IF(D78="ü",SUMIFS(Q:Q,E:E,E78),Q78)-S78</f>
        <v>0</v>
      </c>
      <c r="U78" s="14" t="s">
        <v>309</v>
      </c>
      <c r="V78" s="48">
        <f>INDEX(Montant3,MATCH(U78,Niveau_de_Sponsoring,0))</f>
        <v>0</v>
      </c>
      <c r="W78" s="82">
        <f>SUM(T78+V78)</f>
        <v>0</v>
      </c>
      <c r="X78" s="56" t="s">
        <v>307</v>
      </c>
    </row>
    <row r="79" spans="1:24" ht="19.5" customHeight="1" x14ac:dyDescent="0.25">
      <c r="A79" s="47" t="s">
        <v>116</v>
      </c>
      <c r="B79" s="12"/>
      <c r="C79" s="12"/>
      <c r="D79" s="12"/>
      <c r="E79" s="7"/>
      <c r="F79" s="7"/>
      <c r="G79" s="7"/>
      <c r="H79" s="7"/>
      <c r="I79" s="9"/>
      <c r="J79" s="7"/>
      <c r="K79" s="10"/>
      <c r="L79" s="63"/>
      <c r="M79" s="68" t="s">
        <v>307</v>
      </c>
      <c r="N79" s="48">
        <f>INDEX(Montant,MATCH(M79,Type_d_Adhésion,0))</f>
        <v>0</v>
      </c>
      <c r="O79" s="68" t="s">
        <v>304</v>
      </c>
      <c r="P79" s="48">
        <f>INDEX(Montant2,MATCH(O79,Type_de_Cours,0))</f>
        <v>0</v>
      </c>
      <c r="Q79" s="72">
        <f>SUM(N79+P79)</f>
        <v>0</v>
      </c>
      <c r="R79" s="76" t="str">
        <f>IF(OR($D79&lt;&gt;"ü",COUNTIF($E$3:E79,E79)&gt;1),"Pas de réduction",INDEX(Reductions[Réduction Famille],MATCH(SUMIFS(Q:Q,E:E,E79),Reductions[Seuil],1),1))</f>
        <v>Pas de réduction</v>
      </c>
      <c r="S79" s="77">
        <f>IF(OR(R79="Pas de réduction",COUNTIF($E$3:E79,E79)&gt;1),0,VLOOKUP(R79,Reductions[],3,0)*SUMIFS(Q:Q,E:E,E79))</f>
        <v>0</v>
      </c>
      <c r="T79" s="24">
        <f>IF(D79="ü",SUMIFS(Q:Q,E:E,E79),Q79)-S79</f>
        <v>0</v>
      </c>
      <c r="U79" s="14" t="s">
        <v>309</v>
      </c>
      <c r="V79" s="48">
        <f>INDEX(Montant3,MATCH(U79,Niveau_de_Sponsoring,0))</f>
        <v>0</v>
      </c>
      <c r="W79" s="82">
        <f>SUM(T79+V79)</f>
        <v>0</v>
      </c>
      <c r="X79" s="56" t="s">
        <v>307</v>
      </c>
    </row>
    <row r="80" spans="1:24" ht="19.5" customHeight="1" x14ac:dyDescent="0.25">
      <c r="A80" s="47" t="s">
        <v>117</v>
      </c>
      <c r="B80" s="12"/>
      <c r="C80" s="12"/>
      <c r="D80" s="12"/>
      <c r="E80" s="7"/>
      <c r="F80" s="7"/>
      <c r="G80" s="7"/>
      <c r="H80" s="7"/>
      <c r="I80" s="9"/>
      <c r="J80" s="7"/>
      <c r="K80" s="10"/>
      <c r="L80" s="63"/>
      <c r="M80" s="68" t="s">
        <v>307</v>
      </c>
      <c r="N80" s="48">
        <f>INDEX(Montant,MATCH(M80,Type_d_Adhésion,0))</f>
        <v>0</v>
      </c>
      <c r="O80" s="68" t="s">
        <v>304</v>
      </c>
      <c r="P80" s="48">
        <f>INDEX(Montant2,MATCH(O80,Type_de_Cours,0))</f>
        <v>0</v>
      </c>
      <c r="Q80" s="72">
        <f>SUM(N80+P80)</f>
        <v>0</v>
      </c>
      <c r="R80" s="76" t="str">
        <f>IF(OR($D80&lt;&gt;"ü",COUNTIF($E$3:E80,E80)&gt;1),"Pas de réduction",INDEX(Reductions[Réduction Famille],MATCH(SUMIFS(Q:Q,E:E,E80),Reductions[Seuil],1),1))</f>
        <v>Pas de réduction</v>
      </c>
      <c r="S80" s="77">
        <f>IF(OR(R80="Pas de réduction",COUNTIF($E$3:E80,E80)&gt;1),0,VLOOKUP(R80,Reductions[],3,0)*SUMIFS(Q:Q,E:E,E80))</f>
        <v>0</v>
      </c>
      <c r="T80" s="24">
        <f>IF(D80="ü",SUMIFS(Q:Q,E:E,E80),Q80)-S80</f>
        <v>0</v>
      </c>
      <c r="U80" s="14" t="s">
        <v>309</v>
      </c>
      <c r="V80" s="48">
        <f>INDEX(Montant3,MATCH(U80,Niveau_de_Sponsoring,0))</f>
        <v>0</v>
      </c>
      <c r="W80" s="82">
        <f>SUM(T80+V80)</f>
        <v>0</v>
      </c>
      <c r="X80" s="56" t="s">
        <v>307</v>
      </c>
    </row>
    <row r="81" spans="1:24" ht="19.5" customHeight="1" x14ac:dyDescent="0.25">
      <c r="A81" s="47" t="s">
        <v>118</v>
      </c>
      <c r="B81" s="12"/>
      <c r="C81" s="12"/>
      <c r="D81" s="12"/>
      <c r="E81" s="7"/>
      <c r="F81" s="7"/>
      <c r="G81" s="7"/>
      <c r="H81" s="7"/>
      <c r="I81" s="9"/>
      <c r="J81" s="7"/>
      <c r="K81" s="10"/>
      <c r="L81" s="63"/>
      <c r="M81" s="68" t="s">
        <v>307</v>
      </c>
      <c r="N81" s="48">
        <f>INDEX(Montant,MATCH(M81,Type_d_Adhésion,0))</f>
        <v>0</v>
      </c>
      <c r="O81" s="68" t="s">
        <v>304</v>
      </c>
      <c r="P81" s="48">
        <f>INDEX(Montant2,MATCH(O81,Type_de_Cours,0))</f>
        <v>0</v>
      </c>
      <c r="Q81" s="72">
        <f>SUM(N81+P81)</f>
        <v>0</v>
      </c>
      <c r="R81" s="76" t="str">
        <f>IF(OR($D81&lt;&gt;"ü",COUNTIF($E$3:E81,E81)&gt;1),"Pas de réduction",INDEX(Reductions[Réduction Famille],MATCH(SUMIFS(Q:Q,E:E,E81),Reductions[Seuil],1),1))</f>
        <v>Pas de réduction</v>
      </c>
      <c r="S81" s="77">
        <f>IF(OR(R81="Pas de réduction",COUNTIF($E$3:E81,E81)&gt;1),0,VLOOKUP(R81,Reductions[],3,0)*SUMIFS(Q:Q,E:E,E81))</f>
        <v>0</v>
      </c>
      <c r="T81" s="24">
        <f>IF(D81="ü",SUMIFS(Q:Q,E:E,E81),Q81)-S81</f>
        <v>0</v>
      </c>
      <c r="U81" s="14" t="s">
        <v>309</v>
      </c>
      <c r="V81" s="48">
        <f>INDEX(Montant3,MATCH(U81,Niveau_de_Sponsoring,0))</f>
        <v>0</v>
      </c>
      <c r="W81" s="82">
        <f>SUM(T81+V81)</f>
        <v>0</v>
      </c>
      <c r="X81" s="56" t="s">
        <v>307</v>
      </c>
    </row>
    <row r="82" spans="1:24" ht="19.5" customHeight="1" x14ac:dyDescent="0.25">
      <c r="A82" s="47" t="s">
        <v>119</v>
      </c>
      <c r="B82" s="12"/>
      <c r="C82" s="12"/>
      <c r="D82" s="12"/>
      <c r="E82" s="7"/>
      <c r="F82" s="7"/>
      <c r="G82" s="7"/>
      <c r="H82" s="7"/>
      <c r="I82" s="9"/>
      <c r="J82" s="7"/>
      <c r="K82" s="10"/>
      <c r="L82" s="63"/>
      <c r="M82" s="68" t="s">
        <v>307</v>
      </c>
      <c r="N82" s="48">
        <f>INDEX(Montant,MATCH(M82,Type_d_Adhésion,0))</f>
        <v>0</v>
      </c>
      <c r="O82" s="68" t="s">
        <v>304</v>
      </c>
      <c r="P82" s="48">
        <f>INDEX(Montant2,MATCH(O82,Type_de_Cours,0))</f>
        <v>0</v>
      </c>
      <c r="Q82" s="72">
        <f>SUM(N82+P82)</f>
        <v>0</v>
      </c>
      <c r="R82" s="76" t="str">
        <f>IF(OR($D82&lt;&gt;"ü",COUNTIF($E$3:E82,E82)&gt;1),"Pas de réduction",INDEX(Reductions[Réduction Famille],MATCH(SUMIFS(Q:Q,E:E,E82),Reductions[Seuil],1),1))</f>
        <v>Pas de réduction</v>
      </c>
      <c r="S82" s="77">
        <f>IF(OR(R82="Pas de réduction",COUNTIF($E$3:E82,E82)&gt;1),0,VLOOKUP(R82,Reductions[],3,0)*SUMIFS(Q:Q,E:E,E82))</f>
        <v>0</v>
      </c>
      <c r="T82" s="24">
        <f>IF(D82="ü",SUMIFS(Q:Q,E:E,E82),Q82)-S82</f>
        <v>0</v>
      </c>
      <c r="U82" s="14" t="s">
        <v>309</v>
      </c>
      <c r="V82" s="48">
        <f>INDEX(Montant3,MATCH(U82,Niveau_de_Sponsoring,0))</f>
        <v>0</v>
      </c>
      <c r="W82" s="82">
        <f>SUM(T82+V82)</f>
        <v>0</v>
      </c>
      <c r="X82" s="56" t="s">
        <v>307</v>
      </c>
    </row>
    <row r="83" spans="1:24" ht="19.5" customHeight="1" x14ac:dyDescent="0.25">
      <c r="A83" s="47" t="s">
        <v>120</v>
      </c>
      <c r="B83" s="12"/>
      <c r="C83" s="12"/>
      <c r="D83" s="12"/>
      <c r="E83" s="7"/>
      <c r="F83" s="7"/>
      <c r="G83" s="7"/>
      <c r="H83" s="7"/>
      <c r="I83" s="9"/>
      <c r="J83" s="7"/>
      <c r="K83" s="10"/>
      <c r="L83" s="63"/>
      <c r="M83" s="68" t="s">
        <v>307</v>
      </c>
      <c r="N83" s="48">
        <f>INDEX(Montant,MATCH(M83,Type_d_Adhésion,0))</f>
        <v>0</v>
      </c>
      <c r="O83" s="68" t="s">
        <v>304</v>
      </c>
      <c r="P83" s="48">
        <f>INDEX(Montant2,MATCH(O83,Type_de_Cours,0))</f>
        <v>0</v>
      </c>
      <c r="Q83" s="72">
        <f>SUM(N83+P83)</f>
        <v>0</v>
      </c>
      <c r="R83" s="76" t="str">
        <f>IF(OR($D83&lt;&gt;"ü",COUNTIF($E$3:E83,E83)&gt;1),"Pas de réduction",INDEX(Reductions[Réduction Famille],MATCH(SUMIFS(Q:Q,E:E,E83),Reductions[Seuil],1),1))</f>
        <v>Pas de réduction</v>
      </c>
      <c r="S83" s="77">
        <f>IF(OR(R83="Pas de réduction",COUNTIF($E$3:E83,E83)&gt;1),0,VLOOKUP(R83,Reductions[],3,0)*SUMIFS(Q:Q,E:E,E83))</f>
        <v>0</v>
      </c>
      <c r="T83" s="24">
        <f>IF(D83="ü",SUMIFS(Q:Q,E:E,E83),Q83)-S83</f>
        <v>0</v>
      </c>
      <c r="U83" s="14" t="s">
        <v>309</v>
      </c>
      <c r="V83" s="48">
        <f>INDEX(Montant3,MATCH(U83,Niveau_de_Sponsoring,0))</f>
        <v>0</v>
      </c>
      <c r="W83" s="82">
        <f>SUM(T83+V83)</f>
        <v>0</v>
      </c>
      <c r="X83" s="56" t="s">
        <v>307</v>
      </c>
    </row>
    <row r="84" spans="1:24" ht="19.5" customHeight="1" x14ac:dyDescent="0.25">
      <c r="A84" s="47" t="s">
        <v>121</v>
      </c>
      <c r="B84" s="12"/>
      <c r="C84" s="12"/>
      <c r="D84" s="12"/>
      <c r="E84" s="7"/>
      <c r="F84" s="7"/>
      <c r="G84" s="7"/>
      <c r="H84" s="7"/>
      <c r="I84" s="9"/>
      <c r="J84" s="7"/>
      <c r="K84" s="10"/>
      <c r="L84" s="63"/>
      <c r="M84" s="68" t="s">
        <v>307</v>
      </c>
      <c r="N84" s="48">
        <f>INDEX(Montant,MATCH(M84,Type_d_Adhésion,0))</f>
        <v>0</v>
      </c>
      <c r="O84" s="68" t="s">
        <v>304</v>
      </c>
      <c r="P84" s="48">
        <f>INDEX(Montant2,MATCH(O84,Type_de_Cours,0))</f>
        <v>0</v>
      </c>
      <c r="Q84" s="72">
        <f>SUM(N84+P84)</f>
        <v>0</v>
      </c>
      <c r="R84" s="76" t="str">
        <f>IF(OR($D84&lt;&gt;"ü",COUNTIF($E$3:E84,E84)&gt;1),"Pas de réduction",INDEX(Reductions[Réduction Famille],MATCH(SUMIFS(Q:Q,E:E,E84),Reductions[Seuil],1),1))</f>
        <v>Pas de réduction</v>
      </c>
      <c r="S84" s="77">
        <f>IF(OR(R84="Pas de réduction",COUNTIF($E$3:E84,E84)&gt;1),0,VLOOKUP(R84,Reductions[],3,0)*SUMIFS(Q:Q,E:E,E84))</f>
        <v>0</v>
      </c>
      <c r="T84" s="24">
        <f>IF(D84="ü",SUMIFS(Q:Q,E:E,E84),Q84)-S84</f>
        <v>0</v>
      </c>
      <c r="U84" s="14" t="s">
        <v>309</v>
      </c>
      <c r="V84" s="48">
        <f>INDEX(Montant3,MATCH(U84,Niveau_de_Sponsoring,0))</f>
        <v>0</v>
      </c>
      <c r="W84" s="82">
        <f>SUM(T84+V84)</f>
        <v>0</v>
      </c>
      <c r="X84" s="56" t="s">
        <v>307</v>
      </c>
    </row>
    <row r="85" spans="1:24" ht="19.5" customHeight="1" x14ac:dyDescent="0.25">
      <c r="A85" s="47" t="s">
        <v>122</v>
      </c>
      <c r="B85" s="12"/>
      <c r="C85" s="12"/>
      <c r="D85" s="12"/>
      <c r="E85" s="7"/>
      <c r="F85" s="7"/>
      <c r="G85" s="7"/>
      <c r="H85" s="7"/>
      <c r="I85" s="9"/>
      <c r="J85" s="7"/>
      <c r="K85" s="10"/>
      <c r="L85" s="63"/>
      <c r="M85" s="68" t="s">
        <v>307</v>
      </c>
      <c r="N85" s="48">
        <f>INDEX(Montant,MATCH(M85,Type_d_Adhésion,0))</f>
        <v>0</v>
      </c>
      <c r="O85" s="68" t="s">
        <v>304</v>
      </c>
      <c r="P85" s="48">
        <f>INDEX(Montant2,MATCH(O85,Type_de_Cours,0))</f>
        <v>0</v>
      </c>
      <c r="Q85" s="72">
        <f>SUM(N85+P85)</f>
        <v>0</v>
      </c>
      <c r="R85" s="76" t="str">
        <f>IF(OR($D85&lt;&gt;"ü",COUNTIF($E$3:E85,E85)&gt;1),"Pas de réduction",INDEX(Reductions[Réduction Famille],MATCH(SUMIFS(Q:Q,E:E,E85),Reductions[Seuil],1),1))</f>
        <v>Pas de réduction</v>
      </c>
      <c r="S85" s="77">
        <f>IF(OR(R85="Pas de réduction",COUNTIF($E$3:E85,E85)&gt;1),0,VLOOKUP(R85,Reductions[],3,0)*SUMIFS(Q:Q,E:E,E85))</f>
        <v>0</v>
      </c>
      <c r="T85" s="24">
        <f>IF(D85="ü",SUMIFS(Q:Q,E:E,E85),Q85)-S85</f>
        <v>0</v>
      </c>
      <c r="U85" s="14" t="s">
        <v>309</v>
      </c>
      <c r="V85" s="48">
        <f>INDEX(Montant3,MATCH(U85,Niveau_de_Sponsoring,0))</f>
        <v>0</v>
      </c>
      <c r="W85" s="82">
        <f>SUM(T85+V85)</f>
        <v>0</v>
      </c>
      <c r="X85" s="56" t="s">
        <v>307</v>
      </c>
    </row>
    <row r="86" spans="1:24" ht="19.5" customHeight="1" x14ac:dyDescent="0.25">
      <c r="A86" s="47" t="s">
        <v>123</v>
      </c>
      <c r="B86" s="12"/>
      <c r="C86" s="12"/>
      <c r="D86" s="12"/>
      <c r="E86" s="7"/>
      <c r="F86" s="7"/>
      <c r="G86" s="7"/>
      <c r="H86" s="7"/>
      <c r="I86" s="9"/>
      <c r="J86" s="7"/>
      <c r="K86" s="10"/>
      <c r="L86" s="63"/>
      <c r="M86" s="68" t="s">
        <v>307</v>
      </c>
      <c r="N86" s="48">
        <f>INDEX(Montant,MATCH(M86,Type_d_Adhésion,0))</f>
        <v>0</v>
      </c>
      <c r="O86" s="68" t="s">
        <v>304</v>
      </c>
      <c r="P86" s="48">
        <f>INDEX(Montant2,MATCH(O86,Type_de_Cours,0))</f>
        <v>0</v>
      </c>
      <c r="Q86" s="72">
        <f>SUM(N86+P86)</f>
        <v>0</v>
      </c>
      <c r="R86" s="76" t="str">
        <f>IF(OR($D86&lt;&gt;"ü",COUNTIF($E$3:E86,E86)&gt;1),"Pas de réduction",INDEX(Reductions[Réduction Famille],MATCH(SUMIFS(Q:Q,E:E,E86),Reductions[Seuil],1),1))</f>
        <v>Pas de réduction</v>
      </c>
      <c r="S86" s="77">
        <f>IF(OR(R86="Pas de réduction",COUNTIF($E$3:E86,E86)&gt;1),0,VLOOKUP(R86,Reductions[],3,0)*SUMIFS(Q:Q,E:E,E86))</f>
        <v>0</v>
      </c>
      <c r="T86" s="24">
        <f>IF(D86="ü",SUMIFS(Q:Q,E:E,E86),Q86)-S86</f>
        <v>0</v>
      </c>
      <c r="U86" s="14" t="s">
        <v>309</v>
      </c>
      <c r="V86" s="48">
        <f>INDEX(Montant3,MATCH(U86,Niveau_de_Sponsoring,0))</f>
        <v>0</v>
      </c>
      <c r="W86" s="82">
        <f>SUM(T86+V86)</f>
        <v>0</v>
      </c>
      <c r="X86" s="56" t="s">
        <v>307</v>
      </c>
    </row>
    <row r="87" spans="1:24" ht="19.5" customHeight="1" x14ac:dyDescent="0.25">
      <c r="A87" s="47" t="s">
        <v>124</v>
      </c>
      <c r="B87" s="12"/>
      <c r="C87" s="12"/>
      <c r="D87" s="12"/>
      <c r="E87" s="7"/>
      <c r="F87" s="7"/>
      <c r="G87" s="7"/>
      <c r="H87" s="7"/>
      <c r="I87" s="9"/>
      <c r="J87" s="7"/>
      <c r="K87" s="10"/>
      <c r="L87" s="63"/>
      <c r="M87" s="68" t="s">
        <v>307</v>
      </c>
      <c r="N87" s="48">
        <f>INDEX(Montant,MATCH(M87,Type_d_Adhésion,0))</f>
        <v>0</v>
      </c>
      <c r="O87" s="68" t="s">
        <v>304</v>
      </c>
      <c r="P87" s="48">
        <f>INDEX(Montant2,MATCH(O87,Type_de_Cours,0))</f>
        <v>0</v>
      </c>
      <c r="Q87" s="72">
        <f>SUM(N87+P87)</f>
        <v>0</v>
      </c>
      <c r="R87" s="76" t="str">
        <f>IF(OR($D87&lt;&gt;"ü",COUNTIF($E$3:E87,E87)&gt;1),"Pas de réduction",INDEX(Reductions[Réduction Famille],MATCH(SUMIFS(Q:Q,E:E,E87),Reductions[Seuil],1),1))</f>
        <v>Pas de réduction</v>
      </c>
      <c r="S87" s="77">
        <f>IF(OR(R87="Pas de réduction",COUNTIF($E$3:E87,E87)&gt;1),0,VLOOKUP(R87,Reductions[],3,0)*SUMIFS(Q:Q,E:E,E87))</f>
        <v>0</v>
      </c>
      <c r="T87" s="24">
        <f>IF(D87="ü",SUMIFS(Q:Q,E:E,E87),Q87)-S87</f>
        <v>0</v>
      </c>
      <c r="U87" s="14" t="s">
        <v>309</v>
      </c>
      <c r="V87" s="48">
        <f>INDEX(Montant3,MATCH(U87,Niveau_de_Sponsoring,0))</f>
        <v>0</v>
      </c>
      <c r="W87" s="82">
        <f>SUM(T87+V87)</f>
        <v>0</v>
      </c>
      <c r="X87" s="56" t="s">
        <v>307</v>
      </c>
    </row>
    <row r="88" spans="1:24" ht="19.5" customHeight="1" x14ac:dyDescent="0.25">
      <c r="A88" s="47" t="s">
        <v>125</v>
      </c>
      <c r="B88" s="12"/>
      <c r="C88" s="12"/>
      <c r="D88" s="12"/>
      <c r="E88" s="7"/>
      <c r="F88" s="7"/>
      <c r="G88" s="7"/>
      <c r="H88" s="7"/>
      <c r="I88" s="9"/>
      <c r="J88" s="7"/>
      <c r="K88" s="10"/>
      <c r="L88" s="63"/>
      <c r="M88" s="68" t="s">
        <v>307</v>
      </c>
      <c r="N88" s="48">
        <f>INDEX(Montant,MATCH(M88,Type_d_Adhésion,0))</f>
        <v>0</v>
      </c>
      <c r="O88" s="68" t="s">
        <v>304</v>
      </c>
      <c r="P88" s="48">
        <f>INDEX(Montant2,MATCH(O88,Type_de_Cours,0))</f>
        <v>0</v>
      </c>
      <c r="Q88" s="72">
        <f>SUM(N88+P88)</f>
        <v>0</v>
      </c>
      <c r="R88" s="76" t="str">
        <f>IF(OR($D88&lt;&gt;"ü",COUNTIF($E$3:E88,E88)&gt;1),"Pas de réduction",INDEX(Reductions[Réduction Famille],MATCH(SUMIFS(Q:Q,E:E,E88),Reductions[Seuil],1),1))</f>
        <v>Pas de réduction</v>
      </c>
      <c r="S88" s="77">
        <f>IF(OR(R88="Pas de réduction",COUNTIF($E$3:E88,E88)&gt;1),0,VLOOKUP(R88,Reductions[],3,0)*SUMIFS(Q:Q,E:E,E88))</f>
        <v>0</v>
      </c>
      <c r="T88" s="24">
        <f>IF(D88="ü",SUMIFS(Q:Q,E:E,E88),Q88)-S88</f>
        <v>0</v>
      </c>
      <c r="U88" s="14" t="s">
        <v>309</v>
      </c>
      <c r="V88" s="48">
        <f>INDEX(Montant3,MATCH(U88,Niveau_de_Sponsoring,0))</f>
        <v>0</v>
      </c>
      <c r="W88" s="82">
        <f>SUM(T88+V88)</f>
        <v>0</v>
      </c>
      <c r="X88" s="56" t="s">
        <v>307</v>
      </c>
    </row>
    <row r="89" spans="1:24" ht="19.5" customHeight="1" x14ac:dyDescent="0.25">
      <c r="A89" s="47" t="s">
        <v>126</v>
      </c>
      <c r="B89" s="12"/>
      <c r="C89" s="12"/>
      <c r="D89" s="12"/>
      <c r="E89" s="7"/>
      <c r="F89" s="7"/>
      <c r="G89" s="7"/>
      <c r="H89" s="7"/>
      <c r="I89" s="9"/>
      <c r="J89" s="7"/>
      <c r="K89" s="10"/>
      <c r="L89" s="63"/>
      <c r="M89" s="68" t="s">
        <v>307</v>
      </c>
      <c r="N89" s="48">
        <f>INDEX(Montant,MATCH(M89,Type_d_Adhésion,0))</f>
        <v>0</v>
      </c>
      <c r="O89" s="68" t="s">
        <v>304</v>
      </c>
      <c r="P89" s="48">
        <f>INDEX(Montant2,MATCH(O89,Type_de_Cours,0))</f>
        <v>0</v>
      </c>
      <c r="Q89" s="72">
        <f>SUM(N89+P89)</f>
        <v>0</v>
      </c>
      <c r="R89" s="76" t="str">
        <f>IF(OR($D89&lt;&gt;"ü",COUNTIF($E$3:E89,E89)&gt;1),"Pas de réduction",INDEX(Reductions[Réduction Famille],MATCH(SUMIFS(Q:Q,E:E,E89),Reductions[Seuil],1),1))</f>
        <v>Pas de réduction</v>
      </c>
      <c r="S89" s="77">
        <f>IF(OR(R89="Pas de réduction",COUNTIF($E$3:E89,E89)&gt;1),0,VLOOKUP(R89,Reductions[],3,0)*SUMIFS(Q:Q,E:E,E89))</f>
        <v>0</v>
      </c>
      <c r="T89" s="24">
        <f>IF(D89="ü",SUMIFS(Q:Q,E:E,E89),Q89)-S89</f>
        <v>0</v>
      </c>
      <c r="U89" s="14" t="s">
        <v>309</v>
      </c>
      <c r="V89" s="48">
        <f>INDEX(Montant3,MATCH(U89,Niveau_de_Sponsoring,0))</f>
        <v>0</v>
      </c>
      <c r="W89" s="82">
        <f>SUM(T89+V89)</f>
        <v>0</v>
      </c>
      <c r="X89" s="56" t="s">
        <v>307</v>
      </c>
    </row>
    <row r="90" spans="1:24" ht="19.5" customHeight="1" x14ac:dyDescent="0.25">
      <c r="A90" s="47" t="s">
        <v>127</v>
      </c>
      <c r="B90" s="12"/>
      <c r="C90" s="12"/>
      <c r="D90" s="12"/>
      <c r="E90" s="7"/>
      <c r="F90" s="7"/>
      <c r="G90" s="7"/>
      <c r="H90" s="7"/>
      <c r="I90" s="9"/>
      <c r="J90" s="7"/>
      <c r="K90" s="10"/>
      <c r="L90" s="63"/>
      <c r="M90" s="68" t="s">
        <v>307</v>
      </c>
      <c r="N90" s="48">
        <f>INDEX(Montant,MATCH(M90,Type_d_Adhésion,0))</f>
        <v>0</v>
      </c>
      <c r="O90" s="68" t="s">
        <v>304</v>
      </c>
      <c r="P90" s="48">
        <f>INDEX(Montant2,MATCH(O90,Type_de_Cours,0))</f>
        <v>0</v>
      </c>
      <c r="Q90" s="72">
        <f>SUM(N90+P90)</f>
        <v>0</v>
      </c>
      <c r="R90" s="76" t="str">
        <f>IF(OR($D90&lt;&gt;"ü",COUNTIF($E$3:E90,E90)&gt;1),"Pas de réduction",INDEX(Reductions[Réduction Famille],MATCH(SUMIFS(Q:Q,E:E,E90),Reductions[Seuil],1),1))</f>
        <v>Pas de réduction</v>
      </c>
      <c r="S90" s="77">
        <f>IF(OR(R90="Pas de réduction",COUNTIF($E$3:E90,E90)&gt;1),0,VLOOKUP(R90,Reductions[],3,0)*SUMIFS(Q:Q,E:E,E90))</f>
        <v>0</v>
      </c>
      <c r="T90" s="24">
        <f>IF(D90="ü",SUMIFS(Q:Q,E:E,E90),Q90)-S90</f>
        <v>0</v>
      </c>
      <c r="U90" s="14" t="s">
        <v>309</v>
      </c>
      <c r="V90" s="48">
        <f>INDEX(Montant3,MATCH(U90,Niveau_de_Sponsoring,0))</f>
        <v>0</v>
      </c>
      <c r="W90" s="82">
        <f>SUM(T90+V90)</f>
        <v>0</v>
      </c>
      <c r="X90" s="56" t="s">
        <v>307</v>
      </c>
    </row>
    <row r="91" spans="1:24" ht="19.5" customHeight="1" x14ac:dyDescent="0.25">
      <c r="A91" s="47" t="s">
        <v>128</v>
      </c>
      <c r="B91" s="12"/>
      <c r="C91" s="12"/>
      <c r="D91" s="12"/>
      <c r="E91" s="7"/>
      <c r="F91" s="7"/>
      <c r="G91" s="7"/>
      <c r="H91" s="7"/>
      <c r="I91" s="9"/>
      <c r="J91" s="7"/>
      <c r="K91" s="10"/>
      <c r="L91" s="63"/>
      <c r="M91" s="68" t="s">
        <v>307</v>
      </c>
      <c r="N91" s="48">
        <f>INDEX(Montant,MATCH(M91,Type_d_Adhésion,0))</f>
        <v>0</v>
      </c>
      <c r="O91" s="68" t="s">
        <v>304</v>
      </c>
      <c r="P91" s="48">
        <f>INDEX(Montant2,MATCH(O91,Type_de_Cours,0))</f>
        <v>0</v>
      </c>
      <c r="Q91" s="72">
        <f>SUM(N91+P91)</f>
        <v>0</v>
      </c>
      <c r="R91" s="76" t="str">
        <f>IF(OR($D91&lt;&gt;"ü",COUNTIF($E$3:E91,E91)&gt;1),"Pas de réduction",INDEX(Reductions[Réduction Famille],MATCH(SUMIFS(Q:Q,E:E,E91),Reductions[Seuil],1),1))</f>
        <v>Pas de réduction</v>
      </c>
      <c r="S91" s="77">
        <f>IF(OR(R91="Pas de réduction",COUNTIF($E$3:E91,E91)&gt;1),0,VLOOKUP(R91,Reductions[],3,0)*SUMIFS(Q:Q,E:E,E91))</f>
        <v>0</v>
      </c>
      <c r="T91" s="24">
        <f>IF(D91="ü",SUMIFS(Q:Q,E:E,E91),Q91)-S91</f>
        <v>0</v>
      </c>
      <c r="U91" s="14" t="s">
        <v>309</v>
      </c>
      <c r="V91" s="48">
        <f>INDEX(Montant3,MATCH(U91,Niveau_de_Sponsoring,0))</f>
        <v>0</v>
      </c>
      <c r="W91" s="82">
        <f>SUM(T91+V91)</f>
        <v>0</v>
      </c>
      <c r="X91" s="56" t="s">
        <v>307</v>
      </c>
    </row>
    <row r="92" spans="1:24" ht="19.5" customHeight="1" x14ac:dyDescent="0.25">
      <c r="A92" s="47" t="s">
        <v>129</v>
      </c>
      <c r="B92" s="12"/>
      <c r="C92" s="12"/>
      <c r="D92" s="12"/>
      <c r="E92" s="7"/>
      <c r="F92" s="7"/>
      <c r="G92" s="7"/>
      <c r="H92" s="7"/>
      <c r="I92" s="9"/>
      <c r="J92" s="7"/>
      <c r="K92" s="10"/>
      <c r="L92" s="63"/>
      <c r="M92" s="68" t="s">
        <v>307</v>
      </c>
      <c r="N92" s="48">
        <f>INDEX(Montant,MATCH(M92,Type_d_Adhésion,0))</f>
        <v>0</v>
      </c>
      <c r="O92" s="68" t="s">
        <v>304</v>
      </c>
      <c r="P92" s="48">
        <f>INDEX(Montant2,MATCH(O92,Type_de_Cours,0))</f>
        <v>0</v>
      </c>
      <c r="Q92" s="72">
        <f>SUM(N92+P92)</f>
        <v>0</v>
      </c>
      <c r="R92" s="76" t="str">
        <f>IF(OR($D92&lt;&gt;"ü",COUNTIF($E$3:E92,E92)&gt;1),"Pas de réduction",INDEX(Reductions[Réduction Famille],MATCH(SUMIFS(Q:Q,E:E,E92),Reductions[Seuil],1),1))</f>
        <v>Pas de réduction</v>
      </c>
      <c r="S92" s="77">
        <f>IF(OR(R92="Pas de réduction",COUNTIF($E$3:E92,E92)&gt;1),0,VLOOKUP(R92,Reductions[],3,0)*SUMIFS(Q:Q,E:E,E92))</f>
        <v>0</v>
      </c>
      <c r="T92" s="24">
        <f>IF(D92="ü",SUMIFS(Q:Q,E:E,E92),Q92)-S92</f>
        <v>0</v>
      </c>
      <c r="U92" s="14" t="s">
        <v>309</v>
      </c>
      <c r="V92" s="48">
        <f>INDEX(Montant3,MATCH(U92,Niveau_de_Sponsoring,0))</f>
        <v>0</v>
      </c>
      <c r="W92" s="82">
        <f>SUM(T92+V92)</f>
        <v>0</v>
      </c>
      <c r="X92" s="56" t="s">
        <v>307</v>
      </c>
    </row>
    <row r="93" spans="1:24" ht="19.5" customHeight="1" x14ac:dyDescent="0.25">
      <c r="A93" s="47" t="s">
        <v>130</v>
      </c>
      <c r="B93" s="12"/>
      <c r="C93" s="12"/>
      <c r="D93" s="12"/>
      <c r="E93" s="7"/>
      <c r="F93" s="7"/>
      <c r="G93" s="7"/>
      <c r="H93" s="7"/>
      <c r="I93" s="9"/>
      <c r="J93" s="7"/>
      <c r="K93" s="10"/>
      <c r="L93" s="63"/>
      <c r="M93" s="68" t="s">
        <v>307</v>
      </c>
      <c r="N93" s="48">
        <f>INDEX(Montant,MATCH(M93,Type_d_Adhésion,0))</f>
        <v>0</v>
      </c>
      <c r="O93" s="68" t="s">
        <v>304</v>
      </c>
      <c r="P93" s="48">
        <f>INDEX(Montant2,MATCH(O93,Type_de_Cours,0))</f>
        <v>0</v>
      </c>
      <c r="Q93" s="72">
        <f>SUM(N93+P93)</f>
        <v>0</v>
      </c>
      <c r="R93" s="76" t="str">
        <f>IF(OR($D93&lt;&gt;"ü",COUNTIF($E$3:E93,E93)&gt;1),"Pas de réduction",INDEX(Reductions[Réduction Famille],MATCH(SUMIFS(Q:Q,E:E,E93),Reductions[Seuil],1),1))</f>
        <v>Pas de réduction</v>
      </c>
      <c r="S93" s="77">
        <f>IF(OR(R93="Pas de réduction",COUNTIF($E$3:E93,E93)&gt;1),0,VLOOKUP(R93,Reductions[],3,0)*SUMIFS(Q:Q,E:E,E93))</f>
        <v>0</v>
      </c>
      <c r="T93" s="24">
        <f>IF(D93="ü",SUMIFS(Q:Q,E:E,E93),Q93)-S93</f>
        <v>0</v>
      </c>
      <c r="U93" s="14" t="s">
        <v>309</v>
      </c>
      <c r="V93" s="48">
        <f>INDEX(Montant3,MATCH(U93,Niveau_de_Sponsoring,0))</f>
        <v>0</v>
      </c>
      <c r="W93" s="82">
        <f>SUM(T93+V93)</f>
        <v>0</v>
      </c>
      <c r="X93" s="56" t="s">
        <v>307</v>
      </c>
    </row>
    <row r="94" spans="1:24" ht="19.5" customHeight="1" x14ac:dyDescent="0.25">
      <c r="A94" s="47" t="s">
        <v>131</v>
      </c>
      <c r="B94" s="12"/>
      <c r="C94" s="12"/>
      <c r="D94" s="12"/>
      <c r="E94" s="7"/>
      <c r="F94" s="7"/>
      <c r="G94" s="7"/>
      <c r="H94" s="7"/>
      <c r="I94" s="9"/>
      <c r="J94" s="7"/>
      <c r="K94" s="10"/>
      <c r="L94" s="63"/>
      <c r="M94" s="68" t="s">
        <v>307</v>
      </c>
      <c r="N94" s="48">
        <f>INDEX(Montant,MATCH(M94,Type_d_Adhésion,0))</f>
        <v>0</v>
      </c>
      <c r="O94" s="68" t="s">
        <v>304</v>
      </c>
      <c r="P94" s="48">
        <f>INDEX(Montant2,MATCH(O94,Type_de_Cours,0))</f>
        <v>0</v>
      </c>
      <c r="Q94" s="72">
        <f>SUM(N94+P94)</f>
        <v>0</v>
      </c>
      <c r="R94" s="76" t="str">
        <f>IF(OR($D94&lt;&gt;"ü",COUNTIF($E$3:E94,E94)&gt;1),"Pas de réduction",INDEX(Reductions[Réduction Famille],MATCH(SUMIFS(Q:Q,E:E,E94),Reductions[Seuil],1),1))</f>
        <v>Pas de réduction</v>
      </c>
      <c r="S94" s="77">
        <f>IF(OR(R94="Pas de réduction",COUNTIF($E$3:E94,E94)&gt;1),0,VLOOKUP(R94,Reductions[],3,0)*SUMIFS(Q:Q,E:E,E94))</f>
        <v>0</v>
      </c>
      <c r="T94" s="24">
        <f>IF(D94="ü",SUMIFS(Q:Q,E:E,E94),Q94)-S94</f>
        <v>0</v>
      </c>
      <c r="U94" s="14" t="s">
        <v>309</v>
      </c>
      <c r="V94" s="48">
        <f>INDEX(Montant3,MATCH(U94,Niveau_de_Sponsoring,0))</f>
        <v>0</v>
      </c>
      <c r="W94" s="82">
        <f>SUM(T94+V94)</f>
        <v>0</v>
      </c>
      <c r="X94" s="56" t="s">
        <v>307</v>
      </c>
    </row>
    <row r="95" spans="1:24" ht="19.5" customHeight="1" x14ac:dyDescent="0.25">
      <c r="A95" s="47" t="s">
        <v>132</v>
      </c>
      <c r="B95" s="12"/>
      <c r="C95" s="12"/>
      <c r="D95" s="12"/>
      <c r="E95" s="7"/>
      <c r="F95" s="7"/>
      <c r="G95" s="7"/>
      <c r="H95" s="7"/>
      <c r="I95" s="9"/>
      <c r="J95" s="7"/>
      <c r="K95" s="10"/>
      <c r="L95" s="63"/>
      <c r="M95" s="68" t="s">
        <v>307</v>
      </c>
      <c r="N95" s="48">
        <f>INDEX(Montant,MATCH(M95,Type_d_Adhésion,0))</f>
        <v>0</v>
      </c>
      <c r="O95" s="68" t="s">
        <v>304</v>
      </c>
      <c r="P95" s="48">
        <f>INDEX(Montant2,MATCH(O95,Type_de_Cours,0))</f>
        <v>0</v>
      </c>
      <c r="Q95" s="72">
        <f>SUM(N95+P95)</f>
        <v>0</v>
      </c>
      <c r="R95" s="76" t="str">
        <f>IF(OR($D95&lt;&gt;"ü",COUNTIF($E$3:E95,E95)&gt;1),"Pas de réduction",INDEX(Reductions[Réduction Famille],MATCH(SUMIFS(Q:Q,E:E,E95),Reductions[Seuil],1),1))</f>
        <v>Pas de réduction</v>
      </c>
      <c r="S95" s="77">
        <f>IF(OR(R95="Pas de réduction",COUNTIF($E$3:E95,E95)&gt;1),0,VLOOKUP(R95,Reductions[],3,0)*SUMIFS(Q:Q,E:E,E95))</f>
        <v>0</v>
      </c>
      <c r="T95" s="24">
        <f>IF(D95="ü",SUMIFS(Q:Q,E:E,E95),Q95)-S95</f>
        <v>0</v>
      </c>
      <c r="U95" s="14" t="s">
        <v>309</v>
      </c>
      <c r="V95" s="48">
        <f>INDEX(Montant3,MATCH(U95,Niveau_de_Sponsoring,0))</f>
        <v>0</v>
      </c>
      <c r="W95" s="82">
        <f>SUM(T95+V95)</f>
        <v>0</v>
      </c>
      <c r="X95" s="56" t="s">
        <v>307</v>
      </c>
    </row>
    <row r="96" spans="1:24" ht="19.5" customHeight="1" x14ac:dyDescent="0.25">
      <c r="A96" s="47" t="s">
        <v>133</v>
      </c>
      <c r="B96" s="12"/>
      <c r="C96" s="12"/>
      <c r="D96" s="12"/>
      <c r="E96" s="7"/>
      <c r="F96" s="7"/>
      <c r="G96" s="7"/>
      <c r="H96" s="7"/>
      <c r="I96" s="9"/>
      <c r="J96" s="7"/>
      <c r="K96" s="10"/>
      <c r="L96" s="63"/>
      <c r="M96" s="68" t="s">
        <v>307</v>
      </c>
      <c r="N96" s="48">
        <f>INDEX(Montant,MATCH(M96,Type_d_Adhésion,0))</f>
        <v>0</v>
      </c>
      <c r="O96" s="68" t="s">
        <v>304</v>
      </c>
      <c r="P96" s="48">
        <f>INDEX(Montant2,MATCH(O96,Type_de_Cours,0))</f>
        <v>0</v>
      </c>
      <c r="Q96" s="72">
        <f>SUM(N96+P96)</f>
        <v>0</v>
      </c>
      <c r="R96" s="76" t="str">
        <f>IF(OR($D96&lt;&gt;"ü",COUNTIF($E$3:E96,E96)&gt;1),"Pas de réduction",INDEX(Reductions[Réduction Famille],MATCH(SUMIFS(Q:Q,E:E,E96),Reductions[Seuil],1),1))</f>
        <v>Pas de réduction</v>
      </c>
      <c r="S96" s="77">
        <f>IF(OR(R96="Pas de réduction",COUNTIF($E$3:E96,E96)&gt;1),0,VLOOKUP(R96,Reductions[],3,0)*SUMIFS(Q:Q,E:E,E96))</f>
        <v>0</v>
      </c>
      <c r="T96" s="24">
        <f>IF(D96="ü",SUMIFS(Q:Q,E:E,E96),Q96)-S96</f>
        <v>0</v>
      </c>
      <c r="U96" s="14" t="s">
        <v>309</v>
      </c>
      <c r="V96" s="48">
        <f>INDEX(Montant3,MATCH(U96,Niveau_de_Sponsoring,0))</f>
        <v>0</v>
      </c>
      <c r="W96" s="82">
        <f>SUM(T96+V96)</f>
        <v>0</v>
      </c>
      <c r="X96" s="56" t="s">
        <v>307</v>
      </c>
    </row>
    <row r="97" spans="1:24" ht="19.5" customHeight="1" x14ac:dyDescent="0.25">
      <c r="A97" s="47" t="s">
        <v>134</v>
      </c>
      <c r="B97" s="12"/>
      <c r="C97" s="12"/>
      <c r="D97" s="12"/>
      <c r="E97" s="7"/>
      <c r="F97" s="7"/>
      <c r="G97" s="7"/>
      <c r="H97" s="7"/>
      <c r="I97" s="9"/>
      <c r="J97" s="7"/>
      <c r="K97" s="10"/>
      <c r="L97" s="63"/>
      <c r="M97" s="68" t="s">
        <v>307</v>
      </c>
      <c r="N97" s="48">
        <f>INDEX(Montant,MATCH(M97,Type_d_Adhésion,0))</f>
        <v>0</v>
      </c>
      <c r="O97" s="68" t="s">
        <v>304</v>
      </c>
      <c r="P97" s="48">
        <f>INDEX(Montant2,MATCH(O97,Type_de_Cours,0))</f>
        <v>0</v>
      </c>
      <c r="Q97" s="72">
        <f>SUM(N97+P97)</f>
        <v>0</v>
      </c>
      <c r="R97" s="76" t="str">
        <f>IF(OR($D97&lt;&gt;"ü",COUNTIF($E$3:E97,E97)&gt;1),"Pas de réduction",INDEX(Reductions[Réduction Famille],MATCH(SUMIFS(Q:Q,E:E,E97),Reductions[Seuil],1),1))</f>
        <v>Pas de réduction</v>
      </c>
      <c r="S97" s="77">
        <f>IF(OR(R97="Pas de réduction",COUNTIF($E$3:E97,E97)&gt;1),0,VLOOKUP(R97,Reductions[],3,0)*SUMIFS(Q:Q,E:E,E97))</f>
        <v>0</v>
      </c>
      <c r="T97" s="24">
        <f>IF(D97="ü",SUMIFS(Q:Q,E:E,E97),Q97)-S97</f>
        <v>0</v>
      </c>
      <c r="U97" s="14" t="s">
        <v>309</v>
      </c>
      <c r="V97" s="48">
        <f>INDEX(Montant3,MATCH(U97,Niveau_de_Sponsoring,0))</f>
        <v>0</v>
      </c>
      <c r="W97" s="82">
        <f>SUM(T97+V97)</f>
        <v>0</v>
      </c>
      <c r="X97" s="56" t="s">
        <v>307</v>
      </c>
    </row>
    <row r="98" spans="1:24" ht="19.5" customHeight="1" x14ac:dyDescent="0.25">
      <c r="A98" s="47" t="s">
        <v>135</v>
      </c>
      <c r="B98" s="12"/>
      <c r="C98" s="12"/>
      <c r="D98" s="12"/>
      <c r="E98" s="7"/>
      <c r="F98" s="7"/>
      <c r="G98" s="7"/>
      <c r="H98" s="7"/>
      <c r="I98" s="9"/>
      <c r="J98" s="7"/>
      <c r="K98" s="10"/>
      <c r="L98" s="63"/>
      <c r="M98" s="68" t="s">
        <v>307</v>
      </c>
      <c r="N98" s="48">
        <f>INDEX(Montant,MATCH(M98,Type_d_Adhésion,0))</f>
        <v>0</v>
      </c>
      <c r="O98" s="68" t="s">
        <v>304</v>
      </c>
      <c r="P98" s="48">
        <f>INDEX(Montant2,MATCH(O98,Type_de_Cours,0))</f>
        <v>0</v>
      </c>
      <c r="Q98" s="72">
        <f>SUM(N98+P98)</f>
        <v>0</v>
      </c>
      <c r="R98" s="76" t="str">
        <f>IF(OR($D98&lt;&gt;"ü",COUNTIF($E$3:E98,E98)&gt;1),"Pas de réduction",INDEX(Reductions[Réduction Famille],MATCH(SUMIFS(Q:Q,E:E,E98),Reductions[Seuil],1),1))</f>
        <v>Pas de réduction</v>
      </c>
      <c r="S98" s="77">
        <f>IF(OR(R98="Pas de réduction",COUNTIF($E$3:E98,E98)&gt;1),0,VLOOKUP(R98,Reductions[],3,0)*SUMIFS(Q:Q,E:E,E98))</f>
        <v>0</v>
      </c>
      <c r="T98" s="24">
        <f>IF(D98="ü",SUMIFS(Q:Q,E:E,E98),Q98)-S98</f>
        <v>0</v>
      </c>
      <c r="U98" s="14" t="s">
        <v>309</v>
      </c>
      <c r="V98" s="48">
        <f>INDEX(Montant3,MATCH(U98,Niveau_de_Sponsoring,0))</f>
        <v>0</v>
      </c>
      <c r="W98" s="82">
        <f>SUM(T98+V98)</f>
        <v>0</v>
      </c>
      <c r="X98" s="56" t="s">
        <v>307</v>
      </c>
    </row>
    <row r="99" spans="1:24" ht="19.5" customHeight="1" x14ac:dyDescent="0.25">
      <c r="A99" s="47" t="s">
        <v>136</v>
      </c>
      <c r="B99" s="12"/>
      <c r="C99" s="12"/>
      <c r="D99" s="12"/>
      <c r="E99" s="7"/>
      <c r="F99" s="7"/>
      <c r="G99" s="7"/>
      <c r="H99" s="7"/>
      <c r="I99" s="9"/>
      <c r="J99" s="7"/>
      <c r="K99" s="10"/>
      <c r="L99" s="63"/>
      <c r="M99" s="68" t="s">
        <v>307</v>
      </c>
      <c r="N99" s="48">
        <f>INDEX(Montant,MATCH(M99,Type_d_Adhésion,0))</f>
        <v>0</v>
      </c>
      <c r="O99" s="68" t="s">
        <v>304</v>
      </c>
      <c r="P99" s="48">
        <f>INDEX(Montant2,MATCH(O99,Type_de_Cours,0))</f>
        <v>0</v>
      </c>
      <c r="Q99" s="72">
        <f>SUM(N99+P99)</f>
        <v>0</v>
      </c>
      <c r="R99" s="76" t="str">
        <f>IF(OR($D99&lt;&gt;"ü",COUNTIF($E$3:E99,E99)&gt;1),"Pas de réduction",INDEX(Reductions[Réduction Famille],MATCH(SUMIFS(Q:Q,E:E,E99),Reductions[Seuil],1),1))</f>
        <v>Pas de réduction</v>
      </c>
      <c r="S99" s="77">
        <f>IF(OR(R99="Pas de réduction",COUNTIF($E$3:E99,E99)&gt;1),0,VLOOKUP(R99,Reductions[],3,0)*SUMIFS(Q:Q,E:E,E99))</f>
        <v>0</v>
      </c>
      <c r="T99" s="24">
        <f>IF(D99="ü",SUMIFS(Q:Q,E:E,E99),Q99)-S99</f>
        <v>0</v>
      </c>
      <c r="U99" s="14" t="s">
        <v>309</v>
      </c>
      <c r="V99" s="48">
        <f>INDEX(Montant3,MATCH(U99,Niveau_de_Sponsoring,0))</f>
        <v>0</v>
      </c>
      <c r="W99" s="82">
        <f>SUM(T99+V99)</f>
        <v>0</v>
      </c>
      <c r="X99" s="56" t="s">
        <v>307</v>
      </c>
    </row>
    <row r="100" spans="1:24" ht="19.5" customHeight="1" x14ac:dyDescent="0.25">
      <c r="A100" s="47" t="s">
        <v>137</v>
      </c>
      <c r="B100" s="12"/>
      <c r="C100" s="12"/>
      <c r="D100" s="12"/>
      <c r="E100" s="7"/>
      <c r="F100" s="7"/>
      <c r="G100" s="7"/>
      <c r="H100" s="7"/>
      <c r="I100" s="9"/>
      <c r="J100" s="7"/>
      <c r="K100" s="10"/>
      <c r="L100" s="63"/>
      <c r="M100" s="68" t="s">
        <v>307</v>
      </c>
      <c r="N100" s="48">
        <f>INDEX(Montant,MATCH(M100,Type_d_Adhésion,0))</f>
        <v>0</v>
      </c>
      <c r="O100" s="68" t="s">
        <v>304</v>
      </c>
      <c r="P100" s="48">
        <f>INDEX(Montant2,MATCH(O100,Type_de_Cours,0))</f>
        <v>0</v>
      </c>
      <c r="Q100" s="72">
        <f>SUM(N100+P100)</f>
        <v>0</v>
      </c>
      <c r="R100" s="76" t="str">
        <f>IF(OR($D100&lt;&gt;"ü",COUNTIF($E$3:E100,E100)&gt;1),"Pas de réduction",INDEX(Reductions[Réduction Famille],MATCH(SUMIFS(Q:Q,E:E,E100),Reductions[Seuil],1),1))</f>
        <v>Pas de réduction</v>
      </c>
      <c r="S100" s="77">
        <f>IF(OR(R100="Pas de réduction",COUNTIF($E$3:E100,E100)&gt;1),0,VLOOKUP(R100,Reductions[],3,0)*SUMIFS(Q:Q,E:E,E100))</f>
        <v>0</v>
      </c>
      <c r="T100" s="24">
        <f>IF(D100="ü",SUMIFS(Q:Q,E:E,E100),Q100)-S100</f>
        <v>0</v>
      </c>
      <c r="U100" s="14" t="s">
        <v>309</v>
      </c>
      <c r="V100" s="48">
        <f>INDEX(Montant3,MATCH(U100,Niveau_de_Sponsoring,0))</f>
        <v>0</v>
      </c>
      <c r="W100" s="82">
        <f>SUM(T100+V100)</f>
        <v>0</v>
      </c>
      <c r="X100" s="56" t="s">
        <v>307</v>
      </c>
    </row>
    <row r="101" spans="1:24" ht="19.5" customHeight="1" x14ac:dyDescent="0.25">
      <c r="A101" s="47" t="s">
        <v>138</v>
      </c>
      <c r="B101" s="12"/>
      <c r="C101" s="12"/>
      <c r="D101" s="12"/>
      <c r="E101" s="7"/>
      <c r="F101" s="7"/>
      <c r="G101" s="7"/>
      <c r="H101" s="7"/>
      <c r="I101" s="9"/>
      <c r="J101" s="7"/>
      <c r="K101" s="10"/>
      <c r="L101" s="63"/>
      <c r="M101" s="68" t="s">
        <v>307</v>
      </c>
      <c r="N101" s="48">
        <f>INDEX(Montant,MATCH(M101,Type_d_Adhésion,0))</f>
        <v>0</v>
      </c>
      <c r="O101" s="68" t="s">
        <v>304</v>
      </c>
      <c r="P101" s="48">
        <f>INDEX(Montant2,MATCH(O101,Type_de_Cours,0))</f>
        <v>0</v>
      </c>
      <c r="Q101" s="72">
        <f>SUM(N101+P101)</f>
        <v>0</v>
      </c>
      <c r="R101" s="76" t="str">
        <f>IF(OR($D101&lt;&gt;"ü",COUNTIF($E$3:E101,E101)&gt;1),"Pas de réduction",INDEX(Reductions[Réduction Famille],MATCH(SUMIFS(Q:Q,E:E,E101),Reductions[Seuil],1),1))</f>
        <v>Pas de réduction</v>
      </c>
      <c r="S101" s="77">
        <f>IF(OR(R101="Pas de réduction",COUNTIF($E$3:E101,E101)&gt;1),0,VLOOKUP(R101,Reductions[],3,0)*SUMIFS(Q:Q,E:E,E101))</f>
        <v>0</v>
      </c>
      <c r="T101" s="24">
        <f>IF(D101="ü",SUMIFS(Q:Q,E:E,E101),Q101)-S101</f>
        <v>0</v>
      </c>
      <c r="U101" s="14" t="s">
        <v>309</v>
      </c>
      <c r="V101" s="48">
        <f>INDEX(Montant3,MATCH(U101,Niveau_de_Sponsoring,0))</f>
        <v>0</v>
      </c>
      <c r="W101" s="82">
        <f>SUM(T101+V101)</f>
        <v>0</v>
      </c>
      <c r="X101" s="56" t="s">
        <v>307</v>
      </c>
    </row>
    <row r="102" spans="1:24" ht="19.5" customHeight="1" x14ac:dyDescent="0.25">
      <c r="A102" s="47" t="s">
        <v>139</v>
      </c>
      <c r="B102" s="12"/>
      <c r="C102" s="12"/>
      <c r="D102" s="12"/>
      <c r="E102" s="7"/>
      <c r="F102" s="7"/>
      <c r="G102" s="7"/>
      <c r="H102" s="7"/>
      <c r="I102" s="9"/>
      <c r="J102" s="7"/>
      <c r="K102" s="10"/>
      <c r="L102" s="63"/>
      <c r="M102" s="68" t="s">
        <v>307</v>
      </c>
      <c r="N102" s="48">
        <f>INDEX(Montant,MATCH(M102,Type_d_Adhésion,0))</f>
        <v>0</v>
      </c>
      <c r="O102" s="68" t="s">
        <v>304</v>
      </c>
      <c r="P102" s="48">
        <f>INDEX(Montant2,MATCH(O102,Type_de_Cours,0))</f>
        <v>0</v>
      </c>
      <c r="Q102" s="72">
        <f>SUM(N102+P102)</f>
        <v>0</v>
      </c>
      <c r="R102" s="76" t="str">
        <f>IF(OR($D102&lt;&gt;"ü",COUNTIF($E$3:E102,E102)&gt;1),"Pas de réduction",INDEX(Reductions[Réduction Famille],MATCH(SUMIFS(Q:Q,E:E,E102),Reductions[Seuil],1),1))</f>
        <v>Pas de réduction</v>
      </c>
      <c r="S102" s="77">
        <f>IF(OR(R102="Pas de réduction",COUNTIF($E$3:E102,E102)&gt;1),0,VLOOKUP(R102,Reductions[],3,0)*SUMIFS(Q:Q,E:E,E102))</f>
        <v>0</v>
      </c>
      <c r="T102" s="24">
        <f>IF(D102="ü",SUMIFS(Q:Q,E:E,E102),Q102)-S102</f>
        <v>0</v>
      </c>
      <c r="U102" s="14" t="s">
        <v>309</v>
      </c>
      <c r="V102" s="48">
        <f>INDEX(Montant3,MATCH(U102,Niveau_de_Sponsoring,0))</f>
        <v>0</v>
      </c>
      <c r="W102" s="82">
        <f>SUM(T102+V102)</f>
        <v>0</v>
      </c>
      <c r="X102" s="56" t="s">
        <v>307</v>
      </c>
    </row>
    <row r="103" spans="1:24" ht="19.5" customHeight="1" x14ac:dyDescent="0.25">
      <c r="A103" s="47" t="s">
        <v>140</v>
      </c>
      <c r="B103" s="12"/>
      <c r="C103" s="12"/>
      <c r="D103" s="12"/>
      <c r="E103" s="7"/>
      <c r="F103" s="7"/>
      <c r="G103" s="7"/>
      <c r="H103" s="7"/>
      <c r="I103" s="9"/>
      <c r="J103" s="7"/>
      <c r="K103" s="10"/>
      <c r="L103" s="63"/>
      <c r="M103" s="68" t="s">
        <v>307</v>
      </c>
      <c r="N103" s="48">
        <f>INDEX(Montant,MATCH(M103,Type_d_Adhésion,0))</f>
        <v>0</v>
      </c>
      <c r="O103" s="68" t="s">
        <v>304</v>
      </c>
      <c r="P103" s="48">
        <f>INDEX(Montant2,MATCH(O103,Type_de_Cours,0))</f>
        <v>0</v>
      </c>
      <c r="Q103" s="72">
        <f>SUM(N103+P103)</f>
        <v>0</v>
      </c>
      <c r="R103" s="76" t="str">
        <f>IF(OR($D103&lt;&gt;"ü",COUNTIF($E$3:E103,E103)&gt;1),"Pas de réduction",INDEX(Reductions[Réduction Famille],MATCH(SUMIFS(Q:Q,E:E,E103),Reductions[Seuil],1),1))</f>
        <v>Pas de réduction</v>
      </c>
      <c r="S103" s="77">
        <f>IF(OR(R103="Pas de réduction",COUNTIF($E$3:E103,E103)&gt;1),0,VLOOKUP(R103,Reductions[],3,0)*SUMIFS(Q:Q,E:E,E103))</f>
        <v>0</v>
      </c>
      <c r="T103" s="24">
        <f>IF(D103="ü",SUMIFS(Q:Q,E:E,E103),Q103)-S103</f>
        <v>0</v>
      </c>
      <c r="U103" s="14" t="s">
        <v>309</v>
      </c>
      <c r="V103" s="48">
        <f>INDEX(Montant3,MATCH(U103,Niveau_de_Sponsoring,0))</f>
        <v>0</v>
      </c>
      <c r="W103" s="82">
        <f>SUM(T103+V103)</f>
        <v>0</v>
      </c>
      <c r="X103" s="56" t="s">
        <v>307</v>
      </c>
    </row>
    <row r="104" spans="1:24" ht="19.5" customHeight="1" x14ac:dyDescent="0.25">
      <c r="A104" s="47" t="s">
        <v>141</v>
      </c>
      <c r="B104" s="12"/>
      <c r="C104" s="12"/>
      <c r="D104" s="12"/>
      <c r="E104" s="7"/>
      <c r="F104" s="7"/>
      <c r="G104" s="7"/>
      <c r="H104" s="7"/>
      <c r="I104" s="9"/>
      <c r="J104" s="7"/>
      <c r="K104" s="10"/>
      <c r="L104" s="63"/>
      <c r="M104" s="68" t="s">
        <v>307</v>
      </c>
      <c r="N104" s="48">
        <f>INDEX(Montant,MATCH(M104,Type_d_Adhésion,0))</f>
        <v>0</v>
      </c>
      <c r="O104" s="68" t="s">
        <v>304</v>
      </c>
      <c r="P104" s="48">
        <f>INDEX(Montant2,MATCH(O104,Type_de_Cours,0))</f>
        <v>0</v>
      </c>
      <c r="Q104" s="72">
        <f>SUM(N104+P104)</f>
        <v>0</v>
      </c>
      <c r="R104" s="76" t="str">
        <f>IF(OR($D104&lt;&gt;"ü",COUNTIF($E$3:E104,E104)&gt;1),"Pas de réduction",INDEX(Reductions[Réduction Famille],MATCH(SUMIFS(Q:Q,E:E,E104),Reductions[Seuil],1),1))</f>
        <v>Pas de réduction</v>
      </c>
      <c r="S104" s="77">
        <f>IF(OR(R104="Pas de réduction",COUNTIF($E$3:E104,E104)&gt;1),0,VLOOKUP(R104,Reductions[],3,0)*SUMIFS(Q:Q,E:E,E104))</f>
        <v>0</v>
      </c>
      <c r="T104" s="24">
        <f>IF(D104="ü",SUMIFS(Q:Q,E:E,E104),Q104)-S104</f>
        <v>0</v>
      </c>
      <c r="U104" s="14" t="s">
        <v>309</v>
      </c>
      <c r="V104" s="48">
        <f>INDEX(Montant3,MATCH(U104,Niveau_de_Sponsoring,0))</f>
        <v>0</v>
      </c>
      <c r="W104" s="82">
        <f>SUM(T104+V104)</f>
        <v>0</v>
      </c>
      <c r="X104" s="56" t="s">
        <v>307</v>
      </c>
    </row>
    <row r="105" spans="1:24" ht="19.5" customHeight="1" x14ac:dyDescent="0.25">
      <c r="A105" s="47" t="s">
        <v>142</v>
      </c>
      <c r="B105" s="12"/>
      <c r="C105" s="12"/>
      <c r="D105" s="12"/>
      <c r="E105" s="7"/>
      <c r="F105" s="7"/>
      <c r="G105" s="7"/>
      <c r="H105" s="7"/>
      <c r="I105" s="9"/>
      <c r="J105" s="7"/>
      <c r="K105" s="10"/>
      <c r="L105" s="63"/>
      <c r="M105" s="68" t="s">
        <v>307</v>
      </c>
      <c r="N105" s="48">
        <f>INDEX(Montant,MATCH(M105,Type_d_Adhésion,0))</f>
        <v>0</v>
      </c>
      <c r="O105" s="68" t="s">
        <v>304</v>
      </c>
      <c r="P105" s="48">
        <f>INDEX(Montant2,MATCH(O105,Type_de_Cours,0))</f>
        <v>0</v>
      </c>
      <c r="Q105" s="72">
        <f>SUM(N105+P105)</f>
        <v>0</v>
      </c>
      <c r="R105" s="76" t="str">
        <f>IF(OR($D105&lt;&gt;"ü",COUNTIF($E$3:E105,E105)&gt;1),"Pas de réduction",INDEX(Reductions[Réduction Famille],MATCH(SUMIFS(Q:Q,E:E,E105),Reductions[Seuil],1),1))</f>
        <v>Pas de réduction</v>
      </c>
      <c r="S105" s="77">
        <f>IF(OR(R105="Pas de réduction",COUNTIF($E$3:E105,E105)&gt;1),0,VLOOKUP(R105,Reductions[],3,0)*SUMIFS(Q:Q,E:E,E105))</f>
        <v>0</v>
      </c>
      <c r="T105" s="24">
        <f>IF(D105="ü",SUMIFS(Q:Q,E:E,E105),Q105)-S105</f>
        <v>0</v>
      </c>
      <c r="U105" s="14" t="s">
        <v>309</v>
      </c>
      <c r="V105" s="48">
        <f>INDEX(Montant3,MATCH(U105,Niveau_de_Sponsoring,0))</f>
        <v>0</v>
      </c>
      <c r="W105" s="82">
        <f>SUM(T105+V105)</f>
        <v>0</v>
      </c>
      <c r="X105" s="56" t="s">
        <v>307</v>
      </c>
    </row>
    <row r="106" spans="1:24" ht="19.5" customHeight="1" x14ac:dyDescent="0.25">
      <c r="A106" s="47" t="s">
        <v>143</v>
      </c>
      <c r="B106" s="12"/>
      <c r="C106" s="12"/>
      <c r="D106" s="12"/>
      <c r="E106" s="7"/>
      <c r="F106" s="7"/>
      <c r="G106" s="7"/>
      <c r="H106" s="7"/>
      <c r="I106" s="9"/>
      <c r="J106" s="7"/>
      <c r="K106" s="10"/>
      <c r="L106" s="63"/>
      <c r="M106" s="68" t="s">
        <v>307</v>
      </c>
      <c r="N106" s="48">
        <f>INDEX(Montant,MATCH(M106,Type_d_Adhésion,0))</f>
        <v>0</v>
      </c>
      <c r="O106" s="68" t="s">
        <v>304</v>
      </c>
      <c r="P106" s="48">
        <f>INDEX(Montant2,MATCH(O106,Type_de_Cours,0))</f>
        <v>0</v>
      </c>
      <c r="Q106" s="72">
        <f>SUM(N106+P106)</f>
        <v>0</v>
      </c>
      <c r="R106" s="76" t="str">
        <f>IF(OR($D106&lt;&gt;"ü",COUNTIF($E$3:E106,E106)&gt;1),"Pas de réduction",INDEX(Reductions[Réduction Famille],MATCH(SUMIFS(Q:Q,E:E,E106),Reductions[Seuil],1),1))</f>
        <v>Pas de réduction</v>
      </c>
      <c r="S106" s="77">
        <f>IF(OR(R106="Pas de réduction",COUNTIF($E$3:E106,E106)&gt;1),0,VLOOKUP(R106,Reductions[],3,0)*SUMIFS(Q:Q,E:E,E106))</f>
        <v>0</v>
      </c>
      <c r="T106" s="24">
        <f>IF(D106="ü",SUMIFS(Q:Q,E:E,E106),Q106)-S106</f>
        <v>0</v>
      </c>
      <c r="U106" s="14" t="s">
        <v>309</v>
      </c>
      <c r="V106" s="48">
        <f>INDEX(Montant3,MATCH(U106,Niveau_de_Sponsoring,0))</f>
        <v>0</v>
      </c>
      <c r="W106" s="82">
        <f>SUM(T106+V106)</f>
        <v>0</v>
      </c>
      <c r="X106" s="56" t="s">
        <v>307</v>
      </c>
    </row>
    <row r="107" spans="1:24" ht="19.5" customHeight="1" x14ac:dyDescent="0.25">
      <c r="A107" s="47" t="s">
        <v>144</v>
      </c>
      <c r="B107" s="12"/>
      <c r="C107" s="12"/>
      <c r="D107" s="12"/>
      <c r="E107" s="7"/>
      <c r="F107" s="7"/>
      <c r="G107" s="7"/>
      <c r="H107" s="7"/>
      <c r="I107" s="9"/>
      <c r="J107" s="7"/>
      <c r="K107" s="10"/>
      <c r="L107" s="63"/>
      <c r="M107" s="68" t="s">
        <v>307</v>
      </c>
      <c r="N107" s="48">
        <f>INDEX(Montant,MATCH(M107,Type_d_Adhésion,0))</f>
        <v>0</v>
      </c>
      <c r="O107" s="68" t="s">
        <v>304</v>
      </c>
      <c r="P107" s="48">
        <f>INDEX(Montant2,MATCH(O107,Type_de_Cours,0))</f>
        <v>0</v>
      </c>
      <c r="Q107" s="72">
        <f>SUM(N107+P107)</f>
        <v>0</v>
      </c>
      <c r="R107" s="76" t="str">
        <f>IF(OR($D107&lt;&gt;"ü",COUNTIF($E$3:E107,E107)&gt;1),"Pas de réduction",INDEX(Reductions[Réduction Famille],MATCH(SUMIFS(Q:Q,E:E,E107),Reductions[Seuil],1),1))</f>
        <v>Pas de réduction</v>
      </c>
      <c r="S107" s="77">
        <f>IF(OR(R107="Pas de réduction",COUNTIF($E$3:E107,E107)&gt;1),0,VLOOKUP(R107,Reductions[],3,0)*SUMIFS(Q:Q,E:E,E107))</f>
        <v>0</v>
      </c>
      <c r="T107" s="24">
        <f>IF(D107="ü",SUMIFS(Q:Q,E:E,E107),Q107)-S107</f>
        <v>0</v>
      </c>
      <c r="U107" s="14" t="s">
        <v>309</v>
      </c>
      <c r="V107" s="48">
        <f>INDEX(Montant3,MATCH(U107,Niveau_de_Sponsoring,0))</f>
        <v>0</v>
      </c>
      <c r="W107" s="82">
        <f>SUM(T107+V107)</f>
        <v>0</v>
      </c>
      <c r="X107" s="56" t="s">
        <v>307</v>
      </c>
    </row>
    <row r="108" spans="1:24" ht="19.5" customHeight="1" x14ac:dyDescent="0.25">
      <c r="A108" s="47" t="s">
        <v>145</v>
      </c>
      <c r="B108" s="12"/>
      <c r="C108" s="12"/>
      <c r="D108" s="12"/>
      <c r="E108" s="7"/>
      <c r="F108" s="7"/>
      <c r="G108" s="7"/>
      <c r="H108" s="7"/>
      <c r="I108" s="9"/>
      <c r="J108" s="7"/>
      <c r="K108" s="10"/>
      <c r="L108" s="63"/>
      <c r="M108" s="68" t="s">
        <v>307</v>
      </c>
      <c r="N108" s="48">
        <f>INDEX(Montant,MATCH(M108,Type_d_Adhésion,0))</f>
        <v>0</v>
      </c>
      <c r="O108" s="68" t="s">
        <v>304</v>
      </c>
      <c r="P108" s="48">
        <f>INDEX(Montant2,MATCH(O108,Type_de_Cours,0))</f>
        <v>0</v>
      </c>
      <c r="Q108" s="72">
        <f>SUM(N108+P108)</f>
        <v>0</v>
      </c>
      <c r="R108" s="76" t="str">
        <f>IF(OR($D108&lt;&gt;"ü",COUNTIF($E$3:E108,E108)&gt;1),"Pas de réduction",INDEX(Reductions[Réduction Famille],MATCH(SUMIFS(Q:Q,E:E,E108),Reductions[Seuil],1),1))</f>
        <v>Pas de réduction</v>
      </c>
      <c r="S108" s="77">
        <f>IF(OR(R108="Pas de réduction",COUNTIF($E$3:E108,E108)&gt;1),0,VLOOKUP(R108,Reductions[],3,0)*SUMIFS(Q:Q,E:E,E108))</f>
        <v>0</v>
      </c>
      <c r="T108" s="24">
        <f>IF(D108="ü",SUMIFS(Q:Q,E:E,E108),Q108)-S108</f>
        <v>0</v>
      </c>
      <c r="U108" s="14" t="s">
        <v>309</v>
      </c>
      <c r="V108" s="48">
        <f>INDEX(Montant3,MATCH(U108,Niveau_de_Sponsoring,0))</f>
        <v>0</v>
      </c>
      <c r="W108" s="82">
        <f>SUM(T108+V108)</f>
        <v>0</v>
      </c>
      <c r="X108" s="56" t="s">
        <v>307</v>
      </c>
    </row>
    <row r="109" spans="1:24" ht="19.5" customHeight="1" x14ac:dyDescent="0.25">
      <c r="A109" s="47" t="s">
        <v>146</v>
      </c>
      <c r="B109" s="12"/>
      <c r="C109" s="12"/>
      <c r="D109" s="12"/>
      <c r="E109" s="7"/>
      <c r="F109" s="7"/>
      <c r="G109" s="7"/>
      <c r="H109" s="7"/>
      <c r="I109" s="9"/>
      <c r="J109" s="7"/>
      <c r="K109" s="10"/>
      <c r="L109" s="63"/>
      <c r="M109" s="68" t="s">
        <v>307</v>
      </c>
      <c r="N109" s="48">
        <f>INDEX(Montant,MATCH(M109,Type_d_Adhésion,0))</f>
        <v>0</v>
      </c>
      <c r="O109" s="68" t="s">
        <v>304</v>
      </c>
      <c r="P109" s="48">
        <f>INDEX(Montant2,MATCH(O109,Type_de_Cours,0))</f>
        <v>0</v>
      </c>
      <c r="Q109" s="72">
        <f>SUM(N109+P109)</f>
        <v>0</v>
      </c>
      <c r="R109" s="76" t="str">
        <f>IF(OR($D109&lt;&gt;"ü",COUNTIF($E$3:E109,E109)&gt;1),"Pas de réduction",INDEX(Reductions[Réduction Famille],MATCH(SUMIFS(Q:Q,E:E,E109),Reductions[Seuil],1),1))</f>
        <v>Pas de réduction</v>
      </c>
      <c r="S109" s="77">
        <f>IF(OR(R109="Pas de réduction",COUNTIF($E$3:E109,E109)&gt;1),0,VLOOKUP(R109,Reductions[],3,0)*SUMIFS(Q:Q,E:E,E109))</f>
        <v>0</v>
      </c>
      <c r="T109" s="24">
        <f>IF(D109="ü",SUMIFS(Q:Q,E:E,E109),Q109)-S109</f>
        <v>0</v>
      </c>
      <c r="U109" s="14" t="s">
        <v>309</v>
      </c>
      <c r="V109" s="48">
        <f>INDEX(Montant3,MATCH(U109,Niveau_de_Sponsoring,0))</f>
        <v>0</v>
      </c>
      <c r="W109" s="82">
        <f>SUM(T109+V109)</f>
        <v>0</v>
      </c>
      <c r="X109" s="56" t="s">
        <v>307</v>
      </c>
    </row>
    <row r="110" spans="1:24" ht="19.5" customHeight="1" x14ac:dyDescent="0.25">
      <c r="A110" s="47" t="s">
        <v>147</v>
      </c>
      <c r="B110" s="12"/>
      <c r="C110" s="12"/>
      <c r="D110" s="12"/>
      <c r="E110" s="7"/>
      <c r="F110" s="7"/>
      <c r="G110" s="7"/>
      <c r="H110" s="7"/>
      <c r="I110" s="9"/>
      <c r="J110" s="7"/>
      <c r="K110" s="10"/>
      <c r="L110" s="63"/>
      <c r="M110" s="68" t="s">
        <v>307</v>
      </c>
      <c r="N110" s="48">
        <f>INDEX(Montant,MATCH(M110,Type_d_Adhésion,0))</f>
        <v>0</v>
      </c>
      <c r="O110" s="68" t="s">
        <v>304</v>
      </c>
      <c r="P110" s="48">
        <f>INDEX(Montant2,MATCH(O110,Type_de_Cours,0))</f>
        <v>0</v>
      </c>
      <c r="Q110" s="72">
        <f>SUM(N110+P110)</f>
        <v>0</v>
      </c>
      <c r="R110" s="76" t="str">
        <f>IF(OR($D110&lt;&gt;"ü",COUNTIF($E$3:E110,E110)&gt;1),"Pas de réduction",INDEX(Reductions[Réduction Famille],MATCH(SUMIFS(Q:Q,E:E,E110),Reductions[Seuil],1),1))</f>
        <v>Pas de réduction</v>
      </c>
      <c r="S110" s="77">
        <f>IF(OR(R110="Pas de réduction",COUNTIF($E$3:E110,E110)&gt;1),0,VLOOKUP(R110,Reductions[],3,0)*SUMIFS(Q:Q,E:E,E110))</f>
        <v>0</v>
      </c>
      <c r="T110" s="24">
        <f>IF(D110="ü",SUMIFS(Q:Q,E:E,E110),Q110)-S110</f>
        <v>0</v>
      </c>
      <c r="U110" s="14" t="s">
        <v>309</v>
      </c>
      <c r="V110" s="48">
        <f>INDEX(Montant3,MATCH(U110,Niveau_de_Sponsoring,0))</f>
        <v>0</v>
      </c>
      <c r="W110" s="82">
        <f>SUM(T110+V110)</f>
        <v>0</v>
      </c>
      <c r="X110" s="56" t="s">
        <v>307</v>
      </c>
    </row>
    <row r="111" spans="1:24" ht="19.5" customHeight="1" x14ac:dyDescent="0.25">
      <c r="A111" s="47" t="s">
        <v>148</v>
      </c>
      <c r="B111" s="12"/>
      <c r="C111" s="12"/>
      <c r="D111" s="12"/>
      <c r="E111" s="7"/>
      <c r="F111" s="7"/>
      <c r="G111" s="7"/>
      <c r="H111" s="7"/>
      <c r="I111" s="9"/>
      <c r="J111" s="7"/>
      <c r="K111" s="10"/>
      <c r="L111" s="63"/>
      <c r="M111" s="68" t="s">
        <v>307</v>
      </c>
      <c r="N111" s="48">
        <f>INDEX(Montant,MATCH(M111,Type_d_Adhésion,0))</f>
        <v>0</v>
      </c>
      <c r="O111" s="68" t="s">
        <v>304</v>
      </c>
      <c r="P111" s="48">
        <f>INDEX(Montant2,MATCH(O111,Type_de_Cours,0))</f>
        <v>0</v>
      </c>
      <c r="Q111" s="72">
        <f>SUM(N111+P111)</f>
        <v>0</v>
      </c>
      <c r="R111" s="76" t="str">
        <f>IF(OR($D111&lt;&gt;"ü",COUNTIF($E$3:E111,E111)&gt;1),"Pas de réduction",INDEX(Reductions[Réduction Famille],MATCH(SUMIFS(Q:Q,E:E,E111),Reductions[Seuil],1),1))</f>
        <v>Pas de réduction</v>
      </c>
      <c r="S111" s="77">
        <f>IF(OR(R111="Pas de réduction",COUNTIF($E$3:E111,E111)&gt;1),0,VLOOKUP(R111,Reductions[],3,0)*SUMIFS(Q:Q,E:E,E111))</f>
        <v>0</v>
      </c>
      <c r="T111" s="24">
        <f>IF(D111="ü",SUMIFS(Q:Q,E:E,E111),Q111)-S111</f>
        <v>0</v>
      </c>
      <c r="U111" s="14" t="s">
        <v>309</v>
      </c>
      <c r="V111" s="48">
        <f>INDEX(Montant3,MATCH(U111,Niveau_de_Sponsoring,0))</f>
        <v>0</v>
      </c>
      <c r="W111" s="82">
        <f>SUM(T111+V111)</f>
        <v>0</v>
      </c>
      <c r="X111" s="56" t="s">
        <v>307</v>
      </c>
    </row>
    <row r="112" spans="1:24" ht="19.5" customHeight="1" x14ac:dyDescent="0.25">
      <c r="A112" s="47" t="s">
        <v>149</v>
      </c>
      <c r="B112" s="12"/>
      <c r="C112" s="12"/>
      <c r="D112" s="12"/>
      <c r="E112" s="7"/>
      <c r="F112" s="7"/>
      <c r="G112" s="7"/>
      <c r="H112" s="7"/>
      <c r="I112" s="9"/>
      <c r="J112" s="7"/>
      <c r="K112" s="10"/>
      <c r="L112" s="63"/>
      <c r="M112" s="68" t="s">
        <v>307</v>
      </c>
      <c r="N112" s="48">
        <f>INDEX(Montant,MATCH(M112,Type_d_Adhésion,0))</f>
        <v>0</v>
      </c>
      <c r="O112" s="68" t="s">
        <v>304</v>
      </c>
      <c r="P112" s="48">
        <f>INDEX(Montant2,MATCH(O112,Type_de_Cours,0))</f>
        <v>0</v>
      </c>
      <c r="Q112" s="72">
        <f>SUM(N112+P112)</f>
        <v>0</v>
      </c>
      <c r="R112" s="76" t="str">
        <f>IF(OR($D112&lt;&gt;"ü",COUNTIF($E$3:E112,E112)&gt;1),"Pas de réduction",INDEX(Reductions[Réduction Famille],MATCH(SUMIFS(Q:Q,E:E,E112),Reductions[Seuil],1),1))</f>
        <v>Pas de réduction</v>
      </c>
      <c r="S112" s="77">
        <f>IF(OR(R112="Pas de réduction",COUNTIF($E$3:E112,E112)&gt;1),0,VLOOKUP(R112,Reductions[],3,0)*SUMIFS(Q:Q,E:E,E112))</f>
        <v>0</v>
      </c>
      <c r="T112" s="24">
        <f>IF(D112="ü",SUMIFS(Q:Q,E:E,E112),Q112)-S112</f>
        <v>0</v>
      </c>
      <c r="U112" s="14" t="s">
        <v>309</v>
      </c>
      <c r="V112" s="48">
        <f>INDEX(Montant3,MATCH(U112,Niveau_de_Sponsoring,0))</f>
        <v>0</v>
      </c>
      <c r="W112" s="82">
        <f>SUM(T112+V112)</f>
        <v>0</v>
      </c>
      <c r="X112" s="56" t="s">
        <v>307</v>
      </c>
    </row>
    <row r="113" spans="1:24" ht="19.5" customHeight="1" x14ac:dyDescent="0.25">
      <c r="A113" s="47" t="s">
        <v>150</v>
      </c>
      <c r="B113" s="12"/>
      <c r="C113" s="12"/>
      <c r="D113" s="12"/>
      <c r="E113" s="7"/>
      <c r="F113" s="7"/>
      <c r="G113" s="7"/>
      <c r="H113" s="7"/>
      <c r="I113" s="9"/>
      <c r="J113" s="7"/>
      <c r="K113" s="10"/>
      <c r="L113" s="63"/>
      <c r="M113" s="68" t="s">
        <v>307</v>
      </c>
      <c r="N113" s="48">
        <f>INDEX(Montant,MATCH(M113,Type_d_Adhésion,0))</f>
        <v>0</v>
      </c>
      <c r="O113" s="68" t="s">
        <v>304</v>
      </c>
      <c r="P113" s="48">
        <f>INDEX(Montant2,MATCH(O113,Type_de_Cours,0))</f>
        <v>0</v>
      </c>
      <c r="Q113" s="72">
        <f>SUM(N113+P113)</f>
        <v>0</v>
      </c>
      <c r="R113" s="76" t="str">
        <f>IF(OR($D113&lt;&gt;"ü",COUNTIF($E$3:E113,E113)&gt;1),"Pas de réduction",INDEX(Reductions[Réduction Famille],MATCH(SUMIFS(Q:Q,E:E,E113),Reductions[Seuil],1),1))</f>
        <v>Pas de réduction</v>
      </c>
      <c r="S113" s="77">
        <f>IF(OR(R113="Pas de réduction",COUNTIF($E$3:E113,E113)&gt;1),0,VLOOKUP(R113,Reductions[],3,0)*SUMIFS(Q:Q,E:E,E113))</f>
        <v>0</v>
      </c>
      <c r="T113" s="24">
        <f>IF(D113="ü",SUMIFS(Q:Q,E:E,E113),Q113)-S113</f>
        <v>0</v>
      </c>
      <c r="U113" s="14" t="s">
        <v>309</v>
      </c>
      <c r="V113" s="48">
        <f>INDEX(Montant3,MATCH(U113,Niveau_de_Sponsoring,0))</f>
        <v>0</v>
      </c>
      <c r="W113" s="82">
        <f>SUM(T113+V113)</f>
        <v>0</v>
      </c>
      <c r="X113" s="56" t="s">
        <v>307</v>
      </c>
    </row>
    <row r="114" spans="1:24" ht="19.5" customHeight="1" x14ac:dyDescent="0.25">
      <c r="A114" s="47" t="s">
        <v>151</v>
      </c>
      <c r="B114" s="12"/>
      <c r="C114" s="12"/>
      <c r="D114" s="12"/>
      <c r="E114" s="7"/>
      <c r="F114" s="7"/>
      <c r="G114" s="7"/>
      <c r="H114" s="7"/>
      <c r="I114" s="9"/>
      <c r="J114" s="7"/>
      <c r="K114" s="10"/>
      <c r="L114" s="63"/>
      <c r="M114" s="68" t="s">
        <v>307</v>
      </c>
      <c r="N114" s="48">
        <f>INDEX(Montant,MATCH(M114,Type_d_Adhésion,0))</f>
        <v>0</v>
      </c>
      <c r="O114" s="68" t="s">
        <v>304</v>
      </c>
      <c r="P114" s="48">
        <f>INDEX(Montant2,MATCH(O114,Type_de_Cours,0))</f>
        <v>0</v>
      </c>
      <c r="Q114" s="72">
        <f>SUM(N114+P114)</f>
        <v>0</v>
      </c>
      <c r="R114" s="76" t="str">
        <f>IF(OR($D114&lt;&gt;"ü",COUNTIF($E$3:E114,E114)&gt;1),"Pas de réduction",INDEX(Reductions[Réduction Famille],MATCH(SUMIFS(Q:Q,E:E,E114),Reductions[Seuil],1),1))</f>
        <v>Pas de réduction</v>
      </c>
      <c r="S114" s="77">
        <f>IF(OR(R114="Pas de réduction",COUNTIF($E$3:E114,E114)&gt;1),0,VLOOKUP(R114,Reductions[],3,0)*SUMIFS(Q:Q,E:E,E114))</f>
        <v>0</v>
      </c>
      <c r="T114" s="24">
        <f>IF(D114="ü",SUMIFS(Q:Q,E:E,E114),Q114)-S114</f>
        <v>0</v>
      </c>
      <c r="U114" s="14" t="s">
        <v>309</v>
      </c>
      <c r="V114" s="48">
        <f>INDEX(Montant3,MATCH(U114,Niveau_de_Sponsoring,0))</f>
        <v>0</v>
      </c>
      <c r="W114" s="82">
        <f>SUM(T114+V114)</f>
        <v>0</v>
      </c>
      <c r="X114" s="56" t="s">
        <v>307</v>
      </c>
    </row>
    <row r="115" spans="1:24" ht="19.5" customHeight="1" x14ac:dyDescent="0.25">
      <c r="A115" s="47" t="s">
        <v>152</v>
      </c>
      <c r="B115" s="12"/>
      <c r="C115" s="12"/>
      <c r="D115" s="12"/>
      <c r="E115" s="7"/>
      <c r="F115" s="7"/>
      <c r="G115" s="7"/>
      <c r="H115" s="7"/>
      <c r="I115" s="9"/>
      <c r="J115" s="7"/>
      <c r="K115" s="10"/>
      <c r="L115" s="63"/>
      <c r="M115" s="68" t="s">
        <v>307</v>
      </c>
      <c r="N115" s="48">
        <f>INDEX(Montant,MATCH(M115,Type_d_Adhésion,0))</f>
        <v>0</v>
      </c>
      <c r="O115" s="68" t="s">
        <v>304</v>
      </c>
      <c r="P115" s="48">
        <f>INDEX(Montant2,MATCH(O115,Type_de_Cours,0))</f>
        <v>0</v>
      </c>
      <c r="Q115" s="72">
        <f>SUM(N115+P115)</f>
        <v>0</v>
      </c>
      <c r="R115" s="76" t="str">
        <f>IF(OR($D115&lt;&gt;"ü",COUNTIF($E$3:E115,E115)&gt;1),"Pas de réduction",INDEX(Reductions[Réduction Famille],MATCH(SUMIFS(Q:Q,E:E,E115),Reductions[Seuil],1),1))</f>
        <v>Pas de réduction</v>
      </c>
      <c r="S115" s="77">
        <f>IF(OR(R115="Pas de réduction",COUNTIF($E$3:E115,E115)&gt;1),0,VLOOKUP(R115,Reductions[],3,0)*SUMIFS(Q:Q,E:E,E115))</f>
        <v>0</v>
      </c>
      <c r="T115" s="24">
        <f>IF(D115="ü",SUMIFS(Q:Q,E:E,E115),Q115)-S115</f>
        <v>0</v>
      </c>
      <c r="U115" s="14" t="s">
        <v>309</v>
      </c>
      <c r="V115" s="48">
        <f>INDEX(Montant3,MATCH(U115,Niveau_de_Sponsoring,0))</f>
        <v>0</v>
      </c>
      <c r="W115" s="82">
        <f>SUM(T115+V115)</f>
        <v>0</v>
      </c>
      <c r="X115" s="56" t="s">
        <v>307</v>
      </c>
    </row>
    <row r="116" spans="1:24" ht="19.5" customHeight="1" x14ac:dyDescent="0.25">
      <c r="A116" s="47" t="s">
        <v>153</v>
      </c>
      <c r="B116" s="12"/>
      <c r="C116" s="12"/>
      <c r="D116" s="12"/>
      <c r="E116" s="7"/>
      <c r="F116" s="7"/>
      <c r="G116" s="7"/>
      <c r="H116" s="7"/>
      <c r="I116" s="9"/>
      <c r="J116" s="7"/>
      <c r="K116" s="10"/>
      <c r="L116" s="63"/>
      <c r="M116" s="68" t="s">
        <v>307</v>
      </c>
      <c r="N116" s="48">
        <f>INDEX(Montant,MATCH(M116,Type_d_Adhésion,0))</f>
        <v>0</v>
      </c>
      <c r="O116" s="68" t="s">
        <v>304</v>
      </c>
      <c r="P116" s="48">
        <f>INDEX(Montant2,MATCH(O116,Type_de_Cours,0))</f>
        <v>0</v>
      </c>
      <c r="Q116" s="72">
        <f>SUM(N116+P116)</f>
        <v>0</v>
      </c>
      <c r="R116" s="76" t="str">
        <f>IF(OR($D116&lt;&gt;"ü",COUNTIF($E$3:E116,E116)&gt;1),"Pas de réduction",INDEX(Reductions[Réduction Famille],MATCH(SUMIFS(Q:Q,E:E,E116),Reductions[Seuil],1),1))</f>
        <v>Pas de réduction</v>
      </c>
      <c r="S116" s="77">
        <f>IF(OR(R116="Pas de réduction",COUNTIF($E$3:E116,E116)&gt;1),0,VLOOKUP(R116,Reductions[],3,0)*SUMIFS(Q:Q,E:E,E116))</f>
        <v>0</v>
      </c>
      <c r="T116" s="24">
        <f>IF(D116="ü",SUMIFS(Q:Q,E:E,E116),Q116)-S116</f>
        <v>0</v>
      </c>
      <c r="U116" s="14" t="s">
        <v>309</v>
      </c>
      <c r="V116" s="48">
        <f>INDEX(Montant3,MATCH(U116,Niveau_de_Sponsoring,0))</f>
        <v>0</v>
      </c>
      <c r="W116" s="82">
        <f>SUM(T116+V116)</f>
        <v>0</v>
      </c>
      <c r="X116" s="56" t="s">
        <v>307</v>
      </c>
    </row>
    <row r="117" spans="1:24" ht="19.5" customHeight="1" x14ac:dyDescent="0.25">
      <c r="A117" s="47" t="s">
        <v>154</v>
      </c>
      <c r="B117" s="12"/>
      <c r="C117" s="12"/>
      <c r="D117" s="12"/>
      <c r="E117" s="7"/>
      <c r="F117" s="7"/>
      <c r="G117" s="7"/>
      <c r="H117" s="7"/>
      <c r="I117" s="9"/>
      <c r="J117" s="7"/>
      <c r="K117" s="10"/>
      <c r="L117" s="63"/>
      <c r="M117" s="68" t="s">
        <v>307</v>
      </c>
      <c r="N117" s="48">
        <f>INDEX(Montant,MATCH(M117,Type_d_Adhésion,0))</f>
        <v>0</v>
      </c>
      <c r="O117" s="68" t="s">
        <v>304</v>
      </c>
      <c r="P117" s="48">
        <f>INDEX(Montant2,MATCH(O117,Type_de_Cours,0))</f>
        <v>0</v>
      </c>
      <c r="Q117" s="72">
        <f>SUM(N117+P117)</f>
        <v>0</v>
      </c>
      <c r="R117" s="76" t="str">
        <f>IF(OR($D117&lt;&gt;"ü",COUNTIF($E$3:E117,E117)&gt;1),"Pas de réduction",INDEX(Reductions[Réduction Famille],MATCH(SUMIFS(Q:Q,E:E,E117),Reductions[Seuil],1),1))</f>
        <v>Pas de réduction</v>
      </c>
      <c r="S117" s="77">
        <f>IF(OR(R117="Pas de réduction",COUNTIF($E$3:E117,E117)&gt;1),0,VLOOKUP(R117,Reductions[],3,0)*SUMIFS(Q:Q,E:E,E117))</f>
        <v>0</v>
      </c>
      <c r="T117" s="24">
        <f>IF(D117="ü",SUMIFS(Q:Q,E:E,E117),Q117)-S117</f>
        <v>0</v>
      </c>
      <c r="U117" s="14" t="s">
        <v>309</v>
      </c>
      <c r="V117" s="48">
        <f>INDEX(Montant3,MATCH(U117,Niveau_de_Sponsoring,0))</f>
        <v>0</v>
      </c>
      <c r="W117" s="82">
        <f>SUM(T117+V117)</f>
        <v>0</v>
      </c>
      <c r="X117" s="56" t="s">
        <v>307</v>
      </c>
    </row>
    <row r="118" spans="1:24" ht="19.5" customHeight="1" x14ac:dyDescent="0.25">
      <c r="A118" s="47" t="s">
        <v>155</v>
      </c>
      <c r="B118" s="12"/>
      <c r="C118" s="12"/>
      <c r="D118" s="12"/>
      <c r="E118" s="7"/>
      <c r="F118" s="7"/>
      <c r="G118" s="7"/>
      <c r="H118" s="7"/>
      <c r="I118" s="9"/>
      <c r="J118" s="7"/>
      <c r="K118" s="10"/>
      <c r="L118" s="63"/>
      <c r="M118" s="68" t="s">
        <v>307</v>
      </c>
      <c r="N118" s="48">
        <f>INDEX(Montant,MATCH(M118,Type_d_Adhésion,0))</f>
        <v>0</v>
      </c>
      <c r="O118" s="68" t="s">
        <v>304</v>
      </c>
      <c r="P118" s="48">
        <f>INDEX(Montant2,MATCH(O118,Type_de_Cours,0))</f>
        <v>0</v>
      </c>
      <c r="Q118" s="72">
        <f>SUM(N118+P118)</f>
        <v>0</v>
      </c>
      <c r="R118" s="76" t="str">
        <f>IF(OR($D118&lt;&gt;"ü",COUNTIF($E$3:E118,E118)&gt;1),"Pas de réduction",INDEX(Reductions[Réduction Famille],MATCH(SUMIFS(Q:Q,E:E,E118),Reductions[Seuil],1),1))</f>
        <v>Pas de réduction</v>
      </c>
      <c r="S118" s="77">
        <f>IF(OR(R118="Pas de réduction",COUNTIF($E$3:E118,E118)&gt;1),0,VLOOKUP(R118,Reductions[],3,0)*SUMIFS(Q:Q,E:E,E118))</f>
        <v>0</v>
      </c>
      <c r="T118" s="24">
        <f>IF(D118="ü",SUMIFS(Q:Q,E:E,E118),Q118)-S118</f>
        <v>0</v>
      </c>
      <c r="U118" s="14" t="s">
        <v>309</v>
      </c>
      <c r="V118" s="48">
        <f>INDEX(Montant3,MATCH(U118,Niveau_de_Sponsoring,0))</f>
        <v>0</v>
      </c>
      <c r="W118" s="82">
        <f>SUM(T118+V118)</f>
        <v>0</v>
      </c>
      <c r="X118" s="56" t="s">
        <v>307</v>
      </c>
    </row>
    <row r="119" spans="1:24" ht="19.5" customHeight="1" x14ac:dyDescent="0.25">
      <c r="A119" s="47" t="s">
        <v>156</v>
      </c>
      <c r="B119" s="12"/>
      <c r="C119" s="12"/>
      <c r="D119" s="12"/>
      <c r="E119" s="7"/>
      <c r="F119" s="7"/>
      <c r="G119" s="7"/>
      <c r="H119" s="7"/>
      <c r="I119" s="9"/>
      <c r="J119" s="7"/>
      <c r="K119" s="10"/>
      <c r="L119" s="63"/>
      <c r="M119" s="68" t="s">
        <v>307</v>
      </c>
      <c r="N119" s="48">
        <f>INDEX(Montant,MATCH(M119,Type_d_Adhésion,0))</f>
        <v>0</v>
      </c>
      <c r="O119" s="68" t="s">
        <v>304</v>
      </c>
      <c r="P119" s="48">
        <f>INDEX(Montant2,MATCH(O119,Type_de_Cours,0))</f>
        <v>0</v>
      </c>
      <c r="Q119" s="72">
        <f>SUM(N119+P119)</f>
        <v>0</v>
      </c>
      <c r="R119" s="76" t="str">
        <f>IF(OR($D119&lt;&gt;"ü",COUNTIF($E$3:E119,E119)&gt;1),"Pas de réduction",INDEX(Reductions[Réduction Famille],MATCH(SUMIFS(Q:Q,E:E,E119),Reductions[Seuil],1),1))</f>
        <v>Pas de réduction</v>
      </c>
      <c r="S119" s="77">
        <f>IF(OR(R119="Pas de réduction",COUNTIF($E$3:E119,E119)&gt;1),0,VLOOKUP(R119,Reductions[],3,0)*SUMIFS(Q:Q,E:E,E119))</f>
        <v>0</v>
      </c>
      <c r="T119" s="24">
        <f>IF(D119="ü",SUMIFS(Q:Q,E:E,E119),Q119)-S119</f>
        <v>0</v>
      </c>
      <c r="U119" s="14" t="s">
        <v>309</v>
      </c>
      <c r="V119" s="48">
        <f>INDEX(Montant3,MATCH(U119,Niveau_de_Sponsoring,0))</f>
        <v>0</v>
      </c>
      <c r="W119" s="82">
        <f>SUM(T119+V119)</f>
        <v>0</v>
      </c>
      <c r="X119" s="56" t="s">
        <v>307</v>
      </c>
    </row>
    <row r="120" spans="1:24" ht="19.5" customHeight="1" x14ac:dyDescent="0.25">
      <c r="A120" s="47" t="s">
        <v>157</v>
      </c>
      <c r="B120" s="12"/>
      <c r="C120" s="12"/>
      <c r="D120" s="12"/>
      <c r="E120" s="7"/>
      <c r="F120" s="7"/>
      <c r="G120" s="7"/>
      <c r="H120" s="7"/>
      <c r="I120" s="9"/>
      <c r="J120" s="7"/>
      <c r="K120" s="10"/>
      <c r="L120" s="63"/>
      <c r="M120" s="68" t="s">
        <v>307</v>
      </c>
      <c r="N120" s="48">
        <f>INDEX(Montant,MATCH(M120,Type_d_Adhésion,0))</f>
        <v>0</v>
      </c>
      <c r="O120" s="68" t="s">
        <v>304</v>
      </c>
      <c r="P120" s="48">
        <f>INDEX(Montant2,MATCH(O120,Type_de_Cours,0))</f>
        <v>0</v>
      </c>
      <c r="Q120" s="72">
        <f>SUM(N120+P120)</f>
        <v>0</v>
      </c>
      <c r="R120" s="76" t="str">
        <f>IF(OR($D120&lt;&gt;"ü",COUNTIF($E$3:E120,E120)&gt;1),"Pas de réduction",INDEX(Reductions[Réduction Famille],MATCH(SUMIFS(Q:Q,E:E,E120),Reductions[Seuil],1),1))</f>
        <v>Pas de réduction</v>
      </c>
      <c r="S120" s="77">
        <f>IF(OR(R120="Pas de réduction",COUNTIF($E$3:E120,E120)&gt;1),0,VLOOKUP(R120,Reductions[],3,0)*SUMIFS(Q:Q,E:E,E120))</f>
        <v>0</v>
      </c>
      <c r="T120" s="24">
        <f>IF(D120="ü",SUMIFS(Q:Q,E:E,E120),Q120)-S120</f>
        <v>0</v>
      </c>
      <c r="U120" s="14" t="s">
        <v>309</v>
      </c>
      <c r="V120" s="48">
        <f>INDEX(Montant3,MATCH(U120,Niveau_de_Sponsoring,0))</f>
        <v>0</v>
      </c>
      <c r="W120" s="82">
        <f>SUM(T120+V120)</f>
        <v>0</v>
      </c>
      <c r="X120" s="56" t="s">
        <v>307</v>
      </c>
    </row>
    <row r="121" spans="1:24" ht="19.5" customHeight="1" x14ac:dyDescent="0.25">
      <c r="A121" s="47" t="s">
        <v>158</v>
      </c>
      <c r="B121" s="12"/>
      <c r="C121" s="12"/>
      <c r="D121" s="12"/>
      <c r="E121" s="7"/>
      <c r="F121" s="7"/>
      <c r="G121" s="7"/>
      <c r="H121" s="7"/>
      <c r="I121" s="9"/>
      <c r="J121" s="7"/>
      <c r="K121" s="10"/>
      <c r="L121" s="63"/>
      <c r="M121" s="68" t="s">
        <v>307</v>
      </c>
      <c r="N121" s="48">
        <f>INDEX(Montant,MATCH(M121,Type_d_Adhésion,0))</f>
        <v>0</v>
      </c>
      <c r="O121" s="68" t="s">
        <v>304</v>
      </c>
      <c r="P121" s="48">
        <f>INDEX(Montant2,MATCH(O121,Type_de_Cours,0))</f>
        <v>0</v>
      </c>
      <c r="Q121" s="72">
        <f>SUM(N121+P121)</f>
        <v>0</v>
      </c>
      <c r="R121" s="76" t="str">
        <f>IF(OR($D121&lt;&gt;"ü",COUNTIF($E$3:E121,E121)&gt;1),"Pas de réduction",INDEX(Reductions[Réduction Famille],MATCH(SUMIFS(Q:Q,E:E,E121),Reductions[Seuil],1),1))</f>
        <v>Pas de réduction</v>
      </c>
      <c r="S121" s="77">
        <f>IF(OR(R121="Pas de réduction",COUNTIF($E$3:E121,E121)&gt;1),0,VLOOKUP(R121,Reductions[],3,0)*SUMIFS(Q:Q,E:E,E121))</f>
        <v>0</v>
      </c>
      <c r="T121" s="24">
        <f>IF(D121="ü",SUMIFS(Q:Q,E:E,E121),Q121)-S121</f>
        <v>0</v>
      </c>
      <c r="U121" s="14" t="s">
        <v>309</v>
      </c>
      <c r="V121" s="48">
        <f>INDEX(Montant3,MATCH(U121,Niveau_de_Sponsoring,0))</f>
        <v>0</v>
      </c>
      <c r="W121" s="82">
        <f>SUM(T121+V121)</f>
        <v>0</v>
      </c>
      <c r="X121" s="56" t="s">
        <v>307</v>
      </c>
    </row>
    <row r="122" spans="1:24" ht="19.5" customHeight="1" x14ac:dyDescent="0.25">
      <c r="A122" s="47" t="s">
        <v>159</v>
      </c>
      <c r="B122" s="12"/>
      <c r="C122" s="12"/>
      <c r="D122" s="12"/>
      <c r="E122" s="7"/>
      <c r="F122" s="7"/>
      <c r="G122" s="7"/>
      <c r="H122" s="7"/>
      <c r="I122" s="9"/>
      <c r="J122" s="7"/>
      <c r="K122" s="10"/>
      <c r="L122" s="63"/>
      <c r="M122" s="68" t="s">
        <v>307</v>
      </c>
      <c r="N122" s="48">
        <f>INDEX(Montant,MATCH(M122,Type_d_Adhésion,0))</f>
        <v>0</v>
      </c>
      <c r="O122" s="68" t="s">
        <v>304</v>
      </c>
      <c r="P122" s="48">
        <f>INDEX(Montant2,MATCH(O122,Type_de_Cours,0))</f>
        <v>0</v>
      </c>
      <c r="Q122" s="72">
        <f>SUM(N122+P122)</f>
        <v>0</v>
      </c>
      <c r="R122" s="76" t="str">
        <f>IF(OR($D122&lt;&gt;"ü",COUNTIF($E$3:E122,E122)&gt;1),"Pas de réduction",INDEX(Reductions[Réduction Famille],MATCH(SUMIFS(Q:Q,E:E,E122),Reductions[Seuil],1),1))</f>
        <v>Pas de réduction</v>
      </c>
      <c r="S122" s="77">
        <f>IF(OR(R122="Pas de réduction",COUNTIF($E$3:E122,E122)&gt;1),0,VLOOKUP(R122,Reductions[],3,0)*SUMIFS(Q:Q,E:E,E122))</f>
        <v>0</v>
      </c>
      <c r="T122" s="24">
        <f>IF(D122="ü",SUMIFS(Q:Q,E:E,E122),Q122)-S122</f>
        <v>0</v>
      </c>
      <c r="U122" s="14" t="s">
        <v>309</v>
      </c>
      <c r="V122" s="48">
        <f>INDEX(Montant3,MATCH(U122,Niveau_de_Sponsoring,0))</f>
        <v>0</v>
      </c>
      <c r="W122" s="82">
        <f>SUM(T122+V122)</f>
        <v>0</v>
      </c>
      <c r="X122" s="56" t="s">
        <v>307</v>
      </c>
    </row>
    <row r="123" spans="1:24" ht="19.5" customHeight="1" x14ac:dyDescent="0.25">
      <c r="A123" s="47" t="s">
        <v>160</v>
      </c>
      <c r="B123" s="12"/>
      <c r="C123" s="12"/>
      <c r="D123" s="12"/>
      <c r="E123" s="7"/>
      <c r="F123" s="7"/>
      <c r="G123" s="7"/>
      <c r="H123" s="7"/>
      <c r="I123" s="9"/>
      <c r="J123" s="7"/>
      <c r="K123" s="10"/>
      <c r="L123" s="63"/>
      <c r="M123" s="68" t="s">
        <v>307</v>
      </c>
      <c r="N123" s="48">
        <f>INDEX(Montant,MATCH(M123,Type_d_Adhésion,0))</f>
        <v>0</v>
      </c>
      <c r="O123" s="68" t="s">
        <v>304</v>
      </c>
      <c r="P123" s="48">
        <f>INDEX(Montant2,MATCH(O123,Type_de_Cours,0))</f>
        <v>0</v>
      </c>
      <c r="Q123" s="72">
        <f>SUM(N123+P123)</f>
        <v>0</v>
      </c>
      <c r="R123" s="76" t="str">
        <f>IF(OR($D123&lt;&gt;"ü",COUNTIF($E$3:E123,E123)&gt;1),"Pas de réduction",INDEX(Reductions[Réduction Famille],MATCH(SUMIFS(Q:Q,E:E,E123),Reductions[Seuil],1),1))</f>
        <v>Pas de réduction</v>
      </c>
      <c r="S123" s="77">
        <f>IF(OR(R123="Pas de réduction",COUNTIF($E$3:E123,E123)&gt;1),0,VLOOKUP(R123,Reductions[],3,0)*SUMIFS(Q:Q,E:E,E123))</f>
        <v>0</v>
      </c>
      <c r="T123" s="24">
        <f>IF(D123="ü",SUMIFS(Q:Q,E:E,E123),Q123)-S123</f>
        <v>0</v>
      </c>
      <c r="U123" s="14" t="s">
        <v>309</v>
      </c>
      <c r="V123" s="48">
        <f>INDEX(Montant3,MATCH(U123,Niveau_de_Sponsoring,0))</f>
        <v>0</v>
      </c>
      <c r="W123" s="82">
        <f>SUM(T123+V123)</f>
        <v>0</v>
      </c>
      <c r="X123" s="56" t="s">
        <v>307</v>
      </c>
    </row>
    <row r="124" spans="1:24" ht="19.5" customHeight="1" x14ac:dyDescent="0.25">
      <c r="A124" s="47" t="s">
        <v>161</v>
      </c>
      <c r="B124" s="12"/>
      <c r="C124" s="12"/>
      <c r="D124" s="12"/>
      <c r="E124" s="7"/>
      <c r="F124" s="7"/>
      <c r="G124" s="7"/>
      <c r="H124" s="7"/>
      <c r="I124" s="9"/>
      <c r="J124" s="7"/>
      <c r="K124" s="10"/>
      <c r="L124" s="63"/>
      <c r="M124" s="68" t="s">
        <v>307</v>
      </c>
      <c r="N124" s="48">
        <f>INDEX(Montant,MATCH(M124,Type_d_Adhésion,0))</f>
        <v>0</v>
      </c>
      <c r="O124" s="68" t="s">
        <v>304</v>
      </c>
      <c r="P124" s="48">
        <f>INDEX(Montant2,MATCH(O124,Type_de_Cours,0))</f>
        <v>0</v>
      </c>
      <c r="Q124" s="72">
        <f>SUM(N124+P124)</f>
        <v>0</v>
      </c>
      <c r="R124" s="76" t="str">
        <f>IF(OR($D124&lt;&gt;"ü",COUNTIF($E$3:E124,E124)&gt;1),"Pas de réduction",INDEX(Reductions[Réduction Famille],MATCH(SUMIFS(Q:Q,E:E,E124),Reductions[Seuil],1),1))</f>
        <v>Pas de réduction</v>
      </c>
      <c r="S124" s="77">
        <f>IF(OR(R124="Pas de réduction",COUNTIF($E$3:E124,E124)&gt;1),0,VLOOKUP(R124,Reductions[],3,0)*SUMIFS(Q:Q,E:E,E124))</f>
        <v>0</v>
      </c>
      <c r="T124" s="24">
        <f>IF(D124="ü",SUMIFS(Q:Q,E:E,E124),Q124)-S124</f>
        <v>0</v>
      </c>
      <c r="U124" s="14" t="s">
        <v>309</v>
      </c>
      <c r="V124" s="48">
        <f>INDEX(Montant3,MATCH(U124,Niveau_de_Sponsoring,0))</f>
        <v>0</v>
      </c>
      <c r="W124" s="82">
        <f>SUM(T124+V124)</f>
        <v>0</v>
      </c>
      <c r="X124" s="56" t="s">
        <v>307</v>
      </c>
    </row>
    <row r="125" spans="1:24" ht="19.5" customHeight="1" x14ac:dyDescent="0.25">
      <c r="A125" s="47" t="s">
        <v>162</v>
      </c>
      <c r="B125" s="12"/>
      <c r="C125" s="12"/>
      <c r="D125" s="12"/>
      <c r="E125" s="7"/>
      <c r="F125" s="7"/>
      <c r="G125" s="7"/>
      <c r="H125" s="7"/>
      <c r="I125" s="9"/>
      <c r="J125" s="7"/>
      <c r="K125" s="10"/>
      <c r="L125" s="63"/>
      <c r="M125" s="68" t="s">
        <v>307</v>
      </c>
      <c r="N125" s="48">
        <f>INDEX(Montant,MATCH(M125,Type_d_Adhésion,0))</f>
        <v>0</v>
      </c>
      <c r="O125" s="68" t="s">
        <v>304</v>
      </c>
      <c r="P125" s="48">
        <f>INDEX(Montant2,MATCH(O125,Type_de_Cours,0))</f>
        <v>0</v>
      </c>
      <c r="Q125" s="72">
        <f>SUM(N125+P125)</f>
        <v>0</v>
      </c>
      <c r="R125" s="76" t="str">
        <f>IF(OR($D125&lt;&gt;"ü",COUNTIF($E$3:E125,E125)&gt;1),"Pas de réduction",INDEX(Reductions[Réduction Famille],MATCH(SUMIFS(Q:Q,E:E,E125),Reductions[Seuil],1),1))</f>
        <v>Pas de réduction</v>
      </c>
      <c r="S125" s="77">
        <f>IF(OR(R125="Pas de réduction",COUNTIF($E$3:E125,E125)&gt;1),0,VLOOKUP(R125,Reductions[],3,0)*SUMIFS(Q:Q,E:E,E125))</f>
        <v>0</v>
      </c>
      <c r="T125" s="24">
        <f>IF(D125="ü",SUMIFS(Q:Q,E:E,E125),Q125)-S125</f>
        <v>0</v>
      </c>
      <c r="U125" s="14" t="s">
        <v>309</v>
      </c>
      <c r="V125" s="48">
        <f>INDEX(Montant3,MATCH(U125,Niveau_de_Sponsoring,0))</f>
        <v>0</v>
      </c>
      <c r="W125" s="82">
        <f>SUM(T125+V125)</f>
        <v>0</v>
      </c>
      <c r="X125" s="56" t="s">
        <v>307</v>
      </c>
    </row>
    <row r="126" spans="1:24" ht="19.5" customHeight="1" x14ac:dyDescent="0.25">
      <c r="A126" s="47" t="s">
        <v>163</v>
      </c>
      <c r="B126" s="12"/>
      <c r="C126" s="12"/>
      <c r="D126" s="12"/>
      <c r="E126" s="7"/>
      <c r="F126" s="7"/>
      <c r="G126" s="7"/>
      <c r="H126" s="7"/>
      <c r="I126" s="9"/>
      <c r="J126" s="7"/>
      <c r="K126" s="10"/>
      <c r="L126" s="63"/>
      <c r="M126" s="68" t="s">
        <v>307</v>
      </c>
      <c r="N126" s="48">
        <f>INDEX(Montant,MATCH(M126,Type_d_Adhésion,0))</f>
        <v>0</v>
      </c>
      <c r="O126" s="68" t="s">
        <v>304</v>
      </c>
      <c r="P126" s="48">
        <f>INDEX(Montant2,MATCH(O126,Type_de_Cours,0))</f>
        <v>0</v>
      </c>
      <c r="Q126" s="72">
        <f>SUM(N126+P126)</f>
        <v>0</v>
      </c>
      <c r="R126" s="76" t="str">
        <f>IF(OR($D126&lt;&gt;"ü",COUNTIF($E$3:E126,E126)&gt;1),"Pas de réduction",INDEX(Reductions[Réduction Famille],MATCH(SUMIFS(Q:Q,E:E,E126),Reductions[Seuil],1),1))</f>
        <v>Pas de réduction</v>
      </c>
      <c r="S126" s="77">
        <f>IF(OR(R126="Pas de réduction",COUNTIF($E$3:E126,E126)&gt;1),0,VLOOKUP(R126,Reductions[],3,0)*SUMIFS(Q:Q,E:E,E126))</f>
        <v>0</v>
      </c>
      <c r="T126" s="24">
        <f>IF(D126="ü",SUMIFS(Q:Q,E:E,E126),Q126)-S126</f>
        <v>0</v>
      </c>
      <c r="U126" s="14" t="s">
        <v>309</v>
      </c>
      <c r="V126" s="48">
        <f>INDEX(Montant3,MATCH(U126,Niveau_de_Sponsoring,0))</f>
        <v>0</v>
      </c>
      <c r="W126" s="82">
        <f>SUM(T126+V126)</f>
        <v>0</v>
      </c>
      <c r="X126" s="56" t="s">
        <v>307</v>
      </c>
    </row>
    <row r="127" spans="1:24" ht="19.5" customHeight="1" x14ac:dyDescent="0.25">
      <c r="A127" s="47" t="s">
        <v>164</v>
      </c>
      <c r="B127" s="12"/>
      <c r="C127" s="12"/>
      <c r="D127" s="12"/>
      <c r="E127" s="7"/>
      <c r="F127" s="7"/>
      <c r="G127" s="7"/>
      <c r="H127" s="7"/>
      <c r="I127" s="9"/>
      <c r="J127" s="7"/>
      <c r="K127" s="10"/>
      <c r="L127" s="63"/>
      <c r="M127" s="68" t="s">
        <v>307</v>
      </c>
      <c r="N127" s="48">
        <f>INDEX(Montant,MATCH(M127,Type_d_Adhésion,0))</f>
        <v>0</v>
      </c>
      <c r="O127" s="68" t="s">
        <v>304</v>
      </c>
      <c r="P127" s="48">
        <f>INDEX(Montant2,MATCH(O127,Type_de_Cours,0))</f>
        <v>0</v>
      </c>
      <c r="Q127" s="72">
        <f>SUM(N127+P127)</f>
        <v>0</v>
      </c>
      <c r="R127" s="76" t="str">
        <f>IF(OR($D127&lt;&gt;"ü",COUNTIF($E$3:E127,E127)&gt;1),"Pas de réduction",INDEX(Reductions[Réduction Famille],MATCH(SUMIFS(Q:Q,E:E,E127),Reductions[Seuil],1),1))</f>
        <v>Pas de réduction</v>
      </c>
      <c r="S127" s="77">
        <f>IF(OR(R127="Pas de réduction",COUNTIF($E$3:E127,E127)&gt;1),0,VLOOKUP(R127,Reductions[],3,0)*SUMIFS(Q:Q,E:E,E127))</f>
        <v>0</v>
      </c>
      <c r="T127" s="24">
        <f>IF(D127="ü",SUMIFS(Q:Q,E:E,E127),Q127)-S127</f>
        <v>0</v>
      </c>
      <c r="U127" s="14" t="s">
        <v>309</v>
      </c>
      <c r="V127" s="48">
        <f>INDEX(Montant3,MATCH(U127,Niveau_de_Sponsoring,0))</f>
        <v>0</v>
      </c>
      <c r="W127" s="82">
        <f>SUM(T127+V127)</f>
        <v>0</v>
      </c>
      <c r="X127" s="56" t="s">
        <v>307</v>
      </c>
    </row>
    <row r="128" spans="1:24" ht="19.5" customHeight="1" x14ac:dyDescent="0.25">
      <c r="A128" s="47" t="s">
        <v>165</v>
      </c>
      <c r="B128" s="12"/>
      <c r="C128" s="12"/>
      <c r="D128" s="12"/>
      <c r="E128" s="7"/>
      <c r="F128" s="7"/>
      <c r="G128" s="7"/>
      <c r="H128" s="7"/>
      <c r="I128" s="9"/>
      <c r="J128" s="7"/>
      <c r="K128" s="10"/>
      <c r="L128" s="63"/>
      <c r="M128" s="68" t="s">
        <v>307</v>
      </c>
      <c r="N128" s="48">
        <f>INDEX(Montant,MATCH(M128,Type_d_Adhésion,0))</f>
        <v>0</v>
      </c>
      <c r="O128" s="68" t="s">
        <v>304</v>
      </c>
      <c r="P128" s="48">
        <f>INDEX(Montant2,MATCH(O128,Type_de_Cours,0))</f>
        <v>0</v>
      </c>
      <c r="Q128" s="72">
        <f>SUM(N128+P128)</f>
        <v>0</v>
      </c>
      <c r="R128" s="76" t="str">
        <f>IF(OR($D128&lt;&gt;"ü",COUNTIF($E$3:E128,E128)&gt;1),"Pas de réduction",INDEX(Reductions[Réduction Famille],MATCH(SUMIFS(Q:Q,E:E,E128),Reductions[Seuil],1),1))</f>
        <v>Pas de réduction</v>
      </c>
      <c r="S128" s="77">
        <f>IF(OR(R128="Pas de réduction",COUNTIF($E$3:E128,E128)&gt;1),0,VLOOKUP(R128,Reductions[],3,0)*SUMIFS(Q:Q,E:E,E128))</f>
        <v>0</v>
      </c>
      <c r="T128" s="24">
        <f>IF(D128="ü",SUMIFS(Q:Q,E:E,E128),Q128)-S128</f>
        <v>0</v>
      </c>
      <c r="U128" s="14" t="s">
        <v>309</v>
      </c>
      <c r="V128" s="48">
        <f>INDEX(Montant3,MATCH(U128,Niveau_de_Sponsoring,0))</f>
        <v>0</v>
      </c>
      <c r="W128" s="82">
        <f>SUM(T128+V128)</f>
        <v>0</v>
      </c>
      <c r="X128" s="56" t="s">
        <v>307</v>
      </c>
    </row>
    <row r="129" spans="1:24" ht="19.5" customHeight="1" x14ac:dyDescent="0.25">
      <c r="A129" s="47" t="s">
        <v>166</v>
      </c>
      <c r="B129" s="12"/>
      <c r="C129" s="12"/>
      <c r="D129" s="12"/>
      <c r="E129" s="7"/>
      <c r="F129" s="7"/>
      <c r="G129" s="7"/>
      <c r="H129" s="7"/>
      <c r="I129" s="9"/>
      <c r="J129" s="7"/>
      <c r="K129" s="10"/>
      <c r="L129" s="63"/>
      <c r="M129" s="68" t="s">
        <v>307</v>
      </c>
      <c r="N129" s="48">
        <f>INDEX(Montant,MATCH(M129,Type_d_Adhésion,0))</f>
        <v>0</v>
      </c>
      <c r="O129" s="68" t="s">
        <v>304</v>
      </c>
      <c r="P129" s="48">
        <f>INDEX(Montant2,MATCH(O129,Type_de_Cours,0))</f>
        <v>0</v>
      </c>
      <c r="Q129" s="72">
        <f>SUM(N129+P129)</f>
        <v>0</v>
      </c>
      <c r="R129" s="76" t="str">
        <f>IF(OR($D129&lt;&gt;"ü",COUNTIF($E$3:E129,E129)&gt;1),"Pas de réduction",INDEX(Reductions[Réduction Famille],MATCH(SUMIFS(Q:Q,E:E,E129),Reductions[Seuil],1),1))</f>
        <v>Pas de réduction</v>
      </c>
      <c r="S129" s="77">
        <f>IF(OR(R129="Pas de réduction",COUNTIF($E$3:E129,E129)&gt;1),0,VLOOKUP(R129,Reductions[],3,0)*SUMIFS(Q:Q,E:E,E129))</f>
        <v>0</v>
      </c>
      <c r="T129" s="24">
        <f>IF(D129="ü",SUMIFS(Q:Q,E:E,E129),Q129)-S129</f>
        <v>0</v>
      </c>
      <c r="U129" s="14" t="s">
        <v>309</v>
      </c>
      <c r="V129" s="48">
        <f>INDEX(Montant3,MATCH(U129,Niveau_de_Sponsoring,0))</f>
        <v>0</v>
      </c>
      <c r="W129" s="82">
        <f>SUM(T129+V129)</f>
        <v>0</v>
      </c>
      <c r="X129" s="56" t="s">
        <v>307</v>
      </c>
    </row>
    <row r="130" spans="1:24" ht="19.5" customHeight="1" x14ac:dyDescent="0.25">
      <c r="A130" s="47" t="s">
        <v>167</v>
      </c>
      <c r="B130" s="12"/>
      <c r="C130" s="12"/>
      <c r="D130" s="12"/>
      <c r="E130" s="7"/>
      <c r="F130" s="7"/>
      <c r="G130" s="7"/>
      <c r="H130" s="7"/>
      <c r="I130" s="9"/>
      <c r="J130" s="7"/>
      <c r="K130" s="10"/>
      <c r="L130" s="63"/>
      <c r="M130" s="68" t="s">
        <v>307</v>
      </c>
      <c r="N130" s="48">
        <f>INDEX(Montant,MATCH(M130,Type_d_Adhésion,0))</f>
        <v>0</v>
      </c>
      <c r="O130" s="68" t="s">
        <v>304</v>
      </c>
      <c r="P130" s="48">
        <f>INDEX(Montant2,MATCH(O130,Type_de_Cours,0))</f>
        <v>0</v>
      </c>
      <c r="Q130" s="72">
        <f>SUM(N130+P130)</f>
        <v>0</v>
      </c>
      <c r="R130" s="76" t="str">
        <f>IF(OR($D130&lt;&gt;"ü",COUNTIF($E$3:E130,E130)&gt;1),"Pas de réduction",INDEX(Reductions[Réduction Famille],MATCH(SUMIFS(Q:Q,E:E,E130),Reductions[Seuil],1),1))</f>
        <v>Pas de réduction</v>
      </c>
      <c r="S130" s="77">
        <f>IF(OR(R130="Pas de réduction",COUNTIF($E$3:E130,E130)&gt;1),0,VLOOKUP(R130,Reductions[],3,0)*SUMIFS(Q:Q,E:E,E130))</f>
        <v>0</v>
      </c>
      <c r="T130" s="24">
        <f>IF(D130="ü",SUMIFS(Q:Q,E:E,E130),Q130)-S130</f>
        <v>0</v>
      </c>
      <c r="U130" s="14" t="s">
        <v>309</v>
      </c>
      <c r="V130" s="48">
        <f>INDEX(Montant3,MATCH(U130,Niveau_de_Sponsoring,0))</f>
        <v>0</v>
      </c>
      <c r="W130" s="82">
        <f>SUM(T130+V130)</f>
        <v>0</v>
      </c>
      <c r="X130" s="56" t="s">
        <v>307</v>
      </c>
    </row>
    <row r="131" spans="1:24" ht="19.5" customHeight="1" x14ac:dyDescent="0.25">
      <c r="A131" s="47" t="s">
        <v>168</v>
      </c>
      <c r="B131" s="12"/>
      <c r="C131" s="12"/>
      <c r="D131" s="12"/>
      <c r="E131" s="7"/>
      <c r="F131" s="7"/>
      <c r="G131" s="7"/>
      <c r="H131" s="7"/>
      <c r="I131" s="9"/>
      <c r="J131" s="7"/>
      <c r="K131" s="10"/>
      <c r="L131" s="63"/>
      <c r="M131" s="68" t="s">
        <v>307</v>
      </c>
      <c r="N131" s="48">
        <f>INDEX(Montant,MATCH(M131,Type_d_Adhésion,0))</f>
        <v>0</v>
      </c>
      <c r="O131" s="68" t="s">
        <v>304</v>
      </c>
      <c r="P131" s="48">
        <f>INDEX(Montant2,MATCH(O131,Type_de_Cours,0))</f>
        <v>0</v>
      </c>
      <c r="Q131" s="72">
        <f>SUM(N131+P131)</f>
        <v>0</v>
      </c>
      <c r="R131" s="76" t="str">
        <f>IF(OR($D131&lt;&gt;"ü",COUNTIF($E$3:E131,E131)&gt;1),"Pas de réduction",INDEX(Reductions[Réduction Famille],MATCH(SUMIFS(Q:Q,E:E,E131),Reductions[Seuil],1),1))</f>
        <v>Pas de réduction</v>
      </c>
      <c r="S131" s="77">
        <f>IF(OR(R131="Pas de réduction",COUNTIF($E$3:E131,E131)&gt;1),0,VLOOKUP(R131,Reductions[],3,0)*SUMIFS(Q:Q,E:E,E131))</f>
        <v>0</v>
      </c>
      <c r="T131" s="24">
        <f>IF(D131="ü",SUMIFS(Q:Q,E:E,E131),Q131)-S131</f>
        <v>0</v>
      </c>
      <c r="U131" s="14" t="s">
        <v>309</v>
      </c>
      <c r="V131" s="48">
        <f>INDEX(Montant3,MATCH(U131,Niveau_de_Sponsoring,0))</f>
        <v>0</v>
      </c>
      <c r="W131" s="82">
        <f>SUM(T131+V131)</f>
        <v>0</v>
      </c>
      <c r="X131" s="56" t="s">
        <v>307</v>
      </c>
    </row>
    <row r="132" spans="1:24" ht="19.5" customHeight="1" x14ac:dyDescent="0.25">
      <c r="A132" s="47" t="s">
        <v>169</v>
      </c>
      <c r="B132" s="12"/>
      <c r="C132" s="12"/>
      <c r="D132" s="12"/>
      <c r="E132" s="7"/>
      <c r="F132" s="7"/>
      <c r="G132" s="7"/>
      <c r="H132" s="7"/>
      <c r="I132" s="9"/>
      <c r="J132" s="7"/>
      <c r="K132" s="10"/>
      <c r="L132" s="63"/>
      <c r="M132" s="68" t="s">
        <v>307</v>
      </c>
      <c r="N132" s="48">
        <f>INDEX(Montant,MATCH(M132,Type_d_Adhésion,0))</f>
        <v>0</v>
      </c>
      <c r="O132" s="68" t="s">
        <v>304</v>
      </c>
      <c r="P132" s="48">
        <f>INDEX(Montant2,MATCH(O132,Type_de_Cours,0))</f>
        <v>0</v>
      </c>
      <c r="Q132" s="72">
        <f>SUM(N132+P132)</f>
        <v>0</v>
      </c>
      <c r="R132" s="76" t="str">
        <f>IF(OR($D132&lt;&gt;"ü",COUNTIF($E$3:E132,E132)&gt;1),"Pas de réduction",INDEX(Reductions[Réduction Famille],MATCH(SUMIFS(Q:Q,E:E,E132),Reductions[Seuil],1),1))</f>
        <v>Pas de réduction</v>
      </c>
      <c r="S132" s="77">
        <f>IF(OR(R132="Pas de réduction",COUNTIF($E$3:E132,E132)&gt;1),0,VLOOKUP(R132,Reductions[],3,0)*SUMIFS(Q:Q,E:E,E132))</f>
        <v>0</v>
      </c>
      <c r="T132" s="24">
        <f>IF(D132="ü",SUMIFS(Q:Q,E:E,E132),Q132)-S132</f>
        <v>0</v>
      </c>
      <c r="U132" s="14" t="s">
        <v>309</v>
      </c>
      <c r="V132" s="48">
        <f>INDEX(Montant3,MATCH(U132,Niveau_de_Sponsoring,0))</f>
        <v>0</v>
      </c>
      <c r="W132" s="82">
        <f>SUM(T132+V132)</f>
        <v>0</v>
      </c>
      <c r="X132" s="56" t="s">
        <v>307</v>
      </c>
    </row>
    <row r="133" spans="1:24" ht="19.5" customHeight="1" x14ac:dyDescent="0.25">
      <c r="A133" s="47" t="s">
        <v>170</v>
      </c>
      <c r="B133" s="12"/>
      <c r="C133" s="12"/>
      <c r="D133" s="12"/>
      <c r="E133" s="7"/>
      <c r="F133" s="7"/>
      <c r="G133" s="7"/>
      <c r="H133" s="7"/>
      <c r="I133" s="9"/>
      <c r="J133" s="7"/>
      <c r="K133" s="10"/>
      <c r="L133" s="63"/>
      <c r="M133" s="68" t="s">
        <v>307</v>
      </c>
      <c r="N133" s="48">
        <f>INDEX(Montant,MATCH(M133,Type_d_Adhésion,0))</f>
        <v>0</v>
      </c>
      <c r="O133" s="68" t="s">
        <v>304</v>
      </c>
      <c r="P133" s="48">
        <f>INDEX(Montant2,MATCH(O133,Type_de_Cours,0))</f>
        <v>0</v>
      </c>
      <c r="Q133" s="72">
        <f>SUM(N133+P133)</f>
        <v>0</v>
      </c>
      <c r="R133" s="76" t="str">
        <f>IF(OR($D133&lt;&gt;"ü",COUNTIF($E$3:E133,E133)&gt;1),"Pas de réduction",INDEX(Reductions[Réduction Famille],MATCH(SUMIFS(Q:Q,E:E,E133),Reductions[Seuil],1),1))</f>
        <v>Pas de réduction</v>
      </c>
      <c r="S133" s="77">
        <f>IF(OR(R133="Pas de réduction",COUNTIF($E$3:E133,E133)&gt;1),0,VLOOKUP(R133,Reductions[],3,0)*SUMIFS(Q:Q,E:E,E133))</f>
        <v>0</v>
      </c>
      <c r="T133" s="24">
        <f>IF(D133="ü",SUMIFS(Q:Q,E:E,E133),Q133)-S133</f>
        <v>0</v>
      </c>
      <c r="U133" s="14" t="s">
        <v>309</v>
      </c>
      <c r="V133" s="48">
        <f>INDEX(Montant3,MATCH(U133,Niveau_de_Sponsoring,0))</f>
        <v>0</v>
      </c>
      <c r="W133" s="82">
        <f>SUM(T133+V133)</f>
        <v>0</v>
      </c>
      <c r="X133" s="56" t="s">
        <v>307</v>
      </c>
    </row>
    <row r="134" spans="1:24" ht="19.5" customHeight="1" x14ac:dyDescent="0.25">
      <c r="A134" s="47" t="s">
        <v>171</v>
      </c>
      <c r="B134" s="12"/>
      <c r="C134" s="12"/>
      <c r="D134" s="12"/>
      <c r="E134" s="7"/>
      <c r="F134" s="7"/>
      <c r="G134" s="7"/>
      <c r="H134" s="7"/>
      <c r="I134" s="9"/>
      <c r="J134" s="7"/>
      <c r="K134" s="10"/>
      <c r="L134" s="63"/>
      <c r="M134" s="68" t="s">
        <v>307</v>
      </c>
      <c r="N134" s="48">
        <f>INDEX(Montant,MATCH(M134,Type_d_Adhésion,0))</f>
        <v>0</v>
      </c>
      <c r="O134" s="68" t="s">
        <v>304</v>
      </c>
      <c r="P134" s="48">
        <f>INDEX(Montant2,MATCH(O134,Type_de_Cours,0))</f>
        <v>0</v>
      </c>
      <c r="Q134" s="72">
        <f>SUM(N134+P134)</f>
        <v>0</v>
      </c>
      <c r="R134" s="76" t="str">
        <f>IF(OR($D134&lt;&gt;"ü",COUNTIF($E$3:E134,E134)&gt;1),"Pas de réduction",INDEX(Reductions[Réduction Famille],MATCH(SUMIFS(Q:Q,E:E,E134),Reductions[Seuil],1),1))</f>
        <v>Pas de réduction</v>
      </c>
      <c r="S134" s="77">
        <f>IF(OR(R134="Pas de réduction",COUNTIF($E$3:E134,E134)&gt;1),0,VLOOKUP(R134,Reductions[],3,0)*SUMIFS(Q:Q,E:E,E134))</f>
        <v>0</v>
      </c>
      <c r="T134" s="24">
        <f>IF(D134="ü",SUMIFS(Q:Q,E:E,E134),Q134)-S134</f>
        <v>0</v>
      </c>
      <c r="U134" s="14" t="s">
        <v>309</v>
      </c>
      <c r="V134" s="48">
        <f>INDEX(Montant3,MATCH(U134,Niveau_de_Sponsoring,0))</f>
        <v>0</v>
      </c>
      <c r="W134" s="82">
        <f>SUM(T134+V134)</f>
        <v>0</v>
      </c>
      <c r="X134" s="56" t="s">
        <v>307</v>
      </c>
    </row>
    <row r="135" spans="1:24" ht="19.5" customHeight="1" x14ac:dyDescent="0.25">
      <c r="A135" s="47" t="s">
        <v>172</v>
      </c>
      <c r="B135" s="12"/>
      <c r="C135" s="12"/>
      <c r="D135" s="12"/>
      <c r="E135" s="7"/>
      <c r="F135" s="7"/>
      <c r="G135" s="7"/>
      <c r="H135" s="7"/>
      <c r="I135" s="9"/>
      <c r="J135" s="7"/>
      <c r="K135" s="10"/>
      <c r="L135" s="63"/>
      <c r="M135" s="68" t="s">
        <v>307</v>
      </c>
      <c r="N135" s="48">
        <f>INDEX(Montant,MATCH(M135,Type_d_Adhésion,0))</f>
        <v>0</v>
      </c>
      <c r="O135" s="68" t="s">
        <v>304</v>
      </c>
      <c r="P135" s="48">
        <f>INDEX(Montant2,MATCH(O135,Type_de_Cours,0))</f>
        <v>0</v>
      </c>
      <c r="Q135" s="72">
        <f>SUM(N135+P135)</f>
        <v>0</v>
      </c>
      <c r="R135" s="76" t="str">
        <f>IF(OR($D135&lt;&gt;"ü",COUNTIF($E$3:E135,E135)&gt;1),"Pas de réduction",INDEX(Reductions[Réduction Famille],MATCH(SUMIFS(Q:Q,E:E,E135),Reductions[Seuil],1),1))</f>
        <v>Pas de réduction</v>
      </c>
      <c r="S135" s="77">
        <f>IF(OR(R135="Pas de réduction",COUNTIF($E$3:E135,E135)&gt;1),0,VLOOKUP(R135,Reductions[],3,0)*SUMIFS(Q:Q,E:E,E135))</f>
        <v>0</v>
      </c>
      <c r="T135" s="24">
        <f>IF(D135="ü",SUMIFS(Q:Q,E:E,E135),Q135)-S135</f>
        <v>0</v>
      </c>
      <c r="U135" s="14" t="s">
        <v>309</v>
      </c>
      <c r="V135" s="48">
        <f>INDEX(Montant3,MATCH(U135,Niveau_de_Sponsoring,0))</f>
        <v>0</v>
      </c>
      <c r="W135" s="82">
        <f>SUM(T135+V135)</f>
        <v>0</v>
      </c>
      <c r="X135" s="56" t="s">
        <v>307</v>
      </c>
    </row>
    <row r="136" spans="1:24" ht="19.5" customHeight="1" x14ac:dyDescent="0.25">
      <c r="A136" s="47" t="s">
        <v>173</v>
      </c>
      <c r="B136" s="12"/>
      <c r="C136" s="12"/>
      <c r="D136" s="12"/>
      <c r="E136" s="7"/>
      <c r="F136" s="7"/>
      <c r="G136" s="7"/>
      <c r="H136" s="7"/>
      <c r="I136" s="9"/>
      <c r="J136" s="7"/>
      <c r="K136" s="10"/>
      <c r="L136" s="63"/>
      <c r="M136" s="68" t="s">
        <v>307</v>
      </c>
      <c r="N136" s="48">
        <f>INDEX(Montant,MATCH(M136,Type_d_Adhésion,0))</f>
        <v>0</v>
      </c>
      <c r="O136" s="68" t="s">
        <v>304</v>
      </c>
      <c r="P136" s="48">
        <f>INDEX(Montant2,MATCH(O136,Type_de_Cours,0))</f>
        <v>0</v>
      </c>
      <c r="Q136" s="72">
        <f>SUM(N136+P136)</f>
        <v>0</v>
      </c>
      <c r="R136" s="76" t="str">
        <f>IF(OR($D136&lt;&gt;"ü",COUNTIF($E$3:E136,E136)&gt;1),"Pas de réduction",INDEX(Reductions[Réduction Famille],MATCH(SUMIFS(Q:Q,E:E,E136),Reductions[Seuil],1),1))</f>
        <v>Pas de réduction</v>
      </c>
      <c r="S136" s="77">
        <f>IF(OR(R136="Pas de réduction",COUNTIF($E$3:E136,E136)&gt;1),0,VLOOKUP(R136,Reductions[],3,0)*SUMIFS(Q:Q,E:E,E136))</f>
        <v>0</v>
      </c>
      <c r="T136" s="24">
        <f>IF(D136="ü",SUMIFS(Q:Q,E:E,E136),Q136)-S136</f>
        <v>0</v>
      </c>
      <c r="U136" s="14" t="s">
        <v>309</v>
      </c>
      <c r="V136" s="48">
        <f>INDEX(Montant3,MATCH(U136,Niveau_de_Sponsoring,0))</f>
        <v>0</v>
      </c>
      <c r="W136" s="82">
        <f>SUM(T136+V136)</f>
        <v>0</v>
      </c>
      <c r="X136" s="56" t="s">
        <v>307</v>
      </c>
    </row>
    <row r="137" spans="1:24" ht="19.5" customHeight="1" x14ac:dyDescent="0.25">
      <c r="A137" s="47" t="s">
        <v>174</v>
      </c>
      <c r="B137" s="12"/>
      <c r="C137" s="12"/>
      <c r="D137" s="12"/>
      <c r="E137" s="7"/>
      <c r="F137" s="7"/>
      <c r="G137" s="7"/>
      <c r="H137" s="7"/>
      <c r="I137" s="9"/>
      <c r="J137" s="7"/>
      <c r="K137" s="10"/>
      <c r="L137" s="63"/>
      <c r="M137" s="68" t="s">
        <v>307</v>
      </c>
      <c r="N137" s="48">
        <f>INDEX(Montant,MATCH(M137,Type_d_Adhésion,0))</f>
        <v>0</v>
      </c>
      <c r="O137" s="68" t="s">
        <v>304</v>
      </c>
      <c r="P137" s="48">
        <f>INDEX(Montant2,MATCH(O137,Type_de_Cours,0))</f>
        <v>0</v>
      </c>
      <c r="Q137" s="72">
        <f>SUM(N137+P137)</f>
        <v>0</v>
      </c>
      <c r="R137" s="76" t="str">
        <f>IF(OR($D137&lt;&gt;"ü",COUNTIF($E$3:E137,E137)&gt;1),"Pas de réduction",INDEX(Reductions[Réduction Famille],MATCH(SUMIFS(Q:Q,E:E,E137),Reductions[Seuil],1),1))</f>
        <v>Pas de réduction</v>
      </c>
      <c r="S137" s="77">
        <f>IF(OR(R137="Pas de réduction",COUNTIF($E$3:E137,E137)&gt;1),0,VLOOKUP(R137,Reductions[],3,0)*SUMIFS(Q:Q,E:E,E137))</f>
        <v>0</v>
      </c>
      <c r="T137" s="24">
        <f>IF(D137="ü",SUMIFS(Q:Q,E:E,E137),Q137)-S137</f>
        <v>0</v>
      </c>
      <c r="U137" s="14" t="s">
        <v>309</v>
      </c>
      <c r="V137" s="48">
        <f>INDEX(Montant3,MATCH(U137,Niveau_de_Sponsoring,0))</f>
        <v>0</v>
      </c>
      <c r="W137" s="82">
        <f>SUM(T137+V137)</f>
        <v>0</v>
      </c>
      <c r="X137" s="56" t="s">
        <v>307</v>
      </c>
    </row>
    <row r="138" spans="1:24" ht="19.5" customHeight="1" x14ac:dyDescent="0.25">
      <c r="A138" s="47" t="s">
        <v>175</v>
      </c>
      <c r="B138" s="12"/>
      <c r="C138" s="12"/>
      <c r="D138" s="12"/>
      <c r="E138" s="7"/>
      <c r="F138" s="7"/>
      <c r="G138" s="7"/>
      <c r="H138" s="7"/>
      <c r="I138" s="9"/>
      <c r="J138" s="7"/>
      <c r="K138" s="10"/>
      <c r="L138" s="63"/>
      <c r="M138" s="68" t="s">
        <v>307</v>
      </c>
      <c r="N138" s="48">
        <f>INDEX(Montant,MATCH(M138,Type_d_Adhésion,0))</f>
        <v>0</v>
      </c>
      <c r="O138" s="68" t="s">
        <v>304</v>
      </c>
      <c r="P138" s="48">
        <f>INDEX(Montant2,MATCH(O138,Type_de_Cours,0))</f>
        <v>0</v>
      </c>
      <c r="Q138" s="72">
        <f>SUM(N138+P138)</f>
        <v>0</v>
      </c>
      <c r="R138" s="76" t="str">
        <f>IF(OR($D138&lt;&gt;"ü",COUNTIF($E$3:E138,E138)&gt;1),"Pas de réduction",INDEX(Reductions[Réduction Famille],MATCH(SUMIFS(Q:Q,E:E,E138),Reductions[Seuil],1),1))</f>
        <v>Pas de réduction</v>
      </c>
      <c r="S138" s="77">
        <f>IF(OR(R138="Pas de réduction",COUNTIF($E$3:E138,E138)&gt;1),0,VLOOKUP(R138,Reductions[],3,0)*SUMIFS(Q:Q,E:E,E138))</f>
        <v>0</v>
      </c>
      <c r="T138" s="24">
        <f>IF(D138="ü",SUMIFS(Q:Q,E:E,E138),Q138)-S138</f>
        <v>0</v>
      </c>
      <c r="U138" s="14" t="s">
        <v>309</v>
      </c>
      <c r="V138" s="48">
        <f>INDEX(Montant3,MATCH(U138,Niveau_de_Sponsoring,0))</f>
        <v>0</v>
      </c>
      <c r="W138" s="82">
        <f>SUM(T138+V138)</f>
        <v>0</v>
      </c>
      <c r="X138" s="56" t="s">
        <v>307</v>
      </c>
    </row>
    <row r="139" spans="1:24" ht="19.5" customHeight="1" x14ac:dyDescent="0.25">
      <c r="A139" s="47" t="s">
        <v>176</v>
      </c>
      <c r="B139" s="12"/>
      <c r="C139" s="12"/>
      <c r="D139" s="12"/>
      <c r="E139" s="7"/>
      <c r="F139" s="7"/>
      <c r="G139" s="7"/>
      <c r="H139" s="7"/>
      <c r="I139" s="9"/>
      <c r="J139" s="7"/>
      <c r="K139" s="10"/>
      <c r="L139" s="63"/>
      <c r="M139" s="68" t="s">
        <v>307</v>
      </c>
      <c r="N139" s="48">
        <f>INDEX(Montant,MATCH(M139,Type_d_Adhésion,0))</f>
        <v>0</v>
      </c>
      <c r="O139" s="68" t="s">
        <v>304</v>
      </c>
      <c r="P139" s="48">
        <f>INDEX(Montant2,MATCH(O139,Type_de_Cours,0))</f>
        <v>0</v>
      </c>
      <c r="Q139" s="72">
        <f>SUM(N139+P139)</f>
        <v>0</v>
      </c>
      <c r="R139" s="76" t="str">
        <f>IF(OR($D139&lt;&gt;"ü",COUNTIF($E$3:E139,E139)&gt;1),"Pas de réduction",INDEX(Reductions[Réduction Famille],MATCH(SUMIFS(Q:Q,E:E,E139),Reductions[Seuil],1),1))</f>
        <v>Pas de réduction</v>
      </c>
      <c r="S139" s="77">
        <f>IF(OR(R139="Pas de réduction",COUNTIF($E$3:E139,E139)&gt;1),0,VLOOKUP(R139,Reductions[],3,0)*SUMIFS(Q:Q,E:E,E139))</f>
        <v>0</v>
      </c>
      <c r="T139" s="24">
        <f>IF(D139="ü",SUMIFS(Q:Q,E:E,E139),Q139)-S139</f>
        <v>0</v>
      </c>
      <c r="U139" s="14" t="s">
        <v>309</v>
      </c>
      <c r="V139" s="48">
        <f>INDEX(Montant3,MATCH(U139,Niveau_de_Sponsoring,0))</f>
        <v>0</v>
      </c>
      <c r="W139" s="82">
        <f>SUM(T139+V139)</f>
        <v>0</v>
      </c>
      <c r="X139" s="56" t="s">
        <v>307</v>
      </c>
    </row>
    <row r="140" spans="1:24" ht="19.5" customHeight="1" x14ac:dyDescent="0.25">
      <c r="A140" s="47" t="s">
        <v>177</v>
      </c>
      <c r="B140" s="12"/>
      <c r="C140" s="12"/>
      <c r="D140" s="12"/>
      <c r="E140" s="7"/>
      <c r="F140" s="7"/>
      <c r="G140" s="7"/>
      <c r="H140" s="7"/>
      <c r="I140" s="9"/>
      <c r="J140" s="7"/>
      <c r="K140" s="10"/>
      <c r="L140" s="63"/>
      <c r="M140" s="68" t="s">
        <v>307</v>
      </c>
      <c r="N140" s="48">
        <f>INDEX(Montant,MATCH(M140,Type_d_Adhésion,0))</f>
        <v>0</v>
      </c>
      <c r="O140" s="68" t="s">
        <v>304</v>
      </c>
      <c r="P140" s="48">
        <f>INDEX(Montant2,MATCH(O140,Type_de_Cours,0))</f>
        <v>0</v>
      </c>
      <c r="Q140" s="72">
        <f>SUM(N140+P140)</f>
        <v>0</v>
      </c>
      <c r="R140" s="76" t="str">
        <f>IF(OR($D140&lt;&gt;"ü",COUNTIF($E$3:E140,E140)&gt;1),"Pas de réduction",INDEX(Reductions[Réduction Famille],MATCH(SUMIFS(Q:Q,E:E,E140),Reductions[Seuil],1),1))</f>
        <v>Pas de réduction</v>
      </c>
      <c r="S140" s="77">
        <f>IF(OR(R140="Pas de réduction",COUNTIF($E$3:E140,E140)&gt;1),0,VLOOKUP(R140,Reductions[],3,0)*SUMIFS(Q:Q,E:E,E140))</f>
        <v>0</v>
      </c>
      <c r="T140" s="24">
        <f>IF(D140="ü",SUMIFS(Q:Q,E:E,E140),Q140)-S140</f>
        <v>0</v>
      </c>
      <c r="U140" s="14" t="s">
        <v>309</v>
      </c>
      <c r="V140" s="48">
        <f>INDEX(Montant3,MATCH(U140,Niveau_de_Sponsoring,0))</f>
        <v>0</v>
      </c>
      <c r="W140" s="82">
        <f>SUM(T140+V140)</f>
        <v>0</v>
      </c>
      <c r="X140" s="56" t="s">
        <v>307</v>
      </c>
    </row>
    <row r="141" spans="1:24" ht="19.5" customHeight="1" x14ac:dyDescent="0.25">
      <c r="A141" s="47" t="s">
        <v>178</v>
      </c>
      <c r="B141" s="12"/>
      <c r="C141" s="12"/>
      <c r="D141" s="12"/>
      <c r="E141" s="7"/>
      <c r="F141" s="7"/>
      <c r="G141" s="7"/>
      <c r="H141" s="7"/>
      <c r="I141" s="9"/>
      <c r="J141" s="7"/>
      <c r="K141" s="10"/>
      <c r="L141" s="63"/>
      <c r="M141" s="68" t="s">
        <v>307</v>
      </c>
      <c r="N141" s="48">
        <f>INDEX(Montant,MATCH(M141,Type_d_Adhésion,0))</f>
        <v>0</v>
      </c>
      <c r="O141" s="68" t="s">
        <v>304</v>
      </c>
      <c r="P141" s="48">
        <f>INDEX(Montant2,MATCH(O141,Type_de_Cours,0))</f>
        <v>0</v>
      </c>
      <c r="Q141" s="72">
        <f>SUM(N141+P141)</f>
        <v>0</v>
      </c>
      <c r="R141" s="76" t="str">
        <f>IF(OR($D141&lt;&gt;"ü",COUNTIF($E$3:E141,E141)&gt;1),"Pas de réduction",INDEX(Reductions[Réduction Famille],MATCH(SUMIFS(Q:Q,E:E,E141),Reductions[Seuil],1),1))</f>
        <v>Pas de réduction</v>
      </c>
      <c r="S141" s="77">
        <f>IF(OR(R141="Pas de réduction",COUNTIF($E$3:E141,E141)&gt;1),0,VLOOKUP(R141,Reductions[],3,0)*SUMIFS(Q:Q,E:E,E141))</f>
        <v>0</v>
      </c>
      <c r="T141" s="24">
        <f>IF(D141="ü",SUMIFS(Q:Q,E:E,E141),Q141)-S141</f>
        <v>0</v>
      </c>
      <c r="U141" s="14" t="s">
        <v>309</v>
      </c>
      <c r="V141" s="48">
        <f>INDEX(Montant3,MATCH(U141,Niveau_de_Sponsoring,0))</f>
        <v>0</v>
      </c>
      <c r="W141" s="82">
        <f>SUM(T141+V141)</f>
        <v>0</v>
      </c>
      <c r="X141" s="56" t="s">
        <v>307</v>
      </c>
    </row>
    <row r="142" spans="1:24" ht="19.5" customHeight="1" x14ac:dyDescent="0.25">
      <c r="A142" s="47" t="s">
        <v>179</v>
      </c>
      <c r="B142" s="12"/>
      <c r="C142" s="12"/>
      <c r="D142" s="12"/>
      <c r="E142" s="7"/>
      <c r="F142" s="7"/>
      <c r="G142" s="7"/>
      <c r="H142" s="7"/>
      <c r="I142" s="9"/>
      <c r="J142" s="7"/>
      <c r="K142" s="10"/>
      <c r="L142" s="63"/>
      <c r="M142" s="68" t="s">
        <v>307</v>
      </c>
      <c r="N142" s="48">
        <f>INDEX(Montant,MATCH(M142,Type_d_Adhésion,0))</f>
        <v>0</v>
      </c>
      <c r="O142" s="68" t="s">
        <v>304</v>
      </c>
      <c r="P142" s="48">
        <f>INDEX(Montant2,MATCH(O142,Type_de_Cours,0))</f>
        <v>0</v>
      </c>
      <c r="Q142" s="72">
        <f>SUM(N142+P142)</f>
        <v>0</v>
      </c>
      <c r="R142" s="76" t="str">
        <f>IF(OR($D142&lt;&gt;"ü",COUNTIF($E$3:E142,E142)&gt;1),"Pas de réduction",INDEX(Reductions[Réduction Famille],MATCH(SUMIFS(Q:Q,E:E,E142),Reductions[Seuil],1),1))</f>
        <v>Pas de réduction</v>
      </c>
      <c r="S142" s="77">
        <f>IF(OR(R142="Pas de réduction",COUNTIF($E$3:E142,E142)&gt;1),0,VLOOKUP(R142,Reductions[],3,0)*SUMIFS(Q:Q,E:E,E142))</f>
        <v>0</v>
      </c>
      <c r="T142" s="24">
        <f>IF(D142="ü",SUMIFS(Q:Q,E:E,E142),Q142)-S142</f>
        <v>0</v>
      </c>
      <c r="U142" s="14" t="s">
        <v>309</v>
      </c>
      <c r="V142" s="48">
        <f>INDEX(Montant3,MATCH(U142,Niveau_de_Sponsoring,0))</f>
        <v>0</v>
      </c>
      <c r="W142" s="82">
        <f>SUM(T142+V142)</f>
        <v>0</v>
      </c>
      <c r="X142" s="56" t="s">
        <v>307</v>
      </c>
    </row>
    <row r="143" spans="1:24" ht="19.5" customHeight="1" x14ac:dyDescent="0.25">
      <c r="A143" s="47" t="s">
        <v>180</v>
      </c>
      <c r="B143" s="12"/>
      <c r="C143" s="12"/>
      <c r="D143" s="12"/>
      <c r="E143" s="7"/>
      <c r="F143" s="7"/>
      <c r="G143" s="7"/>
      <c r="H143" s="7"/>
      <c r="I143" s="9"/>
      <c r="J143" s="7"/>
      <c r="K143" s="10"/>
      <c r="L143" s="63"/>
      <c r="M143" s="68" t="s">
        <v>307</v>
      </c>
      <c r="N143" s="48">
        <f>INDEX(Montant,MATCH(M143,Type_d_Adhésion,0))</f>
        <v>0</v>
      </c>
      <c r="O143" s="68" t="s">
        <v>304</v>
      </c>
      <c r="P143" s="48">
        <f>INDEX(Montant2,MATCH(O143,Type_de_Cours,0))</f>
        <v>0</v>
      </c>
      <c r="Q143" s="72">
        <f>SUM(N143+P143)</f>
        <v>0</v>
      </c>
      <c r="R143" s="76" t="str">
        <f>IF(OR($D143&lt;&gt;"ü",COUNTIF($E$3:E143,E143)&gt;1),"Pas de réduction",INDEX(Reductions[Réduction Famille],MATCH(SUMIFS(Q:Q,E:E,E143),Reductions[Seuil],1),1))</f>
        <v>Pas de réduction</v>
      </c>
      <c r="S143" s="77">
        <f>IF(OR(R143="Pas de réduction",COUNTIF($E$3:E143,E143)&gt;1),0,VLOOKUP(R143,Reductions[],3,0)*SUMIFS(Q:Q,E:E,E143))</f>
        <v>0</v>
      </c>
      <c r="T143" s="24">
        <f>IF(D143="ü",SUMIFS(Q:Q,E:E,E143),Q143)-S143</f>
        <v>0</v>
      </c>
      <c r="U143" s="14" t="s">
        <v>309</v>
      </c>
      <c r="V143" s="48">
        <f>INDEX(Montant3,MATCH(U143,Niveau_de_Sponsoring,0))</f>
        <v>0</v>
      </c>
      <c r="W143" s="82">
        <f>SUM(T143+V143)</f>
        <v>0</v>
      </c>
      <c r="X143" s="56" t="s">
        <v>307</v>
      </c>
    </row>
    <row r="144" spans="1:24" ht="19.5" customHeight="1" x14ac:dyDescent="0.25">
      <c r="A144" s="47" t="s">
        <v>181</v>
      </c>
      <c r="B144" s="12"/>
      <c r="C144" s="12"/>
      <c r="D144" s="12"/>
      <c r="E144" s="7"/>
      <c r="F144" s="7"/>
      <c r="G144" s="7"/>
      <c r="H144" s="7"/>
      <c r="I144" s="9"/>
      <c r="J144" s="7"/>
      <c r="K144" s="10"/>
      <c r="L144" s="63"/>
      <c r="M144" s="68" t="s">
        <v>307</v>
      </c>
      <c r="N144" s="48">
        <f>INDEX(Montant,MATCH(M144,Type_d_Adhésion,0))</f>
        <v>0</v>
      </c>
      <c r="O144" s="68" t="s">
        <v>304</v>
      </c>
      <c r="P144" s="48">
        <f>INDEX(Montant2,MATCH(O144,Type_de_Cours,0))</f>
        <v>0</v>
      </c>
      <c r="Q144" s="72">
        <f>SUM(N144+P144)</f>
        <v>0</v>
      </c>
      <c r="R144" s="76" t="str">
        <f>IF(OR($D144&lt;&gt;"ü",COUNTIF($E$3:E144,E144)&gt;1),"Pas de réduction",INDEX(Reductions[Réduction Famille],MATCH(SUMIFS(Q:Q,E:E,E144),Reductions[Seuil],1),1))</f>
        <v>Pas de réduction</v>
      </c>
      <c r="S144" s="77">
        <f>IF(OR(R144="Pas de réduction",COUNTIF($E$3:E144,E144)&gt;1),0,VLOOKUP(R144,Reductions[],3,0)*SUMIFS(Q:Q,E:E,E144))</f>
        <v>0</v>
      </c>
      <c r="T144" s="24">
        <f>IF(D144="ü",SUMIFS(Q:Q,E:E,E144),Q144)-S144</f>
        <v>0</v>
      </c>
      <c r="U144" s="14" t="s">
        <v>309</v>
      </c>
      <c r="V144" s="48">
        <f>INDEX(Montant3,MATCH(U144,Niveau_de_Sponsoring,0))</f>
        <v>0</v>
      </c>
      <c r="W144" s="82">
        <f>SUM(T144+V144)</f>
        <v>0</v>
      </c>
      <c r="X144" s="56" t="s">
        <v>307</v>
      </c>
    </row>
    <row r="145" spans="1:24" ht="19.5" customHeight="1" x14ac:dyDescent="0.25">
      <c r="A145" s="47" t="s">
        <v>182</v>
      </c>
      <c r="B145" s="12"/>
      <c r="C145" s="12"/>
      <c r="D145" s="12"/>
      <c r="E145" s="7"/>
      <c r="F145" s="7"/>
      <c r="G145" s="7"/>
      <c r="H145" s="7"/>
      <c r="I145" s="9"/>
      <c r="J145" s="7"/>
      <c r="K145" s="10"/>
      <c r="L145" s="63"/>
      <c r="M145" s="68" t="s">
        <v>307</v>
      </c>
      <c r="N145" s="48">
        <f>INDEX(Montant,MATCH(M145,Type_d_Adhésion,0))</f>
        <v>0</v>
      </c>
      <c r="O145" s="68" t="s">
        <v>304</v>
      </c>
      <c r="P145" s="48">
        <f>INDEX(Montant2,MATCH(O145,Type_de_Cours,0))</f>
        <v>0</v>
      </c>
      <c r="Q145" s="72">
        <f>SUM(N145+P145)</f>
        <v>0</v>
      </c>
      <c r="R145" s="76" t="str">
        <f>IF(OR($D145&lt;&gt;"ü",COUNTIF($E$3:E145,E145)&gt;1),"Pas de réduction",INDEX(Reductions[Réduction Famille],MATCH(SUMIFS(Q:Q,E:E,E145),Reductions[Seuil],1),1))</f>
        <v>Pas de réduction</v>
      </c>
      <c r="S145" s="77">
        <f>IF(OR(R145="Pas de réduction",COUNTIF($E$3:E145,E145)&gt;1),0,VLOOKUP(R145,Reductions[],3,0)*SUMIFS(Q:Q,E:E,E145))</f>
        <v>0</v>
      </c>
      <c r="T145" s="24">
        <f>IF(D145="ü",SUMIFS(Q:Q,E:E,E145),Q145)-S145</f>
        <v>0</v>
      </c>
      <c r="U145" s="14" t="s">
        <v>309</v>
      </c>
      <c r="V145" s="48">
        <f>INDEX(Montant3,MATCH(U145,Niveau_de_Sponsoring,0))</f>
        <v>0</v>
      </c>
      <c r="W145" s="82">
        <f>SUM(T145+V145)</f>
        <v>0</v>
      </c>
      <c r="X145" s="56" t="s">
        <v>307</v>
      </c>
    </row>
    <row r="146" spans="1:24" ht="19.5" customHeight="1" x14ac:dyDescent="0.25">
      <c r="A146" s="47" t="s">
        <v>183</v>
      </c>
      <c r="B146" s="12"/>
      <c r="C146" s="12"/>
      <c r="D146" s="12"/>
      <c r="E146" s="7"/>
      <c r="F146" s="7"/>
      <c r="G146" s="7"/>
      <c r="H146" s="7"/>
      <c r="I146" s="9"/>
      <c r="J146" s="7"/>
      <c r="K146" s="10"/>
      <c r="L146" s="63"/>
      <c r="M146" s="68" t="s">
        <v>307</v>
      </c>
      <c r="N146" s="48">
        <f>INDEX(Montant,MATCH(M146,Type_d_Adhésion,0))</f>
        <v>0</v>
      </c>
      <c r="O146" s="68" t="s">
        <v>304</v>
      </c>
      <c r="P146" s="48">
        <f>INDEX(Montant2,MATCH(O146,Type_de_Cours,0))</f>
        <v>0</v>
      </c>
      <c r="Q146" s="72">
        <f>SUM(N146+P146)</f>
        <v>0</v>
      </c>
      <c r="R146" s="76" t="str">
        <f>IF(OR($D146&lt;&gt;"ü",COUNTIF($E$3:E146,E146)&gt;1),"Pas de réduction",INDEX(Reductions[Réduction Famille],MATCH(SUMIFS(Q:Q,E:E,E146),Reductions[Seuil],1),1))</f>
        <v>Pas de réduction</v>
      </c>
      <c r="S146" s="77">
        <f>IF(OR(R146="Pas de réduction",COUNTIF($E$3:E146,E146)&gt;1),0,VLOOKUP(R146,Reductions[],3,0)*SUMIFS(Q:Q,E:E,E146))</f>
        <v>0</v>
      </c>
      <c r="T146" s="24">
        <f>IF(D146="ü",SUMIFS(Q:Q,E:E,E146),Q146)-S146</f>
        <v>0</v>
      </c>
      <c r="U146" s="14" t="s">
        <v>309</v>
      </c>
      <c r="V146" s="48">
        <f>INDEX(Montant3,MATCH(U146,Niveau_de_Sponsoring,0))</f>
        <v>0</v>
      </c>
      <c r="W146" s="82">
        <f>SUM(T146+V146)</f>
        <v>0</v>
      </c>
      <c r="X146" s="56" t="s">
        <v>307</v>
      </c>
    </row>
    <row r="147" spans="1:24" ht="19.5" customHeight="1" x14ac:dyDescent="0.25">
      <c r="A147" s="47" t="s">
        <v>184</v>
      </c>
      <c r="B147" s="12"/>
      <c r="C147" s="12"/>
      <c r="D147" s="12"/>
      <c r="E147" s="7"/>
      <c r="F147" s="7"/>
      <c r="G147" s="7"/>
      <c r="H147" s="7"/>
      <c r="I147" s="9"/>
      <c r="J147" s="7"/>
      <c r="K147" s="10"/>
      <c r="L147" s="63"/>
      <c r="M147" s="68" t="s">
        <v>307</v>
      </c>
      <c r="N147" s="48">
        <f>INDEX(Montant,MATCH(M147,Type_d_Adhésion,0))</f>
        <v>0</v>
      </c>
      <c r="O147" s="68" t="s">
        <v>304</v>
      </c>
      <c r="P147" s="48">
        <f>INDEX(Montant2,MATCH(O147,Type_de_Cours,0))</f>
        <v>0</v>
      </c>
      <c r="Q147" s="72">
        <f>SUM(N147+P147)</f>
        <v>0</v>
      </c>
      <c r="R147" s="76" t="str">
        <f>IF(OR($D147&lt;&gt;"ü",COUNTIF($E$3:E147,E147)&gt;1),"Pas de réduction",INDEX(Reductions[Réduction Famille],MATCH(SUMIFS(Q:Q,E:E,E147),Reductions[Seuil],1),1))</f>
        <v>Pas de réduction</v>
      </c>
      <c r="S147" s="77">
        <f>IF(OR(R147="Pas de réduction",COUNTIF($E$3:E147,E147)&gt;1),0,VLOOKUP(R147,Reductions[],3,0)*SUMIFS(Q:Q,E:E,E147))</f>
        <v>0</v>
      </c>
      <c r="T147" s="24">
        <f>IF(D147="ü",SUMIFS(Q:Q,E:E,E147),Q147)-S147</f>
        <v>0</v>
      </c>
      <c r="U147" s="14" t="s">
        <v>309</v>
      </c>
      <c r="V147" s="48">
        <f>INDEX(Montant3,MATCH(U147,Niveau_de_Sponsoring,0))</f>
        <v>0</v>
      </c>
      <c r="W147" s="82">
        <f>SUM(T147+V147)</f>
        <v>0</v>
      </c>
      <c r="X147" s="56" t="s">
        <v>307</v>
      </c>
    </row>
    <row r="148" spans="1:24" ht="19.5" customHeight="1" x14ac:dyDescent="0.25">
      <c r="A148" s="47" t="s">
        <v>185</v>
      </c>
      <c r="B148" s="12"/>
      <c r="C148" s="12"/>
      <c r="D148" s="12"/>
      <c r="E148" s="7"/>
      <c r="F148" s="7"/>
      <c r="G148" s="7"/>
      <c r="H148" s="7"/>
      <c r="I148" s="9"/>
      <c r="J148" s="7"/>
      <c r="K148" s="10"/>
      <c r="L148" s="63"/>
      <c r="M148" s="68" t="s">
        <v>307</v>
      </c>
      <c r="N148" s="48">
        <f>INDEX(Montant,MATCH(M148,Type_d_Adhésion,0))</f>
        <v>0</v>
      </c>
      <c r="O148" s="68" t="s">
        <v>304</v>
      </c>
      <c r="P148" s="48">
        <f>INDEX(Montant2,MATCH(O148,Type_de_Cours,0))</f>
        <v>0</v>
      </c>
      <c r="Q148" s="72">
        <f>SUM(N148+P148)</f>
        <v>0</v>
      </c>
      <c r="R148" s="76" t="str">
        <f>IF(OR($D148&lt;&gt;"ü",COUNTIF($E$3:E148,E148)&gt;1),"Pas de réduction",INDEX(Reductions[Réduction Famille],MATCH(SUMIFS(Q:Q,E:E,E148),Reductions[Seuil],1),1))</f>
        <v>Pas de réduction</v>
      </c>
      <c r="S148" s="77">
        <f>IF(OR(R148="Pas de réduction",COUNTIF($E$3:E148,E148)&gt;1),0,VLOOKUP(R148,Reductions[],3,0)*SUMIFS(Q:Q,E:E,E148))</f>
        <v>0</v>
      </c>
      <c r="T148" s="24">
        <f>IF(D148="ü",SUMIFS(Q:Q,E:E,E148),Q148)-S148</f>
        <v>0</v>
      </c>
      <c r="U148" s="14" t="s">
        <v>309</v>
      </c>
      <c r="V148" s="48">
        <f>INDEX(Montant3,MATCH(U148,Niveau_de_Sponsoring,0))</f>
        <v>0</v>
      </c>
      <c r="W148" s="82">
        <f>SUM(T148+V148)</f>
        <v>0</v>
      </c>
      <c r="X148" s="56" t="s">
        <v>307</v>
      </c>
    </row>
    <row r="149" spans="1:24" ht="19.5" customHeight="1" x14ac:dyDescent="0.25">
      <c r="A149" s="47" t="s">
        <v>186</v>
      </c>
      <c r="B149" s="12"/>
      <c r="C149" s="12"/>
      <c r="D149" s="12"/>
      <c r="E149" s="7"/>
      <c r="F149" s="7"/>
      <c r="G149" s="7"/>
      <c r="H149" s="7"/>
      <c r="I149" s="9"/>
      <c r="J149" s="7"/>
      <c r="K149" s="10"/>
      <c r="L149" s="63"/>
      <c r="M149" s="68" t="s">
        <v>307</v>
      </c>
      <c r="N149" s="48">
        <f>INDEX(Montant,MATCH(M149,Type_d_Adhésion,0))</f>
        <v>0</v>
      </c>
      <c r="O149" s="68" t="s">
        <v>304</v>
      </c>
      <c r="P149" s="48">
        <f>INDEX(Montant2,MATCH(O149,Type_de_Cours,0))</f>
        <v>0</v>
      </c>
      <c r="Q149" s="72">
        <f>SUM(N149+P149)</f>
        <v>0</v>
      </c>
      <c r="R149" s="76" t="str">
        <f>IF(OR($D149&lt;&gt;"ü",COUNTIF($E$3:E149,E149)&gt;1),"Pas de réduction",INDEX(Reductions[Réduction Famille],MATCH(SUMIFS(Q:Q,E:E,E149),Reductions[Seuil],1),1))</f>
        <v>Pas de réduction</v>
      </c>
      <c r="S149" s="77">
        <f>IF(OR(R149="Pas de réduction",COUNTIF($E$3:E149,E149)&gt;1),0,VLOOKUP(R149,Reductions[],3,0)*SUMIFS(Q:Q,E:E,E149))</f>
        <v>0</v>
      </c>
      <c r="T149" s="24">
        <f>IF(D149="ü",SUMIFS(Q:Q,E:E,E149),Q149)-S149</f>
        <v>0</v>
      </c>
      <c r="U149" s="14" t="s">
        <v>309</v>
      </c>
      <c r="V149" s="48">
        <f>INDEX(Montant3,MATCH(U149,Niveau_de_Sponsoring,0))</f>
        <v>0</v>
      </c>
      <c r="W149" s="82">
        <f>SUM(T149+V149)</f>
        <v>0</v>
      </c>
      <c r="X149" s="56" t="s">
        <v>307</v>
      </c>
    </row>
    <row r="150" spans="1:24" ht="19.5" customHeight="1" x14ac:dyDescent="0.25">
      <c r="A150" s="47" t="s">
        <v>187</v>
      </c>
      <c r="B150" s="12"/>
      <c r="C150" s="12"/>
      <c r="D150" s="12"/>
      <c r="E150" s="7"/>
      <c r="F150" s="7"/>
      <c r="G150" s="7"/>
      <c r="H150" s="7"/>
      <c r="I150" s="9"/>
      <c r="J150" s="7"/>
      <c r="K150" s="10"/>
      <c r="L150" s="63"/>
      <c r="M150" s="68" t="s">
        <v>307</v>
      </c>
      <c r="N150" s="48">
        <f>INDEX(Montant,MATCH(M150,Type_d_Adhésion,0))</f>
        <v>0</v>
      </c>
      <c r="O150" s="68" t="s">
        <v>304</v>
      </c>
      <c r="P150" s="48">
        <f>INDEX(Montant2,MATCH(O150,Type_de_Cours,0))</f>
        <v>0</v>
      </c>
      <c r="Q150" s="72">
        <f>SUM(N150+P150)</f>
        <v>0</v>
      </c>
      <c r="R150" s="76" t="str">
        <f>IF(OR($D150&lt;&gt;"ü",COUNTIF($E$3:E150,E150)&gt;1),"Pas de réduction",INDEX(Reductions[Réduction Famille],MATCH(SUMIFS(Q:Q,E:E,E150),Reductions[Seuil],1),1))</f>
        <v>Pas de réduction</v>
      </c>
      <c r="S150" s="77">
        <f>IF(OR(R150="Pas de réduction",COUNTIF($E$3:E150,E150)&gt;1),0,VLOOKUP(R150,Reductions[],3,0)*SUMIFS(Q:Q,E:E,E150))</f>
        <v>0</v>
      </c>
      <c r="T150" s="24">
        <f>IF(D150="ü",SUMIFS(Q:Q,E:E,E150),Q150)-S150</f>
        <v>0</v>
      </c>
      <c r="U150" s="14" t="s">
        <v>309</v>
      </c>
      <c r="V150" s="48">
        <f>INDEX(Montant3,MATCH(U150,Niveau_de_Sponsoring,0))</f>
        <v>0</v>
      </c>
      <c r="W150" s="82">
        <f>SUM(T150+V150)</f>
        <v>0</v>
      </c>
      <c r="X150" s="56" t="s">
        <v>307</v>
      </c>
    </row>
    <row r="151" spans="1:24" ht="19.5" customHeight="1" x14ac:dyDescent="0.25">
      <c r="A151" s="47" t="s">
        <v>188</v>
      </c>
      <c r="B151" s="12"/>
      <c r="C151" s="12"/>
      <c r="D151" s="12"/>
      <c r="E151" s="7"/>
      <c r="F151" s="7"/>
      <c r="G151" s="7"/>
      <c r="H151" s="7"/>
      <c r="I151" s="9"/>
      <c r="J151" s="7"/>
      <c r="K151" s="10"/>
      <c r="L151" s="63"/>
      <c r="M151" s="68" t="s">
        <v>307</v>
      </c>
      <c r="N151" s="48">
        <f>INDEX(Montant,MATCH(M151,Type_d_Adhésion,0))</f>
        <v>0</v>
      </c>
      <c r="O151" s="68" t="s">
        <v>304</v>
      </c>
      <c r="P151" s="48">
        <f>INDEX(Montant2,MATCH(O151,Type_de_Cours,0))</f>
        <v>0</v>
      </c>
      <c r="Q151" s="72">
        <f>SUM(N151+P151)</f>
        <v>0</v>
      </c>
      <c r="R151" s="76" t="str">
        <f>IF(OR($D151&lt;&gt;"ü",COUNTIF($E$3:E151,E151)&gt;1),"Pas de réduction",INDEX(Reductions[Réduction Famille],MATCH(SUMIFS(Q:Q,E:E,E151),Reductions[Seuil],1),1))</f>
        <v>Pas de réduction</v>
      </c>
      <c r="S151" s="77">
        <f>IF(OR(R151="Pas de réduction",COUNTIF($E$3:E151,E151)&gt;1),0,VLOOKUP(R151,Reductions[],3,0)*SUMIFS(Q:Q,E:E,E151))</f>
        <v>0</v>
      </c>
      <c r="T151" s="24">
        <f>IF(D151="ü",SUMIFS(Q:Q,E:E,E151),Q151)-S151</f>
        <v>0</v>
      </c>
      <c r="U151" s="14" t="s">
        <v>309</v>
      </c>
      <c r="V151" s="48">
        <f>INDEX(Montant3,MATCH(U151,Niveau_de_Sponsoring,0))</f>
        <v>0</v>
      </c>
      <c r="W151" s="82">
        <f>SUM(T151+V151)</f>
        <v>0</v>
      </c>
      <c r="X151" s="56" t="s">
        <v>307</v>
      </c>
    </row>
    <row r="152" spans="1:24" ht="19.5" customHeight="1" x14ac:dyDescent="0.25">
      <c r="A152" s="47" t="s">
        <v>189</v>
      </c>
      <c r="B152" s="12"/>
      <c r="C152" s="12"/>
      <c r="D152" s="12"/>
      <c r="E152" s="7"/>
      <c r="F152" s="7"/>
      <c r="G152" s="7"/>
      <c r="H152" s="7"/>
      <c r="I152" s="9"/>
      <c r="J152" s="7"/>
      <c r="K152" s="10"/>
      <c r="L152" s="63"/>
      <c r="M152" s="68" t="s">
        <v>307</v>
      </c>
      <c r="N152" s="48">
        <f>INDEX(Montant,MATCH(M152,Type_d_Adhésion,0))</f>
        <v>0</v>
      </c>
      <c r="O152" s="68" t="s">
        <v>304</v>
      </c>
      <c r="P152" s="48">
        <f>INDEX(Montant2,MATCH(O152,Type_de_Cours,0))</f>
        <v>0</v>
      </c>
      <c r="Q152" s="72">
        <f>SUM(N152+P152)</f>
        <v>0</v>
      </c>
      <c r="R152" s="76" t="str">
        <f>IF(OR($D152&lt;&gt;"ü",COUNTIF($E$3:E152,E152)&gt;1),"Pas de réduction",INDEX(Reductions[Réduction Famille],MATCH(SUMIFS(Q:Q,E:E,E152),Reductions[Seuil],1),1))</f>
        <v>Pas de réduction</v>
      </c>
      <c r="S152" s="77">
        <f>IF(OR(R152="Pas de réduction",COUNTIF($E$3:E152,E152)&gt;1),0,VLOOKUP(R152,Reductions[],3,0)*SUMIFS(Q:Q,E:E,E152))</f>
        <v>0</v>
      </c>
      <c r="T152" s="24">
        <f>IF(D152="ü",SUMIFS(Q:Q,E:E,E152),Q152)-S152</f>
        <v>0</v>
      </c>
      <c r="U152" s="14" t="s">
        <v>309</v>
      </c>
      <c r="V152" s="48">
        <f>INDEX(Montant3,MATCH(U152,Niveau_de_Sponsoring,0))</f>
        <v>0</v>
      </c>
      <c r="W152" s="82">
        <f>SUM(T152+V152)</f>
        <v>0</v>
      </c>
      <c r="X152" s="56" t="s">
        <v>307</v>
      </c>
    </row>
    <row r="153" spans="1:24" ht="19.5" customHeight="1" x14ac:dyDescent="0.25">
      <c r="A153" s="47" t="s">
        <v>190</v>
      </c>
      <c r="B153" s="12"/>
      <c r="C153" s="12"/>
      <c r="D153" s="12"/>
      <c r="E153" s="7"/>
      <c r="F153" s="7"/>
      <c r="G153" s="7"/>
      <c r="H153" s="7"/>
      <c r="I153" s="9"/>
      <c r="J153" s="7"/>
      <c r="K153" s="10"/>
      <c r="L153" s="63"/>
      <c r="M153" s="68" t="s">
        <v>307</v>
      </c>
      <c r="N153" s="48">
        <f>INDEX(Montant,MATCH(M153,Type_d_Adhésion,0))</f>
        <v>0</v>
      </c>
      <c r="O153" s="68" t="s">
        <v>304</v>
      </c>
      <c r="P153" s="48">
        <f>INDEX(Montant2,MATCH(O153,Type_de_Cours,0))</f>
        <v>0</v>
      </c>
      <c r="Q153" s="72">
        <f>SUM(N153+P153)</f>
        <v>0</v>
      </c>
      <c r="R153" s="76" t="str">
        <f>IF(OR($D153&lt;&gt;"ü",COUNTIF($E$3:E153,E153)&gt;1),"Pas de réduction",INDEX(Reductions[Réduction Famille],MATCH(SUMIFS(Q:Q,E:E,E153),Reductions[Seuil],1),1))</f>
        <v>Pas de réduction</v>
      </c>
      <c r="S153" s="77">
        <f>IF(OR(R153="Pas de réduction",COUNTIF($E$3:E153,E153)&gt;1),0,VLOOKUP(R153,Reductions[],3,0)*SUMIFS(Q:Q,E:E,E153))</f>
        <v>0</v>
      </c>
      <c r="T153" s="24">
        <f>IF(D153="ü",SUMIFS(Q:Q,E:E,E153),Q153)-S153</f>
        <v>0</v>
      </c>
      <c r="U153" s="14" t="s">
        <v>309</v>
      </c>
      <c r="V153" s="48">
        <f>INDEX(Montant3,MATCH(U153,Niveau_de_Sponsoring,0))</f>
        <v>0</v>
      </c>
      <c r="W153" s="82">
        <f>SUM(T153+V153)</f>
        <v>0</v>
      </c>
      <c r="X153" s="56" t="s">
        <v>307</v>
      </c>
    </row>
    <row r="154" spans="1:24" ht="19.5" customHeight="1" x14ac:dyDescent="0.25">
      <c r="A154" s="47" t="s">
        <v>191</v>
      </c>
      <c r="B154" s="12"/>
      <c r="C154" s="12"/>
      <c r="D154" s="12"/>
      <c r="E154" s="7"/>
      <c r="F154" s="7"/>
      <c r="G154" s="7"/>
      <c r="H154" s="7"/>
      <c r="I154" s="9"/>
      <c r="J154" s="7"/>
      <c r="K154" s="10"/>
      <c r="L154" s="63"/>
      <c r="M154" s="68" t="s">
        <v>307</v>
      </c>
      <c r="N154" s="48">
        <f>INDEX(Montant,MATCH(M154,Type_d_Adhésion,0))</f>
        <v>0</v>
      </c>
      <c r="O154" s="68" t="s">
        <v>304</v>
      </c>
      <c r="P154" s="48">
        <f>INDEX(Montant2,MATCH(O154,Type_de_Cours,0))</f>
        <v>0</v>
      </c>
      <c r="Q154" s="72">
        <f>SUM(N154+P154)</f>
        <v>0</v>
      </c>
      <c r="R154" s="76" t="str">
        <f>IF(OR($D154&lt;&gt;"ü",COUNTIF($E$3:E154,E154)&gt;1),"Pas de réduction",INDEX(Reductions[Réduction Famille],MATCH(SUMIFS(Q:Q,E:E,E154),Reductions[Seuil],1),1))</f>
        <v>Pas de réduction</v>
      </c>
      <c r="S154" s="77">
        <f>IF(OR(R154="Pas de réduction",COUNTIF($E$3:E154,E154)&gt;1),0,VLOOKUP(R154,Reductions[],3,0)*SUMIFS(Q:Q,E:E,E154))</f>
        <v>0</v>
      </c>
      <c r="T154" s="24">
        <f>IF(D154="ü",SUMIFS(Q:Q,E:E,E154),Q154)-S154</f>
        <v>0</v>
      </c>
      <c r="U154" s="14" t="s">
        <v>309</v>
      </c>
      <c r="V154" s="48">
        <f>INDEX(Montant3,MATCH(U154,Niveau_de_Sponsoring,0))</f>
        <v>0</v>
      </c>
      <c r="W154" s="82">
        <f>SUM(T154+V154)</f>
        <v>0</v>
      </c>
      <c r="X154" s="56" t="s">
        <v>307</v>
      </c>
    </row>
    <row r="155" spans="1:24" ht="19.5" customHeight="1" x14ac:dyDescent="0.25">
      <c r="A155" s="47" t="s">
        <v>192</v>
      </c>
      <c r="B155" s="12"/>
      <c r="C155" s="12"/>
      <c r="D155" s="12"/>
      <c r="E155" s="7"/>
      <c r="F155" s="7"/>
      <c r="G155" s="7"/>
      <c r="H155" s="7"/>
      <c r="I155" s="9"/>
      <c r="J155" s="7"/>
      <c r="K155" s="10"/>
      <c r="L155" s="63"/>
      <c r="M155" s="68" t="s">
        <v>307</v>
      </c>
      <c r="N155" s="48">
        <f>INDEX(Montant,MATCH(M155,Type_d_Adhésion,0))</f>
        <v>0</v>
      </c>
      <c r="O155" s="68" t="s">
        <v>304</v>
      </c>
      <c r="P155" s="48">
        <f>INDEX(Montant2,MATCH(O155,Type_de_Cours,0))</f>
        <v>0</v>
      </c>
      <c r="Q155" s="72">
        <f>SUM(N155+P155)</f>
        <v>0</v>
      </c>
      <c r="R155" s="76" t="str">
        <f>IF(OR($D155&lt;&gt;"ü",COUNTIF($E$3:E155,E155)&gt;1),"Pas de réduction",INDEX(Reductions[Réduction Famille],MATCH(SUMIFS(Q:Q,E:E,E155),Reductions[Seuil],1),1))</f>
        <v>Pas de réduction</v>
      </c>
      <c r="S155" s="77">
        <f>IF(OR(R155="Pas de réduction",COUNTIF($E$3:E155,E155)&gt;1),0,VLOOKUP(R155,Reductions[],3,0)*SUMIFS(Q:Q,E:E,E155))</f>
        <v>0</v>
      </c>
      <c r="T155" s="24">
        <f>IF(D155="ü",SUMIFS(Q:Q,E:E,E155),Q155)-S155</f>
        <v>0</v>
      </c>
      <c r="U155" s="14" t="s">
        <v>309</v>
      </c>
      <c r="V155" s="48">
        <f>INDEX(Montant3,MATCH(U155,Niveau_de_Sponsoring,0))</f>
        <v>0</v>
      </c>
      <c r="W155" s="82">
        <f>SUM(T155+V155)</f>
        <v>0</v>
      </c>
      <c r="X155" s="56" t="s">
        <v>307</v>
      </c>
    </row>
    <row r="156" spans="1:24" ht="19.5" customHeight="1" x14ac:dyDescent="0.25">
      <c r="A156" s="47" t="s">
        <v>193</v>
      </c>
      <c r="B156" s="12"/>
      <c r="C156" s="12"/>
      <c r="D156" s="12"/>
      <c r="E156" s="7"/>
      <c r="F156" s="7"/>
      <c r="G156" s="7"/>
      <c r="H156" s="7"/>
      <c r="I156" s="9"/>
      <c r="J156" s="7"/>
      <c r="K156" s="10"/>
      <c r="L156" s="63"/>
      <c r="M156" s="68" t="s">
        <v>307</v>
      </c>
      <c r="N156" s="48">
        <f>INDEX(Montant,MATCH(M156,Type_d_Adhésion,0))</f>
        <v>0</v>
      </c>
      <c r="O156" s="68" t="s">
        <v>304</v>
      </c>
      <c r="P156" s="48">
        <f>INDEX(Montant2,MATCH(O156,Type_de_Cours,0))</f>
        <v>0</v>
      </c>
      <c r="Q156" s="72">
        <f>SUM(N156+P156)</f>
        <v>0</v>
      </c>
      <c r="R156" s="76" t="str">
        <f>IF(OR($D156&lt;&gt;"ü",COUNTIF($E$3:E156,E156)&gt;1),"Pas de réduction",INDEX(Reductions[Réduction Famille],MATCH(SUMIFS(Q:Q,E:E,E156),Reductions[Seuil],1),1))</f>
        <v>Pas de réduction</v>
      </c>
      <c r="S156" s="77">
        <f>IF(OR(R156="Pas de réduction",COUNTIF($E$3:E156,E156)&gt;1),0,VLOOKUP(R156,Reductions[],3,0)*SUMIFS(Q:Q,E:E,E156))</f>
        <v>0</v>
      </c>
      <c r="T156" s="24">
        <f>IF(D156="ü",SUMIFS(Q:Q,E:E,E156),Q156)-S156</f>
        <v>0</v>
      </c>
      <c r="U156" s="14" t="s">
        <v>309</v>
      </c>
      <c r="V156" s="48">
        <f>INDEX(Montant3,MATCH(U156,Niveau_de_Sponsoring,0))</f>
        <v>0</v>
      </c>
      <c r="W156" s="82">
        <f>SUM(T156+V156)</f>
        <v>0</v>
      </c>
      <c r="X156" s="56" t="s">
        <v>307</v>
      </c>
    </row>
    <row r="157" spans="1:24" ht="19.5" customHeight="1" x14ac:dyDescent="0.25">
      <c r="A157" s="47" t="s">
        <v>194</v>
      </c>
      <c r="B157" s="12"/>
      <c r="C157" s="12"/>
      <c r="D157" s="12"/>
      <c r="E157" s="7"/>
      <c r="F157" s="7"/>
      <c r="G157" s="7"/>
      <c r="H157" s="7"/>
      <c r="I157" s="9"/>
      <c r="J157" s="7"/>
      <c r="K157" s="10"/>
      <c r="L157" s="63"/>
      <c r="M157" s="68" t="s">
        <v>307</v>
      </c>
      <c r="N157" s="48">
        <f>INDEX(Montant,MATCH(M157,Type_d_Adhésion,0))</f>
        <v>0</v>
      </c>
      <c r="O157" s="68" t="s">
        <v>304</v>
      </c>
      <c r="P157" s="48">
        <f>INDEX(Montant2,MATCH(O157,Type_de_Cours,0))</f>
        <v>0</v>
      </c>
      <c r="Q157" s="72">
        <f>SUM(N157+P157)</f>
        <v>0</v>
      </c>
      <c r="R157" s="76" t="str">
        <f>IF(OR($D157&lt;&gt;"ü",COUNTIF($E$3:E157,E157)&gt;1),"Pas de réduction",INDEX(Reductions[Réduction Famille],MATCH(SUMIFS(Q:Q,E:E,E157),Reductions[Seuil],1),1))</f>
        <v>Pas de réduction</v>
      </c>
      <c r="S157" s="77">
        <f>IF(OR(R157="Pas de réduction",COUNTIF($E$3:E157,E157)&gt;1),0,VLOOKUP(R157,Reductions[],3,0)*SUMIFS(Q:Q,E:E,E157))</f>
        <v>0</v>
      </c>
      <c r="T157" s="24">
        <f>IF(D157="ü",SUMIFS(Q:Q,E:E,E157),Q157)-S157</f>
        <v>0</v>
      </c>
      <c r="U157" s="14" t="s">
        <v>309</v>
      </c>
      <c r="V157" s="48">
        <f>INDEX(Montant3,MATCH(U157,Niveau_de_Sponsoring,0))</f>
        <v>0</v>
      </c>
      <c r="W157" s="82">
        <f>SUM(T157+V157)</f>
        <v>0</v>
      </c>
      <c r="X157" s="56" t="s">
        <v>307</v>
      </c>
    </row>
    <row r="158" spans="1:24" ht="19.5" customHeight="1" x14ac:dyDescent="0.25">
      <c r="A158" s="47" t="s">
        <v>195</v>
      </c>
      <c r="B158" s="12"/>
      <c r="C158" s="12"/>
      <c r="D158" s="12"/>
      <c r="E158" s="7"/>
      <c r="F158" s="7"/>
      <c r="G158" s="7"/>
      <c r="H158" s="7"/>
      <c r="I158" s="9"/>
      <c r="J158" s="7"/>
      <c r="K158" s="10"/>
      <c r="L158" s="63"/>
      <c r="M158" s="68" t="s">
        <v>307</v>
      </c>
      <c r="N158" s="48">
        <f>INDEX(Montant,MATCH(M158,Type_d_Adhésion,0))</f>
        <v>0</v>
      </c>
      <c r="O158" s="68" t="s">
        <v>304</v>
      </c>
      <c r="P158" s="48">
        <f>INDEX(Montant2,MATCH(O158,Type_de_Cours,0))</f>
        <v>0</v>
      </c>
      <c r="Q158" s="72">
        <f>SUM(N158+P158)</f>
        <v>0</v>
      </c>
      <c r="R158" s="76" t="str">
        <f>IF(OR($D158&lt;&gt;"ü",COUNTIF($E$3:E158,E158)&gt;1),"Pas de réduction",INDEX(Reductions[Réduction Famille],MATCH(SUMIFS(Q:Q,E:E,E158),Reductions[Seuil],1),1))</f>
        <v>Pas de réduction</v>
      </c>
      <c r="S158" s="77">
        <f>IF(OR(R158="Pas de réduction",COUNTIF($E$3:E158,E158)&gt;1),0,VLOOKUP(R158,Reductions[],3,0)*SUMIFS(Q:Q,E:E,E158))</f>
        <v>0</v>
      </c>
      <c r="T158" s="24">
        <f>IF(D158="ü",SUMIFS(Q:Q,E:E,E158),Q158)-S158</f>
        <v>0</v>
      </c>
      <c r="U158" s="14" t="s">
        <v>309</v>
      </c>
      <c r="V158" s="48">
        <f>INDEX(Montant3,MATCH(U158,Niveau_de_Sponsoring,0))</f>
        <v>0</v>
      </c>
      <c r="W158" s="82">
        <f>SUM(T158+V158)</f>
        <v>0</v>
      </c>
      <c r="X158" s="56" t="s">
        <v>307</v>
      </c>
    </row>
    <row r="159" spans="1:24" ht="19.5" customHeight="1" x14ac:dyDescent="0.25">
      <c r="A159" s="47" t="s">
        <v>196</v>
      </c>
      <c r="B159" s="12"/>
      <c r="C159" s="12"/>
      <c r="D159" s="12"/>
      <c r="E159" s="7"/>
      <c r="F159" s="7"/>
      <c r="G159" s="7"/>
      <c r="H159" s="7"/>
      <c r="I159" s="9"/>
      <c r="J159" s="7"/>
      <c r="K159" s="10"/>
      <c r="L159" s="63"/>
      <c r="M159" s="68" t="s">
        <v>307</v>
      </c>
      <c r="N159" s="48">
        <f>INDEX(Montant,MATCH(M159,Type_d_Adhésion,0))</f>
        <v>0</v>
      </c>
      <c r="O159" s="68" t="s">
        <v>304</v>
      </c>
      <c r="P159" s="48">
        <f>INDEX(Montant2,MATCH(O159,Type_de_Cours,0))</f>
        <v>0</v>
      </c>
      <c r="Q159" s="72">
        <f>SUM(N159+P159)</f>
        <v>0</v>
      </c>
      <c r="R159" s="76" t="str">
        <f>IF(OR($D159&lt;&gt;"ü",COUNTIF($E$3:E159,E159)&gt;1),"Pas de réduction",INDEX(Reductions[Réduction Famille],MATCH(SUMIFS(Q:Q,E:E,E159),Reductions[Seuil],1),1))</f>
        <v>Pas de réduction</v>
      </c>
      <c r="S159" s="77">
        <f>IF(OR(R159="Pas de réduction",COUNTIF($E$3:E159,E159)&gt;1),0,VLOOKUP(R159,Reductions[],3,0)*SUMIFS(Q:Q,E:E,E159))</f>
        <v>0</v>
      </c>
      <c r="T159" s="24">
        <f>IF(D159="ü",SUMIFS(Q:Q,E:E,E159),Q159)-S159</f>
        <v>0</v>
      </c>
      <c r="U159" s="14" t="s">
        <v>309</v>
      </c>
      <c r="V159" s="48">
        <f>INDEX(Montant3,MATCH(U159,Niveau_de_Sponsoring,0))</f>
        <v>0</v>
      </c>
      <c r="W159" s="82">
        <f>SUM(T159+V159)</f>
        <v>0</v>
      </c>
      <c r="X159" s="56" t="s">
        <v>307</v>
      </c>
    </row>
    <row r="160" spans="1:24" ht="19.5" customHeight="1" x14ac:dyDescent="0.25">
      <c r="A160" s="47" t="s">
        <v>197</v>
      </c>
      <c r="B160" s="12"/>
      <c r="C160" s="12"/>
      <c r="D160" s="12"/>
      <c r="E160" s="7"/>
      <c r="F160" s="7"/>
      <c r="G160" s="7"/>
      <c r="H160" s="7"/>
      <c r="I160" s="9"/>
      <c r="J160" s="7"/>
      <c r="K160" s="10"/>
      <c r="L160" s="63"/>
      <c r="M160" s="68" t="s">
        <v>307</v>
      </c>
      <c r="N160" s="48">
        <f>INDEX(Montant,MATCH(M160,Type_d_Adhésion,0))</f>
        <v>0</v>
      </c>
      <c r="O160" s="68" t="s">
        <v>304</v>
      </c>
      <c r="P160" s="48">
        <f>INDEX(Montant2,MATCH(O160,Type_de_Cours,0))</f>
        <v>0</v>
      </c>
      <c r="Q160" s="72">
        <f>SUM(N160+P160)</f>
        <v>0</v>
      </c>
      <c r="R160" s="76" t="str">
        <f>IF(OR($D160&lt;&gt;"ü",COUNTIF($E$3:E160,E160)&gt;1),"Pas de réduction",INDEX(Reductions[Réduction Famille],MATCH(SUMIFS(Q:Q,E:E,E160),Reductions[Seuil],1),1))</f>
        <v>Pas de réduction</v>
      </c>
      <c r="S160" s="77">
        <f>IF(OR(R160="Pas de réduction",COUNTIF($E$3:E160,E160)&gt;1),0,VLOOKUP(R160,Reductions[],3,0)*SUMIFS(Q:Q,E:E,E160))</f>
        <v>0</v>
      </c>
      <c r="T160" s="24">
        <f>IF(D160="ü",SUMIFS(Q:Q,E:E,E160),Q160)-S160</f>
        <v>0</v>
      </c>
      <c r="U160" s="14" t="s">
        <v>309</v>
      </c>
      <c r="V160" s="48">
        <f>INDEX(Montant3,MATCH(U160,Niveau_de_Sponsoring,0))</f>
        <v>0</v>
      </c>
      <c r="W160" s="82">
        <f>SUM(T160+V160)</f>
        <v>0</v>
      </c>
      <c r="X160" s="56" t="s">
        <v>307</v>
      </c>
    </row>
    <row r="161" spans="1:24" ht="19.5" customHeight="1" x14ac:dyDescent="0.25">
      <c r="A161" s="47" t="s">
        <v>198</v>
      </c>
      <c r="B161" s="12"/>
      <c r="C161" s="12"/>
      <c r="D161" s="12"/>
      <c r="E161" s="7"/>
      <c r="F161" s="7"/>
      <c r="G161" s="7"/>
      <c r="H161" s="7"/>
      <c r="I161" s="9"/>
      <c r="J161" s="7"/>
      <c r="K161" s="10"/>
      <c r="L161" s="63"/>
      <c r="M161" s="68" t="s">
        <v>307</v>
      </c>
      <c r="N161" s="48">
        <f>INDEX(Montant,MATCH(M161,Type_d_Adhésion,0))</f>
        <v>0</v>
      </c>
      <c r="O161" s="68" t="s">
        <v>304</v>
      </c>
      <c r="P161" s="48">
        <f>INDEX(Montant2,MATCH(O161,Type_de_Cours,0))</f>
        <v>0</v>
      </c>
      <c r="Q161" s="72">
        <f>SUM(N161+P161)</f>
        <v>0</v>
      </c>
      <c r="R161" s="76" t="str">
        <f>IF(OR($D161&lt;&gt;"ü",COUNTIF($E$3:E161,E161)&gt;1),"Pas de réduction",INDEX(Reductions[Réduction Famille],MATCH(SUMIFS(Q:Q,E:E,E161),Reductions[Seuil],1),1))</f>
        <v>Pas de réduction</v>
      </c>
      <c r="S161" s="77">
        <f>IF(OR(R161="Pas de réduction",COUNTIF($E$3:E161,E161)&gt;1),0,VLOOKUP(R161,Reductions[],3,0)*SUMIFS(Q:Q,E:E,E161))</f>
        <v>0</v>
      </c>
      <c r="T161" s="24">
        <f>IF(D161="ü",SUMIFS(Q:Q,E:E,E161),Q161)-S161</f>
        <v>0</v>
      </c>
      <c r="U161" s="14" t="s">
        <v>309</v>
      </c>
      <c r="V161" s="48">
        <f>INDEX(Montant3,MATCH(U161,Niveau_de_Sponsoring,0))</f>
        <v>0</v>
      </c>
      <c r="W161" s="82">
        <f>SUM(T161+V161)</f>
        <v>0</v>
      </c>
      <c r="X161" s="56" t="s">
        <v>307</v>
      </c>
    </row>
    <row r="162" spans="1:24" ht="19.5" customHeight="1" x14ac:dyDescent="0.25">
      <c r="A162" s="47" t="s">
        <v>199</v>
      </c>
      <c r="B162" s="12"/>
      <c r="C162" s="12"/>
      <c r="D162" s="12"/>
      <c r="E162" s="7"/>
      <c r="F162" s="7"/>
      <c r="G162" s="7"/>
      <c r="H162" s="7"/>
      <c r="I162" s="9"/>
      <c r="J162" s="7"/>
      <c r="K162" s="10"/>
      <c r="L162" s="63"/>
      <c r="M162" s="68" t="s">
        <v>307</v>
      </c>
      <c r="N162" s="48">
        <f>INDEX(Montant,MATCH(M162,Type_d_Adhésion,0))</f>
        <v>0</v>
      </c>
      <c r="O162" s="68" t="s">
        <v>304</v>
      </c>
      <c r="P162" s="48">
        <f>INDEX(Montant2,MATCH(O162,Type_de_Cours,0))</f>
        <v>0</v>
      </c>
      <c r="Q162" s="72">
        <f>SUM(N162+P162)</f>
        <v>0</v>
      </c>
      <c r="R162" s="76" t="str">
        <f>IF(OR($D162&lt;&gt;"ü",COUNTIF($E$3:E162,E162)&gt;1),"Pas de réduction",INDEX(Reductions[Réduction Famille],MATCH(SUMIFS(Q:Q,E:E,E162),Reductions[Seuil],1),1))</f>
        <v>Pas de réduction</v>
      </c>
      <c r="S162" s="77">
        <f>IF(OR(R162="Pas de réduction",COUNTIF($E$3:E162,E162)&gt;1),0,VLOOKUP(R162,Reductions[],3,0)*SUMIFS(Q:Q,E:E,E162))</f>
        <v>0</v>
      </c>
      <c r="T162" s="24">
        <f>IF(D162="ü",SUMIFS(Q:Q,E:E,E162),Q162)-S162</f>
        <v>0</v>
      </c>
      <c r="U162" s="14" t="s">
        <v>309</v>
      </c>
      <c r="V162" s="48">
        <f>INDEX(Montant3,MATCH(U162,Niveau_de_Sponsoring,0))</f>
        <v>0</v>
      </c>
      <c r="W162" s="82">
        <f>SUM(T162+V162)</f>
        <v>0</v>
      </c>
      <c r="X162" s="56" t="s">
        <v>307</v>
      </c>
    </row>
    <row r="163" spans="1:24" ht="19.5" customHeight="1" x14ac:dyDescent="0.25">
      <c r="A163" s="47" t="s">
        <v>200</v>
      </c>
      <c r="B163" s="12"/>
      <c r="C163" s="12"/>
      <c r="D163" s="12"/>
      <c r="E163" s="7"/>
      <c r="F163" s="7"/>
      <c r="G163" s="7"/>
      <c r="H163" s="7"/>
      <c r="I163" s="9"/>
      <c r="J163" s="7"/>
      <c r="K163" s="10"/>
      <c r="L163" s="63"/>
      <c r="M163" s="68" t="s">
        <v>307</v>
      </c>
      <c r="N163" s="48">
        <f>INDEX(Montant,MATCH(M163,Type_d_Adhésion,0))</f>
        <v>0</v>
      </c>
      <c r="O163" s="68" t="s">
        <v>304</v>
      </c>
      <c r="P163" s="48">
        <f>INDEX(Montant2,MATCH(O163,Type_de_Cours,0))</f>
        <v>0</v>
      </c>
      <c r="Q163" s="72">
        <f>SUM(N163+P163)</f>
        <v>0</v>
      </c>
      <c r="R163" s="76" t="str">
        <f>IF(OR($D163&lt;&gt;"ü",COUNTIF($E$3:E163,E163)&gt;1),"Pas de réduction",INDEX(Reductions[Réduction Famille],MATCH(SUMIFS(Q:Q,E:E,E163),Reductions[Seuil],1),1))</f>
        <v>Pas de réduction</v>
      </c>
      <c r="S163" s="77">
        <f>IF(OR(R163="Pas de réduction",COUNTIF($E$3:E163,E163)&gt;1),0,VLOOKUP(R163,Reductions[],3,0)*SUMIFS(Q:Q,E:E,E163))</f>
        <v>0</v>
      </c>
      <c r="T163" s="24">
        <f>IF(D163="ü",SUMIFS(Q:Q,E:E,E163),Q163)-S163</f>
        <v>0</v>
      </c>
      <c r="U163" s="14" t="s">
        <v>309</v>
      </c>
      <c r="V163" s="48">
        <f>INDEX(Montant3,MATCH(U163,Niveau_de_Sponsoring,0))</f>
        <v>0</v>
      </c>
      <c r="W163" s="82">
        <f>SUM(T163+V163)</f>
        <v>0</v>
      </c>
      <c r="X163" s="56" t="s">
        <v>307</v>
      </c>
    </row>
    <row r="164" spans="1:24" ht="19.5" customHeight="1" x14ac:dyDescent="0.25">
      <c r="A164" s="47" t="s">
        <v>201</v>
      </c>
      <c r="B164" s="12"/>
      <c r="C164" s="12"/>
      <c r="D164" s="12"/>
      <c r="E164" s="7"/>
      <c r="F164" s="7"/>
      <c r="G164" s="7"/>
      <c r="H164" s="7"/>
      <c r="I164" s="9"/>
      <c r="J164" s="7"/>
      <c r="K164" s="10"/>
      <c r="L164" s="63"/>
      <c r="M164" s="68" t="s">
        <v>307</v>
      </c>
      <c r="N164" s="48">
        <f>INDEX(Montant,MATCH(M164,Type_d_Adhésion,0))</f>
        <v>0</v>
      </c>
      <c r="O164" s="68" t="s">
        <v>304</v>
      </c>
      <c r="P164" s="48">
        <f>INDEX(Montant2,MATCH(O164,Type_de_Cours,0))</f>
        <v>0</v>
      </c>
      <c r="Q164" s="72">
        <f>SUM(N164+P164)</f>
        <v>0</v>
      </c>
      <c r="R164" s="76" t="str">
        <f>IF(OR($D164&lt;&gt;"ü",COUNTIF($E$3:E164,E164)&gt;1),"Pas de réduction",INDEX(Reductions[Réduction Famille],MATCH(SUMIFS(Q:Q,E:E,E164),Reductions[Seuil],1),1))</f>
        <v>Pas de réduction</v>
      </c>
      <c r="S164" s="77">
        <f>IF(OR(R164="Pas de réduction",COUNTIF($E$3:E164,E164)&gt;1),0,VLOOKUP(R164,Reductions[],3,0)*SUMIFS(Q:Q,E:E,E164))</f>
        <v>0</v>
      </c>
      <c r="T164" s="24">
        <f>IF(D164="ü",SUMIFS(Q:Q,E:E,E164),Q164)-S164</f>
        <v>0</v>
      </c>
      <c r="U164" s="14" t="s">
        <v>309</v>
      </c>
      <c r="V164" s="48">
        <f>INDEX(Montant3,MATCH(U164,Niveau_de_Sponsoring,0))</f>
        <v>0</v>
      </c>
      <c r="W164" s="82">
        <f>SUM(T164+V164)</f>
        <v>0</v>
      </c>
      <c r="X164" s="56" t="s">
        <v>307</v>
      </c>
    </row>
    <row r="165" spans="1:24" ht="19.5" customHeight="1" x14ac:dyDescent="0.25">
      <c r="A165" s="47" t="s">
        <v>202</v>
      </c>
      <c r="B165" s="12"/>
      <c r="C165" s="12"/>
      <c r="D165" s="12"/>
      <c r="E165" s="7"/>
      <c r="F165" s="7"/>
      <c r="G165" s="7"/>
      <c r="H165" s="7"/>
      <c r="I165" s="9"/>
      <c r="J165" s="7"/>
      <c r="K165" s="10"/>
      <c r="L165" s="63"/>
      <c r="M165" s="68" t="s">
        <v>307</v>
      </c>
      <c r="N165" s="48">
        <f>INDEX(Montant,MATCH(M165,Type_d_Adhésion,0))</f>
        <v>0</v>
      </c>
      <c r="O165" s="68" t="s">
        <v>304</v>
      </c>
      <c r="P165" s="48">
        <f>INDEX(Montant2,MATCH(O165,Type_de_Cours,0))</f>
        <v>0</v>
      </c>
      <c r="Q165" s="72">
        <f>SUM(N165+P165)</f>
        <v>0</v>
      </c>
      <c r="R165" s="76" t="str">
        <f>IF(OR($D165&lt;&gt;"ü",COUNTIF($E$3:E165,E165)&gt;1),"Pas de réduction",INDEX(Reductions[Réduction Famille],MATCH(SUMIFS(Q:Q,E:E,E165),Reductions[Seuil],1),1))</f>
        <v>Pas de réduction</v>
      </c>
      <c r="S165" s="77">
        <f>IF(OR(R165="Pas de réduction",COUNTIF($E$3:E165,E165)&gt;1),0,VLOOKUP(R165,Reductions[],3,0)*SUMIFS(Q:Q,E:E,E165))</f>
        <v>0</v>
      </c>
      <c r="T165" s="24">
        <f>IF(D165="ü",SUMIFS(Q:Q,E:E,E165),Q165)-S165</f>
        <v>0</v>
      </c>
      <c r="U165" s="14" t="s">
        <v>309</v>
      </c>
      <c r="V165" s="48">
        <f>INDEX(Montant3,MATCH(U165,Niveau_de_Sponsoring,0))</f>
        <v>0</v>
      </c>
      <c r="W165" s="82">
        <f>SUM(T165+V165)</f>
        <v>0</v>
      </c>
      <c r="X165" s="56" t="s">
        <v>307</v>
      </c>
    </row>
    <row r="166" spans="1:24" ht="19.5" customHeight="1" x14ac:dyDescent="0.25">
      <c r="A166" s="47" t="s">
        <v>203</v>
      </c>
      <c r="B166" s="12"/>
      <c r="C166" s="12"/>
      <c r="D166" s="12"/>
      <c r="E166" s="7"/>
      <c r="F166" s="7"/>
      <c r="G166" s="7"/>
      <c r="H166" s="7"/>
      <c r="I166" s="9"/>
      <c r="J166" s="7"/>
      <c r="K166" s="10"/>
      <c r="L166" s="63"/>
      <c r="M166" s="68" t="s">
        <v>307</v>
      </c>
      <c r="N166" s="48">
        <f>INDEX(Montant,MATCH(M166,Type_d_Adhésion,0))</f>
        <v>0</v>
      </c>
      <c r="O166" s="68" t="s">
        <v>304</v>
      </c>
      <c r="P166" s="48">
        <f>INDEX(Montant2,MATCH(O166,Type_de_Cours,0))</f>
        <v>0</v>
      </c>
      <c r="Q166" s="72">
        <f>SUM(N166+P166)</f>
        <v>0</v>
      </c>
      <c r="R166" s="76" t="str">
        <f>IF(OR($D166&lt;&gt;"ü",COUNTIF($E$3:E166,E166)&gt;1),"Pas de réduction",INDEX(Reductions[Réduction Famille],MATCH(SUMIFS(Q:Q,E:E,E166),Reductions[Seuil],1),1))</f>
        <v>Pas de réduction</v>
      </c>
      <c r="S166" s="77">
        <f>IF(OR(R166="Pas de réduction",COUNTIF($E$3:E166,E166)&gt;1),0,VLOOKUP(R166,Reductions[],3,0)*SUMIFS(Q:Q,E:E,E166))</f>
        <v>0</v>
      </c>
      <c r="T166" s="24">
        <f>IF(D166="ü",SUMIFS(Q:Q,E:E,E166),Q166)-S166</f>
        <v>0</v>
      </c>
      <c r="U166" s="14" t="s">
        <v>309</v>
      </c>
      <c r="V166" s="48">
        <f>INDEX(Montant3,MATCH(U166,Niveau_de_Sponsoring,0))</f>
        <v>0</v>
      </c>
      <c r="W166" s="82">
        <f>SUM(T166+V166)</f>
        <v>0</v>
      </c>
      <c r="X166" s="56" t="s">
        <v>307</v>
      </c>
    </row>
    <row r="167" spans="1:24" ht="19.5" customHeight="1" x14ac:dyDescent="0.25">
      <c r="A167" s="47" t="s">
        <v>204</v>
      </c>
      <c r="B167" s="12"/>
      <c r="C167" s="12"/>
      <c r="D167" s="12"/>
      <c r="E167" s="7"/>
      <c r="F167" s="7"/>
      <c r="G167" s="7"/>
      <c r="H167" s="7"/>
      <c r="I167" s="9"/>
      <c r="J167" s="7"/>
      <c r="K167" s="10"/>
      <c r="L167" s="63"/>
      <c r="M167" s="68" t="s">
        <v>307</v>
      </c>
      <c r="N167" s="48">
        <f>INDEX(Montant,MATCH(M167,Type_d_Adhésion,0))</f>
        <v>0</v>
      </c>
      <c r="O167" s="68" t="s">
        <v>304</v>
      </c>
      <c r="P167" s="48">
        <f>INDEX(Montant2,MATCH(O167,Type_de_Cours,0))</f>
        <v>0</v>
      </c>
      <c r="Q167" s="72">
        <f>SUM(N167+P167)</f>
        <v>0</v>
      </c>
      <c r="R167" s="76" t="str">
        <f>IF(OR($D167&lt;&gt;"ü",COUNTIF($E$3:E167,E167)&gt;1),"Pas de réduction",INDEX(Reductions[Réduction Famille],MATCH(SUMIFS(Q:Q,E:E,E167),Reductions[Seuil],1),1))</f>
        <v>Pas de réduction</v>
      </c>
      <c r="S167" s="77">
        <f>IF(OR(R167="Pas de réduction",COUNTIF($E$3:E167,E167)&gt;1),0,VLOOKUP(R167,Reductions[],3,0)*SUMIFS(Q:Q,E:E,E167))</f>
        <v>0</v>
      </c>
      <c r="T167" s="24">
        <f>IF(D167="ü",SUMIFS(Q:Q,E:E,E167),Q167)-S167</f>
        <v>0</v>
      </c>
      <c r="U167" s="14" t="s">
        <v>309</v>
      </c>
      <c r="V167" s="48">
        <f>INDEX(Montant3,MATCH(U167,Niveau_de_Sponsoring,0))</f>
        <v>0</v>
      </c>
      <c r="W167" s="82">
        <f>SUM(T167+V167)</f>
        <v>0</v>
      </c>
      <c r="X167" s="56" t="s">
        <v>307</v>
      </c>
    </row>
    <row r="168" spans="1:24" ht="19.5" customHeight="1" x14ac:dyDescent="0.25">
      <c r="A168" s="47" t="s">
        <v>205</v>
      </c>
      <c r="B168" s="12"/>
      <c r="C168" s="12"/>
      <c r="D168" s="12"/>
      <c r="E168" s="7"/>
      <c r="F168" s="7"/>
      <c r="G168" s="7"/>
      <c r="H168" s="7"/>
      <c r="I168" s="9"/>
      <c r="J168" s="7"/>
      <c r="K168" s="10"/>
      <c r="L168" s="63"/>
      <c r="M168" s="68" t="s">
        <v>307</v>
      </c>
      <c r="N168" s="48">
        <f>INDEX(Montant,MATCH(M168,Type_d_Adhésion,0))</f>
        <v>0</v>
      </c>
      <c r="O168" s="68" t="s">
        <v>304</v>
      </c>
      <c r="P168" s="48">
        <f>INDEX(Montant2,MATCH(O168,Type_de_Cours,0))</f>
        <v>0</v>
      </c>
      <c r="Q168" s="72">
        <f>SUM(N168+P168)</f>
        <v>0</v>
      </c>
      <c r="R168" s="76" t="str">
        <f>IF(OR($D168&lt;&gt;"ü",COUNTIF($E$3:E168,E168)&gt;1),"Pas de réduction",INDEX(Reductions[Réduction Famille],MATCH(SUMIFS(Q:Q,E:E,E168),Reductions[Seuil],1),1))</f>
        <v>Pas de réduction</v>
      </c>
      <c r="S168" s="77">
        <f>IF(OR(R168="Pas de réduction",COUNTIF($E$3:E168,E168)&gt;1),0,VLOOKUP(R168,Reductions[],3,0)*SUMIFS(Q:Q,E:E,E168))</f>
        <v>0</v>
      </c>
      <c r="T168" s="24">
        <f>IF(D168="ü",SUMIFS(Q:Q,E:E,E168),Q168)-S168</f>
        <v>0</v>
      </c>
      <c r="U168" s="14" t="s">
        <v>309</v>
      </c>
      <c r="V168" s="48">
        <f>INDEX(Montant3,MATCH(U168,Niveau_de_Sponsoring,0))</f>
        <v>0</v>
      </c>
      <c r="W168" s="82">
        <f>SUM(T168+V168)</f>
        <v>0</v>
      </c>
      <c r="X168" s="56" t="s">
        <v>307</v>
      </c>
    </row>
    <row r="169" spans="1:24" ht="19.5" customHeight="1" x14ac:dyDescent="0.25">
      <c r="A169" s="47" t="s">
        <v>206</v>
      </c>
      <c r="B169" s="12"/>
      <c r="C169" s="12"/>
      <c r="D169" s="12"/>
      <c r="E169" s="7"/>
      <c r="F169" s="7"/>
      <c r="G169" s="7"/>
      <c r="H169" s="7"/>
      <c r="I169" s="9"/>
      <c r="J169" s="7"/>
      <c r="K169" s="10"/>
      <c r="L169" s="63"/>
      <c r="M169" s="68" t="s">
        <v>307</v>
      </c>
      <c r="N169" s="48">
        <f>INDEX(Montant,MATCH(M169,Type_d_Adhésion,0))</f>
        <v>0</v>
      </c>
      <c r="O169" s="68" t="s">
        <v>304</v>
      </c>
      <c r="P169" s="48">
        <f>INDEX(Montant2,MATCH(O169,Type_de_Cours,0))</f>
        <v>0</v>
      </c>
      <c r="Q169" s="72">
        <f>SUM(N169+P169)</f>
        <v>0</v>
      </c>
      <c r="R169" s="76" t="str">
        <f>IF(OR($D169&lt;&gt;"ü",COUNTIF($E$3:E169,E169)&gt;1),"Pas de réduction",INDEX(Reductions[Réduction Famille],MATCH(SUMIFS(Q:Q,E:E,E169),Reductions[Seuil],1),1))</f>
        <v>Pas de réduction</v>
      </c>
      <c r="S169" s="77">
        <f>IF(OR(R169="Pas de réduction",COUNTIF($E$3:E169,E169)&gt;1),0,VLOOKUP(R169,Reductions[],3,0)*SUMIFS(Q:Q,E:E,E169))</f>
        <v>0</v>
      </c>
      <c r="T169" s="24">
        <f>IF(D169="ü",SUMIFS(Q:Q,E:E,E169),Q169)-S169</f>
        <v>0</v>
      </c>
      <c r="U169" s="14" t="s">
        <v>309</v>
      </c>
      <c r="V169" s="48">
        <f>INDEX(Montant3,MATCH(U169,Niveau_de_Sponsoring,0))</f>
        <v>0</v>
      </c>
      <c r="W169" s="82">
        <f>SUM(T169+V169)</f>
        <v>0</v>
      </c>
      <c r="X169" s="56" t="s">
        <v>307</v>
      </c>
    </row>
    <row r="170" spans="1:24" ht="19.5" customHeight="1" x14ac:dyDescent="0.25">
      <c r="A170" s="47" t="s">
        <v>207</v>
      </c>
      <c r="B170" s="12"/>
      <c r="C170" s="12"/>
      <c r="D170" s="12"/>
      <c r="E170" s="7"/>
      <c r="F170" s="7"/>
      <c r="G170" s="7"/>
      <c r="H170" s="7"/>
      <c r="I170" s="9"/>
      <c r="J170" s="7"/>
      <c r="K170" s="10"/>
      <c r="L170" s="63"/>
      <c r="M170" s="68" t="s">
        <v>307</v>
      </c>
      <c r="N170" s="48">
        <f>INDEX(Montant,MATCH(M170,Type_d_Adhésion,0))</f>
        <v>0</v>
      </c>
      <c r="O170" s="68" t="s">
        <v>304</v>
      </c>
      <c r="P170" s="48">
        <f>INDEX(Montant2,MATCH(O170,Type_de_Cours,0))</f>
        <v>0</v>
      </c>
      <c r="Q170" s="72">
        <f>SUM(N170+P170)</f>
        <v>0</v>
      </c>
      <c r="R170" s="76" t="str">
        <f>IF(OR($D170&lt;&gt;"ü",COUNTIF($E$3:E170,E170)&gt;1),"Pas de réduction",INDEX(Reductions[Réduction Famille],MATCH(SUMIFS(Q:Q,E:E,E170),Reductions[Seuil],1),1))</f>
        <v>Pas de réduction</v>
      </c>
      <c r="S170" s="77">
        <f>IF(OR(R170="Pas de réduction",COUNTIF($E$3:E170,E170)&gt;1),0,VLOOKUP(R170,Reductions[],3,0)*SUMIFS(Q:Q,E:E,E170))</f>
        <v>0</v>
      </c>
      <c r="T170" s="24">
        <f>IF(D170="ü",SUMIFS(Q:Q,E:E,E170),Q170)-S170</f>
        <v>0</v>
      </c>
      <c r="U170" s="14" t="s">
        <v>309</v>
      </c>
      <c r="V170" s="48">
        <f>INDEX(Montant3,MATCH(U170,Niveau_de_Sponsoring,0))</f>
        <v>0</v>
      </c>
      <c r="W170" s="82">
        <f>SUM(T170+V170)</f>
        <v>0</v>
      </c>
      <c r="X170" s="56" t="s">
        <v>307</v>
      </c>
    </row>
    <row r="171" spans="1:24" ht="19.5" customHeight="1" x14ac:dyDescent="0.25">
      <c r="A171" s="47" t="s">
        <v>208</v>
      </c>
      <c r="B171" s="12"/>
      <c r="C171" s="12"/>
      <c r="D171" s="12"/>
      <c r="E171" s="7"/>
      <c r="F171" s="7"/>
      <c r="G171" s="7"/>
      <c r="H171" s="7"/>
      <c r="I171" s="9"/>
      <c r="J171" s="7"/>
      <c r="K171" s="10"/>
      <c r="L171" s="63"/>
      <c r="M171" s="68" t="s">
        <v>307</v>
      </c>
      <c r="N171" s="48">
        <f>INDEX(Montant,MATCH(M171,Type_d_Adhésion,0))</f>
        <v>0</v>
      </c>
      <c r="O171" s="68" t="s">
        <v>304</v>
      </c>
      <c r="P171" s="48">
        <f>INDEX(Montant2,MATCH(O171,Type_de_Cours,0))</f>
        <v>0</v>
      </c>
      <c r="Q171" s="72">
        <f>SUM(N171+P171)</f>
        <v>0</v>
      </c>
      <c r="R171" s="76" t="str">
        <f>IF(OR($D171&lt;&gt;"ü",COUNTIF($E$3:E171,E171)&gt;1),"Pas de réduction",INDEX(Reductions[Réduction Famille],MATCH(SUMIFS(Q:Q,E:E,E171),Reductions[Seuil],1),1))</f>
        <v>Pas de réduction</v>
      </c>
      <c r="S171" s="77">
        <f>IF(OR(R171="Pas de réduction",COUNTIF($E$3:E171,E171)&gt;1),0,VLOOKUP(R171,Reductions[],3,0)*SUMIFS(Q:Q,E:E,E171))</f>
        <v>0</v>
      </c>
      <c r="T171" s="24">
        <f>IF(D171="ü",SUMIFS(Q:Q,E:E,E171),Q171)-S171</f>
        <v>0</v>
      </c>
      <c r="U171" s="14" t="s">
        <v>309</v>
      </c>
      <c r="V171" s="48">
        <f>INDEX(Montant3,MATCH(U171,Niveau_de_Sponsoring,0))</f>
        <v>0</v>
      </c>
      <c r="W171" s="82">
        <f>SUM(T171+V171)</f>
        <v>0</v>
      </c>
      <c r="X171" s="56" t="s">
        <v>307</v>
      </c>
    </row>
    <row r="172" spans="1:24" ht="19.5" customHeight="1" x14ac:dyDescent="0.25">
      <c r="A172" s="47" t="s">
        <v>209</v>
      </c>
      <c r="B172" s="12"/>
      <c r="C172" s="12"/>
      <c r="D172" s="12"/>
      <c r="E172" s="7"/>
      <c r="F172" s="7"/>
      <c r="G172" s="7"/>
      <c r="H172" s="7"/>
      <c r="I172" s="9"/>
      <c r="J172" s="7"/>
      <c r="K172" s="10"/>
      <c r="L172" s="63"/>
      <c r="M172" s="68" t="s">
        <v>307</v>
      </c>
      <c r="N172" s="48">
        <f>INDEX(Montant,MATCH(M172,Type_d_Adhésion,0))</f>
        <v>0</v>
      </c>
      <c r="O172" s="68" t="s">
        <v>304</v>
      </c>
      <c r="P172" s="48">
        <f>INDEX(Montant2,MATCH(O172,Type_de_Cours,0))</f>
        <v>0</v>
      </c>
      <c r="Q172" s="72">
        <f>SUM(N172+P172)</f>
        <v>0</v>
      </c>
      <c r="R172" s="76" t="str">
        <f>IF(OR($D172&lt;&gt;"ü",COUNTIF($E$3:E172,E172)&gt;1),"Pas de réduction",INDEX(Reductions[Réduction Famille],MATCH(SUMIFS(Q:Q,E:E,E172),Reductions[Seuil],1),1))</f>
        <v>Pas de réduction</v>
      </c>
      <c r="S172" s="77">
        <f>IF(OR(R172="Pas de réduction",COUNTIF($E$3:E172,E172)&gt;1),0,VLOOKUP(R172,Reductions[],3,0)*SUMIFS(Q:Q,E:E,E172))</f>
        <v>0</v>
      </c>
      <c r="T172" s="24">
        <f>IF(D172="ü",SUMIFS(Q:Q,E:E,E172),Q172)-S172</f>
        <v>0</v>
      </c>
      <c r="U172" s="14" t="s">
        <v>309</v>
      </c>
      <c r="V172" s="48">
        <f>INDEX(Montant3,MATCH(U172,Niveau_de_Sponsoring,0))</f>
        <v>0</v>
      </c>
      <c r="W172" s="82">
        <f>SUM(T172+V172)</f>
        <v>0</v>
      </c>
      <c r="X172" s="56" t="s">
        <v>307</v>
      </c>
    </row>
    <row r="173" spans="1:24" ht="19.5" customHeight="1" x14ac:dyDescent="0.25">
      <c r="A173" s="47" t="s">
        <v>210</v>
      </c>
      <c r="B173" s="12"/>
      <c r="C173" s="12"/>
      <c r="D173" s="12"/>
      <c r="E173" s="7"/>
      <c r="F173" s="7"/>
      <c r="G173" s="7"/>
      <c r="H173" s="7"/>
      <c r="I173" s="9"/>
      <c r="J173" s="7"/>
      <c r="K173" s="10"/>
      <c r="L173" s="63"/>
      <c r="M173" s="68" t="s">
        <v>307</v>
      </c>
      <c r="N173" s="48">
        <f>INDEX(Montant,MATCH(M173,Type_d_Adhésion,0))</f>
        <v>0</v>
      </c>
      <c r="O173" s="68" t="s">
        <v>304</v>
      </c>
      <c r="P173" s="48">
        <f>INDEX(Montant2,MATCH(O173,Type_de_Cours,0))</f>
        <v>0</v>
      </c>
      <c r="Q173" s="72">
        <f>SUM(N173+P173)</f>
        <v>0</v>
      </c>
      <c r="R173" s="76" t="str">
        <f>IF(OR($D173&lt;&gt;"ü",COUNTIF($E$3:E173,E173)&gt;1),"Pas de réduction",INDEX(Reductions[Réduction Famille],MATCH(SUMIFS(Q:Q,E:E,E173),Reductions[Seuil],1),1))</f>
        <v>Pas de réduction</v>
      </c>
      <c r="S173" s="77">
        <f>IF(OR(R173="Pas de réduction",COUNTIF($E$3:E173,E173)&gt;1),0,VLOOKUP(R173,Reductions[],3,0)*SUMIFS(Q:Q,E:E,E173))</f>
        <v>0</v>
      </c>
      <c r="T173" s="24">
        <f>IF(D173="ü",SUMIFS(Q:Q,E:E,E173),Q173)-S173</f>
        <v>0</v>
      </c>
      <c r="U173" s="14" t="s">
        <v>309</v>
      </c>
      <c r="V173" s="48">
        <f>INDEX(Montant3,MATCH(U173,Niveau_de_Sponsoring,0))</f>
        <v>0</v>
      </c>
      <c r="W173" s="82">
        <f>SUM(T173+V173)</f>
        <v>0</v>
      </c>
      <c r="X173" s="56" t="s">
        <v>307</v>
      </c>
    </row>
    <row r="174" spans="1:24" ht="19.5" customHeight="1" x14ac:dyDescent="0.25">
      <c r="A174" s="47" t="s">
        <v>211</v>
      </c>
      <c r="B174" s="12"/>
      <c r="C174" s="12"/>
      <c r="D174" s="12"/>
      <c r="E174" s="7"/>
      <c r="F174" s="7"/>
      <c r="G174" s="7"/>
      <c r="H174" s="7"/>
      <c r="I174" s="9"/>
      <c r="J174" s="7"/>
      <c r="K174" s="10"/>
      <c r="L174" s="63"/>
      <c r="M174" s="68" t="s">
        <v>307</v>
      </c>
      <c r="N174" s="48">
        <f>INDEX(Montant,MATCH(M174,Type_d_Adhésion,0))</f>
        <v>0</v>
      </c>
      <c r="O174" s="68" t="s">
        <v>304</v>
      </c>
      <c r="P174" s="48">
        <f>INDEX(Montant2,MATCH(O174,Type_de_Cours,0))</f>
        <v>0</v>
      </c>
      <c r="Q174" s="72">
        <f>SUM(N174+P174)</f>
        <v>0</v>
      </c>
      <c r="R174" s="76" t="str">
        <f>IF(OR($D174&lt;&gt;"ü",COUNTIF($E$3:E174,E174)&gt;1),"Pas de réduction",INDEX(Reductions[Réduction Famille],MATCH(SUMIFS(Q:Q,E:E,E174),Reductions[Seuil],1),1))</f>
        <v>Pas de réduction</v>
      </c>
      <c r="S174" s="77">
        <f>IF(OR(R174="Pas de réduction",COUNTIF($E$3:E174,E174)&gt;1),0,VLOOKUP(R174,Reductions[],3,0)*SUMIFS(Q:Q,E:E,E174))</f>
        <v>0</v>
      </c>
      <c r="T174" s="24">
        <f>IF(D174="ü",SUMIFS(Q:Q,E:E,E174),Q174)-S174</f>
        <v>0</v>
      </c>
      <c r="U174" s="14" t="s">
        <v>309</v>
      </c>
      <c r="V174" s="48">
        <f>INDEX(Montant3,MATCH(U174,Niveau_de_Sponsoring,0))</f>
        <v>0</v>
      </c>
      <c r="W174" s="82">
        <f>SUM(T174+V174)</f>
        <v>0</v>
      </c>
      <c r="X174" s="56" t="s">
        <v>307</v>
      </c>
    </row>
    <row r="175" spans="1:24" ht="19.5" customHeight="1" x14ac:dyDescent="0.25">
      <c r="A175" s="47" t="s">
        <v>212</v>
      </c>
      <c r="B175" s="12"/>
      <c r="C175" s="12"/>
      <c r="D175" s="12"/>
      <c r="E175" s="7"/>
      <c r="F175" s="7"/>
      <c r="G175" s="7"/>
      <c r="H175" s="7"/>
      <c r="I175" s="9"/>
      <c r="J175" s="7"/>
      <c r="K175" s="10"/>
      <c r="L175" s="63"/>
      <c r="M175" s="68" t="s">
        <v>307</v>
      </c>
      <c r="N175" s="48">
        <f>INDEX(Montant,MATCH(M175,Type_d_Adhésion,0))</f>
        <v>0</v>
      </c>
      <c r="O175" s="68" t="s">
        <v>304</v>
      </c>
      <c r="P175" s="48">
        <f>INDEX(Montant2,MATCH(O175,Type_de_Cours,0))</f>
        <v>0</v>
      </c>
      <c r="Q175" s="72">
        <f>SUM(N175+P175)</f>
        <v>0</v>
      </c>
      <c r="R175" s="76" t="str">
        <f>IF(OR($D175&lt;&gt;"ü",COUNTIF($E$3:E175,E175)&gt;1),"Pas de réduction",INDEX(Reductions[Réduction Famille],MATCH(SUMIFS(Q:Q,E:E,E175),Reductions[Seuil],1),1))</f>
        <v>Pas de réduction</v>
      </c>
      <c r="S175" s="77">
        <f>IF(OR(R175="Pas de réduction",COUNTIF($E$3:E175,E175)&gt;1),0,VLOOKUP(R175,Reductions[],3,0)*SUMIFS(Q:Q,E:E,E175))</f>
        <v>0</v>
      </c>
      <c r="T175" s="24">
        <f>IF(D175="ü",SUMIFS(Q:Q,E:E,E175),Q175)-S175</f>
        <v>0</v>
      </c>
      <c r="U175" s="14" t="s">
        <v>309</v>
      </c>
      <c r="V175" s="48">
        <f>INDEX(Montant3,MATCH(U175,Niveau_de_Sponsoring,0))</f>
        <v>0</v>
      </c>
      <c r="W175" s="82">
        <f>SUM(T175+V175)</f>
        <v>0</v>
      </c>
      <c r="X175" s="56" t="s">
        <v>307</v>
      </c>
    </row>
    <row r="176" spans="1:24" ht="19.5" customHeight="1" x14ac:dyDescent="0.25">
      <c r="A176" s="47" t="s">
        <v>213</v>
      </c>
      <c r="B176" s="12"/>
      <c r="C176" s="12"/>
      <c r="D176" s="12"/>
      <c r="E176" s="7"/>
      <c r="F176" s="7"/>
      <c r="G176" s="7"/>
      <c r="H176" s="7"/>
      <c r="I176" s="9"/>
      <c r="J176" s="7"/>
      <c r="K176" s="10"/>
      <c r="L176" s="63"/>
      <c r="M176" s="68" t="s">
        <v>307</v>
      </c>
      <c r="N176" s="48">
        <f>INDEX(Montant,MATCH(M176,Type_d_Adhésion,0))</f>
        <v>0</v>
      </c>
      <c r="O176" s="68" t="s">
        <v>304</v>
      </c>
      <c r="P176" s="48">
        <f>INDEX(Montant2,MATCH(O176,Type_de_Cours,0))</f>
        <v>0</v>
      </c>
      <c r="Q176" s="72">
        <f>SUM(N176+P176)</f>
        <v>0</v>
      </c>
      <c r="R176" s="76" t="str">
        <f>IF(OR($D176&lt;&gt;"ü",COUNTIF($E$3:E176,E176)&gt;1),"Pas de réduction",INDEX(Reductions[Réduction Famille],MATCH(SUMIFS(Q:Q,E:E,E176),Reductions[Seuil],1),1))</f>
        <v>Pas de réduction</v>
      </c>
      <c r="S176" s="77">
        <f>IF(OR(R176="Pas de réduction",COUNTIF($E$3:E176,E176)&gt;1),0,VLOOKUP(R176,Reductions[],3,0)*SUMIFS(Q:Q,E:E,E176))</f>
        <v>0</v>
      </c>
      <c r="T176" s="24">
        <f>IF(D176="ü",SUMIFS(Q:Q,E:E,E176),Q176)-S176</f>
        <v>0</v>
      </c>
      <c r="U176" s="14" t="s">
        <v>309</v>
      </c>
      <c r="V176" s="48">
        <f>INDEX(Montant3,MATCH(U176,Niveau_de_Sponsoring,0))</f>
        <v>0</v>
      </c>
      <c r="W176" s="82">
        <f>SUM(T176+V176)</f>
        <v>0</v>
      </c>
      <c r="X176" s="56" t="s">
        <v>307</v>
      </c>
    </row>
    <row r="177" spans="1:24" ht="19.5" customHeight="1" x14ac:dyDescent="0.25">
      <c r="A177" s="47" t="s">
        <v>214</v>
      </c>
      <c r="B177" s="12"/>
      <c r="C177" s="12"/>
      <c r="D177" s="12"/>
      <c r="E177" s="7"/>
      <c r="F177" s="7"/>
      <c r="G177" s="7"/>
      <c r="H177" s="7"/>
      <c r="I177" s="9"/>
      <c r="J177" s="7"/>
      <c r="K177" s="10"/>
      <c r="L177" s="63"/>
      <c r="M177" s="68" t="s">
        <v>307</v>
      </c>
      <c r="N177" s="48">
        <f>INDEX(Montant,MATCH(M177,Type_d_Adhésion,0))</f>
        <v>0</v>
      </c>
      <c r="O177" s="68" t="s">
        <v>304</v>
      </c>
      <c r="P177" s="48">
        <f>INDEX(Montant2,MATCH(O177,Type_de_Cours,0))</f>
        <v>0</v>
      </c>
      <c r="Q177" s="72">
        <f>SUM(N177+P177)</f>
        <v>0</v>
      </c>
      <c r="R177" s="76" t="str">
        <f>IF(OR($D177&lt;&gt;"ü",COUNTIF($E$3:E177,E177)&gt;1),"Pas de réduction",INDEX(Reductions[Réduction Famille],MATCH(SUMIFS(Q:Q,E:E,E177),Reductions[Seuil],1),1))</f>
        <v>Pas de réduction</v>
      </c>
      <c r="S177" s="77">
        <f>IF(OR(R177="Pas de réduction",COUNTIF($E$3:E177,E177)&gt;1),0,VLOOKUP(R177,Reductions[],3,0)*SUMIFS(Q:Q,E:E,E177))</f>
        <v>0</v>
      </c>
      <c r="T177" s="24">
        <f>IF(D177="ü",SUMIFS(Q:Q,E:E,E177),Q177)-S177</f>
        <v>0</v>
      </c>
      <c r="U177" s="14" t="s">
        <v>309</v>
      </c>
      <c r="V177" s="48">
        <f>INDEX(Montant3,MATCH(U177,Niveau_de_Sponsoring,0))</f>
        <v>0</v>
      </c>
      <c r="W177" s="82">
        <f>SUM(T177+V177)</f>
        <v>0</v>
      </c>
      <c r="X177" s="56" t="s">
        <v>307</v>
      </c>
    </row>
    <row r="178" spans="1:24" ht="19.5" customHeight="1" x14ac:dyDescent="0.25">
      <c r="A178" s="47" t="s">
        <v>215</v>
      </c>
      <c r="B178" s="12"/>
      <c r="C178" s="12"/>
      <c r="D178" s="12"/>
      <c r="E178" s="7"/>
      <c r="F178" s="7"/>
      <c r="G178" s="7"/>
      <c r="H178" s="7"/>
      <c r="I178" s="9"/>
      <c r="J178" s="7"/>
      <c r="K178" s="10"/>
      <c r="L178" s="63"/>
      <c r="M178" s="68" t="s">
        <v>307</v>
      </c>
      <c r="N178" s="48">
        <f>INDEX(Montant,MATCH(M178,Type_d_Adhésion,0))</f>
        <v>0</v>
      </c>
      <c r="O178" s="68" t="s">
        <v>304</v>
      </c>
      <c r="P178" s="48">
        <f>INDEX(Montant2,MATCH(O178,Type_de_Cours,0))</f>
        <v>0</v>
      </c>
      <c r="Q178" s="72">
        <f>SUM(N178+P178)</f>
        <v>0</v>
      </c>
      <c r="R178" s="76" t="str">
        <f>IF(OR($D178&lt;&gt;"ü",COUNTIF($E$3:E178,E178)&gt;1),"Pas de réduction",INDEX(Reductions[Réduction Famille],MATCH(SUMIFS(Q:Q,E:E,E178),Reductions[Seuil],1),1))</f>
        <v>Pas de réduction</v>
      </c>
      <c r="S178" s="77">
        <f>IF(OR(R178="Pas de réduction",COUNTIF($E$3:E178,E178)&gt;1),0,VLOOKUP(R178,Reductions[],3,0)*SUMIFS(Q:Q,E:E,E178))</f>
        <v>0</v>
      </c>
      <c r="T178" s="24">
        <f>IF(D178="ü",SUMIFS(Q:Q,E:E,E178),Q178)-S178</f>
        <v>0</v>
      </c>
      <c r="U178" s="14" t="s">
        <v>309</v>
      </c>
      <c r="V178" s="48">
        <f>INDEX(Montant3,MATCH(U178,Niveau_de_Sponsoring,0))</f>
        <v>0</v>
      </c>
      <c r="W178" s="82">
        <f>SUM(T178+V178)</f>
        <v>0</v>
      </c>
      <c r="X178" s="56" t="s">
        <v>307</v>
      </c>
    </row>
    <row r="179" spans="1:24" ht="19.5" customHeight="1" x14ac:dyDescent="0.25">
      <c r="A179" s="47" t="s">
        <v>216</v>
      </c>
      <c r="B179" s="12"/>
      <c r="C179" s="12"/>
      <c r="D179" s="12"/>
      <c r="E179" s="7"/>
      <c r="F179" s="7"/>
      <c r="G179" s="7"/>
      <c r="H179" s="7"/>
      <c r="I179" s="9"/>
      <c r="J179" s="7"/>
      <c r="K179" s="10"/>
      <c r="L179" s="63"/>
      <c r="M179" s="68" t="s">
        <v>307</v>
      </c>
      <c r="N179" s="48">
        <f>INDEX(Montant,MATCH(M179,Type_d_Adhésion,0))</f>
        <v>0</v>
      </c>
      <c r="O179" s="68" t="s">
        <v>304</v>
      </c>
      <c r="P179" s="48">
        <f>INDEX(Montant2,MATCH(O179,Type_de_Cours,0))</f>
        <v>0</v>
      </c>
      <c r="Q179" s="72">
        <f>SUM(N179+P179)</f>
        <v>0</v>
      </c>
      <c r="R179" s="76" t="str">
        <f>IF(OR($D179&lt;&gt;"ü",COUNTIF($E$3:E179,E179)&gt;1),"Pas de réduction",INDEX(Reductions[Réduction Famille],MATCH(SUMIFS(Q:Q,E:E,E179),Reductions[Seuil],1),1))</f>
        <v>Pas de réduction</v>
      </c>
      <c r="S179" s="77">
        <f>IF(OR(R179="Pas de réduction",COUNTIF($E$3:E179,E179)&gt;1),0,VLOOKUP(R179,Reductions[],3,0)*SUMIFS(Q:Q,E:E,E179))</f>
        <v>0</v>
      </c>
      <c r="T179" s="24">
        <f>IF(D179="ü",SUMIFS(Q:Q,E:E,E179),Q179)-S179</f>
        <v>0</v>
      </c>
      <c r="U179" s="14" t="s">
        <v>309</v>
      </c>
      <c r="V179" s="48">
        <f>INDEX(Montant3,MATCH(U179,Niveau_de_Sponsoring,0))</f>
        <v>0</v>
      </c>
      <c r="W179" s="82">
        <f>SUM(T179+V179)</f>
        <v>0</v>
      </c>
      <c r="X179" s="56" t="s">
        <v>307</v>
      </c>
    </row>
    <row r="180" spans="1:24" ht="19.5" customHeight="1" x14ac:dyDescent="0.25">
      <c r="A180" s="47" t="s">
        <v>217</v>
      </c>
      <c r="B180" s="12"/>
      <c r="C180" s="12"/>
      <c r="D180" s="12"/>
      <c r="E180" s="7"/>
      <c r="F180" s="7"/>
      <c r="G180" s="7"/>
      <c r="H180" s="7"/>
      <c r="I180" s="9"/>
      <c r="J180" s="7"/>
      <c r="K180" s="10"/>
      <c r="L180" s="63"/>
      <c r="M180" s="68" t="s">
        <v>307</v>
      </c>
      <c r="N180" s="48">
        <f>INDEX(Montant,MATCH(M180,Type_d_Adhésion,0))</f>
        <v>0</v>
      </c>
      <c r="O180" s="68" t="s">
        <v>304</v>
      </c>
      <c r="P180" s="48">
        <f>INDEX(Montant2,MATCH(O180,Type_de_Cours,0))</f>
        <v>0</v>
      </c>
      <c r="Q180" s="72">
        <f>SUM(N180+P180)</f>
        <v>0</v>
      </c>
      <c r="R180" s="76" t="str">
        <f>IF(OR($D180&lt;&gt;"ü",COUNTIF($E$3:E180,E180)&gt;1),"Pas de réduction",INDEX(Reductions[Réduction Famille],MATCH(SUMIFS(Q:Q,E:E,E180),Reductions[Seuil],1),1))</f>
        <v>Pas de réduction</v>
      </c>
      <c r="S180" s="77">
        <f>IF(OR(R180="Pas de réduction",COUNTIF($E$3:E180,E180)&gt;1),0,VLOOKUP(R180,Reductions[],3,0)*SUMIFS(Q:Q,E:E,E180))</f>
        <v>0</v>
      </c>
      <c r="T180" s="24">
        <f>IF(D180="ü",SUMIFS(Q:Q,E:E,E180),Q180)-S180</f>
        <v>0</v>
      </c>
      <c r="U180" s="14" t="s">
        <v>309</v>
      </c>
      <c r="V180" s="48">
        <f>INDEX(Montant3,MATCH(U180,Niveau_de_Sponsoring,0))</f>
        <v>0</v>
      </c>
      <c r="W180" s="82">
        <f>SUM(T180+V180)</f>
        <v>0</v>
      </c>
      <c r="X180" s="56" t="s">
        <v>307</v>
      </c>
    </row>
    <row r="181" spans="1:24" ht="19.5" customHeight="1" x14ac:dyDescent="0.25">
      <c r="A181" s="47" t="s">
        <v>218</v>
      </c>
      <c r="B181" s="12"/>
      <c r="C181" s="12"/>
      <c r="D181" s="12"/>
      <c r="E181" s="7"/>
      <c r="F181" s="7"/>
      <c r="G181" s="7"/>
      <c r="H181" s="7"/>
      <c r="I181" s="9"/>
      <c r="J181" s="7"/>
      <c r="K181" s="10"/>
      <c r="L181" s="63"/>
      <c r="M181" s="68" t="s">
        <v>307</v>
      </c>
      <c r="N181" s="48">
        <f>INDEX(Montant,MATCH(M181,Type_d_Adhésion,0))</f>
        <v>0</v>
      </c>
      <c r="O181" s="68" t="s">
        <v>304</v>
      </c>
      <c r="P181" s="48">
        <f>INDEX(Montant2,MATCH(O181,Type_de_Cours,0))</f>
        <v>0</v>
      </c>
      <c r="Q181" s="72">
        <f>SUM(N181+P181)</f>
        <v>0</v>
      </c>
      <c r="R181" s="76" t="str">
        <f>IF(OR($D181&lt;&gt;"ü",COUNTIF($E$3:E181,E181)&gt;1),"Pas de réduction",INDEX(Reductions[Réduction Famille],MATCH(SUMIFS(Q:Q,E:E,E181),Reductions[Seuil],1),1))</f>
        <v>Pas de réduction</v>
      </c>
      <c r="S181" s="77">
        <f>IF(OR(R181="Pas de réduction",COUNTIF($E$3:E181,E181)&gt;1),0,VLOOKUP(R181,Reductions[],3,0)*SUMIFS(Q:Q,E:E,E181))</f>
        <v>0</v>
      </c>
      <c r="T181" s="24">
        <f>IF(D181="ü",SUMIFS(Q:Q,E:E,E181),Q181)-S181</f>
        <v>0</v>
      </c>
      <c r="U181" s="14" t="s">
        <v>309</v>
      </c>
      <c r="V181" s="48">
        <f>INDEX(Montant3,MATCH(U181,Niveau_de_Sponsoring,0))</f>
        <v>0</v>
      </c>
      <c r="W181" s="82">
        <f>SUM(T181+V181)</f>
        <v>0</v>
      </c>
      <c r="X181" s="56" t="s">
        <v>307</v>
      </c>
    </row>
    <row r="182" spans="1:24" ht="19.5" customHeight="1" x14ac:dyDescent="0.25">
      <c r="A182" s="47" t="s">
        <v>219</v>
      </c>
      <c r="B182" s="12"/>
      <c r="C182" s="12"/>
      <c r="D182" s="12"/>
      <c r="E182" s="7"/>
      <c r="F182" s="7"/>
      <c r="G182" s="7"/>
      <c r="H182" s="7"/>
      <c r="I182" s="9"/>
      <c r="J182" s="7"/>
      <c r="K182" s="10"/>
      <c r="L182" s="63"/>
      <c r="M182" s="68" t="s">
        <v>307</v>
      </c>
      <c r="N182" s="48">
        <f>INDEX(Montant,MATCH(M182,Type_d_Adhésion,0))</f>
        <v>0</v>
      </c>
      <c r="O182" s="68" t="s">
        <v>304</v>
      </c>
      <c r="P182" s="48">
        <f>INDEX(Montant2,MATCH(O182,Type_de_Cours,0))</f>
        <v>0</v>
      </c>
      <c r="Q182" s="72">
        <f>SUM(N182+P182)</f>
        <v>0</v>
      </c>
      <c r="R182" s="76" t="str">
        <f>IF(OR($D182&lt;&gt;"ü",COUNTIF($E$3:E182,E182)&gt;1),"Pas de réduction",INDEX(Reductions[Réduction Famille],MATCH(SUMIFS(Q:Q,E:E,E182),Reductions[Seuil],1),1))</f>
        <v>Pas de réduction</v>
      </c>
      <c r="S182" s="77">
        <f>IF(OR(R182="Pas de réduction",COUNTIF($E$3:E182,E182)&gt;1),0,VLOOKUP(R182,Reductions[],3,0)*SUMIFS(Q:Q,E:E,E182))</f>
        <v>0</v>
      </c>
      <c r="T182" s="24">
        <f>IF(D182="ü",SUMIFS(Q:Q,E:E,E182),Q182)-S182</f>
        <v>0</v>
      </c>
      <c r="U182" s="14" t="s">
        <v>309</v>
      </c>
      <c r="V182" s="48">
        <f>INDEX(Montant3,MATCH(U182,Niveau_de_Sponsoring,0))</f>
        <v>0</v>
      </c>
      <c r="W182" s="82">
        <f>SUM(T182+V182)</f>
        <v>0</v>
      </c>
      <c r="X182" s="56" t="s">
        <v>307</v>
      </c>
    </row>
    <row r="183" spans="1:24" ht="19.5" customHeight="1" x14ac:dyDescent="0.25">
      <c r="A183" s="47" t="s">
        <v>220</v>
      </c>
      <c r="B183" s="12"/>
      <c r="C183" s="12"/>
      <c r="D183" s="12"/>
      <c r="E183" s="7"/>
      <c r="F183" s="7"/>
      <c r="G183" s="7"/>
      <c r="H183" s="7"/>
      <c r="I183" s="9"/>
      <c r="J183" s="7"/>
      <c r="K183" s="10"/>
      <c r="L183" s="63"/>
      <c r="M183" s="68" t="s">
        <v>307</v>
      </c>
      <c r="N183" s="48">
        <f>INDEX(Montant,MATCH(M183,Type_d_Adhésion,0))</f>
        <v>0</v>
      </c>
      <c r="O183" s="68" t="s">
        <v>304</v>
      </c>
      <c r="P183" s="48">
        <f>INDEX(Montant2,MATCH(O183,Type_de_Cours,0))</f>
        <v>0</v>
      </c>
      <c r="Q183" s="72">
        <f>SUM(N183+P183)</f>
        <v>0</v>
      </c>
      <c r="R183" s="76" t="str">
        <f>IF(OR($D183&lt;&gt;"ü",COUNTIF($E$3:E183,E183)&gt;1),"Pas de réduction",INDEX(Reductions[Réduction Famille],MATCH(SUMIFS(Q:Q,E:E,E183),Reductions[Seuil],1),1))</f>
        <v>Pas de réduction</v>
      </c>
      <c r="S183" s="77">
        <f>IF(OR(R183="Pas de réduction",COUNTIF($E$3:E183,E183)&gt;1),0,VLOOKUP(R183,Reductions[],3,0)*SUMIFS(Q:Q,E:E,E183))</f>
        <v>0</v>
      </c>
      <c r="T183" s="24">
        <f>IF(D183="ü",SUMIFS(Q:Q,E:E,E183),Q183)-S183</f>
        <v>0</v>
      </c>
      <c r="U183" s="14" t="s">
        <v>309</v>
      </c>
      <c r="V183" s="48">
        <f>INDEX(Montant3,MATCH(U183,Niveau_de_Sponsoring,0))</f>
        <v>0</v>
      </c>
      <c r="W183" s="82">
        <f>SUM(T183+V183)</f>
        <v>0</v>
      </c>
      <c r="X183" s="56" t="s">
        <v>307</v>
      </c>
    </row>
    <row r="184" spans="1:24" ht="19.5" customHeight="1" x14ac:dyDescent="0.25">
      <c r="A184" s="47" t="s">
        <v>221</v>
      </c>
      <c r="B184" s="12"/>
      <c r="C184" s="12"/>
      <c r="D184" s="12"/>
      <c r="E184" s="7"/>
      <c r="F184" s="7"/>
      <c r="G184" s="7"/>
      <c r="H184" s="7"/>
      <c r="I184" s="9"/>
      <c r="J184" s="7"/>
      <c r="K184" s="10"/>
      <c r="L184" s="63"/>
      <c r="M184" s="68" t="s">
        <v>307</v>
      </c>
      <c r="N184" s="48">
        <f>INDEX(Montant,MATCH(M184,Type_d_Adhésion,0))</f>
        <v>0</v>
      </c>
      <c r="O184" s="68" t="s">
        <v>304</v>
      </c>
      <c r="P184" s="48">
        <f>INDEX(Montant2,MATCH(O184,Type_de_Cours,0))</f>
        <v>0</v>
      </c>
      <c r="Q184" s="72">
        <f>SUM(N184+P184)</f>
        <v>0</v>
      </c>
      <c r="R184" s="76" t="str">
        <f>IF(OR($D184&lt;&gt;"ü",COUNTIF($E$3:E184,E184)&gt;1),"Pas de réduction",INDEX(Reductions[Réduction Famille],MATCH(SUMIFS(Q:Q,E:E,E184),Reductions[Seuil],1),1))</f>
        <v>Pas de réduction</v>
      </c>
      <c r="S184" s="77">
        <f>IF(OR(R184="Pas de réduction",COUNTIF($E$3:E184,E184)&gt;1),0,VLOOKUP(R184,Reductions[],3,0)*SUMIFS(Q:Q,E:E,E184))</f>
        <v>0</v>
      </c>
      <c r="T184" s="24">
        <f>IF(D184="ü",SUMIFS(Q:Q,E:E,E184),Q184)-S184</f>
        <v>0</v>
      </c>
      <c r="U184" s="14" t="s">
        <v>309</v>
      </c>
      <c r="V184" s="48">
        <f>INDEX(Montant3,MATCH(U184,Niveau_de_Sponsoring,0))</f>
        <v>0</v>
      </c>
      <c r="W184" s="82">
        <f>SUM(T184+V184)</f>
        <v>0</v>
      </c>
      <c r="X184" s="56" t="s">
        <v>307</v>
      </c>
    </row>
    <row r="185" spans="1:24" ht="19.5" customHeight="1" x14ac:dyDescent="0.25">
      <c r="A185" s="47" t="s">
        <v>222</v>
      </c>
      <c r="B185" s="12"/>
      <c r="C185" s="12"/>
      <c r="D185" s="12"/>
      <c r="E185" s="7"/>
      <c r="F185" s="7"/>
      <c r="G185" s="7"/>
      <c r="H185" s="7"/>
      <c r="I185" s="9"/>
      <c r="J185" s="7"/>
      <c r="K185" s="10"/>
      <c r="L185" s="63"/>
      <c r="M185" s="68" t="s">
        <v>307</v>
      </c>
      <c r="N185" s="48">
        <f>INDEX(Montant,MATCH(M185,Type_d_Adhésion,0))</f>
        <v>0</v>
      </c>
      <c r="O185" s="68" t="s">
        <v>304</v>
      </c>
      <c r="P185" s="48">
        <f>INDEX(Montant2,MATCH(O185,Type_de_Cours,0))</f>
        <v>0</v>
      </c>
      <c r="Q185" s="72">
        <f>SUM(N185+P185)</f>
        <v>0</v>
      </c>
      <c r="R185" s="76" t="str">
        <f>IF(OR($D185&lt;&gt;"ü",COUNTIF($E$3:E185,E185)&gt;1),"Pas de réduction",INDEX(Reductions[Réduction Famille],MATCH(SUMIFS(Q:Q,E:E,E185),Reductions[Seuil],1),1))</f>
        <v>Pas de réduction</v>
      </c>
      <c r="S185" s="77">
        <f>IF(OR(R185="Pas de réduction",COUNTIF($E$3:E185,E185)&gt;1),0,VLOOKUP(R185,Reductions[],3,0)*SUMIFS(Q:Q,E:E,E185))</f>
        <v>0</v>
      </c>
      <c r="T185" s="24">
        <f>IF(D185="ü",SUMIFS(Q:Q,E:E,E185),Q185)-S185</f>
        <v>0</v>
      </c>
      <c r="U185" s="14" t="s">
        <v>309</v>
      </c>
      <c r="V185" s="48">
        <f>INDEX(Montant3,MATCH(U185,Niveau_de_Sponsoring,0))</f>
        <v>0</v>
      </c>
      <c r="W185" s="82">
        <f>SUM(T185+V185)</f>
        <v>0</v>
      </c>
      <c r="X185" s="56" t="s">
        <v>307</v>
      </c>
    </row>
    <row r="186" spans="1:24" ht="19.5" customHeight="1" x14ac:dyDescent="0.25">
      <c r="A186" s="47" t="s">
        <v>223</v>
      </c>
      <c r="B186" s="12"/>
      <c r="C186" s="12"/>
      <c r="D186" s="12"/>
      <c r="E186" s="7"/>
      <c r="F186" s="7"/>
      <c r="G186" s="7"/>
      <c r="H186" s="7"/>
      <c r="I186" s="9"/>
      <c r="J186" s="7"/>
      <c r="K186" s="10"/>
      <c r="L186" s="63"/>
      <c r="M186" s="68" t="s">
        <v>307</v>
      </c>
      <c r="N186" s="48">
        <f>INDEX(Montant,MATCH(M186,Type_d_Adhésion,0))</f>
        <v>0</v>
      </c>
      <c r="O186" s="68" t="s">
        <v>304</v>
      </c>
      <c r="P186" s="48">
        <f>INDEX(Montant2,MATCH(O186,Type_de_Cours,0))</f>
        <v>0</v>
      </c>
      <c r="Q186" s="72">
        <f>SUM(N186+P186)</f>
        <v>0</v>
      </c>
      <c r="R186" s="76" t="str">
        <f>IF(OR($D186&lt;&gt;"ü",COUNTIF($E$3:E186,E186)&gt;1),"Pas de réduction",INDEX(Reductions[Réduction Famille],MATCH(SUMIFS(Q:Q,E:E,E186),Reductions[Seuil],1),1))</f>
        <v>Pas de réduction</v>
      </c>
      <c r="S186" s="77">
        <f>IF(OR(R186="Pas de réduction",COUNTIF($E$3:E186,E186)&gt;1),0,VLOOKUP(R186,Reductions[],3,0)*SUMIFS(Q:Q,E:E,E186))</f>
        <v>0</v>
      </c>
      <c r="T186" s="24">
        <f>IF(D186="ü",SUMIFS(Q:Q,E:E,E186),Q186)-S186</f>
        <v>0</v>
      </c>
      <c r="U186" s="14" t="s">
        <v>309</v>
      </c>
      <c r="V186" s="48">
        <f>INDEX(Montant3,MATCH(U186,Niveau_de_Sponsoring,0))</f>
        <v>0</v>
      </c>
      <c r="W186" s="82">
        <f>SUM(T186+V186)</f>
        <v>0</v>
      </c>
      <c r="X186" s="56" t="s">
        <v>307</v>
      </c>
    </row>
    <row r="187" spans="1:24" ht="19.5" customHeight="1" x14ac:dyDescent="0.25">
      <c r="A187" s="47" t="s">
        <v>224</v>
      </c>
      <c r="B187" s="12"/>
      <c r="C187" s="12"/>
      <c r="D187" s="12"/>
      <c r="E187" s="7"/>
      <c r="F187" s="7"/>
      <c r="G187" s="7"/>
      <c r="H187" s="7"/>
      <c r="I187" s="9"/>
      <c r="J187" s="7"/>
      <c r="K187" s="10"/>
      <c r="L187" s="63"/>
      <c r="M187" s="68" t="s">
        <v>307</v>
      </c>
      <c r="N187" s="48">
        <f>INDEX(Montant,MATCH(M187,Type_d_Adhésion,0))</f>
        <v>0</v>
      </c>
      <c r="O187" s="68" t="s">
        <v>304</v>
      </c>
      <c r="P187" s="48">
        <f>INDEX(Montant2,MATCH(O187,Type_de_Cours,0))</f>
        <v>0</v>
      </c>
      <c r="Q187" s="72">
        <f>SUM(N187+P187)</f>
        <v>0</v>
      </c>
      <c r="R187" s="76" t="str">
        <f>IF(OR($D187&lt;&gt;"ü",COUNTIF($E$3:E187,E187)&gt;1),"Pas de réduction",INDEX(Reductions[Réduction Famille],MATCH(SUMIFS(Q:Q,E:E,E187),Reductions[Seuil],1),1))</f>
        <v>Pas de réduction</v>
      </c>
      <c r="S187" s="77">
        <f>IF(OR(R187="Pas de réduction",COUNTIF($E$3:E187,E187)&gt;1),0,VLOOKUP(R187,Reductions[],3,0)*SUMIFS(Q:Q,E:E,E187))</f>
        <v>0</v>
      </c>
      <c r="T187" s="24">
        <f>IF(D187="ü",SUMIFS(Q:Q,E:E,E187),Q187)-S187</f>
        <v>0</v>
      </c>
      <c r="U187" s="14" t="s">
        <v>309</v>
      </c>
      <c r="V187" s="48">
        <f>INDEX(Montant3,MATCH(U187,Niveau_de_Sponsoring,0))</f>
        <v>0</v>
      </c>
      <c r="W187" s="82">
        <f>SUM(T187+V187)</f>
        <v>0</v>
      </c>
      <c r="X187" s="56" t="s">
        <v>307</v>
      </c>
    </row>
    <row r="188" spans="1:24" ht="19.5" customHeight="1" x14ac:dyDescent="0.25">
      <c r="A188" s="47" t="s">
        <v>225</v>
      </c>
      <c r="B188" s="12"/>
      <c r="C188" s="12"/>
      <c r="D188" s="12"/>
      <c r="E188" s="7"/>
      <c r="F188" s="7"/>
      <c r="G188" s="7"/>
      <c r="H188" s="7"/>
      <c r="I188" s="9"/>
      <c r="J188" s="7"/>
      <c r="K188" s="10"/>
      <c r="L188" s="63"/>
      <c r="M188" s="68" t="s">
        <v>307</v>
      </c>
      <c r="N188" s="48">
        <f>INDEX(Montant,MATCH(M188,Type_d_Adhésion,0))</f>
        <v>0</v>
      </c>
      <c r="O188" s="68" t="s">
        <v>304</v>
      </c>
      <c r="P188" s="48">
        <f>INDEX(Montant2,MATCH(O188,Type_de_Cours,0))</f>
        <v>0</v>
      </c>
      <c r="Q188" s="72">
        <f>SUM(N188+P188)</f>
        <v>0</v>
      </c>
      <c r="R188" s="76" t="str">
        <f>IF(OR($D188&lt;&gt;"ü",COUNTIF($E$3:E188,E188)&gt;1),"Pas de réduction",INDEX(Reductions[Réduction Famille],MATCH(SUMIFS(Q:Q,E:E,E188),Reductions[Seuil],1),1))</f>
        <v>Pas de réduction</v>
      </c>
      <c r="S188" s="77">
        <f>IF(OR(R188="Pas de réduction",COUNTIF($E$3:E188,E188)&gt;1),0,VLOOKUP(R188,Reductions[],3,0)*SUMIFS(Q:Q,E:E,E188))</f>
        <v>0</v>
      </c>
      <c r="T188" s="24">
        <f>IF(D188="ü",SUMIFS(Q:Q,E:E,E188),Q188)-S188</f>
        <v>0</v>
      </c>
      <c r="U188" s="14" t="s">
        <v>309</v>
      </c>
      <c r="V188" s="48">
        <f>INDEX(Montant3,MATCH(U188,Niveau_de_Sponsoring,0))</f>
        <v>0</v>
      </c>
      <c r="W188" s="82">
        <f>SUM(T188+V188)</f>
        <v>0</v>
      </c>
      <c r="X188" s="56" t="s">
        <v>307</v>
      </c>
    </row>
    <row r="189" spans="1:24" ht="19.5" customHeight="1" x14ac:dyDescent="0.25">
      <c r="A189" s="47" t="s">
        <v>226</v>
      </c>
      <c r="B189" s="12"/>
      <c r="C189" s="12"/>
      <c r="D189" s="12"/>
      <c r="E189" s="7"/>
      <c r="F189" s="7"/>
      <c r="G189" s="7"/>
      <c r="H189" s="7"/>
      <c r="I189" s="9"/>
      <c r="J189" s="7"/>
      <c r="K189" s="10"/>
      <c r="L189" s="63"/>
      <c r="M189" s="68" t="s">
        <v>307</v>
      </c>
      <c r="N189" s="48">
        <f>INDEX(Montant,MATCH(M189,Type_d_Adhésion,0))</f>
        <v>0</v>
      </c>
      <c r="O189" s="68" t="s">
        <v>304</v>
      </c>
      <c r="P189" s="48">
        <f>INDEX(Montant2,MATCH(O189,Type_de_Cours,0))</f>
        <v>0</v>
      </c>
      <c r="Q189" s="72">
        <f>SUM(N189+P189)</f>
        <v>0</v>
      </c>
      <c r="R189" s="76" t="str">
        <f>IF(OR($D189&lt;&gt;"ü",COUNTIF($E$3:E189,E189)&gt;1),"Pas de réduction",INDEX(Reductions[Réduction Famille],MATCH(SUMIFS(Q:Q,E:E,E189),Reductions[Seuil],1),1))</f>
        <v>Pas de réduction</v>
      </c>
      <c r="S189" s="77">
        <f>IF(OR(R189="Pas de réduction",COUNTIF($E$3:E189,E189)&gt;1),0,VLOOKUP(R189,Reductions[],3,0)*SUMIFS(Q:Q,E:E,E189))</f>
        <v>0</v>
      </c>
      <c r="T189" s="24">
        <f>IF(D189="ü",SUMIFS(Q:Q,E:E,E189),Q189)-S189</f>
        <v>0</v>
      </c>
      <c r="U189" s="14" t="s">
        <v>309</v>
      </c>
      <c r="V189" s="48">
        <f>INDEX(Montant3,MATCH(U189,Niveau_de_Sponsoring,0))</f>
        <v>0</v>
      </c>
      <c r="W189" s="82">
        <f>SUM(T189+V189)</f>
        <v>0</v>
      </c>
      <c r="X189" s="56" t="s">
        <v>307</v>
      </c>
    </row>
    <row r="190" spans="1:24" ht="19.5" customHeight="1" x14ac:dyDescent="0.25">
      <c r="A190" s="47" t="s">
        <v>227</v>
      </c>
      <c r="B190" s="12"/>
      <c r="C190" s="12"/>
      <c r="D190" s="12"/>
      <c r="E190" s="7"/>
      <c r="F190" s="7"/>
      <c r="G190" s="7"/>
      <c r="H190" s="7"/>
      <c r="I190" s="9"/>
      <c r="J190" s="7"/>
      <c r="K190" s="10"/>
      <c r="L190" s="63"/>
      <c r="M190" s="68" t="s">
        <v>307</v>
      </c>
      <c r="N190" s="48">
        <f>INDEX(Montant,MATCH(M190,Type_d_Adhésion,0))</f>
        <v>0</v>
      </c>
      <c r="O190" s="68" t="s">
        <v>304</v>
      </c>
      <c r="P190" s="48">
        <f>INDEX(Montant2,MATCH(O190,Type_de_Cours,0))</f>
        <v>0</v>
      </c>
      <c r="Q190" s="72">
        <f>SUM(N190+P190)</f>
        <v>0</v>
      </c>
      <c r="R190" s="76" t="str">
        <f>IF(OR($D190&lt;&gt;"ü",COUNTIF($E$3:E190,E190)&gt;1),"Pas de réduction",INDEX(Reductions[Réduction Famille],MATCH(SUMIFS(Q:Q,E:E,E190),Reductions[Seuil],1),1))</f>
        <v>Pas de réduction</v>
      </c>
      <c r="S190" s="77">
        <f>IF(OR(R190="Pas de réduction",COUNTIF($E$3:E190,E190)&gt;1),0,VLOOKUP(R190,Reductions[],3,0)*SUMIFS(Q:Q,E:E,E190))</f>
        <v>0</v>
      </c>
      <c r="T190" s="24">
        <f>IF(D190="ü",SUMIFS(Q:Q,E:E,E190),Q190)-S190</f>
        <v>0</v>
      </c>
      <c r="U190" s="14" t="s">
        <v>309</v>
      </c>
      <c r="V190" s="48">
        <f>INDEX(Montant3,MATCH(U190,Niveau_de_Sponsoring,0))</f>
        <v>0</v>
      </c>
      <c r="W190" s="82">
        <f>SUM(T190+V190)</f>
        <v>0</v>
      </c>
      <c r="X190" s="56" t="s">
        <v>307</v>
      </c>
    </row>
    <row r="191" spans="1:24" ht="19.5" customHeight="1" x14ac:dyDescent="0.25">
      <c r="A191" s="47" t="s">
        <v>228</v>
      </c>
      <c r="B191" s="12"/>
      <c r="C191" s="12"/>
      <c r="D191" s="12"/>
      <c r="E191" s="7"/>
      <c r="F191" s="7"/>
      <c r="G191" s="7"/>
      <c r="H191" s="7"/>
      <c r="I191" s="9"/>
      <c r="J191" s="7"/>
      <c r="K191" s="10"/>
      <c r="L191" s="63"/>
      <c r="M191" s="68" t="s">
        <v>307</v>
      </c>
      <c r="N191" s="48">
        <f>INDEX(Montant,MATCH(M191,Type_d_Adhésion,0))</f>
        <v>0</v>
      </c>
      <c r="O191" s="68" t="s">
        <v>304</v>
      </c>
      <c r="P191" s="48">
        <f>INDEX(Montant2,MATCH(O191,Type_de_Cours,0))</f>
        <v>0</v>
      </c>
      <c r="Q191" s="72">
        <f>SUM(N191+P191)</f>
        <v>0</v>
      </c>
      <c r="R191" s="76" t="str">
        <f>IF(OR($D191&lt;&gt;"ü",COUNTIF($E$3:E191,E191)&gt;1),"Pas de réduction",INDEX(Reductions[Réduction Famille],MATCH(SUMIFS(Q:Q,E:E,E191),Reductions[Seuil],1),1))</f>
        <v>Pas de réduction</v>
      </c>
      <c r="S191" s="77">
        <f>IF(OR(R191="Pas de réduction",COUNTIF($E$3:E191,E191)&gt;1),0,VLOOKUP(R191,Reductions[],3,0)*SUMIFS(Q:Q,E:E,E191))</f>
        <v>0</v>
      </c>
      <c r="T191" s="24">
        <f>IF(D191="ü",SUMIFS(Q:Q,E:E,E191),Q191)-S191</f>
        <v>0</v>
      </c>
      <c r="U191" s="14" t="s">
        <v>309</v>
      </c>
      <c r="V191" s="48">
        <f>INDEX(Montant3,MATCH(U191,Niveau_de_Sponsoring,0))</f>
        <v>0</v>
      </c>
      <c r="W191" s="82">
        <f>SUM(T191+V191)</f>
        <v>0</v>
      </c>
      <c r="X191" s="56" t="s">
        <v>307</v>
      </c>
    </row>
    <row r="192" spans="1:24" ht="19.5" customHeight="1" x14ac:dyDescent="0.25">
      <c r="A192" s="47" t="s">
        <v>229</v>
      </c>
      <c r="B192" s="12"/>
      <c r="C192" s="12"/>
      <c r="D192" s="12"/>
      <c r="E192" s="7"/>
      <c r="F192" s="7"/>
      <c r="G192" s="7"/>
      <c r="H192" s="7"/>
      <c r="I192" s="9"/>
      <c r="J192" s="7"/>
      <c r="K192" s="10"/>
      <c r="L192" s="63"/>
      <c r="M192" s="68" t="s">
        <v>307</v>
      </c>
      <c r="N192" s="48">
        <f>INDEX(Montant,MATCH(M192,Type_d_Adhésion,0))</f>
        <v>0</v>
      </c>
      <c r="O192" s="68" t="s">
        <v>304</v>
      </c>
      <c r="P192" s="48">
        <f>INDEX(Montant2,MATCH(O192,Type_de_Cours,0))</f>
        <v>0</v>
      </c>
      <c r="Q192" s="72">
        <f>SUM(N192+P192)</f>
        <v>0</v>
      </c>
      <c r="R192" s="76" t="str">
        <f>IF(OR($D192&lt;&gt;"ü",COUNTIF($E$3:E192,E192)&gt;1),"Pas de réduction",INDEX(Reductions[Réduction Famille],MATCH(SUMIFS(Q:Q,E:E,E192),Reductions[Seuil],1),1))</f>
        <v>Pas de réduction</v>
      </c>
      <c r="S192" s="77">
        <f>IF(OR(R192="Pas de réduction",COUNTIF($E$3:E192,E192)&gt;1),0,VLOOKUP(R192,Reductions[],3,0)*SUMIFS(Q:Q,E:E,E192))</f>
        <v>0</v>
      </c>
      <c r="T192" s="24">
        <f>IF(D192="ü",SUMIFS(Q:Q,E:E,E192),Q192)-S192</f>
        <v>0</v>
      </c>
      <c r="U192" s="14" t="s">
        <v>309</v>
      </c>
      <c r="V192" s="48">
        <f>INDEX(Montant3,MATCH(U192,Niveau_de_Sponsoring,0))</f>
        <v>0</v>
      </c>
      <c r="W192" s="82">
        <f>SUM(T192+V192)</f>
        <v>0</v>
      </c>
      <c r="X192" s="56" t="s">
        <v>307</v>
      </c>
    </row>
    <row r="193" spans="1:24" ht="19.5" customHeight="1" x14ac:dyDescent="0.25">
      <c r="A193" s="47" t="s">
        <v>230</v>
      </c>
      <c r="B193" s="12"/>
      <c r="C193" s="12"/>
      <c r="D193" s="12"/>
      <c r="E193" s="7"/>
      <c r="F193" s="7"/>
      <c r="G193" s="7"/>
      <c r="H193" s="7"/>
      <c r="I193" s="9"/>
      <c r="J193" s="7"/>
      <c r="K193" s="10"/>
      <c r="L193" s="63"/>
      <c r="M193" s="68" t="s">
        <v>307</v>
      </c>
      <c r="N193" s="48">
        <f>INDEX(Montant,MATCH(M193,Type_d_Adhésion,0))</f>
        <v>0</v>
      </c>
      <c r="O193" s="68" t="s">
        <v>304</v>
      </c>
      <c r="P193" s="48">
        <f>INDEX(Montant2,MATCH(O193,Type_de_Cours,0))</f>
        <v>0</v>
      </c>
      <c r="Q193" s="72">
        <f>SUM(N193+P193)</f>
        <v>0</v>
      </c>
      <c r="R193" s="76" t="str">
        <f>IF(OR($D193&lt;&gt;"ü",COUNTIF($E$3:E193,E193)&gt;1),"Pas de réduction",INDEX(Reductions[Réduction Famille],MATCH(SUMIFS(Q:Q,E:E,E193),Reductions[Seuil],1),1))</f>
        <v>Pas de réduction</v>
      </c>
      <c r="S193" s="77">
        <f>IF(OR(R193="Pas de réduction",COUNTIF($E$3:E193,E193)&gt;1),0,VLOOKUP(R193,Reductions[],3,0)*SUMIFS(Q:Q,E:E,E193))</f>
        <v>0</v>
      </c>
      <c r="T193" s="24">
        <f>IF(D193="ü",SUMIFS(Q:Q,E:E,E193),Q193)-S193</f>
        <v>0</v>
      </c>
      <c r="U193" s="14" t="s">
        <v>309</v>
      </c>
      <c r="V193" s="48">
        <f>INDEX(Montant3,MATCH(U193,Niveau_de_Sponsoring,0))</f>
        <v>0</v>
      </c>
      <c r="W193" s="82">
        <f>SUM(T193+V193)</f>
        <v>0</v>
      </c>
      <c r="X193" s="56" t="s">
        <v>307</v>
      </c>
    </row>
    <row r="194" spans="1:24" ht="19.5" customHeight="1" x14ac:dyDescent="0.25">
      <c r="A194" s="47" t="s">
        <v>231</v>
      </c>
      <c r="B194" s="12"/>
      <c r="C194" s="12"/>
      <c r="D194" s="12"/>
      <c r="E194" s="7"/>
      <c r="F194" s="7"/>
      <c r="G194" s="7"/>
      <c r="H194" s="7"/>
      <c r="I194" s="9"/>
      <c r="J194" s="7"/>
      <c r="K194" s="10"/>
      <c r="L194" s="63"/>
      <c r="M194" s="68" t="s">
        <v>307</v>
      </c>
      <c r="N194" s="48">
        <f>INDEX(Montant,MATCH(M194,Type_d_Adhésion,0))</f>
        <v>0</v>
      </c>
      <c r="O194" s="68" t="s">
        <v>304</v>
      </c>
      <c r="P194" s="48">
        <f>INDEX(Montant2,MATCH(O194,Type_de_Cours,0))</f>
        <v>0</v>
      </c>
      <c r="Q194" s="72">
        <f>SUM(N194+P194)</f>
        <v>0</v>
      </c>
      <c r="R194" s="76" t="str">
        <f>IF(OR($D194&lt;&gt;"ü",COUNTIF($E$3:E194,E194)&gt;1),"Pas de réduction",INDEX(Reductions[Réduction Famille],MATCH(SUMIFS(Q:Q,E:E,E194),Reductions[Seuil],1),1))</f>
        <v>Pas de réduction</v>
      </c>
      <c r="S194" s="77">
        <f>IF(OR(R194="Pas de réduction",COUNTIF($E$3:E194,E194)&gt;1),0,VLOOKUP(R194,Reductions[],3,0)*SUMIFS(Q:Q,E:E,E194))</f>
        <v>0</v>
      </c>
      <c r="T194" s="24">
        <f>IF(D194="ü",SUMIFS(Q:Q,E:E,E194),Q194)-S194</f>
        <v>0</v>
      </c>
      <c r="U194" s="14" t="s">
        <v>309</v>
      </c>
      <c r="V194" s="48">
        <f>INDEX(Montant3,MATCH(U194,Niveau_de_Sponsoring,0))</f>
        <v>0</v>
      </c>
      <c r="W194" s="82">
        <f>SUM(T194+V194)</f>
        <v>0</v>
      </c>
      <c r="X194" s="56" t="s">
        <v>307</v>
      </c>
    </row>
    <row r="195" spans="1:24" ht="19.5" customHeight="1" x14ac:dyDescent="0.25">
      <c r="A195" s="47" t="s">
        <v>232</v>
      </c>
      <c r="B195" s="12"/>
      <c r="C195" s="12"/>
      <c r="D195" s="12"/>
      <c r="E195" s="7"/>
      <c r="F195" s="7"/>
      <c r="G195" s="7"/>
      <c r="H195" s="7"/>
      <c r="I195" s="9"/>
      <c r="J195" s="7"/>
      <c r="K195" s="10"/>
      <c r="L195" s="63"/>
      <c r="M195" s="68" t="s">
        <v>307</v>
      </c>
      <c r="N195" s="48">
        <f>INDEX(Montant,MATCH(M195,Type_d_Adhésion,0))</f>
        <v>0</v>
      </c>
      <c r="O195" s="68" t="s">
        <v>304</v>
      </c>
      <c r="P195" s="48">
        <f>INDEX(Montant2,MATCH(O195,Type_de_Cours,0))</f>
        <v>0</v>
      </c>
      <c r="Q195" s="72">
        <f>SUM(N195+P195)</f>
        <v>0</v>
      </c>
      <c r="R195" s="76" t="str">
        <f>IF(OR($D195&lt;&gt;"ü",COUNTIF($E$3:E195,E195)&gt;1),"Pas de réduction",INDEX(Reductions[Réduction Famille],MATCH(SUMIFS(Q:Q,E:E,E195),Reductions[Seuil],1),1))</f>
        <v>Pas de réduction</v>
      </c>
      <c r="S195" s="77">
        <f>IF(OR(R195="Pas de réduction",COUNTIF($E$3:E195,E195)&gt;1),0,VLOOKUP(R195,Reductions[],3,0)*SUMIFS(Q:Q,E:E,E195))</f>
        <v>0</v>
      </c>
      <c r="T195" s="24">
        <f>IF(D195="ü",SUMIFS(Q:Q,E:E,E195),Q195)-S195</f>
        <v>0</v>
      </c>
      <c r="U195" s="14" t="s">
        <v>309</v>
      </c>
      <c r="V195" s="48">
        <f>INDEX(Montant3,MATCH(U195,Niveau_de_Sponsoring,0))</f>
        <v>0</v>
      </c>
      <c r="W195" s="82">
        <f>SUM(T195+V195)</f>
        <v>0</v>
      </c>
      <c r="X195" s="56" t="s">
        <v>307</v>
      </c>
    </row>
    <row r="196" spans="1:24" ht="19.5" customHeight="1" x14ac:dyDescent="0.25">
      <c r="A196" s="47" t="s">
        <v>233</v>
      </c>
      <c r="B196" s="12"/>
      <c r="C196" s="12"/>
      <c r="D196" s="12"/>
      <c r="E196" s="7"/>
      <c r="F196" s="7"/>
      <c r="G196" s="7"/>
      <c r="H196" s="7"/>
      <c r="I196" s="9"/>
      <c r="J196" s="7"/>
      <c r="K196" s="10"/>
      <c r="L196" s="63"/>
      <c r="M196" s="68" t="s">
        <v>307</v>
      </c>
      <c r="N196" s="48">
        <f>INDEX(Montant,MATCH(M196,Type_d_Adhésion,0))</f>
        <v>0</v>
      </c>
      <c r="O196" s="68" t="s">
        <v>304</v>
      </c>
      <c r="P196" s="48">
        <f>INDEX(Montant2,MATCH(O196,Type_de_Cours,0))</f>
        <v>0</v>
      </c>
      <c r="Q196" s="72">
        <f>SUM(N196+P196)</f>
        <v>0</v>
      </c>
      <c r="R196" s="76" t="str">
        <f>IF(OR($D196&lt;&gt;"ü",COUNTIF($E$3:E196,E196)&gt;1),"Pas de réduction",INDEX(Reductions[Réduction Famille],MATCH(SUMIFS(Q:Q,E:E,E196),Reductions[Seuil],1),1))</f>
        <v>Pas de réduction</v>
      </c>
      <c r="S196" s="77">
        <f>IF(OR(R196="Pas de réduction",COUNTIF($E$3:E196,E196)&gt;1),0,VLOOKUP(R196,Reductions[],3,0)*SUMIFS(Q:Q,E:E,E196))</f>
        <v>0</v>
      </c>
      <c r="T196" s="24">
        <f>IF(D196="ü",SUMIFS(Q:Q,E:E,E196),Q196)-S196</f>
        <v>0</v>
      </c>
      <c r="U196" s="14" t="s">
        <v>309</v>
      </c>
      <c r="V196" s="48">
        <f>INDEX(Montant3,MATCH(U196,Niveau_de_Sponsoring,0))</f>
        <v>0</v>
      </c>
      <c r="W196" s="82">
        <f>SUM(T196+V196)</f>
        <v>0</v>
      </c>
      <c r="X196" s="56" t="s">
        <v>307</v>
      </c>
    </row>
    <row r="197" spans="1:24" ht="19.5" customHeight="1" x14ac:dyDescent="0.25">
      <c r="A197" s="47" t="s">
        <v>234</v>
      </c>
      <c r="B197" s="12"/>
      <c r="C197" s="12"/>
      <c r="D197" s="12"/>
      <c r="E197" s="7"/>
      <c r="F197" s="7"/>
      <c r="G197" s="7"/>
      <c r="H197" s="7"/>
      <c r="I197" s="9"/>
      <c r="J197" s="7"/>
      <c r="K197" s="10"/>
      <c r="L197" s="63"/>
      <c r="M197" s="68" t="s">
        <v>307</v>
      </c>
      <c r="N197" s="48">
        <f>INDEX(Montant,MATCH(M197,Type_d_Adhésion,0))</f>
        <v>0</v>
      </c>
      <c r="O197" s="68" t="s">
        <v>304</v>
      </c>
      <c r="P197" s="48">
        <f>INDEX(Montant2,MATCH(O197,Type_de_Cours,0))</f>
        <v>0</v>
      </c>
      <c r="Q197" s="72">
        <f>SUM(N197+P197)</f>
        <v>0</v>
      </c>
      <c r="R197" s="76" t="str">
        <f>IF(OR($D197&lt;&gt;"ü",COUNTIF($E$3:E197,E197)&gt;1),"Pas de réduction",INDEX(Reductions[Réduction Famille],MATCH(SUMIFS(Q:Q,E:E,E197),Reductions[Seuil],1),1))</f>
        <v>Pas de réduction</v>
      </c>
      <c r="S197" s="77">
        <f>IF(OR(R197="Pas de réduction",COUNTIF($E$3:E197,E197)&gt;1),0,VLOOKUP(R197,Reductions[],3,0)*SUMIFS(Q:Q,E:E,E197))</f>
        <v>0</v>
      </c>
      <c r="T197" s="24">
        <f>IF(D197="ü",SUMIFS(Q:Q,E:E,E197),Q197)-S197</f>
        <v>0</v>
      </c>
      <c r="U197" s="14" t="s">
        <v>309</v>
      </c>
      <c r="V197" s="48">
        <f>INDEX(Montant3,MATCH(U197,Niveau_de_Sponsoring,0))</f>
        <v>0</v>
      </c>
      <c r="W197" s="82">
        <f>SUM(T197+V197)</f>
        <v>0</v>
      </c>
      <c r="X197" s="56" t="s">
        <v>307</v>
      </c>
    </row>
    <row r="198" spans="1:24" ht="19.5" customHeight="1" x14ac:dyDescent="0.25">
      <c r="A198" s="47" t="s">
        <v>235</v>
      </c>
      <c r="B198" s="12"/>
      <c r="C198" s="12"/>
      <c r="D198" s="12"/>
      <c r="E198" s="7"/>
      <c r="F198" s="7"/>
      <c r="G198" s="7"/>
      <c r="H198" s="7"/>
      <c r="I198" s="9"/>
      <c r="J198" s="7"/>
      <c r="K198" s="10"/>
      <c r="L198" s="63"/>
      <c r="M198" s="68" t="s">
        <v>307</v>
      </c>
      <c r="N198" s="48">
        <f>INDEX(Montant,MATCH(M198,Type_d_Adhésion,0))</f>
        <v>0</v>
      </c>
      <c r="O198" s="68" t="s">
        <v>304</v>
      </c>
      <c r="P198" s="48">
        <f>INDEX(Montant2,MATCH(O198,Type_de_Cours,0))</f>
        <v>0</v>
      </c>
      <c r="Q198" s="72">
        <f>SUM(N198+P198)</f>
        <v>0</v>
      </c>
      <c r="R198" s="76" t="str">
        <f>IF(OR($D198&lt;&gt;"ü",COUNTIF($E$3:E198,E198)&gt;1),"Pas de réduction",INDEX(Reductions[Réduction Famille],MATCH(SUMIFS(Q:Q,E:E,E198),Reductions[Seuil],1),1))</f>
        <v>Pas de réduction</v>
      </c>
      <c r="S198" s="77">
        <f>IF(OR(R198="Pas de réduction",COUNTIF($E$3:E198,E198)&gt;1),0,VLOOKUP(R198,Reductions[],3,0)*SUMIFS(Q:Q,E:E,E198))</f>
        <v>0</v>
      </c>
      <c r="T198" s="24">
        <f>IF(D198="ü",SUMIFS(Q:Q,E:E,E198),Q198)-S198</f>
        <v>0</v>
      </c>
      <c r="U198" s="14" t="s">
        <v>309</v>
      </c>
      <c r="V198" s="48">
        <f>INDEX(Montant3,MATCH(U198,Niveau_de_Sponsoring,0))</f>
        <v>0</v>
      </c>
      <c r="W198" s="82">
        <f>SUM(T198+V198)</f>
        <v>0</v>
      </c>
      <c r="X198" s="56" t="s">
        <v>307</v>
      </c>
    </row>
    <row r="199" spans="1:24" ht="19.5" customHeight="1" x14ac:dyDescent="0.25">
      <c r="A199" s="47" t="s">
        <v>236</v>
      </c>
      <c r="B199" s="12"/>
      <c r="C199" s="12"/>
      <c r="D199" s="12"/>
      <c r="E199" s="7"/>
      <c r="F199" s="7"/>
      <c r="G199" s="7"/>
      <c r="H199" s="7"/>
      <c r="I199" s="9"/>
      <c r="J199" s="7"/>
      <c r="K199" s="10"/>
      <c r="L199" s="63"/>
      <c r="M199" s="68" t="s">
        <v>307</v>
      </c>
      <c r="N199" s="48">
        <f>INDEX(Montant,MATCH(M199,Type_d_Adhésion,0))</f>
        <v>0</v>
      </c>
      <c r="O199" s="68" t="s">
        <v>304</v>
      </c>
      <c r="P199" s="48">
        <f>INDEX(Montant2,MATCH(O199,Type_de_Cours,0))</f>
        <v>0</v>
      </c>
      <c r="Q199" s="72">
        <f>SUM(N199+P199)</f>
        <v>0</v>
      </c>
      <c r="R199" s="76" t="str">
        <f>IF(OR($D199&lt;&gt;"ü",COUNTIF($E$3:E199,E199)&gt;1),"Pas de réduction",INDEX(Reductions[Réduction Famille],MATCH(SUMIFS(Q:Q,E:E,E199),Reductions[Seuil],1),1))</f>
        <v>Pas de réduction</v>
      </c>
      <c r="S199" s="77">
        <f>IF(OR(R199="Pas de réduction",COUNTIF($E$3:E199,E199)&gt;1),0,VLOOKUP(R199,Reductions[],3,0)*SUMIFS(Q:Q,E:E,E199))</f>
        <v>0</v>
      </c>
      <c r="T199" s="24">
        <f>IF(D199="ü",SUMIFS(Q:Q,E:E,E199),Q199)-S199</f>
        <v>0</v>
      </c>
      <c r="U199" s="14" t="s">
        <v>309</v>
      </c>
      <c r="V199" s="48">
        <f>INDEX(Montant3,MATCH(U199,Niveau_de_Sponsoring,0))</f>
        <v>0</v>
      </c>
      <c r="W199" s="82">
        <f>SUM(T199+V199)</f>
        <v>0</v>
      </c>
      <c r="X199" s="56" t="s">
        <v>307</v>
      </c>
    </row>
    <row r="200" spans="1:24" ht="19.5" customHeight="1" x14ac:dyDescent="0.25">
      <c r="A200" s="47" t="s">
        <v>237</v>
      </c>
      <c r="B200" s="12"/>
      <c r="C200" s="12"/>
      <c r="D200" s="12"/>
      <c r="E200" s="7"/>
      <c r="F200" s="7"/>
      <c r="G200" s="7"/>
      <c r="H200" s="7"/>
      <c r="I200" s="9"/>
      <c r="J200" s="7"/>
      <c r="K200" s="10"/>
      <c r="L200" s="63"/>
      <c r="M200" s="68" t="s">
        <v>307</v>
      </c>
      <c r="N200" s="48">
        <f>INDEX(Montant,MATCH(M200,Type_d_Adhésion,0))</f>
        <v>0</v>
      </c>
      <c r="O200" s="68" t="s">
        <v>304</v>
      </c>
      <c r="P200" s="48">
        <f>INDEX(Montant2,MATCH(O200,Type_de_Cours,0))</f>
        <v>0</v>
      </c>
      <c r="Q200" s="72">
        <f>SUM(N200+P200)</f>
        <v>0</v>
      </c>
      <c r="R200" s="76" t="str">
        <f>IF(OR($D200&lt;&gt;"ü",COUNTIF($E$3:E200,E200)&gt;1),"Pas de réduction",INDEX(Reductions[Réduction Famille],MATCH(SUMIFS(Q:Q,E:E,E200),Reductions[Seuil],1),1))</f>
        <v>Pas de réduction</v>
      </c>
      <c r="S200" s="77">
        <f>IF(OR(R200="Pas de réduction",COUNTIF($E$3:E200,E200)&gt;1),0,VLOOKUP(R200,Reductions[],3,0)*SUMIFS(Q:Q,E:E,E200))</f>
        <v>0</v>
      </c>
      <c r="T200" s="24">
        <f>IF(D200="ü",SUMIFS(Q:Q,E:E,E200),Q200)-S200</f>
        <v>0</v>
      </c>
      <c r="U200" s="14" t="s">
        <v>309</v>
      </c>
      <c r="V200" s="48">
        <f>INDEX(Montant3,MATCH(U200,Niveau_de_Sponsoring,0))</f>
        <v>0</v>
      </c>
      <c r="W200" s="82">
        <f>SUM(T200+V200)</f>
        <v>0</v>
      </c>
      <c r="X200" s="56" t="s">
        <v>307</v>
      </c>
    </row>
    <row r="201" spans="1:24" ht="19.5" customHeight="1" x14ac:dyDescent="0.25">
      <c r="A201" s="47" t="s">
        <v>238</v>
      </c>
      <c r="B201" s="12"/>
      <c r="C201" s="12"/>
      <c r="D201" s="12"/>
      <c r="E201" s="7"/>
      <c r="F201" s="7"/>
      <c r="G201" s="7"/>
      <c r="H201" s="7"/>
      <c r="I201" s="9"/>
      <c r="J201" s="7"/>
      <c r="K201" s="10"/>
      <c r="L201" s="63"/>
      <c r="M201" s="68" t="s">
        <v>307</v>
      </c>
      <c r="N201" s="48">
        <f>INDEX(Montant,MATCH(M201,Type_d_Adhésion,0))</f>
        <v>0</v>
      </c>
      <c r="O201" s="68" t="s">
        <v>304</v>
      </c>
      <c r="P201" s="48">
        <f>INDEX(Montant2,MATCH(O201,Type_de_Cours,0))</f>
        <v>0</v>
      </c>
      <c r="Q201" s="72">
        <f>SUM(N201+P201)</f>
        <v>0</v>
      </c>
      <c r="R201" s="76" t="str">
        <f>IF(OR($D201&lt;&gt;"ü",COUNTIF($E$3:E201,E201)&gt;1),"Pas de réduction",INDEX(Reductions[Réduction Famille],MATCH(SUMIFS(Q:Q,E:E,E201),Reductions[Seuil],1),1))</f>
        <v>Pas de réduction</v>
      </c>
      <c r="S201" s="77">
        <f>IF(OR(R201="Pas de réduction",COUNTIF($E$3:E201,E201)&gt;1),0,VLOOKUP(R201,Reductions[],3,0)*SUMIFS(Q:Q,E:E,E201))</f>
        <v>0</v>
      </c>
      <c r="T201" s="24">
        <f>IF(D201="ü",SUMIFS(Q:Q,E:E,E201),Q201)-S201</f>
        <v>0</v>
      </c>
      <c r="U201" s="14" t="s">
        <v>309</v>
      </c>
      <c r="V201" s="48">
        <f>INDEX(Montant3,MATCH(U201,Niveau_de_Sponsoring,0))</f>
        <v>0</v>
      </c>
      <c r="W201" s="82">
        <f>SUM(T201+V201)</f>
        <v>0</v>
      </c>
      <c r="X201" s="56" t="s">
        <v>307</v>
      </c>
    </row>
    <row r="202" spans="1:24" ht="19.5" customHeight="1" x14ac:dyDescent="0.25">
      <c r="A202" s="47" t="s">
        <v>239</v>
      </c>
      <c r="B202" s="12"/>
      <c r="C202" s="12"/>
      <c r="D202" s="12"/>
      <c r="E202" s="7"/>
      <c r="F202" s="7"/>
      <c r="G202" s="7"/>
      <c r="H202" s="7"/>
      <c r="I202" s="9"/>
      <c r="J202" s="7"/>
      <c r="K202" s="10"/>
      <c r="L202" s="63"/>
      <c r="M202" s="68" t="s">
        <v>307</v>
      </c>
      <c r="N202" s="48">
        <f>INDEX(Montant,MATCH(M202,Type_d_Adhésion,0))</f>
        <v>0</v>
      </c>
      <c r="O202" s="68" t="s">
        <v>304</v>
      </c>
      <c r="P202" s="48">
        <f>INDEX(Montant2,MATCH(O202,Type_de_Cours,0))</f>
        <v>0</v>
      </c>
      <c r="Q202" s="72">
        <f>SUM(N202+P202)</f>
        <v>0</v>
      </c>
      <c r="R202" s="76" t="str">
        <f>IF(OR($D202&lt;&gt;"ü",COUNTIF($E$3:E202,E202)&gt;1),"Pas de réduction",INDEX(Reductions[Réduction Famille],MATCH(SUMIFS(Q:Q,E:E,E202),Reductions[Seuil],1),1))</f>
        <v>Pas de réduction</v>
      </c>
      <c r="S202" s="77">
        <f>IF(OR(R202="Pas de réduction",COUNTIF($E$3:E202,E202)&gt;1),0,VLOOKUP(R202,Reductions[],3,0)*SUMIFS(Q:Q,E:E,E202))</f>
        <v>0</v>
      </c>
      <c r="T202" s="24">
        <f>IF(D202="ü",SUMIFS(Q:Q,E:E,E202),Q202)-S202</f>
        <v>0</v>
      </c>
      <c r="U202" s="14" t="s">
        <v>309</v>
      </c>
      <c r="V202" s="48">
        <f>INDEX(Montant3,MATCH(U202,Niveau_de_Sponsoring,0))</f>
        <v>0</v>
      </c>
      <c r="W202" s="82">
        <f>SUM(T202+V202)</f>
        <v>0</v>
      </c>
      <c r="X202" s="56" t="s">
        <v>307</v>
      </c>
    </row>
    <row r="203" spans="1:24" ht="19.5" customHeight="1" x14ac:dyDescent="0.25">
      <c r="A203" s="47" t="s">
        <v>240</v>
      </c>
      <c r="B203" s="12"/>
      <c r="C203" s="12"/>
      <c r="D203" s="12"/>
      <c r="E203" s="7"/>
      <c r="F203" s="7"/>
      <c r="G203" s="7"/>
      <c r="H203" s="7"/>
      <c r="I203" s="9"/>
      <c r="J203" s="7"/>
      <c r="K203" s="10"/>
      <c r="L203" s="63"/>
      <c r="M203" s="68" t="s">
        <v>307</v>
      </c>
      <c r="N203" s="48">
        <f>INDEX(Montant,MATCH(M203,Type_d_Adhésion,0))</f>
        <v>0</v>
      </c>
      <c r="O203" s="68" t="s">
        <v>304</v>
      </c>
      <c r="P203" s="48">
        <f>INDEX(Montant2,MATCH(O203,Type_de_Cours,0))</f>
        <v>0</v>
      </c>
      <c r="Q203" s="72">
        <f>SUM(N203+P203)</f>
        <v>0</v>
      </c>
      <c r="R203" s="76" t="str">
        <f>IF(OR($D203&lt;&gt;"ü",COUNTIF($E$3:E203,E203)&gt;1),"Pas de réduction",INDEX(Reductions[Réduction Famille],MATCH(SUMIFS(Q:Q,E:E,E203),Reductions[Seuil],1),1))</f>
        <v>Pas de réduction</v>
      </c>
      <c r="S203" s="77">
        <f>IF(OR(R203="Pas de réduction",COUNTIF($E$3:E203,E203)&gt;1),0,VLOOKUP(R203,Reductions[],3,0)*SUMIFS(Q:Q,E:E,E203))</f>
        <v>0</v>
      </c>
      <c r="T203" s="24">
        <f>IF(D203="ü",SUMIFS(Q:Q,E:E,E203),Q203)-S203</f>
        <v>0</v>
      </c>
      <c r="U203" s="14" t="s">
        <v>309</v>
      </c>
      <c r="V203" s="48">
        <f>INDEX(Montant3,MATCH(U203,Niveau_de_Sponsoring,0))</f>
        <v>0</v>
      </c>
      <c r="W203" s="82">
        <f>SUM(T203+V203)</f>
        <v>0</v>
      </c>
      <c r="X203" s="56" t="s">
        <v>307</v>
      </c>
    </row>
    <row r="204" spans="1:24" ht="19.5" customHeight="1" x14ac:dyDescent="0.25">
      <c r="A204" s="47" t="s">
        <v>241</v>
      </c>
      <c r="B204" s="12"/>
      <c r="C204" s="12"/>
      <c r="D204" s="12"/>
      <c r="E204" s="7"/>
      <c r="F204" s="7"/>
      <c r="G204" s="7"/>
      <c r="H204" s="7"/>
      <c r="I204" s="9"/>
      <c r="J204" s="7"/>
      <c r="K204" s="10"/>
      <c r="L204" s="63"/>
      <c r="M204" s="68" t="s">
        <v>307</v>
      </c>
      <c r="N204" s="48">
        <f>INDEX(Montant,MATCH(M204,Type_d_Adhésion,0))</f>
        <v>0</v>
      </c>
      <c r="O204" s="68" t="s">
        <v>304</v>
      </c>
      <c r="P204" s="48">
        <f>INDEX(Montant2,MATCH(O204,Type_de_Cours,0))</f>
        <v>0</v>
      </c>
      <c r="Q204" s="72">
        <f>SUM(N204+P204)</f>
        <v>0</v>
      </c>
      <c r="R204" s="76" t="str">
        <f>IF(OR($D204&lt;&gt;"ü",COUNTIF($E$3:E204,E204)&gt;1),"Pas de réduction",INDEX(Reductions[Réduction Famille],MATCH(SUMIFS(Q:Q,E:E,E204),Reductions[Seuil],1),1))</f>
        <v>Pas de réduction</v>
      </c>
      <c r="S204" s="77">
        <f>IF(OR(R204="Pas de réduction",COUNTIF($E$3:E204,E204)&gt;1),0,VLOOKUP(R204,Reductions[],3,0)*SUMIFS(Q:Q,E:E,E204))</f>
        <v>0</v>
      </c>
      <c r="T204" s="24">
        <f>IF(D204="ü",SUMIFS(Q:Q,E:E,E204),Q204)-S204</f>
        <v>0</v>
      </c>
      <c r="U204" s="14" t="s">
        <v>309</v>
      </c>
      <c r="V204" s="48">
        <f>INDEX(Montant3,MATCH(U204,Niveau_de_Sponsoring,0))</f>
        <v>0</v>
      </c>
      <c r="W204" s="82">
        <f>SUM(T204+V204)</f>
        <v>0</v>
      </c>
      <c r="X204" s="56" t="s">
        <v>307</v>
      </c>
    </row>
    <row r="205" spans="1:24" ht="19.5" customHeight="1" x14ac:dyDescent="0.25">
      <c r="A205" s="47" t="s">
        <v>242</v>
      </c>
      <c r="B205" s="12"/>
      <c r="C205" s="12"/>
      <c r="D205" s="12"/>
      <c r="E205" s="7"/>
      <c r="F205" s="7"/>
      <c r="G205" s="7"/>
      <c r="H205" s="7"/>
      <c r="I205" s="9"/>
      <c r="J205" s="7"/>
      <c r="K205" s="10"/>
      <c r="L205" s="63"/>
      <c r="M205" s="68" t="s">
        <v>307</v>
      </c>
      <c r="N205" s="48">
        <f>INDEX(Montant,MATCH(M205,Type_d_Adhésion,0))</f>
        <v>0</v>
      </c>
      <c r="O205" s="68" t="s">
        <v>304</v>
      </c>
      <c r="P205" s="48">
        <f>INDEX(Montant2,MATCH(O205,Type_de_Cours,0))</f>
        <v>0</v>
      </c>
      <c r="Q205" s="72">
        <f>SUM(N205+P205)</f>
        <v>0</v>
      </c>
      <c r="R205" s="76" t="str">
        <f>IF(OR($D205&lt;&gt;"ü",COUNTIF($E$3:E205,E205)&gt;1),"Pas de réduction",INDEX(Reductions[Réduction Famille],MATCH(SUMIFS(Q:Q,E:E,E205),Reductions[Seuil],1),1))</f>
        <v>Pas de réduction</v>
      </c>
      <c r="S205" s="77">
        <f>IF(OR(R205="Pas de réduction",COUNTIF($E$3:E205,E205)&gt;1),0,VLOOKUP(R205,Reductions[],3,0)*SUMIFS(Q:Q,E:E,E205))</f>
        <v>0</v>
      </c>
      <c r="T205" s="24">
        <f>IF(D205="ü",SUMIFS(Q:Q,E:E,E205),Q205)-S205</f>
        <v>0</v>
      </c>
      <c r="U205" s="14" t="s">
        <v>309</v>
      </c>
      <c r="V205" s="48">
        <f>INDEX(Montant3,MATCH(U205,Niveau_de_Sponsoring,0))</f>
        <v>0</v>
      </c>
      <c r="W205" s="82">
        <f>SUM(T205+V205)</f>
        <v>0</v>
      </c>
      <c r="X205" s="56" t="s">
        <v>307</v>
      </c>
    </row>
    <row r="206" spans="1:24" ht="19.5" customHeight="1" x14ac:dyDescent="0.25">
      <c r="A206" s="47" t="s">
        <v>243</v>
      </c>
      <c r="B206" s="12"/>
      <c r="C206" s="12"/>
      <c r="D206" s="12"/>
      <c r="E206" s="7"/>
      <c r="F206" s="7"/>
      <c r="G206" s="7"/>
      <c r="H206" s="7"/>
      <c r="I206" s="9"/>
      <c r="J206" s="7"/>
      <c r="K206" s="10"/>
      <c r="L206" s="63"/>
      <c r="M206" s="68" t="s">
        <v>307</v>
      </c>
      <c r="N206" s="48">
        <f>INDEX(Montant,MATCH(M206,Type_d_Adhésion,0))</f>
        <v>0</v>
      </c>
      <c r="O206" s="68" t="s">
        <v>304</v>
      </c>
      <c r="P206" s="48">
        <f>INDEX(Montant2,MATCH(O206,Type_de_Cours,0))</f>
        <v>0</v>
      </c>
      <c r="Q206" s="72">
        <f>SUM(N206+P206)</f>
        <v>0</v>
      </c>
      <c r="R206" s="76" t="str">
        <f>IF(OR($D206&lt;&gt;"ü",COUNTIF($E$3:E206,E206)&gt;1),"Pas de réduction",INDEX(Reductions[Réduction Famille],MATCH(SUMIFS(Q:Q,E:E,E206),Reductions[Seuil],1),1))</f>
        <v>Pas de réduction</v>
      </c>
      <c r="S206" s="77">
        <f>IF(OR(R206="Pas de réduction",COUNTIF($E$3:E206,E206)&gt;1),0,VLOOKUP(R206,Reductions[],3,0)*SUMIFS(Q:Q,E:E,E206))</f>
        <v>0</v>
      </c>
      <c r="T206" s="24">
        <f>IF(D206="ü",SUMIFS(Q:Q,E:E,E206),Q206)-S206</f>
        <v>0</v>
      </c>
      <c r="U206" s="14" t="s">
        <v>309</v>
      </c>
      <c r="V206" s="48">
        <f>INDEX(Montant3,MATCH(U206,Niveau_de_Sponsoring,0))</f>
        <v>0</v>
      </c>
      <c r="W206" s="82">
        <f>SUM(T206+V206)</f>
        <v>0</v>
      </c>
      <c r="X206" s="56" t="s">
        <v>307</v>
      </c>
    </row>
    <row r="207" spans="1:24" ht="19.5" customHeight="1" x14ac:dyDescent="0.25">
      <c r="A207" s="47" t="s">
        <v>244</v>
      </c>
      <c r="B207" s="12"/>
      <c r="C207" s="12"/>
      <c r="D207" s="12"/>
      <c r="E207" s="7"/>
      <c r="F207" s="7"/>
      <c r="G207" s="7"/>
      <c r="H207" s="7"/>
      <c r="I207" s="9"/>
      <c r="J207" s="7"/>
      <c r="K207" s="10"/>
      <c r="L207" s="63"/>
      <c r="M207" s="68" t="s">
        <v>307</v>
      </c>
      <c r="N207" s="48">
        <f>INDEX(Montant,MATCH(M207,Type_d_Adhésion,0))</f>
        <v>0</v>
      </c>
      <c r="O207" s="68" t="s">
        <v>304</v>
      </c>
      <c r="P207" s="48">
        <f>INDEX(Montant2,MATCH(O207,Type_de_Cours,0))</f>
        <v>0</v>
      </c>
      <c r="Q207" s="72">
        <f>SUM(N207+P207)</f>
        <v>0</v>
      </c>
      <c r="R207" s="76" t="str">
        <f>IF(OR($D207&lt;&gt;"ü",COUNTIF($E$3:E207,E207)&gt;1),"Pas de réduction",INDEX(Reductions[Réduction Famille],MATCH(SUMIFS(Q:Q,E:E,E207),Reductions[Seuil],1),1))</f>
        <v>Pas de réduction</v>
      </c>
      <c r="S207" s="77">
        <f>IF(OR(R207="Pas de réduction",COUNTIF($E$3:E207,E207)&gt;1),0,VLOOKUP(R207,Reductions[],3,0)*SUMIFS(Q:Q,E:E,E207))</f>
        <v>0</v>
      </c>
      <c r="T207" s="24">
        <f>IF(D207="ü",SUMIFS(Q:Q,E:E,E207),Q207)-S207</f>
        <v>0</v>
      </c>
      <c r="U207" s="14" t="s">
        <v>309</v>
      </c>
      <c r="V207" s="48">
        <f>INDEX(Montant3,MATCH(U207,Niveau_de_Sponsoring,0))</f>
        <v>0</v>
      </c>
      <c r="W207" s="82">
        <f>SUM(T207+V207)</f>
        <v>0</v>
      </c>
      <c r="X207" s="56" t="s">
        <v>307</v>
      </c>
    </row>
    <row r="208" spans="1:24" ht="19.5" customHeight="1" x14ac:dyDescent="0.25">
      <c r="A208" s="47" t="s">
        <v>245</v>
      </c>
      <c r="B208" s="12"/>
      <c r="C208" s="12"/>
      <c r="D208" s="12"/>
      <c r="E208" s="7"/>
      <c r="F208" s="7"/>
      <c r="G208" s="7"/>
      <c r="H208" s="7"/>
      <c r="I208" s="9"/>
      <c r="J208" s="7"/>
      <c r="K208" s="10"/>
      <c r="L208" s="63"/>
      <c r="M208" s="68" t="s">
        <v>307</v>
      </c>
      <c r="N208" s="48">
        <f>INDEX(Montant,MATCH(M208,Type_d_Adhésion,0))</f>
        <v>0</v>
      </c>
      <c r="O208" s="68" t="s">
        <v>304</v>
      </c>
      <c r="P208" s="48">
        <f>INDEX(Montant2,MATCH(O208,Type_de_Cours,0))</f>
        <v>0</v>
      </c>
      <c r="Q208" s="72">
        <f>SUM(N208+P208)</f>
        <v>0</v>
      </c>
      <c r="R208" s="76" t="str">
        <f>IF(OR($D208&lt;&gt;"ü",COUNTIF($E$3:E208,E208)&gt;1),"Pas de réduction",INDEX(Reductions[Réduction Famille],MATCH(SUMIFS(Q:Q,E:E,E208),Reductions[Seuil],1),1))</f>
        <v>Pas de réduction</v>
      </c>
      <c r="S208" s="77">
        <f>IF(OR(R208="Pas de réduction",COUNTIF($E$3:E208,E208)&gt;1),0,VLOOKUP(R208,Reductions[],3,0)*SUMIFS(Q:Q,E:E,E208))</f>
        <v>0</v>
      </c>
      <c r="T208" s="24">
        <f>IF(D208="ü",SUMIFS(Q:Q,E:E,E208),Q208)-S208</f>
        <v>0</v>
      </c>
      <c r="U208" s="14" t="s">
        <v>309</v>
      </c>
      <c r="V208" s="48">
        <f>INDEX(Montant3,MATCH(U208,Niveau_de_Sponsoring,0))</f>
        <v>0</v>
      </c>
      <c r="W208" s="82">
        <f>SUM(T208+V208)</f>
        <v>0</v>
      </c>
      <c r="X208" s="56" t="s">
        <v>307</v>
      </c>
    </row>
    <row r="209" spans="1:24" ht="19.5" customHeight="1" x14ac:dyDescent="0.25">
      <c r="A209" s="47" t="s">
        <v>246</v>
      </c>
      <c r="B209" s="12"/>
      <c r="C209" s="12"/>
      <c r="D209" s="12"/>
      <c r="E209" s="7"/>
      <c r="F209" s="7"/>
      <c r="G209" s="7"/>
      <c r="H209" s="7"/>
      <c r="I209" s="9"/>
      <c r="J209" s="7"/>
      <c r="K209" s="10"/>
      <c r="L209" s="63"/>
      <c r="M209" s="68" t="s">
        <v>307</v>
      </c>
      <c r="N209" s="48">
        <f>INDEX(Montant,MATCH(M209,Type_d_Adhésion,0))</f>
        <v>0</v>
      </c>
      <c r="O209" s="68" t="s">
        <v>304</v>
      </c>
      <c r="P209" s="48">
        <f>INDEX(Montant2,MATCH(O209,Type_de_Cours,0))</f>
        <v>0</v>
      </c>
      <c r="Q209" s="72">
        <f>SUM(N209+P209)</f>
        <v>0</v>
      </c>
      <c r="R209" s="76" t="str">
        <f>IF(OR($D209&lt;&gt;"ü",COUNTIF($E$3:E209,E209)&gt;1),"Pas de réduction",INDEX(Reductions[Réduction Famille],MATCH(SUMIFS(Q:Q,E:E,E209),Reductions[Seuil],1),1))</f>
        <v>Pas de réduction</v>
      </c>
      <c r="S209" s="77">
        <f>IF(OR(R209="Pas de réduction",COUNTIF($E$3:E209,E209)&gt;1),0,VLOOKUP(R209,Reductions[],3,0)*SUMIFS(Q:Q,E:E,E209))</f>
        <v>0</v>
      </c>
      <c r="T209" s="24">
        <f>IF(D209="ü",SUMIFS(Q:Q,E:E,E209),Q209)-S209</f>
        <v>0</v>
      </c>
      <c r="U209" s="14" t="s">
        <v>309</v>
      </c>
      <c r="V209" s="48">
        <f>INDEX(Montant3,MATCH(U209,Niveau_de_Sponsoring,0))</f>
        <v>0</v>
      </c>
      <c r="W209" s="82">
        <f>SUM(T209+V209)</f>
        <v>0</v>
      </c>
      <c r="X209" s="56" t="s">
        <v>307</v>
      </c>
    </row>
    <row r="210" spans="1:24" ht="19.5" customHeight="1" x14ac:dyDescent="0.25">
      <c r="A210" s="47" t="s">
        <v>247</v>
      </c>
      <c r="B210" s="12"/>
      <c r="C210" s="12"/>
      <c r="D210" s="12"/>
      <c r="E210" s="7"/>
      <c r="F210" s="7"/>
      <c r="G210" s="7"/>
      <c r="H210" s="7"/>
      <c r="I210" s="9"/>
      <c r="J210" s="7"/>
      <c r="K210" s="10"/>
      <c r="L210" s="63"/>
      <c r="M210" s="68" t="s">
        <v>307</v>
      </c>
      <c r="N210" s="48">
        <f>INDEX(Montant,MATCH(M210,Type_d_Adhésion,0))</f>
        <v>0</v>
      </c>
      <c r="O210" s="68" t="s">
        <v>304</v>
      </c>
      <c r="P210" s="48">
        <f>INDEX(Montant2,MATCH(O210,Type_de_Cours,0))</f>
        <v>0</v>
      </c>
      <c r="Q210" s="72">
        <f>SUM(N210+P210)</f>
        <v>0</v>
      </c>
      <c r="R210" s="76" t="str">
        <f>IF(OR($D210&lt;&gt;"ü",COUNTIF($E$3:E210,E210)&gt;1),"Pas de réduction",INDEX(Reductions[Réduction Famille],MATCH(SUMIFS(Q:Q,E:E,E210),Reductions[Seuil],1),1))</f>
        <v>Pas de réduction</v>
      </c>
      <c r="S210" s="77">
        <f>IF(OR(R210="Pas de réduction",COUNTIF($E$3:E210,E210)&gt;1),0,VLOOKUP(R210,Reductions[],3,0)*SUMIFS(Q:Q,E:E,E210))</f>
        <v>0</v>
      </c>
      <c r="T210" s="24">
        <f>IF(D210="ü",SUMIFS(Q:Q,E:E,E210),Q210)-S210</f>
        <v>0</v>
      </c>
      <c r="U210" s="14" t="s">
        <v>309</v>
      </c>
      <c r="V210" s="48">
        <f>INDEX(Montant3,MATCH(U210,Niveau_de_Sponsoring,0))</f>
        <v>0</v>
      </c>
      <c r="W210" s="82">
        <f>SUM(T210+V210)</f>
        <v>0</v>
      </c>
      <c r="X210" s="56" t="s">
        <v>307</v>
      </c>
    </row>
    <row r="211" spans="1:24" ht="19.5" customHeight="1" x14ac:dyDescent="0.25">
      <c r="A211" s="47" t="s">
        <v>248</v>
      </c>
      <c r="B211" s="12"/>
      <c r="C211" s="12"/>
      <c r="D211" s="12"/>
      <c r="E211" s="7"/>
      <c r="F211" s="7"/>
      <c r="G211" s="7"/>
      <c r="H211" s="7"/>
      <c r="I211" s="9"/>
      <c r="J211" s="7"/>
      <c r="K211" s="10"/>
      <c r="L211" s="63"/>
      <c r="M211" s="68" t="s">
        <v>307</v>
      </c>
      <c r="N211" s="48">
        <f>INDEX(Montant,MATCH(M211,Type_d_Adhésion,0))</f>
        <v>0</v>
      </c>
      <c r="O211" s="68" t="s">
        <v>304</v>
      </c>
      <c r="P211" s="48">
        <f>INDEX(Montant2,MATCH(O211,Type_de_Cours,0))</f>
        <v>0</v>
      </c>
      <c r="Q211" s="72">
        <f>SUM(N211+P211)</f>
        <v>0</v>
      </c>
      <c r="R211" s="76" t="str">
        <f>IF(OR($D211&lt;&gt;"ü",COUNTIF($E$3:E211,E211)&gt;1),"Pas de réduction",INDEX(Reductions[Réduction Famille],MATCH(SUMIFS(Q:Q,E:E,E211),Reductions[Seuil],1),1))</f>
        <v>Pas de réduction</v>
      </c>
      <c r="S211" s="77">
        <f>IF(OR(R211="Pas de réduction",COUNTIF($E$3:E211,E211)&gt;1),0,VLOOKUP(R211,Reductions[],3,0)*SUMIFS(Q:Q,E:E,E211))</f>
        <v>0</v>
      </c>
      <c r="T211" s="24">
        <f>IF(D211="ü",SUMIFS(Q:Q,E:E,E211),Q211)-S211</f>
        <v>0</v>
      </c>
      <c r="U211" s="14" t="s">
        <v>309</v>
      </c>
      <c r="V211" s="48">
        <f>INDEX(Montant3,MATCH(U211,Niveau_de_Sponsoring,0))</f>
        <v>0</v>
      </c>
      <c r="W211" s="82">
        <f>SUM(T211+V211)</f>
        <v>0</v>
      </c>
      <c r="X211" s="56" t="s">
        <v>307</v>
      </c>
    </row>
    <row r="212" spans="1:24" ht="19.5" customHeight="1" x14ac:dyDescent="0.25">
      <c r="A212" s="47" t="s">
        <v>249</v>
      </c>
      <c r="B212" s="12"/>
      <c r="C212" s="12"/>
      <c r="D212" s="12"/>
      <c r="E212" s="7"/>
      <c r="F212" s="7"/>
      <c r="G212" s="7"/>
      <c r="H212" s="7"/>
      <c r="I212" s="9"/>
      <c r="J212" s="7"/>
      <c r="K212" s="10"/>
      <c r="L212" s="63"/>
      <c r="M212" s="68" t="s">
        <v>307</v>
      </c>
      <c r="N212" s="48">
        <f>INDEX(Montant,MATCH(M212,Type_d_Adhésion,0))</f>
        <v>0</v>
      </c>
      <c r="O212" s="68" t="s">
        <v>304</v>
      </c>
      <c r="P212" s="48">
        <f>INDEX(Montant2,MATCH(O212,Type_de_Cours,0))</f>
        <v>0</v>
      </c>
      <c r="Q212" s="72">
        <f>SUM(N212+P212)</f>
        <v>0</v>
      </c>
      <c r="R212" s="76" t="str">
        <f>IF(OR($D212&lt;&gt;"ü",COUNTIF($E$3:E212,E212)&gt;1),"Pas de réduction",INDEX(Reductions[Réduction Famille],MATCH(SUMIFS(Q:Q,E:E,E212),Reductions[Seuil],1),1))</f>
        <v>Pas de réduction</v>
      </c>
      <c r="S212" s="77">
        <f>IF(OR(R212="Pas de réduction",COUNTIF($E$3:E212,E212)&gt;1),0,VLOOKUP(R212,Reductions[],3,0)*SUMIFS(Q:Q,E:E,E212))</f>
        <v>0</v>
      </c>
      <c r="T212" s="24">
        <f>IF(D212="ü",SUMIFS(Q:Q,E:E,E212),Q212)-S212</f>
        <v>0</v>
      </c>
      <c r="U212" s="14" t="s">
        <v>309</v>
      </c>
      <c r="V212" s="48">
        <f>INDEX(Montant3,MATCH(U212,Niveau_de_Sponsoring,0))</f>
        <v>0</v>
      </c>
      <c r="W212" s="82">
        <f>SUM(T212+V212)</f>
        <v>0</v>
      </c>
      <c r="X212" s="56" t="s">
        <v>307</v>
      </c>
    </row>
    <row r="213" spans="1:24" ht="19.5" customHeight="1" x14ac:dyDescent="0.25">
      <c r="A213" s="47" t="s">
        <v>250</v>
      </c>
      <c r="B213" s="12"/>
      <c r="C213" s="12"/>
      <c r="D213" s="12"/>
      <c r="E213" s="7"/>
      <c r="F213" s="7"/>
      <c r="G213" s="7"/>
      <c r="H213" s="7"/>
      <c r="I213" s="9"/>
      <c r="J213" s="7"/>
      <c r="K213" s="10"/>
      <c r="L213" s="63"/>
      <c r="M213" s="68" t="s">
        <v>307</v>
      </c>
      <c r="N213" s="48">
        <f>INDEX(Montant,MATCH(M213,Type_d_Adhésion,0))</f>
        <v>0</v>
      </c>
      <c r="O213" s="68" t="s">
        <v>304</v>
      </c>
      <c r="P213" s="48">
        <f>INDEX(Montant2,MATCH(O213,Type_de_Cours,0))</f>
        <v>0</v>
      </c>
      <c r="Q213" s="72">
        <f>SUM(N213+P213)</f>
        <v>0</v>
      </c>
      <c r="R213" s="76" t="str">
        <f>IF(OR($D213&lt;&gt;"ü",COUNTIF($E$3:E213,E213)&gt;1),"Pas de réduction",INDEX(Reductions[Réduction Famille],MATCH(SUMIFS(Q:Q,E:E,E213),Reductions[Seuil],1),1))</f>
        <v>Pas de réduction</v>
      </c>
      <c r="S213" s="77">
        <f>IF(OR(R213="Pas de réduction",COUNTIF($E$3:E213,E213)&gt;1),0,VLOOKUP(R213,Reductions[],3,0)*SUMIFS(Q:Q,E:E,E213))</f>
        <v>0</v>
      </c>
      <c r="T213" s="24">
        <f>IF(D213="ü",SUMIFS(Q:Q,E:E,E213),Q213)-S213</f>
        <v>0</v>
      </c>
      <c r="U213" s="14" t="s">
        <v>309</v>
      </c>
      <c r="V213" s="48">
        <f>INDEX(Montant3,MATCH(U213,Niveau_de_Sponsoring,0))</f>
        <v>0</v>
      </c>
      <c r="W213" s="82">
        <f>SUM(T213+V213)</f>
        <v>0</v>
      </c>
      <c r="X213" s="56" t="s">
        <v>307</v>
      </c>
    </row>
    <row r="214" spans="1:24" ht="19.5" customHeight="1" x14ac:dyDescent="0.25">
      <c r="A214" s="47" t="s">
        <v>251</v>
      </c>
      <c r="B214" s="12"/>
      <c r="C214" s="12"/>
      <c r="D214" s="12"/>
      <c r="E214" s="7"/>
      <c r="F214" s="7"/>
      <c r="G214" s="7"/>
      <c r="H214" s="7"/>
      <c r="I214" s="9"/>
      <c r="J214" s="7"/>
      <c r="K214" s="10"/>
      <c r="L214" s="63"/>
      <c r="M214" s="68" t="s">
        <v>307</v>
      </c>
      <c r="N214" s="48">
        <f>INDEX(Montant,MATCH(M214,Type_d_Adhésion,0))</f>
        <v>0</v>
      </c>
      <c r="O214" s="68" t="s">
        <v>304</v>
      </c>
      <c r="P214" s="48">
        <f>INDEX(Montant2,MATCH(O214,Type_de_Cours,0))</f>
        <v>0</v>
      </c>
      <c r="Q214" s="72">
        <f>SUM(N214+P214)</f>
        <v>0</v>
      </c>
      <c r="R214" s="76" t="str">
        <f>IF(OR($D214&lt;&gt;"ü",COUNTIF($E$3:E214,E214)&gt;1),"Pas de réduction",INDEX(Reductions[Réduction Famille],MATCH(SUMIFS(Q:Q,E:E,E214),Reductions[Seuil],1),1))</f>
        <v>Pas de réduction</v>
      </c>
      <c r="S214" s="77">
        <f>IF(OR(R214="Pas de réduction",COUNTIF($E$3:E214,E214)&gt;1),0,VLOOKUP(R214,Reductions[],3,0)*SUMIFS(Q:Q,E:E,E214))</f>
        <v>0</v>
      </c>
      <c r="T214" s="24">
        <f>IF(D214="ü",SUMIFS(Q:Q,E:E,E214),Q214)-S214</f>
        <v>0</v>
      </c>
      <c r="U214" s="14" t="s">
        <v>309</v>
      </c>
      <c r="V214" s="48">
        <f>INDEX(Montant3,MATCH(U214,Niveau_de_Sponsoring,0))</f>
        <v>0</v>
      </c>
      <c r="W214" s="82">
        <f>SUM(T214+V214)</f>
        <v>0</v>
      </c>
      <c r="X214" s="56" t="s">
        <v>307</v>
      </c>
    </row>
    <row r="215" spans="1:24" ht="19.5" customHeight="1" x14ac:dyDescent="0.25">
      <c r="A215" s="47" t="s">
        <v>252</v>
      </c>
      <c r="B215" s="12"/>
      <c r="C215" s="12"/>
      <c r="D215" s="12"/>
      <c r="E215" s="7"/>
      <c r="F215" s="7"/>
      <c r="G215" s="7"/>
      <c r="H215" s="7"/>
      <c r="I215" s="9"/>
      <c r="J215" s="7"/>
      <c r="K215" s="10"/>
      <c r="L215" s="63"/>
      <c r="M215" s="68" t="s">
        <v>307</v>
      </c>
      <c r="N215" s="48">
        <f>INDEX(Montant,MATCH(M215,Type_d_Adhésion,0))</f>
        <v>0</v>
      </c>
      <c r="O215" s="68" t="s">
        <v>304</v>
      </c>
      <c r="P215" s="48">
        <f>INDEX(Montant2,MATCH(O215,Type_de_Cours,0))</f>
        <v>0</v>
      </c>
      <c r="Q215" s="72">
        <f>SUM(N215+P215)</f>
        <v>0</v>
      </c>
      <c r="R215" s="76" t="str">
        <f>IF(OR($D215&lt;&gt;"ü",COUNTIF($E$3:E215,E215)&gt;1),"Pas de réduction",INDEX(Reductions[Réduction Famille],MATCH(SUMIFS(Q:Q,E:E,E215),Reductions[Seuil],1),1))</f>
        <v>Pas de réduction</v>
      </c>
      <c r="S215" s="77">
        <f>IF(OR(R215="Pas de réduction",COUNTIF($E$3:E215,E215)&gt;1),0,VLOOKUP(R215,Reductions[],3,0)*SUMIFS(Q:Q,E:E,E215))</f>
        <v>0</v>
      </c>
      <c r="T215" s="24">
        <f>IF(D215="ü",SUMIFS(Q:Q,E:E,E215),Q215)-S215</f>
        <v>0</v>
      </c>
      <c r="U215" s="14" t="s">
        <v>309</v>
      </c>
      <c r="V215" s="48">
        <f>INDEX(Montant3,MATCH(U215,Niveau_de_Sponsoring,0))</f>
        <v>0</v>
      </c>
      <c r="W215" s="82">
        <f>SUM(T215+V215)</f>
        <v>0</v>
      </c>
      <c r="X215" s="56" t="s">
        <v>307</v>
      </c>
    </row>
    <row r="216" spans="1:24" ht="19.5" customHeight="1" x14ac:dyDescent="0.25">
      <c r="A216" s="47" t="s">
        <v>253</v>
      </c>
      <c r="B216" s="12"/>
      <c r="C216" s="12"/>
      <c r="D216" s="12"/>
      <c r="E216" s="7"/>
      <c r="F216" s="7"/>
      <c r="G216" s="7"/>
      <c r="H216" s="7"/>
      <c r="I216" s="9"/>
      <c r="J216" s="7"/>
      <c r="K216" s="10"/>
      <c r="L216" s="63"/>
      <c r="M216" s="68" t="s">
        <v>307</v>
      </c>
      <c r="N216" s="48">
        <f>INDEX(Montant,MATCH(M216,Type_d_Adhésion,0))</f>
        <v>0</v>
      </c>
      <c r="O216" s="68" t="s">
        <v>304</v>
      </c>
      <c r="P216" s="48">
        <f>INDEX(Montant2,MATCH(O216,Type_de_Cours,0))</f>
        <v>0</v>
      </c>
      <c r="Q216" s="72">
        <f>SUM(N216+P216)</f>
        <v>0</v>
      </c>
      <c r="R216" s="76" t="str">
        <f>IF(OR($D216&lt;&gt;"ü",COUNTIF($E$3:E216,E216)&gt;1),"Pas de réduction",INDEX(Reductions[Réduction Famille],MATCH(SUMIFS(Q:Q,E:E,E216),Reductions[Seuil],1),1))</f>
        <v>Pas de réduction</v>
      </c>
      <c r="S216" s="77">
        <f>IF(OR(R216="Pas de réduction",COUNTIF($E$3:E216,E216)&gt;1),0,VLOOKUP(R216,Reductions[],3,0)*SUMIFS(Q:Q,E:E,E216))</f>
        <v>0</v>
      </c>
      <c r="T216" s="24">
        <f>IF(D216="ü",SUMIFS(Q:Q,E:E,E216),Q216)-S216</f>
        <v>0</v>
      </c>
      <c r="U216" s="14" t="s">
        <v>309</v>
      </c>
      <c r="V216" s="48">
        <f>INDEX(Montant3,MATCH(U216,Niveau_de_Sponsoring,0))</f>
        <v>0</v>
      </c>
      <c r="W216" s="82">
        <f>SUM(T216+V216)</f>
        <v>0</v>
      </c>
      <c r="X216" s="56" t="s">
        <v>307</v>
      </c>
    </row>
    <row r="217" spans="1:24" ht="19.5" customHeight="1" x14ac:dyDescent="0.25">
      <c r="A217" s="47" t="s">
        <v>254</v>
      </c>
      <c r="B217" s="12"/>
      <c r="C217" s="12"/>
      <c r="D217" s="12"/>
      <c r="E217" s="7"/>
      <c r="F217" s="7"/>
      <c r="G217" s="7"/>
      <c r="H217" s="7"/>
      <c r="I217" s="9"/>
      <c r="J217" s="7"/>
      <c r="K217" s="10"/>
      <c r="L217" s="63"/>
      <c r="M217" s="68" t="s">
        <v>307</v>
      </c>
      <c r="N217" s="48">
        <f>INDEX(Montant,MATCH(M217,Type_d_Adhésion,0))</f>
        <v>0</v>
      </c>
      <c r="O217" s="68" t="s">
        <v>304</v>
      </c>
      <c r="P217" s="48">
        <f>INDEX(Montant2,MATCH(O217,Type_de_Cours,0))</f>
        <v>0</v>
      </c>
      <c r="Q217" s="72">
        <f>SUM(N217+P217)</f>
        <v>0</v>
      </c>
      <c r="R217" s="76" t="str">
        <f>IF(OR($D217&lt;&gt;"ü",COUNTIF($E$3:E217,E217)&gt;1),"Pas de réduction",INDEX(Reductions[Réduction Famille],MATCH(SUMIFS(Q:Q,E:E,E217),Reductions[Seuil],1),1))</f>
        <v>Pas de réduction</v>
      </c>
      <c r="S217" s="77">
        <f>IF(OR(R217="Pas de réduction",COUNTIF($E$3:E217,E217)&gt;1),0,VLOOKUP(R217,Reductions[],3,0)*SUMIFS(Q:Q,E:E,E217))</f>
        <v>0</v>
      </c>
      <c r="T217" s="24">
        <f>IF(D217="ü",SUMIFS(Q:Q,E:E,E217),Q217)-S217</f>
        <v>0</v>
      </c>
      <c r="U217" s="14" t="s">
        <v>309</v>
      </c>
      <c r="V217" s="48">
        <f>INDEX(Montant3,MATCH(U217,Niveau_de_Sponsoring,0))</f>
        <v>0</v>
      </c>
      <c r="W217" s="82">
        <f>SUM(T217+V217)</f>
        <v>0</v>
      </c>
      <c r="X217" s="56" t="s">
        <v>307</v>
      </c>
    </row>
    <row r="218" spans="1:24" ht="19.5" customHeight="1" x14ac:dyDescent="0.25">
      <c r="A218" s="47" t="s">
        <v>255</v>
      </c>
      <c r="B218" s="12"/>
      <c r="C218" s="12"/>
      <c r="D218" s="12"/>
      <c r="E218" s="7"/>
      <c r="F218" s="7"/>
      <c r="G218" s="7"/>
      <c r="H218" s="7"/>
      <c r="I218" s="9"/>
      <c r="J218" s="7"/>
      <c r="K218" s="10"/>
      <c r="L218" s="63"/>
      <c r="M218" s="68" t="s">
        <v>307</v>
      </c>
      <c r="N218" s="48">
        <f>INDEX(Montant,MATCH(M218,Type_d_Adhésion,0))</f>
        <v>0</v>
      </c>
      <c r="O218" s="68" t="s">
        <v>304</v>
      </c>
      <c r="P218" s="48">
        <f>INDEX(Montant2,MATCH(O218,Type_de_Cours,0))</f>
        <v>0</v>
      </c>
      <c r="Q218" s="72">
        <f>SUM(N218+P218)</f>
        <v>0</v>
      </c>
      <c r="R218" s="76" t="str">
        <f>IF(OR($D218&lt;&gt;"ü",COUNTIF($E$3:E218,E218)&gt;1),"Pas de réduction",INDEX(Reductions[Réduction Famille],MATCH(SUMIFS(Q:Q,E:E,E218),Reductions[Seuil],1),1))</f>
        <v>Pas de réduction</v>
      </c>
      <c r="S218" s="77">
        <f>IF(OR(R218="Pas de réduction",COUNTIF($E$3:E218,E218)&gt;1),0,VLOOKUP(R218,Reductions[],3,0)*SUMIFS(Q:Q,E:E,E218))</f>
        <v>0</v>
      </c>
      <c r="T218" s="24">
        <f>IF(D218="ü",SUMIFS(Q:Q,E:E,E218),Q218)-S218</f>
        <v>0</v>
      </c>
      <c r="U218" s="14" t="s">
        <v>309</v>
      </c>
      <c r="V218" s="48">
        <f>INDEX(Montant3,MATCH(U218,Niveau_de_Sponsoring,0))</f>
        <v>0</v>
      </c>
      <c r="W218" s="82">
        <f>SUM(T218+V218)</f>
        <v>0</v>
      </c>
      <c r="X218" s="56" t="s">
        <v>307</v>
      </c>
    </row>
    <row r="219" spans="1:24" ht="19.5" customHeight="1" x14ac:dyDescent="0.25">
      <c r="A219" s="47" t="s">
        <v>256</v>
      </c>
      <c r="B219" s="12"/>
      <c r="C219" s="12"/>
      <c r="D219" s="12"/>
      <c r="E219" s="7"/>
      <c r="F219" s="7"/>
      <c r="G219" s="7"/>
      <c r="H219" s="7"/>
      <c r="I219" s="9"/>
      <c r="J219" s="7"/>
      <c r="K219" s="10"/>
      <c r="L219" s="63"/>
      <c r="M219" s="68" t="s">
        <v>307</v>
      </c>
      <c r="N219" s="48">
        <f>INDEX(Montant,MATCH(M219,Type_d_Adhésion,0))</f>
        <v>0</v>
      </c>
      <c r="O219" s="68" t="s">
        <v>304</v>
      </c>
      <c r="P219" s="48">
        <f>INDEX(Montant2,MATCH(O219,Type_de_Cours,0))</f>
        <v>0</v>
      </c>
      <c r="Q219" s="72">
        <f>SUM(N219+P219)</f>
        <v>0</v>
      </c>
      <c r="R219" s="76" t="str">
        <f>IF(OR($D219&lt;&gt;"ü",COUNTIF($E$3:E219,E219)&gt;1),"Pas de réduction",INDEX(Reductions[Réduction Famille],MATCH(SUMIFS(Q:Q,E:E,E219),Reductions[Seuil],1),1))</f>
        <v>Pas de réduction</v>
      </c>
      <c r="S219" s="77">
        <f>IF(OR(R219="Pas de réduction",COUNTIF($E$3:E219,E219)&gt;1),0,VLOOKUP(R219,Reductions[],3,0)*SUMIFS(Q:Q,E:E,E219))</f>
        <v>0</v>
      </c>
      <c r="T219" s="24">
        <f>IF(D219="ü",SUMIFS(Q:Q,E:E,E219),Q219)-S219</f>
        <v>0</v>
      </c>
      <c r="U219" s="14" t="s">
        <v>309</v>
      </c>
      <c r="V219" s="48">
        <f>INDEX(Montant3,MATCH(U219,Niveau_de_Sponsoring,0))</f>
        <v>0</v>
      </c>
      <c r="W219" s="82">
        <f>SUM(T219+V219)</f>
        <v>0</v>
      </c>
      <c r="X219" s="56" t="s">
        <v>307</v>
      </c>
    </row>
    <row r="220" spans="1:24" ht="19.5" customHeight="1" x14ac:dyDescent="0.25">
      <c r="A220" s="47" t="s">
        <v>257</v>
      </c>
      <c r="B220" s="12"/>
      <c r="C220" s="12"/>
      <c r="D220" s="12"/>
      <c r="E220" s="7"/>
      <c r="F220" s="7"/>
      <c r="G220" s="7"/>
      <c r="H220" s="7"/>
      <c r="I220" s="9"/>
      <c r="J220" s="7"/>
      <c r="K220" s="10"/>
      <c r="L220" s="63"/>
      <c r="M220" s="68" t="s">
        <v>307</v>
      </c>
      <c r="N220" s="48">
        <f>INDEX(Montant,MATCH(M220,Type_d_Adhésion,0))</f>
        <v>0</v>
      </c>
      <c r="O220" s="68" t="s">
        <v>304</v>
      </c>
      <c r="P220" s="48">
        <f>INDEX(Montant2,MATCH(O220,Type_de_Cours,0))</f>
        <v>0</v>
      </c>
      <c r="Q220" s="72">
        <f>SUM(N220+P220)</f>
        <v>0</v>
      </c>
      <c r="R220" s="76" t="str">
        <f>IF(OR($D220&lt;&gt;"ü",COUNTIF($E$3:E220,E220)&gt;1),"Pas de réduction",INDEX(Reductions[Réduction Famille],MATCH(SUMIFS(Q:Q,E:E,E220),Reductions[Seuil],1),1))</f>
        <v>Pas de réduction</v>
      </c>
      <c r="S220" s="77">
        <f>IF(OR(R220="Pas de réduction",COUNTIF($E$3:E220,E220)&gt;1),0,VLOOKUP(R220,Reductions[],3,0)*SUMIFS(Q:Q,E:E,E220))</f>
        <v>0</v>
      </c>
      <c r="T220" s="24">
        <f>IF(D220="ü",SUMIFS(Q:Q,E:E,E220),Q220)-S220</f>
        <v>0</v>
      </c>
      <c r="U220" s="14" t="s">
        <v>309</v>
      </c>
      <c r="V220" s="48">
        <f>INDEX(Montant3,MATCH(U220,Niveau_de_Sponsoring,0))</f>
        <v>0</v>
      </c>
      <c r="W220" s="82">
        <f>SUM(T220+V220)</f>
        <v>0</v>
      </c>
      <c r="X220" s="56" t="s">
        <v>307</v>
      </c>
    </row>
    <row r="221" spans="1:24" ht="19.5" customHeight="1" x14ac:dyDescent="0.25">
      <c r="A221" s="47" t="s">
        <v>258</v>
      </c>
      <c r="B221" s="12"/>
      <c r="C221" s="12"/>
      <c r="D221" s="12"/>
      <c r="E221" s="7"/>
      <c r="F221" s="7"/>
      <c r="G221" s="7"/>
      <c r="H221" s="7"/>
      <c r="I221" s="9"/>
      <c r="J221" s="7"/>
      <c r="K221" s="10"/>
      <c r="L221" s="63"/>
      <c r="M221" s="68" t="s">
        <v>307</v>
      </c>
      <c r="N221" s="48">
        <f>INDEX(Montant,MATCH(M221,Type_d_Adhésion,0))</f>
        <v>0</v>
      </c>
      <c r="O221" s="68" t="s">
        <v>304</v>
      </c>
      <c r="P221" s="48">
        <f>INDEX(Montant2,MATCH(O221,Type_de_Cours,0))</f>
        <v>0</v>
      </c>
      <c r="Q221" s="72">
        <f>SUM(N221+P221)</f>
        <v>0</v>
      </c>
      <c r="R221" s="76" t="str">
        <f>IF(OR($D221&lt;&gt;"ü",COUNTIF($E$3:E221,E221)&gt;1),"Pas de réduction",INDEX(Reductions[Réduction Famille],MATCH(SUMIFS(Q:Q,E:E,E221),Reductions[Seuil],1),1))</f>
        <v>Pas de réduction</v>
      </c>
      <c r="S221" s="77">
        <f>IF(OR(R221="Pas de réduction",COUNTIF($E$3:E221,E221)&gt;1),0,VLOOKUP(R221,Reductions[],3,0)*SUMIFS(Q:Q,E:E,E221))</f>
        <v>0</v>
      </c>
      <c r="T221" s="24">
        <f>IF(D221="ü",SUMIFS(Q:Q,E:E,E221),Q221)-S221</f>
        <v>0</v>
      </c>
      <c r="U221" s="14" t="s">
        <v>309</v>
      </c>
      <c r="V221" s="48">
        <f>INDEX(Montant3,MATCH(U221,Niveau_de_Sponsoring,0))</f>
        <v>0</v>
      </c>
      <c r="W221" s="82">
        <f>SUM(T221+V221)</f>
        <v>0</v>
      </c>
      <c r="X221" s="56" t="s">
        <v>307</v>
      </c>
    </row>
    <row r="222" spans="1:24" ht="19.5" customHeight="1" x14ac:dyDescent="0.25">
      <c r="A222" s="47" t="s">
        <v>259</v>
      </c>
      <c r="B222" s="12"/>
      <c r="C222" s="12"/>
      <c r="D222" s="12"/>
      <c r="E222" s="7"/>
      <c r="F222" s="7"/>
      <c r="G222" s="7"/>
      <c r="H222" s="7"/>
      <c r="I222" s="9"/>
      <c r="J222" s="7"/>
      <c r="K222" s="10"/>
      <c r="L222" s="63"/>
      <c r="M222" s="68" t="s">
        <v>307</v>
      </c>
      <c r="N222" s="48">
        <f>INDEX(Montant,MATCH(M222,Type_d_Adhésion,0))</f>
        <v>0</v>
      </c>
      <c r="O222" s="68" t="s">
        <v>304</v>
      </c>
      <c r="P222" s="48">
        <f>INDEX(Montant2,MATCH(O222,Type_de_Cours,0))</f>
        <v>0</v>
      </c>
      <c r="Q222" s="72">
        <f>SUM(N222+P222)</f>
        <v>0</v>
      </c>
      <c r="R222" s="76" t="str">
        <f>IF(OR($D222&lt;&gt;"ü",COUNTIF($E$3:E222,E222)&gt;1),"Pas de réduction",INDEX(Reductions[Réduction Famille],MATCH(SUMIFS(Q:Q,E:E,E222),Reductions[Seuil],1),1))</f>
        <v>Pas de réduction</v>
      </c>
      <c r="S222" s="77">
        <f>IF(OR(R222="Pas de réduction",COUNTIF($E$3:E222,E222)&gt;1),0,VLOOKUP(R222,Reductions[],3,0)*SUMIFS(Q:Q,E:E,E222))</f>
        <v>0</v>
      </c>
      <c r="T222" s="24">
        <f>IF(D222="ü",SUMIFS(Q:Q,E:E,E222),Q222)-S222</f>
        <v>0</v>
      </c>
      <c r="U222" s="14" t="s">
        <v>309</v>
      </c>
      <c r="V222" s="48">
        <f>INDEX(Montant3,MATCH(U222,Niveau_de_Sponsoring,0))</f>
        <v>0</v>
      </c>
      <c r="W222" s="82">
        <f>SUM(T222+V222)</f>
        <v>0</v>
      </c>
      <c r="X222" s="56" t="s">
        <v>307</v>
      </c>
    </row>
    <row r="223" spans="1:24" ht="19.5" customHeight="1" x14ac:dyDescent="0.25">
      <c r="A223" s="47" t="s">
        <v>260</v>
      </c>
      <c r="B223" s="12"/>
      <c r="C223" s="12"/>
      <c r="D223" s="12"/>
      <c r="E223" s="7"/>
      <c r="F223" s="7"/>
      <c r="G223" s="7"/>
      <c r="H223" s="7"/>
      <c r="I223" s="9"/>
      <c r="J223" s="7"/>
      <c r="K223" s="10"/>
      <c r="L223" s="63"/>
      <c r="M223" s="68" t="s">
        <v>307</v>
      </c>
      <c r="N223" s="48">
        <f>INDEX(Montant,MATCH(M223,Type_d_Adhésion,0))</f>
        <v>0</v>
      </c>
      <c r="O223" s="68" t="s">
        <v>304</v>
      </c>
      <c r="P223" s="48">
        <f>INDEX(Montant2,MATCH(O223,Type_de_Cours,0))</f>
        <v>0</v>
      </c>
      <c r="Q223" s="72">
        <f>SUM(N223+P223)</f>
        <v>0</v>
      </c>
      <c r="R223" s="76" t="str">
        <f>IF(OR($D223&lt;&gt;"ü",COUNTIF($E$3:E223,E223)&gt;1),"Pas de réduction",INDEX(Reductions[Réduction Famille],MATCH(SUMIFS(Q:Q,E:E,E223),Reductions[Seuil],1),1))</f>
        <v>Pas de réduction</v>
      </c>
      <c r="S223" s="77">
        <f>IF(OR(R223="Pas de réduction",COUNTIF($E$3:E223,E223)&gt;1),0,VLOOKUP(R223,Reductions[],3,0)*SUMIFS(Q:Q,E:E,E223))</f>
        <v>0</v>
      </c>
      <c r="T223" s="24">
        <f>IF(D223="ü",SUMIFS(Q:Q,E:E,E223),Q223)-S223</f>
        <v>0</v>
      </c>
      <c r="U223" s="14" t="s">
        <v>309</v>
      </c>
      <c r="V223" s="48">
        <f>INDEX(Montant3,MATCH(U223,Niveau_de_Sponsoring,0))</f>
        <v>0</v>
      </c>
      <c r="W223" s="82">
        <f>SUM(T223+V223)</f>
        <v>0</v>
      </c>
      <c r="X223" s="56" t="s">
        <v>307</v>
      </c>
    </row>
    <row r="224" spans="1:24" ht="19.5" customHeight="1" x14ac:dyDescent="0.25">
      <c r="A224" s="47" t="s">
        <v>261</v>
      </c>
      <c r="B224" s="12"/>
      <c r="C224" s="12"/>
      <c r="D224" s="12"/>
      <c r="E224" s="7"/>
      <c r="F224" s="7"/>
      <c r="G224" s="7"/>
      <c r="H224" s="7"/>
      <c r="I224" s="9"/>
      <c r="J224" s="7"/>
      <c r="K224" s="10"/>
      <c r="L224" s="63"/>
      <c r="M224" s="68" t="s">
        <v>307</v>
      </c>
      <c r="N224" s="48">
        <f>INDEX(Montant,MATCH(M224,Type_d_Adhésion,0))</f>
        <v>0</v>
      </c>
      <c r="O224" s="68" t="s">
        <v>304</v>
      </c>
      <c r="P224" s="48">
        <f>INDEX(Montant2,MATCH(O224,Type_de_Cours,0))</f>
        <v>0</v>
      </c>
      <c r="Q224" s="72">
        <f>SUM(N224+P224)</f>
        <v>0</v>
      </c>
      <c r="R224" s="76" t="str">
        <f>IF(OR($D224&lt;&gt;"ü",COUNTIF($E$3:E224,E224)&gt;1),"Pas de réduction",INDEX(Reductions[Réduction Famille],MATCH(SUMIFS(Q:Q,E:E,E224),Reductions[Seuil],1),1))</f>
        <v>Pas de réduction</v>
      </c>
      <c r="S224" s="77">
        <f>IF(OR(R224="Pas de réduction",COUNTIF($E$3:E224,E224)&gt;1),0,VLOOKUP(R224,Reductions[],3,0)*SUMIFS(Q:Q,E:E,E224))</f>
        <v>0</v>
      </c>
      <c r="T224" s="24">
        <f>IF(D224="ü",SUMIFS(Q:Q,E:E,E224),Q224)-S224</f>
        <v>0</v>
      </c>
      <c r="U224" s="14" t="s">
        <v>309</v>
      </c>
      <c r="V224" s="48">
        <f>INDEX(Montant3,MATCH(U224,Niveau_de_Sponsoring,0))</f>
        <v>0</v>
      </c>
      <c r="W224" s="82">
        <f>SUM(T224+V224)</f>
        <v>0</v>
      </c>
      <c r="X224" s="56" t="s">
        <v>307</v>
      </c>
    </row>
    <row r="225" spans="1:24" ht="19.5" customHeight="1" x14ac:dyDescent="0.25">
      <c r="A225" s="47" t="s">
        <v>262</v>
      </c>
      <c r="B225" s="12"/>
      <c r="C225" s="12"/>
      <c r="D225" s="12"/>
      <c r="E225" s="7"/>
      <c r="F225" s="7"/>
      <c r="G225" s="7"/>
      <c r="H225" s="7"/>
      <c r="I225" s="9"/>
      <c r="J225" s="7"/>
      <c r="K225" s="10"/>
      <c r="L225" s="63"/>
      <c r="M225" s="68" t="s">
        <v>307</v>
      </c>
      <c r="N225" s="48">
        <f>INDEX(Montant,MATCH(M225,Type_d_Adhésion,0))</f>
        <v>0</v>
      </c>
      <c r="O225" s="68" t="s">
        <v>304</v>
      </c>
      <c r="P225" s="48">
        <f>INDEX(Montant2,MATCH(O225,Type_de_Cours,0))</f>
        <v>0</v>
      </c>
      <c r="Q225" s="72">
        <f>SUM(N225+P225)</f>
        <v>0</v>
      </c>
      <c r="R225" s="76" t="str">
        <f>IF(OR($D225&lt;&gt;"ü",COUNTIF($E$3:E225,E225)&gt;1),"Pas de réduction",INDEX(Reductions[Réduction Famille],MATCH(SUMIFS(Q:Q,E:E,E225),Reductions[Seuil],1),1))</f>
        <v>Pas de réduction</v>
      </c>
      <c r="S225" s="77">
        <f>IF(OR(R225="Pas de réduction",COUNTIF($E$3:E225,E225)&gt;1),0,VLOOKUP(R225,Reductions[],3,0)*SUMIFS(Q:Q,E:E,E225))</f>
        <v>0</v>
      </c>
      <c r="T225" s="24">
        <f>IF(D225="ü",SUMIFS(Q:Q,E:E,E225),Q225)-S225</f>
        <v>0</v>
      </c>
      <c r="U225" s="14" t="s">
        <v>309</v>
      </c>
      <c r="V225" s="48">
        <f>INDEX(Montant3,MATCH(U225,Niveau_de_Sponsoring,0))</f>
        <v>0</v>
      </c>
      <c r="W225" s="82">
        <f>SUM(T225+V225)</f>
        <v>0</v>
      </c>
      <c r="X225" s="56" t="s">
        <v>307</v>
      </c>
    </row>
    <row r="226" spans="1:24" ht="19.5" customHeight="1" x14ac:dyDescent="0.25">
      <c r="A226" s="47" t="s">
        <v>263</v>
      </c>
      <c r="B226" s="12"/>
      <c r="C226" s="12"/>
      <c r="D226" s="12"/>
      <c r="E226" s="7"/>
      <c r="F226" s="7"/>
      <c r="G226" s="7"/>
      <c r="H226" s="7"/>
      <c r="I226" s="9"/>
      <c r="J226" s="7"/>
      <c r="K226" s="10"/>
      <c r="L226" s="63"/>
      <c r="M226" s="68" t="s">
        <v>307</v>
      </c>
      <c r="N226" s="48">
        <f>INDEX(Montant,MATCH(M226,Type_d_Adhésion,0))</f>
        <v>0</v>
      </c>
      <c r="O226" s="68" t="s">
        <v>304</v>
      </c>
      <c r="P226" s="48">
        <f>INDEX(Montant2,MATCH(O226,Type_de_Cours,0))</f>
        <v>0</v>
      </c>
      <c r="Q226" s="72">
        <f>SUM(N226+P226)</f>
        <v>0</v>
      </c>
      <c r="R226" s="76" t="str">
        <f>IF(OR($D226&lt;&gt;"ü",COUNTIF($E$3:E226,E226)&gt;1),"Pas de réduction",INDEX(Reductions[Réduction Famille],MATCH(SUMIFS(Q:Q,E:E,E226),Reductions[Seuil],1),1))</f>
        <v>Pas de réduction</v>
      </c>
      <c r="S226" s="77">
        <f>IF(OR(R226="Pas de réduction",COUNTIF($E$3:E226,E226)&gt;1),0,VLOOKUP(R226,Reductions[],3,0)*SUMIFS(Q:Q,E:E,E226))</f>
        <v>0</v>
      </c>
      <c r="T226" s="24">
        <f>IF(D226="ü",SUMIFS(Q:Q,E:E,E226),Q226)-S226</f>
        <v>0</v>
      </c>
      <c r="U226" s="14" t="s">
        <v>309</v>
      </c>
      <c r="V226" s="48">
        <f>INDEX(Montant3,MATCH(U226,Niveau_de_Sponsoring,0))</f>
        <v>0</v>
      </c>
      <c r="W226" s="82">
        <f>SUM(T226+V226)</f>
        <v>0</v>
      </c>
      <c r="X226" s="56" t="s">
        <v>307</v>
      </c>
    </row>
    <row r="227" spans="1:24" ht="19.5" customHeight="1" x14ac:dyDescent="0.25">
      <c r="A227" s="47" t="s">
        <v>264</v>
      </c>
      <c r="B227" s="12"/>
      <c r="C227" s="12"/>
      <c r="D227" s="12"/>
      <c r="E227" s="7"/>
      <c r="F227" s="7"/>
      <c r="G227" s="7"/>
      <c r="H227" s="7"/>
      <c r="I227" s="9"/>
      <c r="J227" s="7"/>
      <c r="K227" s="10"/>
      <c r="L227" s="63"/>
      <c r="M227" s="68" t="s">
        <v>307</v>
      </c>
      <c r="N227" s="48">
        <f>INDEX(Montant,MATCH(M227,Type_d_Adhésion,0))</f>
        <v>0</v>
      </c>
      <c r="O227" s="68" t="s">
        <v>304</v>
      </c>
      <c r="P227" s="48">
        <f>INDEX(Montant2,MATCH(O227,Type_de_Cours,0))</f>
        <v>0</v>
      </c>
      <c r="Q227" s="72">
        <f>SUM(N227+P227)</f>
        <v>0</v>
      </c>
      <c r="R227" s="76" t="str">
        <f>IF(OR($D227&lt;&gt;"ü",COUNTIF($E$3:E227,E227)&gt;1),"Pas de réduction",INDEX(Reductions[Réduction Famille],MATCH(SUMIFS(Q:Q,E:E,E227),Reductions[Seuil],1),1))</f>
        <v>Pas de réduction</v>
      </c>
      <c r="S227" s="77">
        <f>IF(OR(R227="Pas de réduction",COUNTIF($E$3:E227,E227)&gt;1),0,VLOOKUP(R227,Reductions[],3,0)*SUMIFS(Q:Q,E:E,E227))</f>
        <v>0</v>
      </c>
      <c r="T227" s="24">
        <f>IF(D227="ü",SUMIFS(Q:Q,E:E,E227),Q227)-S227</f>
        <v>0</v>
      </c>
      <c r="U227" s="14" t="s">
        <v>309</v>
      </c>
      <c r="V227" s="48">
        <f>INDEX(Montant3,MATCH(U227,Niveau_de_Sponsoring,0))</f>
        <v>0</v>
      </c>
      <c r="W227" s="82">
        <f>SUM(T227+V227)</f>
        <v>0</v>
      </c>
      <c r="X227" s="56" t="s">
        <v>307</v>
      </c>
    </row>
    <row r="228" spans="1:24" ht="19.5" customHeight="1" x14ac:dyDescent="0.25">
      <c r="A228" s="47" t="s">
        <v>265</v>
      </c>
      <c r="B228" s="12"/>
      <c r="C228" s="12"/>
      <c r="D228" s="12"/>
      <c r="E228" s="7"/>
      <c r="F228" s="7"/>
      <c r="G228" s="7"/>
      <c r="H228" s="7"/>
      <c r="I228" s="9"/>
      <c r="J228" s="7"/>
      <c r="K228" s="10"/>
      <c r="L228" s="63"/>
      <c r="M228" s="68" t="s">
        <v>307</v>
      </c>
      <c r="N228" s="48">
        <f>INDEX(Montant,MATCH(M228,Type_d_Adhésion,0))</f>
        <v>0</v>
      </c>
      <c r="O228" s="68" t="s">
        <v>304</v>
      </c>
      <c r="P228" s="48">
        <f>INDEX(Montant2,MATCH(O228,Type_de_Cours,0))</f>
        <v>0</v>
      </c>
      <c r="Q228" s="72">
        <f>SUM(N228+P228)</f>
        <v>0</v>
      </c>
      <c r="R228" s="76" t="str">
        <f>IF(OR($D228&lt;&gt;"ü",COUNTIF($E$3:E228,E228)&gt;1),"Pas de réduction",INDEX(Reductions[Réduction Famille],MATCH(SUMIFS(Q:Q,E:E,E228),Reductions[Seuil],1),1))</f>
        <v>Pas de réduction</v>
      </c>
      <c r="S228" s="77">
        <f>IF(OR(R228="Pas de réduction",COUNTIF($E$3:E228,E228)&gt;1),0,VLOOKUP(R228,Reductions[],3,0)*SUMIFS(Q:Q,E:E,E228))</f>
        <v>0</v>
      </c>
      <c r="T228" s="24">
        <f>IF(D228="ü",SUMIFS(Q:Q,E:E,E228),Q228)-S228</f>
        <v>0</v>
      </c>
      <c r="U228" s="14" t="s">
        <v>309</v>
      </c>
      <c r="V228" s="48">
        <f>INDEX(Montant3,MATCH(U228,Niveau_de_Sponsoring,0))</f>
        <v>0</v>
      </c>
      <c r="W228" s="82">
        <f>SUM(T228+V228)</f>
        <v>0</v>
      </c>
      <c r="X228" s="56" t="s">
        <v>307</v>
      </c>
    </row>
    <row r="229" spans="1:24" ht="19.5" customHeight="1" x14ac:dyDescent="0.25">
      <c r="A229" s="47" t="s">
        <v>266</v>
      </c>
      <c r="B229" s="12"/>
      <c r="C229" s="12"/>
      <c r="D229" s="12"/>
      <c r="E229" s="7"/>
      <c r="F229" s="7"/>
      <c r="G229" s="7"/>
      <c r="H229" s="7"/>
      <c r="I229" s="9"/>
      <c r="J229" s="7"/>
      <c r="K229" s="10"/>
      <c r="L229" s="63"/>
      <c r="M229" s="68" t="s">
        <v>307</v>
      </c>
      <c r="N229" s="48">
        <f>INDEX(Montant,MATCH(M229,Type_d_Adhésion,0))</f>
        <v>0</v>
      </c>
      <c r="O229" s="68" t="s">
        <v>304</v>
      </c>
      <c r="P229" s="48">
        <f>INDEX(Montant2,MATCH(O229,Type_de_Cours,0))</f>
        <v>0</v>
      </c>
      <c r="Q229" s="72">
        <f>SUM(N229+P229)</f>
        <v>0</v>
      </c>
      <c r="R229" s="76" t="str">
        <f>IF(OR($D229&lt;&gt;"ü",COUNTIF($E$3:E229,E229)&gt;1),"Pas de réduction",INDEX(Reductions[Réduction Famille],MATCH(SUMIFS(Q:Q,E:E,E229),Reductions[Seuil],1),1))</f>
        <v>Pas de réduction</v>
      </c>
      <c r="S229" s="77">
        <f>IF(OR(R229="Pas de réduction",COUNTIF($E$3:E229,E229)&gt;1),0,VLOOKUP(R229,Reductions[],3,0)*SUMIFS(Q:Q,E:E,E229))</f>
        <v>0</v>
      </c>
      <c r="T229" s="24">
        <f>IF(D229="ü",SUMIFS(Q:Q,E:E,E229),Q229)-S229</f>
        <v>0</v>
      </c>
      <c r="U229" s="14" t="s">
        <v>309</v>
      </c>
      <c r="V229" s="48">
        <f>INDEX(Montant3,MATCH(U229,Niveau_de_Sponsoring,0))</f>
        <v>0</v>
      </c>
      <c r="W229" s="82">
        <f>SUM(T229+V229)</f>
        <v>0</v>
      </c>
      <c r="X229" s="56" t="s">
        <v>307</v>
      </c>
    </row>
    <row r="230" spans="1:24" ht="19.5" customHeight="1" x14ac:dyDescent="0.25">
      <c r="A230" s="47" t="s">
        <v>267</v>
      </c>
      <c r="B230" s="12"/>
      <c r="C230" s="12"/>
      <c r="D230" s="12"/>
      <c r="E230" s="7"/>
      <c r="F230" s="7"/>
      <c r="G230" s="7"/>
      <c r="H230" s="7"/>
      <c r="I230" s="9"/>
      <c r="J230" s="7"/>
      <c r="K230" s="10"/>
      <c r="L230" s="63"/>
      <c r="M230" s="68" t="s">
        <v>307</v>
      </c>
      <c r="N230" s="48">
        <f>INDEX(Montant,MATCH(M230,Type_d_Adhésion,0))</f>
        <v>0</v>
      </c>
      <c r="O230" s="68" t="s">
        <v>304</v>
      </c>
      <c r="P230" s="48">
        <f>INDEX(Montant2,MATCH(O230,Type_de_Cours,0))</f>
        <v>0</v>
      </c>
      <c r="Q230" s="72">
        <f>SUM(N230+P230)</f>
        <v>0</v>
      </c>
      <c r="R230" s="76" t="str">
        <f>IF(OR($D230&lt;&gt;"ü",COUNTIF($E$3:E230,E230)&gt;1),"Pas de réduction",INDEX(Reductions[Réduction Famille],MATCH(SUMIFS(Q:Q,E:E,E230),Reductions[Seuil],1),1))</f>
        <v>Pas de réduction</v>
      </c>
      <c r="S230" s="77">
        <f>IF(OR(R230="Pas de réduction",COUNTIF($E$3:E230,E230)&gt;1),0,VLOOKUP(R230,Reductions[],3,0)*SUMIFS(Q:Q,E:E,E230))</f>
        <v>0</v>
      </c>
      <c r="T230" s="24">
        <f>IF(D230="ü",SUMIFS(Q:Q,E:E,E230),Q230)-S230</f>
        <v>0</v>
      </c>
      <c r="U230" s="14" t="s">
        <v>309</v>
      </c>
      <c r="V230" s="48">
        <f>INDEX(Montant3,MATCH(U230,Niveau_de_Sponsoring,0))</f>
        <v>0</v>
      </c>
      <c r="W230" s="82">
        <f>SUM(T230+V230)</f>
        <v>0</v>
      </c>
      <c r="X230" s="56" t="s">
        <v>307</v>
      </c>
    </row>
    <row r="231" spans="1:24" ht="19.5" customHeight="1" x14ac:dyDescent="0.25">
      <c r="A231" s="47" t="s">
        <v>268</v>
      </c>
      <c r="B231" s="12"/>
      <c r="C231" s="12"/>
      <c r="D231" s="12"/>
      <c r="E231" s="7"/>
      <c r="F231" s="7"/>
      <c r="G231" s="7"/>
      <c r="H231" s="7"/>
      <c r="I231" s="9"/>
      <c r="J231" s="7"/>
      <c r="K231" s="10"/>
      <c r="L231" s="63"/>
      <c r="M231" s="68" t="s">
        <v>307</v>
      </c>
      <c r="N231" s="48">
        <f>INDEX(Montant,MATCH(M231,Type_d_Adhésion,0))</f>
        <v>0</v>
      </c>
      <c r="O231" s="68" t="s">
        <v>304</v>
      </c>
      <c r="P231" s="48">
        <f>INDEX(Montant2,MATCH(O231,Type_de_Cours,0))</f>
        <v>0</v>
      </c>
      <c r="Q231" s="72">
        <f>SUM(N231+P231)</f>
        <v>0</v>
      </c>
      <c r="R231" s="76" t="str">
        <f>IF(OR($D231&lt;&gt;"ü",COUNTIF($E$3:E231,E231)&gt;1),"Pas de réduction",INDEX(Reductions[Réduction Famille],MATCH(SUMIFS(Q:Q,E:E,E231),Reductions[Seuil],1),1))</f>
        <v>Pas de réduction</v>
      </c>
      <c r="S231" s="77">
        <f>IF(OR(R231="Pas de réduction",COUNTIF($E$3:E231,E231)&gt;1),0,VLOOKUP(R231,Reductions[],3,0)*SUMIFS(Q:Q,E:E,E231))</f>
        <v>0</v>
      </c>
      <c r="T231" s="24">
        <f>IF(D231="ü",SUMIFS(Q:Q,E:E,E231),Q231)-S231</f>
        <v>0</v>
      </c>
      <c r="U231" s="14" t="s">
        <v>309</v>
      </c>
      <c r="V231" s="48">
        <f>INDEX(Montant3,MATCH(U231,Niveau_de_Sponsoring,0))</f>
        <v>0</v>
      </c>
      <c r="W231" s="82">
        <f>SUM(T231+V231)</f>
        <v>0</v>
      </c>
      <c r="X231" s="56" t="s">
        <v>307</v>
      </c>
    </row>
    <row r="232" spans="1:24" ht="19.5" customHeight="1" x14ac:dyDescent="0.25">
      <c r="A232" s="47" t="s">
        <v>269</v>
      </c>
      <c r="B232" s="12"/>
      <c r="C232" s="12"/>
      <c r="D232" s="12"/>
      <c r="E232" s="7"/>
      <c r="F232" s="7"/>
      <c r="G232" s="7"/>
      <c r="H232" s="7"/>
      <c r="I232" s="9"/>
      <c r="J232" s="7"/>
      <c r="K232" s="10"/>
      <c r="L232" s="63"/>
      <c r="M232" s="68" t="s">
        <v>307</v>
      </c>
      <c r="N232" s="48">
        <f>INDEX(Montant,MATCH(M232,Type_d_Adhésion,0))</f>
        <v>0</v>
      </c>
      <c r="O232" s="68" t="s">
        <v>304</v>
      </c>
      <c r="P232" s="48">
        <f>INDEX(Montant2,MATCH(O232,Type_de_Cours,0))</f>
        <v>0</v>
      </c>
      <c r="Q232" s="72">
        <f>SUM(N232+P232)</f>
        <v>0</v>
      </c>
      <c r="R232" s="76" t="str">
        <f>IF(OR($D232&lt;&gt;"ü",COUNTIF($E$3:E232,E232)&gt;1),"Pas de réduction",INDEX(Reductions[Réduction Famille],MATCH(SUMIFS(Q:Q,E:E,E232),Reductions[Seuil],1),1))</f>
        <v>Pas de réduction</v>
      </c>
      <c r="S232" s="77">
        <f>IF(OR(R232="Pas de réduction",COUNTIF($E$3:E232,E232)&gt;1),0,VLOOKUP(R232,Reductions[],3,0)*SUMIFS(Q:Q,E:E,E232))</f>
        <v>0</v>
      </c>
      <c r="T232" s="24">
        <f>IF(D232="ü",SUMIFS(Q:Q,E:E,E232),Q232)-S232</f>
        <v>0</v>
      </c>
      <c r="U232" s="14" t="s">
        <v>309</v>
      </c>
      <c r="V232" s="48">
        <f>INDEX(Montant3,MATCH(U232,Niveau_de_Sponsoring,0))</f>
        <v>0</v>
      </c>
      <c r="W232" s="82">
        <f>SUM(T232+V232)</f>
        <v>0</v>
      </c>
      <c r="X232" s="56" t="s">
        <v>307</v>
      </c>
    </row>
    <row r="233" spans="1:24" ht="19.5" customHeight="1" x14ac:dyDescent="0.25">
      <c r="A233" s="47" t="s">
        <v>270</v>
      </c>
      <c r="B233" s="12"/>
      <c r="C233" s="12"/>
      <c r="D233" s="12"/>
      <c r="E233" s="7"/>
      <c r="F233" s="7"/>
      <c r="G233" s="7"/>
      <c r="H233" s="7"/>
      <c r="I233" s="9"/>
      <c r="J233" s="7"/>
      <c r="K233" s="10"/>
      <c r="L233" s="63"/>
      <c r="M233" s="68" t="s">
        <v>307</v>
      </c>
      <c r="N233" s="48">
        <f>INDEX(Montant,MATCH(M233,Type_d_Adhésion,0))</f>
        <v>0</v>
      </c>
      <c r="O233" s="68" t="s">
        <v>304</v>
      </c>
      <c r="P233" s="48">
        <f>INDEX(Montant2,MATCH(O233,Type_de_Cours,0))</f>
        <v>0</v>
      </c>
      <c r="Q233" s="72">
        <f>SUM(N233+P233)</f>
        <v>0</v>
      </c>
      <c r="R233" s="76" t="str">
        <f>IF(OR($D233&lt;&gt;"ü",COUNTIF($E$3:E233,E233)&gt;1),"Pas de réduction",INDEX(Reductions[Réduction Famille],MATCH(SUMIFS(Q:Q,E:E,E233),Reductions[Seuil],1),1))</f>
        <v>Pas de réduction</v>
      </c>
      <c r="S233" s="77">
        <f>IF(OR(R233="Pas de réduction",COUNTIF($E$3:E233,E233)&gt;1),0,VLOOKUP(R233,Reductions[],3,0)*SUMIFS(Q:Q,E:E,E233))</f>
        <v>0</v>
      </c>
      <c r="T233" s="24">
        <f>IF(D233="ü",SUMIFS(Q:Q,E:E,E233),Q233)-S233</f>
        <v>0</v>
      </c>
      <c r="U233" s="14" t="s">
        <v>309</v>
      </c>
      <c r="V233" s="48">
        <f>INDEX(Montant3,MATCH(U233,Niveau_de_Sponsoring,0))</f>
        <v>0</v>
      </c>
      <c r="W233" s="82">
        <f>SUM(T233+V233)</f>
        <v>0</v>
      </c>
      <c r="X233" s="56" t="s">
        <v>307</v>
      </c>
    </row>
    <row r="234" spans="1:24" ht="19.5" customHeight="1" x14ac:dyDescent="0.25">
      <c r="A234" s="47" t="s">
        <v>271</v>
      </c>
      <c r="B234" s="12"/>
      <c r="C234" s="12"/>
      <c r="D234" s="12"/>
      <c r="E234" s="7"/>
      <c r="F234" s="7"/>
      <c r="G234" s="7"/>
      <c r="H234" s="7"/>
      <c r="I234" s="9"/>
      <c r="J234" s="7"/>
      <c r="K234" s="10"/>
      <c r="L234" s="63"/>
      <c r="M234" s="68" t="s">
        <v>307</v>
      </c>
      <c r="N234" s="48">
        <f>INDEX(Montant,MATCH(M234,Type_d_Adhésion,0))</f>
        <v>0</v>
      </c>
      <c r="O234" s="68" t="s">
        <v>304</v>
      </c>
      <c r="P234" s="48">
        <f>INDEX(Montant2,MATCH(O234,Type_de_Cours,0))</f>
        <v>0</v>
      </c>
      <c r="Q234" s="72">
        <f>SUM(N234+P234)</f>
        <v>0</v>
      </c>
      <c r="R234" s="76" t="str">
        <f>IF(OR($D234&lt;&gt;"ü",COUNTIF($E$3:E234,E234)&gt;1),"Pas de réduction",INDEX(Reductions[Réduction Famille],MATCH(SUMIFS(Q:Q,E:E,E234),Reductions[Seuil],1),1))</f>
        <v>Pas de réduction</v>
      </c>
      <c r="S234" s="77">
        <f>IF(OR(R234="Pas de réduction",COUNTIF($E$3:E234,E234)&gt;1),0,VLOOKUP(R234,Reductions[],3,0)*SUMIFS(Q:Q,E:E,E234))</f>
        <v>0</v>
      </c>
      <c r="T234" s="24">
        <f>IF(D234="ü",SUMIFS(Q:Q,E:E,E234),Q234)-S234</f>
        <v>0</v>
      </c>
      <c r="U234" s="14" t="s">
        <v>309</v>
      </c>
      <c r="V234" s="48">
        <f>INDEX(Montant3,MATCH(U234,Niveau_de_Sponsoring,0))</f>
        <v>0</v>
      </c>
      <c r="W234" s="82">
        <f>SUM(T234+V234)</f>
        <v>0</v>
      </c>
      <c r="X234" s="56" t="s">
        <v>307</v>
      </c>
    </row>
    <row r="235" spans="1:24" ht="19.5" customHeight="1" x14ac:dyDescent="0.25">
      <c r="A235" s="47" t="s">
        <v>272</v>
      </c>
      <c r="B235" s="12"/>
      <c r="C235" s="12"/>
      <c r="D235" s="12"/>
      <c r="E235" s="7"/>
      <c r="F235" s="7"/>
      <c r="G235" s="7"/>
      <c r="H235" s="7"/>
      <c r="I235" s="9"/>
      <c r="J235" s="7"/>
      <c r="K235" s="10"/>
      <c r="L235" s="63"/>
      <c r="M235" s="68" t="s">
        <v>307</v>
      </c>
      <c r="N235" s="48">
        <f>INDEX(Montant,MATCH(M235,Type_d_Adhésion,0))</f>
        <v>0</v>
      </c>
      <c r="O235" s="68" t="s">
        <v>304</v>
      </c>
      <c r="P235" s="48">
        <f>INDEX(Montant2,MATCH(O235,Type_de_Cours,0))</f>
        <v>0</v>
      </c>
      <c r="Q235" s="72">
        <f>SUM(N235+P235)</f>
        <v>0</v>
      </c>
      <c r="R235" s="76" t="str">
        <f>IF(OR($D235&lt;&gt;"ü",COUNTIF($E$3:E235,E235)&gt;1),"Pas de réduction",INDEX(Reductions[Réduction Famille],MATCH(SUMIFS(Q:Q,E:E,E235),Reductions[Seuil],1),1))</f>
        <v>Pas de réduction</v>
      </c>
      <c r="S235" s="77">
        <f>IF(OR(R235="Pas de réduction",COUNTIF($E$3:E235,E235)&gt;1),0,VLOOKUP(R235,Reductions[],3,0)*SUMIFS(Q:Q,E:E,E235))</f>
        <v>0</v>
      </c>
      <c r="T235" s="24">
        <f>IF(D235="ü",SUMIFS(Q:Q,E:E,E235),Q235)-S235</f>
        <v>0</v>
      </c>
      <c r="U235" s="14" t="s">
        <v>309</v>
      </c>
      <c r="V235" s="48">
        <f>INDEX(Montant3,MATCH(U235,Niveau_de_Sponsoring,0))</f>
        <v>0</v>
      </c>
      <c r="W235" s="82">
        <f>SUM(T235+V235)</f>
        <v>0</v>
      </c>
      <c r="X235" s="56" t="s">
        <v>307</v>
      </c>
    </row>
    <row r="236" spans="1:24" ht="19.5" customHeight="1" x14ac:dyDescent="0.25">
      <c r="A236" s="47" t="s">
        <v>273</v>
      </c>
      <c r="B236" s="12"/>
      <c r="C236" s="12"/>
      <c r="D236" s="12"/>
      <c r="E236" s="7"/>
      <c r="F236" s="7"/>
      <c r="G236" s="7"/>
      <c r="H236" s="7"/>
      <c r="I236" s="9"/>
      <c r="J236" s="7"/>
      <c r="K236" s="10"/>
      <c r="L236" s="63"/>
      <c r="M236" s="68" t="s">
        <v>307</v>
      </c>
      <c r="N236" s="48">
        <f>INDEX(Montant,MATCH(M236,Type_d_Adhésion,0))</f>
        <v>0</v>
      </c>
      <c r="O236" s="68" t="s">
        <v>304</v>
      </c>
      <c r="P236" s="48">
        <f>INDEX(Montant2,MATCH(O236,Type_de_Cours,0))</f>
        <v>0</v>
      </c>
      <c r="Q236" s="72">
        <f>SUM(N236+P236)</f>
        <v>0</v>
      </c>
      <c r="R236" s="76" t="str">
        <f>IF(OR($D236&lt;&gt;"ü",COUNTIF($E$3:E236,E236)&gt;1),"Pas de réduction",INDEX(Reductions[Réduction Famille],MATCH(SUMIFS(Q:Q,E:E,E236),Reductions[Seuil],1),1))</f>
        <v>Pas de réduction</v>
      </c>
      <c r="S236" s="77">
        <f>IF(OR(R236="Pas de réduction",COUNTIF($E$3:E236,E236)&gt;1),0,VLOOKUP(R236,Reductions[],3,0)*SUMIFS(Q:Q,E:E,E236))</f>
        <v>0</v>
      </c>
      <c r="T236" s="24">
        <f>IF(D236="ü",SUMIFS(Q:Q,E:E,E236),Q236)-S236</f>
        <v>0</v>
      </c>
      <c r="U236" s="14" t="s">
        <v>309</v>
      </c>
      <c r="V236" s="48">
        <f>INDEX(Montant3,MATCH(U236,Niveau_de_Sponsoring,0))</f>
        <v>0</v>
      </c>
      <c r="W236" s="82">
        <f>SUM(T236+V236)</f>
        <v>0</v>
      </c>
      <c r="X236" s="56" t="s">
        <v>307</v>
      </c>
    </row>
    <row r="237" spans="1:24" ht="19.5" customHeight="1" x14ac:dyDescent="0.25">
      <c r="A237" s="47" t="s">
        <v>274</v>
      </c>
      <c r="B237" s="12"/>
      <c r="C237" s="12"/>
      <c r="D237" s="12"/>
      <c r="E237" s="7"/>
      <c r="F237" s="7"/>
      <c r="G237" s="7"/>
      <c r="H237" s="7"/>
      <c r="I237" s="9"/>
      <c r="J237" s="7"/>
      <c r="K237" s="10"/>
      <c r="L237" s="63"/>
      <c r="M237" s="68" t="s">
        <v>307</v>
      </c>
      <c r="N237" s="48">
        <f>INDEX(Montant,MATCH(M237,Type_d_Adhésion,0))</f>
        <v>0</v>
      </c>
      <c r="O237" s="68" t="s">
        <v>304</v>
      </c>
      <c r="P237" s="48">
        <f>INDEX(Montant2,MATCH(O237,Type_de_Cours,0))</f>
        <v>0</v>
      </c>
      <c r="Q237" s="72">
        <f>SUM(N237+P237)</f>
        <v>0</v>
      </c>
      <c r="R237" s="76" t="str">
        <f>IF(OR($D237&lt;&gt;"ü",COUNTIF($E$3:E237,E237)&gt;1),"Pas de réduction",INDEX(Reductions[Réduction Famille],MATCH(SUMIFS(Q:Q,E:E,E237),Reductions[Seuil],1),1))</f>
        <v>Pas de réduction</v>
      </c>
      <c r="S237" s="77">
        <f>IF(OR(R237="Pas de réduction",COUNTIF($E$3:E237,E237)&gt;1),0,VLOOKUP(R237,Reductions[],3,0)*SUMIFS(Q:Q,E:E,E237))</f>
        <v>0</v>
      </c>
      <c r="T237" s="24">
        <f>IF(D237="ü",SUMIFS(Q:Q,E:E,E237),Q237)-S237</f>
        <v>0</v>
      </c>
      <c r="U237" s="14" t="s">
        <v>309</v>
      </c>
      <c r="V237" s="48">
        <f>INDEX(Montant3,MATCH(U237,Niveau_de_Sponsoring,0))</f>
        <v>0</v>
      </c>
      <c r="W237" s="82">
        <f>SUM(T237+V237)</f>
        <v>0</v>
      </c>
      <c r="X237" s="56" t="s">
        <v>307</v>
      </c>
    </row>
    <row r="238" spans="1:24" ht="19.5" customHeight="1" x14ac:dyDescent="0.25">
      <c r="A238" s="47" t="s">
        <v>275</v>
      </c>
      <c r="B238" s="12"/>
      <c r="C238" s="12"/>
      <c r="D238" s="12"/>
      <c r="E238" s="7"/>
      <c r="F238" s="7"/>
      <c r="G238" s="7"/>
      <c r="H238" s="7"/>
      <c r="I238" s="9"/>
      <c r="J238" s="7"/>
      <c r="K238" s="10"/>
      <c r="L238" s="63"/>
      <c r="M238" s="68" t="s">
        <v>307</v>
      </c>
      <c r="N238" s="48">
        <f>INDEX(Montant,MATCH(M238,Type_d_Adhésion,0))</f>
        <v>0</v>
      </c>
      <c r="O238" s="68" t="s">
        <v>304</v>
      </c>
      <c r="P238" s="48">
        <f>INDEX(Montant2,MATCH(O238,Type_de_Cours,0))</f>
        <v>0</v>
      </c>
      <c r="Q238" s="72">
        <f>SUM(N238+P238)</f>
        <v>0</v>
      </c>
      <c r="R238" s="76" t="str">
        <f>IF(OR($D238&lt;&gt;"ü",COUNTIF($E$3:E238,E238)&gt;1),"Pas de réduction",INDEX(Reductions[Réduction Famille],MATCH(SUMIFS(Q:Q,E:E,E238),Reductions[Seuil],1),1))</f>
        <v>Pas de réduction</v>
      </c>
      <c r="S238" s="77">
        <f>IF(OR(R238="Pas de réduction",COUNTIF($E$3:E238,E238)&gt;1),0,VLOOKUP(R238,Reductions[],3,0)*SUMIFS(Q:Q,E:E,E238))</f>
        <v>0</v>
      </c>
      <c r="T238" s="24">
        <f>IF(D238="ü",SUMIFS(Q:Q,E:E,E238),Q238)-S238</f>
        <v>0</v>
      </c>
      <c r="U238" s="14" t="s">
        <v>309</v>
      </c>
      <c r="V238" s="48">
        <f>INDEX(Montant3,MATCH(U238,Niveau_de_Sponsoring,0))</f>
        <v>0</v>
      </c>
      <c r="W238" s="82">
        <f>SUM(T238+V238)</f>
        <v>0</v>
      </c>
      <c r="X238" s="56" t="s">
        <v>307</v>
      </c>
    </row>
    <row r="239" spans="1:24" ht="19.5" customHeight="1" x14ac:dyDescent="0.25">
      <c r="A239" s="47" t="s">
        <v>276</v>
      </c>
      <c r="B239" s="12"/>
      <c r="C239" s="12"/>
      <c r="D239" s="12"/>
      <c r="E239" s="7"/>
      <c r="F239" s="7"/>
      <c r="G239" s="7"/>
      <c r="H239" s="7"/>
      <c r="I239" s="9"/>
      <c r="J239" s="7"/>
      <c r="K239" s="10"/>
      <c r="L239" s="63"/>
      <c r="M239" s="68" t="s">
        <v>307</v>
      </c>
      <c r="N239" s="48">
        <f>INDEX(Montant,MATCH(M239,Type_d_Adhésion,0))</f>
        <v>0</v>
      </c>
      <c r="O239" s="68" t="s">
        <v>304</v>
      </c>
      <c r="P239" s="48">
        <f>INDEX(Montant2,MATCH(O239,Type_de_Cours,0))</f>
        <v>0</v>
      </c>
      <c r="Q239" s="72">
        <f>SUM(N239+P239)</f>
        <v>0</v>
      </c>
      <c r="R239" s="76" t="str">
        <f>IF(OR($D239&lt;&gt;"ü",COUNTIF($E$3:E239,E239)&gt;1),"Pas de réduction",INDEX(Reductions[Réduction Famille],MATCH(SUMIFS(Q:Q,E:E,E239),Reductions[Seuil],1),1))</f>
        <v>Pas de réduction</v>
      </c>
      <c r="S239" s="77">
        <f>IF(OR(R239="Pas de réduction",COUNTIF($E$3:E239,E239)&gt;1),0,VLOOKUP(R239,Reductions[],3,0)*SUMIFS(Q:Q,E:E,E239))</f>
        <v>0</v>
      </c>
      <c r="T239" s="24">
        <f>IF(D239="ü",SUMIFS(Q:Q,E:E,E239),Q239)-S239</f>
        <v>0</v>
      </c>
      <c r="U239" s="14" t="s">
        <v>309</v>
      </c>
      <c r="V239" s="48">
        <f>INDEX(Montant3,MATCH(U239,Niveau_de_Sponsoring,0))</f>
        <v>0</v>
      </c>
      <c r="W239" s="82">
        <f>SUM(T239+V239)</f>
        <v>0</v>
      </c>
      <c r="X239" s="56" t="s">
        <v>307</v>
      </c>
    </row>
    <row r="240" spans="1:24" ht="19.5" customHeight="1" x14ac:dyDescent="0.25">
      <c r="A240" s="47" t="s">
        <v>277</v>
      </c>
      <c r="B240" s="12"/>
      <c r="C240" s="12"/>
      <c r="D240" s="12"/>
      <c r="E240" s="7"/>
      <c r="F240" s="7"/>
      <c r="G240" s="7"/>
      <c r="H240" s="7"/>
      <c r="I240" s="9"/>
      <c r="J240" s="7"/>
      <c r="K240" s="10"/>
      <c r="L240" s="63"/>
      <c r="M240" s="68" t="s">
        <v>307</v>
      </c>
      <c r="N240" s="48">
        <f>INDEX(Montant,MATCH(M240,Type_d_Adhésion,0))</f>
        <v>0</v>
      </c>
      <c r="O240" s="68" t="s">
        <v>304</v>
      </c>
      <c r="P240" s="48">
        <f>INDEX(Montant2,MATCH(O240,Type_de_Cours,0))</f>
        <v>0</v>
      </c>
      <c r="Q240" s="72">
        <f>SUM(N240+P240)</f>
        <v>0</v>
      </c>
      <c r="R240" s="76" t="str">
        <f>IF(OR($D240&lt;&gt;"ü",COUNTIF($E$3:E240,E240)&gt;1),"Pas de réduction",INDEX(Reductions[Réduction Famille],MATCH(SUMIFS(Q:Q,E:E,E240),Reductions[Seuil],1),1))</f>
        <v>Pas de réduction</v>
      </c>
      <c r="S240" s="77">
        <f>IF(OR(R240="Pas de réduction",COUNTIF($E$3:E240,E240)&gt;1),0,VLOOKUP(R240,Reductions[],3,0)*SUMIFS(Q:Q,E:E,E240))</f>
        <v>0</v>
      </c>
      <c r="T240" s="24">
        <f>IF(D240="ü",SUMIFS(Q:Q,E:E,E240),Q240)-S240</f>
        <v>0</v>
      </c>
      <c r="U240" s="14" t="s">
        <v>309</v>
      </c>
      <c r="V240" s="48">
        <f>INDEX(Montant3,MATCH(U240,Niveau_de_Sponsoring,0))</f>
        <v>0</v>
      </c>
      <c r="W240" s="82">
        <f>SUM(T240+V240)</f>
        <v>0</v>
      </c>
      <c r="X240" s="56" t="s">
        <v>307</v>
      </c>
    </row>
    <row r="241" spans="1:24" ht="19.5" customHeight="1" x14ac:dyDescent="0.25">
      <c r="A241" s="47" t="s">
        <v>278</v>
      </c>
      <c r="B241" s="12"/>
      <c r="C241" s="12"/>
      <c r="D241" s="12"/>
      <c r="E241" s="7"/>
      <c r="F241" s="7"/>
      <c r="G241" s="7"/>
      <c r="H241" s="7"/>
      <c r="I241" s="9"/>
      <c r="J241" s="7"/>
      <c r="K241" s="10"/>
      <c r="L241" s="63"/>
      <c r="M241" s="68" t="s">
        <v>307</v>
      </c>
      <c r="N241" s="48">
        <f>INDEX(Montant,MATCH(M241,Type_d_Adhésion,0))</f>
        <v>0</v>
      </c>
      <c r="O241" s="68" t="s">
        <v>304</v>
      </c>
      <c r="P241" s="48">
        <f>INDEX(Montant2,MATCH(O241,Type_de_Cours,0))</f>
        <v>0</v>
      </c>
      <c r="Q241" s="72">
        <f>SUM(N241+P241)</f>
        <v>0</v>
      </c>
      <c r="R241" s="76" t="str">
        <f>IF(OR($D241&lt;&gt;"ü",COUNTIF($E$3:E241,E241)&gt;1),"Pas de réduction",INDEX(Reductions[Réduction Famille],MATCH(SUMIFS(Q:Q,E:E,E241),Reductions[Seuil],1),1))</f>
        <v>Pas de réduction</v>
      </c>
      <c r="S241" s="77">
        <f>IF(OR(R241="Pas de réduction",COUNTIF($E$3:E241,E241)&gt;1),0,VLOOKUP(R241,Reductions[],3,0)*SUMIFS(Q:Q,E:E,E241))</f>
        <v>0</v>
      </c>
      <c r="T241" s="24">
        <f>IF(D241="ü",SUMIFS(Q:Q,E:E,E241),Q241)-S241</f>
        <v>0</v>
      </c>
      <c r="U241" s="14" t="s">
        <v>309</v>
      </c>
      <c r="V241" s="48">
        <f>INDEX(Montant3,MATCH(U241,Niveau_de_Sponsoring,0))</f>
        <v>0</v>
      </c>
      <c r="W241" s="82">
        <f>SUM(T241+V241)</f>
        <v>0</v>
      </c>
      <c r="X241" s="56" t="s">
        <v>307</v>
      </c>
    </row>
    <row r="242" spans="1:24" ht="19.5" customHeight="1" x14ac:dyDescent="0.25">
      <c r="A242" s="47" t="s">
        <v>279</v>
      </c>
      <c r="B242" s="12"/>
      <c r="C242" s="12"/>
      <c r="D242" s="12"/>
      <c r="E242" s="7"/>
      <c r="F242" s="7"/>
      <c r="G242" s="7"/>
      <c r="H242" s="7"/>
      <c r="I242" s="9"/>
      <c r="J242" s="7"/>
      <c r="K242" s="10"/>
      <c r="L242" s="63"/>
      <c r="M242" s="68" t="s">
        <v>307</v>
      </c>
      <c r="N242" s="48">
        <f>INDEX(Montant,MATCH(M242,Type_d_Adhésion,0))</f>
        <v>0</v>
      </c>
      <c r="O242" s="68" t="s">
        <v>304</v>
      </c>
      <c r="P242" s="48">
        <f>INDEX(Montant2,MATCH(O242,Type_de_Cours,0))</f>
        <v>0</v>
      </c>
      <c r="Q242" s="72">
        <f>SUM(N242+P242)</f>
        <v>0</v>
      </c>
      <c r="R242" s="76" t="str">
        <f>IF(OR($D242&lt;&gt;"ü",COUNTIF($E$3:E242,E242)&gt;1),"Pas de réduction",INDEX(Reductions[Réduction Famille],MATCH(SUMIFS(Q:Q,E:E,E242),Reductions[Seuil],1),1))</f>
        <v>Pas de réduction</v>
      </c>
      <c r="S242" s="77">
        <f>IF(OR(R242="Pas de réduction",COUNTIF($E$3:E242,E242)&gt;1),0,VLOOKUP(R242,Reductions[],3,0)*SUMIFS(Q:Q,E:E,E242))</f>
        <v>0</v>
      </c>
      <c r="T242" s="24">
        <f>IF(D242="ü",SUMIFS(Q:Q,E:E,E242),Q242)-S242</f>
        <v>0</v>
      </c>
      <c r="U242" s="14" t="s">
        <v>309</v>
      </c>
      <c r="V242" s="48">
        <f>INDEX(Montant3,MATCH(U242,Niveau_de_Sponsoring,0))</f>
        <v>0</v>
      </c>
      <c r="W242" s="82">
        <f>SUM(T242+V242)</f>
        <v>0</v>
      </c>
      <c r="X242" s="56" t="s">
        <v>307</v>
      </c>
    </row>
    <row r="243" spans="1:24" ht="19.5" customHeight="1" x14ac:dyDescent="0.25">
      <c r="A243" s="47" t="s">
        <v>280</v>
      </c>
      <c r="B243" s="12"/>
      <c r="C243" s="12"/>
      <c r="D243" s="12"/>
      <c r="E243" s="7"/>
      <c r="F243" s="7"/>
      <c r="G243" s="7"/>
      <c r="H243" s="7"/>
      <c r="I243" s="9"/>
      <c r="J243" s="7"/>
      <c r="K243" s="10"/>
      <c r="L243" s="63"/>
      <c r="M243" s="68" t="s">
        <v>307</v>
      </c>
      <c r="N243" s="48">
        <f>INDEX(Montant,MATCH(M243,Type_d_Adhésion,0))</f>
        <v>0</v>
      </c>
      <c r="O243" s="68" t="s">
        <v>304</v>
      </c>
      <c r="P243" s="48">
        <f>INDEX(Montant2,MATCH(O243,Type_de_Cours,0))</f>
        <v>0</v>
      </c>
      <c r="Q243" s="72">
        <f>SUM(N243+P243)</f>
        <v>0</v>
      </c>
      <c r="R243" s="76" t="str">
        <f>IF(OR($D243&lt;&gt;"ü",COUNTIF($E$3:E243,E243)&gt;1),"Pas de réduction",INDEX(Reductions[Réduction Famille],MATCH(SUMIFS(Q:Q,E:E,E243),Reductions[Seuil],1),1))</f>
        <v>Pas de réduction</v>
      </c>
      <c r="S243" s="77">
        <f>IF(OR(R243="Pas de réduction",COUNTIF($E$3:E243,E243)&gt;1),0,VLOOKUP(R243,Reductions[],3,0)*SUMIFS(Q:Q,E:E,E243))</f>
        <v>0</v>
      </c>
      <c r="T243" s="24">
        <f>IF(D243="ü",SUMIFS(Q:Q,E:E,E243),Q243)-S243</f>
        <v>0</v>
      </c>
      <c r="U243" s="14" t="s">
        <v>309</v>
      </c>
      <c r="V243" s="48">
        <f>INDEX(Montant3,MATCH(U243,Niveau_de_Sponsoring,0))</f>
        <v>0</v>
      </c>
      <c r="W243" s="82">
        <f>SUM(T243+V243)</f>
        <v>0</v>
      </c>
      <c r="X243" s="56" t="s">
        <v>307</v>
      </c>
    </row>
    <row r="244" spans="1:24" ht="19.5" customHeight="1" x14ac:dyDescent="0.25">
      <c r="A244" s="47" t="s">
        <v>281</v>
      </c>
      <c r="B244" s="12"/>
      <c r="C244" s="12"/>
      <c r="D244" s="12"/>
      <c r="E244" s="7"/>
      <c r="F244" s="7"/>
      <c r="G244" s="7"/>
      <c r="H244" s="7"/>
      <c r="I244" s="9"/>
      <c r="J244" s="7"/>
      <c r="K244" s="10"/>
      <c r="L244" s="63"/>
      <c r="M244" s="68" t="s">
        <v>307</v>
      </c>
      <c r="N244" s="48">
        <f>INDEX(Montant,MATCH(M244,Type_d_Adhésion,0))</f>
        <v>0</v>
      </c>
      <c r="O244" s="68" t="s">
        <v>304</v>
      </c>
      <c r="P244" s="48">
        <f>INDEX(Montant2,MATCH(O244,Type_de_Cours,0))</f>
        <v>0</v>
      </c>
      <c r="Q244" s="72">
        <f>SUM(N244+P244)</f>
        <v>0</v>
      </c>
      <c r="R244" s="76" t="str">
        <f>IF(OR($D244&lt;&gt;"ü",COUNTIF($E$3:E244,E244)&gt;1),"Pas de réduction",INDEX(Reductions[Réduction Famille],MATCH(SUMIFS(Q:Q,E:E,E244),Reductions[Seuil],1),1))</f>
        <v>Pas de réduction</v>
      </c>
      <c r="S244" s="77">
        <f>IF(OR(R244="Pas de réduction",COUNTIF($E$3:E244,E244)&gt;1),0,VLOOKUP(R244,Reductions[],3,0)*SUMIFS(Q:Q,E:E,E244))</f>
        <v>0</v>
      </c>
      <c r="T244" s="24">
        <f>IF(D244="ü",SUMIFS(Q:Q,E:E,E244),Q244)-S244</f>
        <v>0</v>
      </c>
      <c r="U244" s="14" t="s">
        <v>309</v>
      </c>
      <c r="V244" s="48">
        <f>INDEX(Montant3,MATCH(U244,Niveau_de_Sponsoring,0))</f>
        <v>0</v>
      </c>
      <c r="W244" s="82">
        <f>SUM(T244+V244)</f>
        <v>0</v>
      </c>
      <c r="X244" s="56" t="s">
        <v>307</v>
      </c>
    </row>
    <row r="245" spans="1:24" ht="19.5" customHeight="1" x14ac:dyDescent="0.25">
      <c r="A245" s="47" t="s">
        <v>282</v>
      </c>
      <c r="B245" s="12"/>
      <c r="C245" s="12"/>
      <c r="D245" s="12"/>
      <c r="E245" s="7"/>
      <c r="F245" s="7"/>
      <c r="G245" s="7"/>
      <c r="H245" s="7"/>
      <c r="I245" s="9"/>
      <c r="J245" s="7"/>
      <c r="K245" s="10"/>
      <c r="L245" s="63"/>
      <c r="M245" s="68" t="s">
        <v>307</v>
      </c>
      <c r="N245" s="48">
        <f>INDEX(Montant,MATCH(M245,Type_d_Adhésion,0))</f>
        <v>0</v>
      </c>
      <c r="O245" s="68" t="s">
        <v>304</v>
      </c>
      <c r="P245" s="48">
        <f>INDEX(Montant2,MATCH(O245,Type_de_Cours,0))</f>
        <v>0</v>
      </c>
      <c r="Q245" s="72">
        <f>SUM(N245+P245)</f>
        <v>0</v>
      </c>
      <c r="R245" s="76" t="str">
        <f>IF(OR($D245&lt;&gt;"ü",COUNTIF($E$3:E245,E245)&gt;1),"Pas de réduction",INDEX(Reductions[Réduction Famille],MATCH(SUMIFS(Q:Q,E:E,E245),Reductions[Seuil],1),1))</f>
        <v>Pas de réduction</v>
      </c>
      <c r="S245" s="77">
        <f>IF(OR(R245="Pas de réduction",COUNTIF($E$3:E245,E245)&gt;1),0,VLOOKUP(R245,Reductions[],3,0)*SUMIFS(Q:Q,E:E,E245))</f>
        <v>0</v>
      </c>
      <c r="T245" s="24">
        <f>IF(D245="ü",SUMIFS(Q:Q,E:E,E245),Q245)-S245</f>
        <v>0</v>
      </c>
      <c r="U245" s="14" t="s">
        <v>309</v>
      </c>
      <c r="V245" s="48">
        <f>INDEX(Montant3,MATCH(U245,Niveau_de_Sponsoring,0))</f>
        <v>0</v>
      </c>
      <c r="W245" s="82">
        <f>SUM(T245+V245)</f>
        <v>0</v>
      </c>
      <c r="X245" s="56" t="s">
        <v>307</v>
      </c>
    </row>
    <row r="246" spans="1:24" ht="19.5" customHeight="1" x14ac:dyDescent="0.25">
      <c r="A246" s="47" t="s">
        <v>283</v>
      </c>
      <c r="B246" s="12"/>
      <c r="C246" s="12"/>
      <c r="D246" s="12"/>
      <c r="E246" s="7"/>
      <c r="F246" s="7"/>
      <c r="G246" s="7"/>
      <c r="H246" s="7"/>
      <c r="I246" s="9"/>
      <c r="J246" s="7"/>
      <c r="K246" s="10"/>
      <c r="L246" s="63"/>
      <c r="M246" s="68" t="s">
        <v>307</v>
      </c>
      <c r="N246" s="48">
        <f>INDEX(Montant,MATCH(M246,Type_d_Adhésion,0))</f>
        <v>0</v>
      </c>
      <c r="O246" s="68" t="s">
        <v>304</v>
      </c>
      <c r="P246" s="48">
        <f>INDEX(Montant2,MATCH(O246,Type_de_Cours,0))</f>
        <v>0</v>
      </c>
      <c r="Q246" s="72">
        <f>SUM(N246+P246)</f>
        <v>0</v>
      </c>
      <c r="R246" s="76" t="str">
        <f>IF(OR($D246&lt;&gt;"ü",COUNTIF($E$3:E246,E246)&gt;1),"Pas de réduction",INDEX(Reductions[Réduction Famille],MATCH(SUMIFS(Q:Q,E:E,E246),Reductions[Seuil],1),1))</f>
        <v>Pas de réduction</v>
      </c>
      <c r="S246" s="77">
        <f>IF(OR(R246="Pas de réduction",COUNTIF($E$3:E246,E246)&gt;1),0,VLOOKUP(R246,Reductions[],3,0)*SUMIFS(Q:Q,E:E,E246))</f>
        <v>0</v>
      </c>
      <c r="T246" s="24">
        <f>IF(D246="ü",SUMIFS(Q:Q,E:E,E246),Q246)-S246</f>
        <v>0</v>
      </c>
      <c r="U246" s="14" t="s">
        <v>309</v>
      </c>
      <c r="V246" s="48">
        <f>INDEX(Montant3,MATCH(U246,Niveau_de_Sponsoring,0))</f>
        <v>0</v>
      </c>
      <c r="W246" s="82">
        <f>SUM(T246+V246)</f>
        <v>0</v>
      </c>
      <c r="X246" s="56" t="s">
        <v>307</v>
      </c>
    </row>
    <row r="247" spans="1:24" ht="19.5" customHeight="1" x14ac:dyDescent="0.25">
      <c r="A247" s="47" t="s">
        <v>284</v>
      </c>
      <c r="B247" s="12"/>
      <c r="C247" s="12"/>
      <c r="D247" s="12"/>
      <c r="E247" s="7"/>
      <c r="F247" s="7"/>
      <c r="G247" s="7"/>
      <c r="H247" s="7"/>
      <c r="I247" s="9"/>
      <c r="J247" s="7"/>
      <c r="K247" s="10"/>
      <c r="L247" s="63"/>
      <c r="M247" s="68" t="s">
        <v>307</v>
      </c>
      <c r="N247" s="48">
        <f>INDEX(Montant,MATCH(M247,Type_d_Adhésion,0))</f>
        <v>0</v>
      </c>
      <c r="O247" s="68" t="s">
        <v>304</v>
      </c>
      <c r="P247" s="48">
        <f>INDEX(Montant2,MATCH(O247,Type_de_Cours,0))</f>
        <v>0</v>
      </c>
      <c r="Q247" s="72">
        <f>SUM(N247+P247)</f>
        <v>0</v>
      </c>
      <c r="R247" s="76" t="str">
        <f>IF(OR($D247&lt;&gt;"ü",COUNTIF($E$3:E247,E247)&gt;1),"Pas de réduction",INDEX(Reductions[Réduction Famille],MATCH(SUMIFS(Q:Q,E:E,E247),Reductions[Seuil],1),1))</f>
        <v>Pas de réduction</v>
      </c>
      <c r="S247" s="77">
        <f>IF(OR(R247="Pas de réduction",COUNTIF($E$3:E247,E247)&gt;1),0,VLOOKUP(R247,Reductions[],3,0)*SUMIFS(Q:Q,E:E,E247))</f>
        <v>0</v>
      </c>
      <c r="T247" s="24">
        <f>IF(D247="ü",SUMIFS(Q:Q,E:E,E247),Q247)-S247</f>
        <v>0</v>
      </c>
      <c r="U247" s="14" t="s">
        <v>309</v>
      </c>
      <c r="V247" s="48">
        <f>INDEX(Montant3,MATCH(U247,Niveau_de_Sponsoring,0))</f>
        <v>0</v>
      </c>
      <c r="W247" s="82">
        <f>SUM(T247+V247)</f>
        <v>0</v>
      </c>
      <c r="X247" s="56" t="s">
        <v>307</v>
      </c>
    </row>
    <row r="248" spans="1:24" ht="19.5" customHeight="1" x14ac:dyDescent="0.25">
      <c r="A248" s="47" t="s">
        <v>285</v>
      </c>
      <c r="B248" s="12"/>
      <c r="C248" s="12"/>
      <c r="D248" s="12"/>
      <c r="E248" s="7"/>
      <c r="F248" s="7"/>
      <c r="G248" s="7"/>
      <c r="H248" s="7"/>
      <c r="I248" s="9"/>
      <c r="J248" s="7"/>
      <c r="K248" s="10"/>
      <c r="L248" s="63"/>
      <c r="M248" s="68" t="s">
        <v>307</v>
      </c>
      <c r="N248" s="48">
        <f>INDEX(Montant,MATCH(M248,Type_d_Adhésion,0))</f>
        <v>0</v>
      </c>
      <c r="O248" s="68" t="s">
        <v>304</v>
      </c>
      <c r="P248" s="48">
        <f>INDEX(Montant2,MATCH(O248,Type_de_Cours,0))</f>
        <v>0</v>
      </c>
      <c r="Q248" s="72">
        <f>SUM(N248+P248)</f>
        <v>0</v>
      </c>
      <c r="R248" s="76" t="str">
        <f>IF(OR($D248&lt;&gt;"ü",COUNTIF($E$3:E248,E248)&gt;1),"Pas de réduction",INDEX(Reductions[Réduction Famille],MATCH(SUMIFS(Q:Q,E:E,E248),Reductions[Seuil],1),1))</f>
        <v>Pas de réduction</v>
      </c>
      <c r="S248" s="77">
        <f>IF(OR(R248="Pas de réduction",COUNTIF($E$3:E248,E248)&gt;1),0,VLOOKUP(R248,Reductions[],3,0)*SUMIFS(Q:Q,E:E,E248))</f>
        <v>0</v>
      </c>
      <c r="T248" s="24">
        <f>IF(D248="ü",SUMIFS(Q:Q,E:E,E248),Q248)-S248</f>
        <v>0</v>
      </c>
      <c r="U248" s="14" t="s">
        <v>309</v>
      </c>
      <c r="V248" s="48">
        <f>INDEX(Montant3,MATCH(U248,Niveau_de_Sponsoring,0))</f>
        <v>0</v>
      </c>
      <c r="W248" s="82">
        <f>SUM(T248+V248)</f>
        <v>0</v>
      </c>
      <c r="X248" s="56" t="s">
        <v>307</v>
      </c>
    </row>
    <row r="249" spans="1:24" ht="19.5" customHeight="1" x14ac:dyDescent="0.25">
      <c r="A249" s="47" t="s">
        <v>286</v>
      </c>
      <c r="B249" s="12"/>
      <c r="C249" s="12"/>
      <c r="D249" s="12"/>
      <c r="E249" s="7"/>
      <c r="F249" s="7"/>
      <c r="G249" s="7"/>
      <c r="H249" s="7"/>
      <c r="I249" s="9"/>
      <c r="J249" s="7"/>
      <c r="K249" s="10"/>
      <c r="L249" s="63"/>
      <c r="M249" s="68" t="s">
        <v>307</v>
      </c>
      <c r="N249" s="48">
        <f>INDEX(Montant,MATCH(M249,Type_d_Adhésion,0))</f>
        <v>0</v>
      </c>
      <c r="O249" s="68" t="s">
        <v>304</v>
      </c>
      <c r="P249" s="48">
        <f>INDEX(Montant2,MATCH(O249,Type_de_Cours,0))</f>
        <v>0</v>
      </c>
      <c r="Q249" s="72">
        <f>SUM(N249+P249)</f>
        <v>0</v>
      </c>
      <c r="R249" s="76" t="str">
        <f>IF(OR($D249&lt;&gt;"ü",COUNTIF($E$3:E249,E249)&gt;1),"Pas de réduction",INDEX(Reductions[Réduction Famille],MATCH(SUMIFS(Q:Q,E:E,E249),Reductions[Seuil],1),1))</f>
        <v>Pas de réduction</v>
      </c>
      <c r="S249" s="77">
        <f>IF(OR(R249="Pas de réduction",COUNTIF($E$3:E249,E249)&gt;1),0,VLOOKUP(R249,Reductions[],3,0)*SUMIFS(Q:Q,E:E,E249))</f>
        <v>0</v>
      </c>
      <c r="T249" s="24">
        <f>IF(D249="ü",SUMIFS(Q:Q,E:E,E249),Q249)-S249</f>
        <v>0</v>
      </c>
      <c r="U249" s="14" t="s">
        <v>309</v>
      </c>
      <c r="V249" s="48">
        <f>INDEX(Montant3,MATCH(U249,Niveau_de_Sponsoring,0))</f>
        <v>0</v>
      </c>
      <c r="W249" s="82">
        <f>SUM(T249+V249)</f>
        <v>0</v>
      </c>
      <c r="X249" s="56" t="s">
        <v>307</v>
      </c>
    </row>
    <row r="250" spans="1:24" ht="19.5" customHeight="1" x14ac:dyDescent="0.25">
      <c r="A250" s="47" t="s">
        <v>287</v>
      </c>
      <c r="B250" s="12"/>
      <c r="C250" s="12"/>
      <c r="D250" s="12"/>
      <c r="E250" s="7"/>
      <c r="F250" s="7"/>
      <c r="G250" s="7"/>
      <c r="H250" s="7"/>
      <c r="I250" s="9"/>
      <c r="J250" s="7"/>
      <c r="K250" s="10"/>
      <c r="L250" s="63"/>
      <c r="M250" s="68" t="s">
        <v>307</v>
      </c>
      <c r="N250" s="48">
        <f>INDEX(Montant,MATCH(M250,Type_d_Adhésion,0))</f>
        <v>0</v>
      </c>
      <c r="O250" s="68" t="s">
        <v>304</v>
      </c>
      <c r="P250" s="48">
        <f>INDEX(Montant2,MATCH(O250,Type_de_Cours,0))</f>
        <v>0</v>
      </c>
      <c r="Q250" s="72">
        <f>SUM(N250+P250)</f>
        <v>0</v>
      </c>
      <c r="R250" s="76" t="str">
        <f>IF(OR($D250&lt;&gt;"ü",COUNTIF($E$3:E250,E250)&gt;1),"Pas de réduction",INDEX(Reductions[Réduction Famille],MATCH(SUMIFS(Q:Q,E:E,E250),Reductions[Seuil],1),1))</f>
        <v>Pas de réduction</v>
      </c>
      <c r="S250" s="77">
        <f>IF(OR(R250="Pas de réduction",COUNTIF($E$3:E250,E250)&gt;1),0,VLOOKUP(R250,Reductions[],3,0)*SUMIFS(Q:Q,E:E,E250))</f>
        <v>0</v>
      </c>
      <c r="T250" s="24">
        <f>IF(D250="ü",SUMIFS(Q:Q,E:E,E250),Q250)-S250</f>
        <v>0</v>
      </c>
      <c r="U250" s="14" t="s">
        <v>309</v>
      </c>
      <c r="V250" s="48">
        <f>INDEX(Montant3,MATCH(U250,Niveau_de_Sponsoring,0))</f>
        <v>0</v>
      </c>
      <c r="W250" s="82">
        <f>SUM(T250+V250)</f>
        <v>0</v>
      </c>
      <c r="X250" s="56" t="s">
        <v>307</v>
      </c>
    </row>
    <row r="251" spans="1:24" ht="19.5" customHeight="1" x14ac:dyDescent="0.25">
      <c r="A251" s="47" t="s">
        <v>288</v>
      </c>
      <c r="B251" s="12"/>
      <c r="C251" s="12"/>
      <c r="D251" s="12"/>
      <c r="E251" s="7"/>
      <c r="F251" s="7"/>
      <c r="G251" s="7"/>
      <c r="H251" s="7"/>
      <c r="I251" s="9"/>
      <c r="J251" s="7"/>
      <c r="K251" s="10"/>
      <c r="L251" s="63"/>
      <c r="M251" s="68" t="s">
        <v>307</v>
      </c>
      <c r="N251" s="48">
        <f>INDEX(Montant,MATCH(M251,Type_d_Adhésion,0))</f>
        <v>0</v>
      </c>
      <c r="O251" s="68" t="s">
        <v>304</v>
      </c>
      <c r="P251" s="48">
        <f>INDEX(Montant2,MATCH(O251,Type_de_Cours,0))</f>
        <v>0</v>
      </c>
      <c r="Q251" s="72">
        <f>SUM(N251+P251)</f>
        <v>0</v>
      </c>
      <c r="R251" s="76" t="str">
        <f>IF(OR($D251&lt;&gt;"ü",COUNTIF($E$3:E251,E251)&gt;1),"Pas de réduction",INDEX(Reductions[Réduction Famille],MATCH(SUMIFS(Q:Q,E:E,E251),Reductions[Seuil],1),1))</f>
        <v>Pas de réduction</v>
      </c>
      <c r="S251" s="77">
        <f>IF(OR(R251="Pas de réduction",COUNTIF($E$3:E251,E251)&gt;1),0,VLOOKUP(R251,Reductions[],3,0)*SUMIFS(Q:Q,E:E,E251))</f>
        <v>0</v>
      </c>
      <c r="T251" s="24">
        <f>IF(D251="ü",SUMIFS(Q:Q,E:E,E251),Q251)-S251</f>
        <v>0</v>
      </c>
      <c r="U251" s="14" t="s">
        <v>309</v>
      </c>
      <c r="V251" s="48">
        <f>INDEX(Montant3,MATCH(U251,Niveau_de_Sponsoring,0))</f>
        <v>0</v>
      </c>
      <c r="W251" s="82">
        <f>SUM(T251+V251)</f>
        <v>0</v>
      </c>
      <c r="X251" s="56" t="s">
        <v>307</v>
      </c>
    </row>
    <row r="252" spans="1:24" ht="19.5" customHeight="1" thickBot="1" x14ac:dyDescent="0.3">
      <c r="A252" s="49" t="s">
        <v>289</v>
      </c>
      <c r="B252" s="50"/>
      <c r="C252" s="50"/>
      <c r="D252" s="50"/>
      <c r="E252" s="51"/>
      <c r="F252" s="51"/>
      <c r="G252" s="51"/>
      <c r="H252" s="51"/>
      <c r="I252" s="52"/>
      <c r="J252" s="51"/>
      <c r="K252" s="53"/>
      <c r="L252" s="64"/>
      <c r="M252" s="69" t="s">
        <v>307</v>
      </c>
      <c r="N252" s="55">
        <f>INDEX(Montant,MATCH(M252,Type_d_Adhésion,0))</f>
        <v>0</v>
      </c>
      <c r="O252" s="69" t="s">
        <v>304</v>
      </c>
      <c r="P252" s="55">
        <f>INDEX(Montant2,MATCH(O252,Type_de_Cours,0))</f>
        <v>0</v>
      </c>
      <c r="Q252" s="73">
        <f>SUM(N252+P252)</f>
        <v>0</v>
      </c>
      <c r="R252" s="78" t="str">
        <f>IF(OR($D252&lt;&gt;"ü",COUNTIF($E$3:E252,E252)&gt;1),"Pas de réduction",INDEX(Reductions[Réduction Famille],MATCH(SUMIFS(Q:Q,E:E,E252),Reductions[Seuil],1),1))</f>
        <v>Pas de réduction</v>
      </c>
      <c r="S252" s="79">
        <f>IF(OR(R252="Pas de réduction",COUNTIF($E$3:E252,E252)&gt;1),0,VLOOKUP(R252,Reductions[],3,0)*SUMIFS(Q:Q,E:E,E252))</f>
        <v>0</v>
      </c>
      <c r="T252" s="25">
        <f>IF(D252="ü",SUMIFS(Q:Q,E:E,E252),Q252)-S252</f>
        <v>0</v>
      </c>
      <c r="U252" s="54" t="s">
        <v>309</v>
      </c>
      <c r="V252" s="55">
        <f>INDEX(Montant3,MATCH(U252,Niveau_de_Sponsoring,0))</f>
        <v>0</v>
      </c>
      <c r="W252" s="83">
        <f>SUM(T252+V252)</f>
        <v>0</v>
      </c>
      <c r="X252" s="58" t="s">
        <v>307</v>
      </c>
    </row>
  </sheetData>
  <autoFilter ref="A2:W252"/>
  <sortState ref="A1:W251">
    <sortCondition sortBy="fontColor" ref="E1" dxfId="0"/>
  </sortState>
  <mergeCells count="1">
    <mergeCell ref="B1:F1"/>
  </mergeCells>
  <dataValidations count="2">
    <dataValidation type="list" allowBlank="1" showInputMessage="1" showErrorMessage="1" sqref="G33">
      <formula1>$A$3:$A$31</formula1>
    </dataValidation>
    <dataValidation type="list" allowBlank="1" showInputMessage="1" showErrorMessage="1" sqref="O3:O252">
      <formula1>Type_de_Cours</formula1>
    </dataValidation>
  </dataValidations>
  <hyperlinks>
    <hyperlink ref="L3" r:id="rId1"/>
    <hyperlink ref="L4:L11" r:id="rId2" display="xxxxx@free.fr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59" r:id="rId6" name="Option Button 487">
              <controlPr defaultSize="0" autoFill="0" autoLine="0" autoPict="0">
                <anchor moveWithCells="1">
                  <from>
                    <xdr:col>1</xdr:col>
                    <xdr:colOff>219075</xdr:colOff>
                    <xdr:row>162</xdr:row>
                    <xdr:rowOff>0</xdr:rowOff>
                  </from>
                  <to>
                    <xdr:col>1</xdr:col>
                    <xdr:colOff>447675</xdr:colOff>
                    <xdr:row>162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Tarifaire'!$A$2:$A$15</xm:f>
          </x14:formula1>
          <xm:sqref>M3:M252</xm:sqref>
        </x14:dataValidation>
        <x14:dataValidation type="list" allowBlank="1" showInputMessage="1" showErrorMessage="1">
          <x14:formula1>
            <xm:f>'Base Tarifaire'!$M$2:$M$12</xm:f>
          </x14:formula1>
          <xm:sqref>U3:U252</xm:sqref>
        </x14:dataValidation>
        <x14:dataValidation type="list" allowBlank="1" showInputMessage="1" showErrorMessage="1">
          <x14:formula1>
            <xm:f>'Base Tarifaire'!$G$2:$G$10</xm:f>
          </x14:formula1>
          <xm:sqref>X3:X252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S58"/>
  <sheetViews>
    <sheetView workbookViewId="0">
      <selection activeCell="G16" sqref="G16"/>
    </sheetView>
  </sheetViews>
  <sheetFormatPr baseColWidth="10" defaultRowHeight="15" x14ac:dyDescent="0.25"/>
  <cols>
    <col min="1" max="1" width="47.5703125" customWidth="1"/>
    <col min="2" max="2" width="15.140625" customWidth="1"/>
    <col min="3" max="3" width="4.5703125" style="17" customWidth="1"/>
    <col min="4" max="4" width="48.140625" customWidth="1"/>
    <col min="5" max="5" width="12.42578125" customWidth="1"/>
    <col min="6" max="6" width="12.42578125" style="17" customWidth="1"/>
    <col min="7" max="7" width="23.42578125" customWidth="1"/>
    <col min="8" max="8" width="3.7109375" style="17" customWidth="1"/>
    <col min="9" max="9" width="39.42578125" customWidth="1"/>
    <col min="10" max="10" width="11.140625" customWidth="1"/>
    <col min="11" max="11" width="13.140625" customWidth="1"/>
    <col min="12" max="12" width="4.5703125" style="17" customWidth="1"/>
    <col min="13" max="13" width="26.85546875" customWidth="1"/>
    <col min="18" max="18" width="23.85546875" bestFit="1" customWidth="1"/>
    <col min="19" max="19" width="75.7109375" customWidth="1"/>
  </cols>
  <sheetData>
    <row r="1" spans="1:19" x14ac:dyDescent="0.25">
      <c r="A1" s="3" t="s">
        <v>298</v>
      </c>
      <c r="B1" s="3" t="s">
        <v>6</v>
      </c>
      <c r="C1" s="15"/>
      <c r="D1" s="20" t="s">
        <v>299</v>
      </c>
      <c r="E1" s="20" t="s">
        <v>324</v>
      </c>
      <c r="F1" s="15"/>
      <c r="G1" s="3" t="s">
        <v>300</v>
      </c>
      <c r="H1" s="15"/>
      <c r="I1" s="20" t="s">
        <v>301</v>
      </c>
      <c r="J1" s="20" t="s">
        <v>353</v>
      </c>
      <c r="K1" s="20" t="s">
        <v>346</v>
      </c>
      <c r="L1" s="15"/>
      <c r="M1" s="3" t="s">
        <v>302</v>
      </c>
      <c r="N1" s="3" t="s">
        <v>325</v>
      </c>
    </row>
    <row r="2" spans="1:19" x14ac:dyDescent="0.25">
      <c r="A2" t="s">
        <v>307</v>
      </c>
      <c r="B2" s="4">
        <v>0</v>
      </c>
      <c r="C2" s="16"/>
      <c r="D2" t="s">
        <v>304</v>
      </c>
      <c r="E2" s="4">
        <v>0</v>
      </c>
      <c r="F2" s="16"/>
      <c r="G2" t="s">
        <v>307</v>
      </c>
      <c r="I2" t="s">
        <v>305</v>
      </c>
      <c r="J2">
        <v>0</v>
      </c>
      <c r="K2">
        <v>0</v>
      </c>
      <c r="M2" t="s">
        <v>309</v>
      </c>
      <c r="N2" s="4">
        <v>0</v>
      </c>
    </row>
    <row r="3" spans="1:19" x14ac:dyDescent="0.25">
      <c r="A3" t="s">
        <v>11</v>
      </c>
      <c r="B3" s="4">
        <v>185</v>
      </c>
      <c r="C3" s="16"/>
      <c r="D3" t="s">
        <v>12</v>
      </c>
      <c r="E3" s="4">
        <v>180</v>
      </c>
      <c r="F3" s="16"/>
      <c r="G3" t="s">
        <v>23</v>
      </c>
      <c r="I3" t="s">
        <v>33</v>
      </c>
      <c r="J3">
        <f>560</f>
        <v>560</v>
      </c>
      <c r="K3" s="13">
        <v>0.1</v>
      </c>
      <c r="L3" s="19"/>
      <c r="M3" t="s">
        <v>26</v>
      </c>
      <c r="N3" s="4">
        <v>300</v>
      </c>
    </row>
    <row r="4" spans="1:19" x14ac:dyDescent="0.25">
      <c r="A4" t="s">
        <v>7</v>
      </c>
      <c r="B4" s="4">
        <v>295</v>
      </c>
      <c r="C4" s="16"/>
      <c r="D4" t="s">
        <v>18</v>
      </c>
      <c r="E4" s="4">
        <v>145</v>
      </c>
      <c r="F4" s="16"/>
      <c r="G4" t="s">
        <v>24</v>
      </c>
      <c r="I4" t="s">
        <v>34</v>
      </c>
      <c r="J4">
        <v>710</v>
      </c>
      <c r="K4" s="13">
        <v>0.15</v>
      </c>
      <c r="L4" s="19"/>
      <c r="M4" t="s">
        <v>27</v>
      </c>
      <c r="N4" s="4">
        <v>400</v>
      </c>
    </row>
    <row r="5" spans="1:19" x14ac:dyDescent="0.25">
      <c r="A5" t="s">
        <v>17</v>
      </c>
      <c r="B5" s="4">
        <v>145</v>
      </c>
      <c r="C5" s="16"/>
      <c r="D5" t="s">
        <v>19</v>
      </c>
      <c r="E5" s="4">
        <v>195</v>
      </c>
      <c r="F5" s="16"/>
      <c r="G5" t="s">
        <v>357</v>
      </c>
      <c r="I5" t="s">
        <v>35</v>
      </c>
      <c r="J5">
        <v>850</v>
      </c>
      <c r="K5" s="13">
        <v>0.2</v>
      </c>
      <c r="L5" s="19"/>
      <c r="M5" t="s">
        <v>28</v>
      </c>
      <c r="N5" s="4">
        <v>500</v>
      </c>
    </row>
    <row r="6" spans="1:19" x14ac:dyDescent="0.25">
      <c r="A6" t="s">
        <v>16</v>
      </c>
      <c r="B6" s="4">
        <v>160</v>
      </c>
      <c r="C6" s="16"/>
      <c r="D6" t="s">
        <v>8</v>
      </c>
      <c r="E6" s="4">
        <v>240</v>
      </c>
      <c r="F6" s="16"/>
      <c r="G6" t="s">
        <v>358</v>
      </c>
      <c r="M6" t="s">
        <v>29</v>
      </c>
      <c r="N6" s="4">
        <v>700</v>
      </c>
    </row>
    <row r="7" spans="1:19" x14ac:dyDescent="0.25">
      <c r="A7" t="s">
        <v>36</v>
      </c>
      <c r="B7" s="6">
        <v>34</v>
      </c>
      <c r="C7" s="6"/>
      <c r="D7" t="s">
        <v>9</v>
      </c>
      <c r="E7" s="4">
        <v>280</v>
      </c>
      <c r="F7" s="16"/>
      <c r="G7" t="s">
        <v>359</v>
      </c>
      <c r="M7" t="s">
        <v>30</v>
      </c>
      <c r="N7" s="4">
        <v>1000</v>
      </c>
      <c r="R7" s="23" t="s">
        <v>343</v>
      </c>
      <c r="S7" s="23"/>
    </row>
    <row r="8" spans="1:19" x14ac:dyDescent="0.25">
      <c r="A8" t="s">
        <v>303</v>
      </c>
      <c r="B8" s="4">
        <v>70</v>
      </c>
      <c r="C8" s="16"/>
      <c r="D8" t="s">
        <v>15</v>
      </c>
      <c r="E8" s="4">
        <v>300</v>
      </c>
      <c r="F8" s="16"/>
      <c r="M8" t="s">
        <v>31</v>
      </c>
      <c r="N8" s="4">
        <v>500</v>
      </c>
      <c r="R8" s="23"/>
      <c r="S8" s="23"/>
    </row>
    <row r="9" spans="1:19" x14ac:dyDescent="0.25">
      <c r="A9" t="s">
        <v>13</v>
      </c>
      <c r="B9" s="4">
        <v>50</v>
      </c>
      <c r="C9" s="16"/>
      <c r="D9" t="s">
        <v>14</v>
      </c>
      <c r="E9" s="4">
        <v>330</v>
      </c>
      <c r="F9" s="16"/>
      <c r="R9" s="7" t="s">
        <v>326</v>
      </c>
      <c r="S9" s="7" t="s">
        <v>327</v>
      </c>
    </row>
    <row r="10" spans="1:19" x14ac:dyDescent="0.25">
      <c r="D10" t="s">
        <v>10</v>
      </c>
      <c r="E10" s="4">
        <v>360</v>
      </c>
      <c r="F10" s="16"/>
      <c r="R10" s="7" t="s">
        <v>6</v>
      </c>
      <c r="S10" s="7" t="s">
        <v>328</v>
      </c>
    </row>
    <row r="11" spans="1:19" x14ac:dyDescent="0.25">
      <c r="E11" s="4"/>
      <c r="F11" s="16"/>
      <c r="R11" s="7" t="s">
        <v>324</v>
      </c>
      <c r="S11" s="7" t="s">
        <v>329</v>
      </c>
    </row>
    <row r="12" spans="1:19" x14ac:dyDescent="0.25">
      <c r="R12" s="7" t="s">
        <v>325</v>
      </c>
      <c r="S12" s="7" t="s">
        <v>330</v>
      </c>
    </row>
    <row r="13" spans="1:19" x14ac:dyDescent="0.25">
      <c r="R13" s="7" t="s">
        <v>331</v>
      </c>
      <c r="S13" s="7" t="s">
        <v>332</v>
      </c>
    </row>
    <row r="14" spans="1:19" x14ac:dyDescent="0.25">
      <c r="R14" s="7" t="s">
        <v>333</v>
      </c>
      <c r="S14" s="7" t="s">
        <v>334</v>
      </c>
    </row>
    <row r="15" spans="1:19" x14ac:dyDescent="0.25">
      <c r="R15" s="7" t="s">
        <v>335</v>
      </c>
      <c r="S15" s="7" t="s">
        <v>336</v>
      </c>
    </row>
    <row r="16" spans="1:19" x14ac:dyDescent="0.25">
      <c r="R16" s="7" t="s">
        <v>337</v>
      </c>
      <c r="S16" s="7" t="s">
        <v>338</v>
      </c>
    </row>
    <row r="17" spans="2:19" x14ac:dyDescent="0.25">
      <c r="B17" s="5"/>
      <c r="C17" s="18"/>
      <c r="R17" s="7" t="s">
        <v>339</v>
      </c>
      <c r="S17" s="7" t="s">
        <v>340</v>
      </c>
    </row>
    <row r="18" spans="2:19" x14ac:dyDescent="0.25">
      <c r="B18" s="5"/>
      <c r="C18" s="18"/>
      <c r="R18" s="7" t="s">
        <v>341</v>
      </c>
      <c r="S18" s="7" t="s">
        <v>342</v>
      </c>
    </row>
    <row r="19" spans="2:19" x14ac:dyDescent="0.25">
      <c r="B19" s="5"/>
      <c r="C19" s="18"/>
    </row>
    <row r="26" spans="2:19" x14ac:dyDescent="0.25">
      <c r="B26" s="4"/>
      <c r="C26" s="16"/>
    </row>
    <row r="27" spans="2:19" x14ac:dyDescent="0.25">
      <c r="B27" s="4"/>
      <c r="C27" s="16"/>
    </row>
    <row r="28" spans="2:19" x14ac:dyDescent="0.25">
      <c r="B28" s="4"/>
      <c r="C28" s="16"/>
    </row>
    <row r="29" spans="2:19" x14ac:dyDescent="0.25">
      <c r="B29" s="4"/>
      <c r="C29" s="16"/>
    </row>
    <row r="30" spans="2:19" x14ac:dyDescent="0.25">
      <c r="B30" s="4"/>
      <c r="C30" s="16"/>
    </row>
    <row r="31" spans="2:19" x14ac:dyDescent="0.25">
      <c r="B31" s="4"/>
      <c r="C31" s="16"/>
    </row>
    <row r="32" spans="2:19" x14ac:dyDescent="0.25">
      <c r="B32" s="4"/>
      <c r="C32" s="16"/>
    </row>
    <row r="33" spans="2:3" x14ac:dyDescent="0.25">
      <c r="B33" s="4"/>
      <c r="C33" s="16"/>
    </row>
    <row r="34" spans="2:3" x14ac:dyDescent="0.25">
      <c r="B34" s="4"/>
      <c r="C34" s="16"/>
    </row>
    <row r="35" spans="2:3" x14ac:dyDescent="0.25">
      <c r="B35" s="4"/>
      <c r="C35" s="16"/>
    </row>
    <row r="36" spans="2:3" x14ac:dyDescent="0.25">
      <c r="B36" s="4"/>
      <c r="C36" s="16"/>
    </row>
    <row r="37" spans="2:3" x14ac:dyDescent="0.25">
      <c r="B37" s="4"/>
      <c r="C37" s="16"/>
    </row>
    <row r="38" spans="2:3" x14ac:dyDescent="0.25">
      <c r="B38" s="4"/>
      <c r="C38" s="16"/>
    </row>
    <row r="39" spans="2:3" x14ac:dyDescent="0.25">
      <c r="B39" s="4"/>
      <c r="C39" s="16"/>
    </row>
    <row r="40" spans="2:3" x14ac:dyDescent="0.25">
      <c r="B40" s="4"/>
      <c r="C40" s="16"/>
    </row>
    <row r="41" spans="2:3" x14ac:dyDescent="0.25">
      <c r="B41" s="4"/>
      <c r="C41" s="16"/>
    </row>
    <row r="42" spans="2:3" x14ac:dyDescent="0.25">
      <c r="B42" s="4"/>
      <c r="C42" s="16"/>
    </row>
    <row r="43" spans="2:3" x14ac:dyDescent="0.25">
      <c r="B43" s="4"/>
      <c r="C43" s="16"/>
    </row>
    <row r="44" spans="2:3" x14ac:dyDescent="0.25">
      <c r="B44" s="4"/>
      <c r="C44" s="16"/>
    </row>
    <row r="45" spans="2:3" x14ac:dyDescent="0.25">
      <c r="B45" s="4"/>
      <c r="C45" s="16"/>
    </row>
    <row r="46" spans="2:3" x14ac:dyDescent="0.25">
      <c r="B46" s="4"/>
      <c r="C46" s="16"/>
    </row>
    <row r="47" spans="2:3" x14ac:dyDescent="0.25">
      <c r="B47" s="4"/>
      <c r="C47" s="16"/>
    </row>
    <row r="48" spans="2:3" x14ac:dyDescent="0.25">
      <c r="B48" s="4"/>
      <c r="C48" s="16"/>
    </row>
    <row r="49" spans="2:3" x14ac:dyDescent="0.25">
      <c r="B49" s="4"/>
      <c r="C49" s="16"/>
    </row>
    <row r="50" spans="2:3" x14ac:dyDescent="0.25">
      <c r="B50" s="4"/>
      <c r="C50" s="16"/>
    </row>
    <row r="51" spans="2:3" x14ac:dyDescent="0.25">
      <c r="B51" s="4"/>
      <c r="C51" s="16"/>
    </row>
    <row r="52" spans="2:3" x14ac:dyDescent="0.25">
      <c r="B52" s="4"/>
      <c r="C52" s="16"/>
    </row>
    <row r="53" spans="2:3" x14ac:dyDescent="0.25">
      <c r="B53" s="4"/>
      <c r="C53" s="16"/>
    </row>
    <row r="54" spans="2:3" x14ac:dyDescent="0.25">
      <c r="B54" s="4"/>
      <c r="C54" s="16"/>
    </row>
    <row r="55" spans="2:3" x14ac:dyDescent="0.25">
      <c r="B55" s="4"/>
      <c r="C55" s="16"/>
    </row>
    <row r="56" spans="2:3" x14ac:dyDescent="0.25">
      <c r="B56" s="4"/>
      <c r="C56" s="16"/>
    </row>
    <row r="57" spans="2:3" x14ac:dyDescent="0.25">
      <c r="B57" s="4"/>
      <c r="C57" s="16"/>
    </row>
    <row r="58" spans="2:3" x14ac:dyDescent="0.25">
      <c r="B58" s="4"/>
      <c r="C58" s="16"/>
    </row>
  </sheetData>
  <autoFilter ref="G1:G10"/>
  <mergeCells count="1">
    <mergeCell ref="R7:S8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Base Adhérents</vt:lpstr>
      <vt:lpstr>Base Tarifaire</vt:lpstr>
      <vt:lpstr>Montant</vt:lpstr>
      <vt:lpstr>Montant2</vt:lpstr>
      <vt:lpstr>Montant3</vt:lpstr>
      <vt:lpstr>Moyen_de_paiement</vt:lpstr>
      <vt:lpstr>Niveau_de_Sponsoring</vt:lpstr>
      <vt:lpstr>Réduction_Famille</vt:lpstr>
      <vt:lpstr>Type_d_Adhésion</vt:lpstr>
      <vt:lpstr>Type_de_Cours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PC Bureau</cp:lastModifiedBy>
  <cp:lastPrinted>2018-03-12T06:56:55Z</cp:lastPrinted>
  <dcterms:created xsi:type="dcterms:W3CDTF">2011-07-03T04:37:02Z</dcterms:created>
  <dcterms:modified xsi:type="dcterms:W3CDTF">2018-03-16T07:16:28Z</dcterms:modified>
</cp:coreProperties>
</file>