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RACABILIS\COMPTABILITE\FACTURATION INTERVENTIONS SICK\2022\"/>
    </mc:Choice>
  </mc:AlternateContent>
  <xr:revisionPtr revIDLastSave="0" documentId="13_ncr:1_{C9CA9F9C-2797-4BAB-9E49-2CC1F5FB7952}" xr6:coauthVersionLast="47" xr6:coauthVersionMax="47" xr10:uidLastSave="{00000000-0000-0000-0000-000000000000}"/>
  <bookViews>
    <workbookView xWindow="-96" yWindow="-96" windowWidth="23232" windowHeight="12552" tabRatio="826" firstSheet="1" activeTab="6" xr2:uid="{00000000-000D-0000-FFFF-FFFF00000000}"/>
  </bookViews>
  <sheets>
    <sheet name="Coûts déplacements" sheetId="1" state="hidden" r:id="rId1"/>
    <sheet name=" Base des Index" sheetId="131" r:id="rId2"/>
    <sheet name="Onglet de référence" sheetId="142" r:id="rId3"/>
    <sheet name="FedEx rétrofit Pierre Bénite" sheetId="143" r:id="rId4"/>
    <sheet name="FedEx Toulouse via Vanderlande" sheetId="140" r:id="rId5"/>
    <sheet name="UPS Aéroport St Exupéry" sheetId="144" r:id="rId6"/>
    <sheet name="Chronopost Marignane" sheetId="145" r:id="rId7"/>
  </sheets>
  <externalReferences>
    <externalReference r:id="rId8"/>
  </externalReferences>
  <definedNames>
    <definedName name="clients">[1]!Tableau1[clients]</definedName>
    <definedName name="_xlnm.Print_Area" localSheetId="6">'Chronopost Marignane'!$B$1:$AH$50</definedName>
    <definedName name="_xlnm.Print_Area" localSheetId="3">'FedEx rétrofit Pierre Bénite'!$B$2:$AH$23</definedName>
    <definedName name="_xlnm.Print_Area" localSheetId="4">'FedEx Toulouse via Vanderlande'!$A$2:$AH$40</definedName>
    <definedName name="_xlnm.Print_Area" localSheetId="2">'Onglet de référence'!$B$2:$AH$23</definedName>
    <definedName name="_xlnm.Print_Area" localSheetId="5">'UPS Aéroport St Exupéry'!$B$1:$AH$50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3" i="143" l="1"/>
  <c r="J43" i="143"/>
  <c r="K43" i="140"/>
  <c r="J43" i="140"/>
  <c r="J52" i="144"/>
  <c r="K52" i="144"/>
  <c r="K52" i="145"/>
  <c r="Q23" i="143"/>
  <c r="J52" i="145"/>
  <c r="K52" i="142"/>
  <c r="Z29" i="143"/>
  <c r="Z27" i="143"/>
  <c r="Z26" i="143"/>
  <c r="Z25" i="143"/>
  <c r="Z24" i="143"/>
  <c r="Z23" i="143"/>
  <c r="Z28" i="143"/>
  <c r="Z17" i="143"/>
  <c r="Z18" i="143"/>
  <c r="Z19" i="143"/>
  <c r="Z13" i="143"/>
  <c r="Z14" i="143"/>
  <c r="Z15" i="143"/>
  <c r="Z16" i="143"/>
  <c r="Z33" i="143"/>
  <c r="Z34" i="143"/>
  <c r="Z35" i="143"/>
  <c r="Z36" i="143"/>
  <c r="Z37" i="143"/>
  <c r="Z38" i="143"/>
  <c r="Z39" i="143"/>
  <c r="Z13" i="144"/>
  <c r="Z14" i="144"/>
  <c r="Z15" i="144"/>
  <c r="Z16" i="144"/>
  <c r="Z17" i="144"/>
  <c r="Z18" i="144"/>
  <c r="Z19" i="144"/>
  <c r="AE50" i="145"/>
  <c r="AB50" i="145"/>
  <c r="Y50" i="145"/>
  <c r="V50" i="145"/>
  <c r="S50" i="145"/>
  <c r="AF49" i="145"/>
  <c r="AC49" i="145"/>
  <c r="Z49" i="145"/>
  <c r="W49" i="145"/>
  <c r="T49" i="145"/>
  <c r="P49" i="145"/>
  <c r="Q49" i="145" s="1"/>
  <c r="K49" i="145"/>
  <c r="L49" i="145" s="1"/>
  <c r="J49" i="145"/>
  <c r="D49" i="145"/>
  <c r="AF48" i="145"/>
  <c r="AC48" i="145"/>
  <c r="Z48" i="145"/>
  <c r="W48" i="145"/>
  <c r="T48" i="145"/>
  <c r="P48" i="145"/>
  <c r="Q48" i="145" s="1"/>
  <c r="L48" i="145"/>
  <c r="K48" i="145"/>
  <c r="J48" i="145"/>
  <c r="D48" i="145"/>
  <c r="AF47" i="145"/>
  <c r="AC47" i="145"/>
  <c r="Z47" i="145"/>
  <c r="W47" i="145"/>
  <c r="T47" i="145"/>
  <c r="P47" i="145"/>
  <c r="Q47" i="145" s="1"/>
  <c r="L47" i="145"/>
  <c r="K47" i="145"/>
  <c r="J47" i="145"/>
  <c r="D47" i="145"/>
  <c r="AF46" i="145"/>
  <c r="AC46" i="145"/>
  <c r="Z46" i="145"/>
  <c r="W46" i="145"/>
  <c r="T46" i="145"/>
  <c r="P46" i="145"/>
  <c r="Q46" i="145" s="1"/>
  <c r="L46" i="145"/>
  <c r="K46" i="145"/>
  <c r="J46" i="145"/>
  <c r="D46" i="145"/>
  <c r="AF45" i="145"/>
  <c r="AC45" i="145"/>
  <c r="Z45" i="145"/>
  <c r="W45" i="145"/>
  <c r="T45" i="145"/>
  <c r="P45" i="145"/>
  <c r="Q45" i="145" s="1"/>
  <c r="L45" i="145"/>
  <c r="K45" i="145"/>
  <c r="J45" i="145"/>
  <c r="D45" i="145"/>
  <c r="AF44" i="145"/>
  <c r="AC44" i="145"/>
  <c r="Z44" i="145"/>
  <c r="W44" i="145"/>
  <c r="T44" i="145"/>
  <c r="P44" i="145"/>
  <c r="Q44" i="145" s="1"/>
  <c r="L44" i="145"/>
  <c r="K44" i="145"/>
  <c r="J44" i="145"/>
  <c r="D44" i="145"/>
  <c r="AF43" i="145"/>
  <c r="AF50" i="145" s="1"/>
  <c r="AC43" i="145"/>
  <c r="AC50" i="145" s="1"/>
  <c r="Z43" i="145"/>
  <c r="Z50" i="145" s="1"/>
  <c r="W43" i="145"/>
  <c r="W50" i="145" s="1"/>
  <c r="T43" i="145"/>
  <c r="T50" i="145" s="1"/>
  <c r="P43" i="145"/>
  <c r="P50" i="145" s="1"/>
  <c r="K43" i="145"/>
  <c r="L43" i="145" s="1"/>
  <c r="J43" i="145"/>
  <c r="J50" i="145" s="1"/>
  <c r="D43" i="145"/>
  <c r="AE40" i="145"/>
  <c r="AB40" i="145"/>
  <c r="Y40" i="145"/>
  <c r="V40" i="145"/>
  <c r="S40" i="145"/>
  <c r="AF39" i="145"/>
  <c r="AC39" i="145"/>
  <c r="Z39" i="145"/>
  <c r="W39" i="145"/>
  <c r="T39" i="145"/>
  <c r="Q39" i="145"/>
  <c r="P39" i="145"/>
  <c r="K39" i="145"/>
  <c r="L39" i="145" s="1"/>
  <c r="J39" i="145"/>
  <c r="D39" i="145"/>
  <c r="AF38" i="145"/>
  <c r="AC38" i="145"/>
  <c r="Z38" i="145"/>
  <c r="W38" i="145"/>
  <c r="T38" i="145"/>
  <c r="Q38" i="145"/>
  <c r="P38" i="145"/>
  <c r="K38" i="145"/>
  <c r="L38" i="145" s="1"/>
  <c r="J38" i="145"/>
  <c r="D38" i="145"/>
  <c r="AF37" i="145"/>
  <c r="AC37" i="145"/>
  <c r="Z37" i="145"/>
  <c r="W37" i="145"/>
  <c r="T37" i="145"/>
  <c r="Q37" i="145"/>
  <c r="P37" i="145"/>
  <c r="L37" i="145"/>
  <c r="K37" i="145"/>
  <c r="J37" i="145"/>
  <c r="D37" i="145"/>
  <c r="AF36" i="145"/>
  <c r="AF40" i="145" s="1"/>
  <c r="AC36" i="145"/>
  <c r="Z36" i="145"/>
  <c r="W36" i="145"/>
  <c r="T36" i="145"/>
  <c r="Q36" i="145"/>
  <c r="P36" i="145"/>
  <c r="L36" i="145"/>
  <c r="K36" i="145"/>
  <c r="K40" i="145" s="1"/>
  <c r="J36" i="145"/>
  <c r="D36" i="145"/>
  <c r="AF35" i="145"/>
  <c r="AC35" i="145"/>
  <c r="Z35" i="145"/>
  <c r="W35" i="145"/>
  <c r="T35" i="145"/>
  <c r="Q35" i="145"/>
  <c r="P35" i="145"/>
  <c r="L35" i="145"/>
  <c r="K35" i="145"/>
  <c r="J35" i="145"/>
  <c r="D35" i="145"/>
  <c r="AF34" i="145"/>
  <c r="AC34" i="145"/>
  <c r="Z34" i="145"/>
  <c r="Z40" i="145" s="1"/>
  <c r="W34" i="145"/>
  <c r="T34" i="145"/>
  <c r="P34" i="145"/>
  <c r="Q34" i="145" s="1"/>
  <c r="L34" i="145"/>
  <c r="K34" i="145"/>
  <c r="J34" i="145"/>
  <c r="D34" i="145"/>
  <c r="AF33" i="145"/>
  <c r="AC33" i="145"/>
  <c r="AC40" i="145" s="1"/>
  <c r="Z33" i="145"/>
  <c r="W33" i="145"/>
  <c r="W40" i="145" s="1"/>
  <c r="T33" i="145"/>
  <c r="T40" i="145" s="1"/>
  <c r="P33" i="145"/>
  <c r="P40" i="145" s="1"/>
  <c r="L33" i="145"/>
  <c r="K33" i="145"/>
  <c r="J33" i="145"/>
  <c r="J40" i="145" s="1"/>
  <c r="D33" i="145"/>
  <c r="AE30" i="145"/>
  <c r="AB30" i="145"/>
  <c r="Y30" i="145"/>
  <c r="V30" i="145"/>
  <c r="S30" i="145"/>
  <c r="AF29" i="145"/>
  <c r="AC29" i="145"/>
  <c r="Z29" i="145"/>
  <c r="W29" i="145"/>
  <c r="T29" i="145"/>
  <c r="P29" i="145"/>
  <c r="Q29" i="145" s="1"/>
  <c r="K29" i="145"/>
  <c r="L29" i="145" s="1"/>
  <c r="J29" i="145"/>
  <c r="D29" i="145"/>
  <c r="AF28" i="145"/>
  <c r="AC28" i="145"/>
  <c r="Z28" i="145"/>
  <c r="W28" i="145"/>
  <c r="T28" i="145"/>
  <c r="Q28" i="145"/>
  <c r="P28" i="145"/>
  <c r="K28" i="145"/>
  <c r="L28" i="145" s="1"/>
  <c r="J28" i="145"/>
  <c r="D28" i="145"/>
  <c r="AF27" i="145"/>
  <c r="AC27" i="145"/>
  <c r="Z27" i="145"/>
  <c r="W27" i="145"/>
  <c r="T27" i="145"/>
  <c r="P27" i="145"/>
  <c r="Q27" i="145" s="1"/>
  <c r="K27" i="145"/>
  <c r="L27" i="145" s="1"/>
  <c r="J27" i="145"/>
  <c r="D27" i="145"/>
  <c r="AF26" i="145"/>
  <c r="AC26" i="145"/>
  <c r="Z26" i="145"/>
  <c r="W26" i="145"/>
  <c r="T26" i="145"/>
  <c r="Q26" i="145"/>
  <c r="P26" i="145"/>
  <c r="K26" i="145"/>
  <c r="L26" i="145" s="1"/>
  <c r="J26" i="145"/>
  <c r="D26" i="145"/>
  <c r="AF25" i="145"/>
  <c r="AF30" i="145" s="1"/>
  <c r="AC25" i="145"/>
  <c r="Z25" i="145"/>
  <c r="W25" i="145"/>
  <c r="T25" i="145"/>
  <c r="Q25" i="145"/>
  <c r="P25" i="145"/>
  <c r="K25" i="145"/>
  <c r="J25" i="145"/>
  <c r="D25" i="145"/>
  <c r="AF24" i="145"/>
  <c r="AC24" i="145"/>
  <c r="Z24" i="145"/>
  <c r="W24" i="145"/>
  <c r="T24" i="145"/>
  <c r="Q24" i="145"/>
  <c r="P24" i="145"/>
  <c r="K24" i="145"/>
  <c r="L24" i="145" s="1"/>
  <c r="J24" i="145"/>
  <c r="D24" i="145"/>
  <c r="AF23" i="145"/>
  <c r="AC23" i="145"/>
  <c r="AC30" i="145" s="1"/>
  <c r="Z23" i="145"/>
  <c r="W23" i="145"/>
  <c r="T23" i="145"/>
  <c r="P23" i="145"/>
  <c r="Q23" i="145" s="1"/>
  <c r="Q30" i="145" s="1"/>
  <c r="K23" i="145"/>
  <c r="L23" i="145" s="1"/>
  <c r="J23" i="145"/>
  <c r="D23" i="145"/>
  <c r="AB20" i="145"/>
  <c r="Y20" i="145"/>
  <c r="V20" i="145"/>
  <c r="S20" i="145"/>
  <c r="AF19" i="145"/>
  <c r="AC19" i="145"/>
  <c r="Z19" i="145"/>
  <c r="W19" i="145"/>
  <c r="T19" i="145"/>
  <c r="Q19" i="145"/>
  <c r="P19" i="145"/>
  <c r="K19" i="145"/>
  <c r="L19" i="145" s="1"/>
  <c r="J19" i="145"/>
  <c r="D19" i="145"/>
  <c r="AF18" i="145"/>
  <c r="AC18" i="145"/>
  <c r="Z18" i="145"/>
  <c r="W18" i="145"/>
  <c r="T18" i="145"/>
  <c r="Q18" i="145"/>
  <c r="P18" i="145"/>
  <c r="K18" i="145"/>
  <c r="L18" i="145" s="1"/>
  <c r="J18" i="145"/>
  <c r="D18" i="145"/>
  <c r="AF17" i="145"/>
  <c r="AC17" i="145"/>
  <c r="Z17" i="145"/>
  <c r="W17" i="145"/>
  <c r="T17" i="145"/>
  <c r="P17" i="145"/>
  <c r="Q17" i="145" s="1"/>
  <c r="K17" i="145"/>
  <c r="L17" i="145" s="1"/>
  <c r="J17" i="145"/>
  <c r="D17" i="145"/>
  <c r="AF16" i="145"/>
  <c r="AC16" i="145"/>
  <c r="Z16" i="145"/>
  <c r="W16" i="145"/>
  <c r="T16" i="145"/>
  <c r="P16" i="145"/>
  <c r="Q16" i="145" s="1"/>
  <c r="K16" i="145"/>
  <c r="L16" i="145" s="1"/>
  <c r="J16" i="145"/>
  <c r="D16" i="145"/>
  <c r="AF15" i="145"/>
  <c r="AC15" i="145"/>
  <c r="Z15" i="145"/>
  <c r="W15" i="145"/>
  <c r="T15" i="145"/>
  <c r="P15" i="145"/>
  <c r="Q15" i="145" s="1"/>
  <c r="K15" i="145"/>
  <c r="L15" i="145" s="1"/>
  <c r="J15" i="145"/>
  <c r="D15" i="145"/>
  <c r="AF14" i="145"/>
  <c r="AC14" i="145"/>
  <c r="Z14" i="145"/>
  <c r="W14" i="145"/>
  <c r="T14" i="145"/>
  <c r="P14" i="145"/>
  <c r="Q14" i="145" s="1"/>
  <c r="K14" i="145"/>
  <c r="L14" i="145" s="1"/>
  <c r="J14" i="145"/>
  <c r="D14" i="145"/>
  <c r="AF13" i="145"/>
  <c r="AF20" i="145" s="1"/>
  <c r="AC13" i="145"/>
  <c r="AC20" i="145" s="1"/>
  <c r="Z13" i="145"/>
  <c r="W13" i="145"/>
  <c r="T13" i="145"/>
  <c r="P13" i="145"/>
  <c r="P20" i="145" s="1"/>
  <c r="K13" i="145"/>
  <c r="J13" i="145"/>
  <c r="D13" i="145"/>
  <c r="H4" i="145"/>
  <c r="AF13" i="144"/>
  <c r="AE50" i="144"/>
  <c r="AB50" i="144"/>
  <c r="Y50" i="144"/>
  <c r="V50" i="144"/>
  <c r="S50" i="144"/>
  <c r="AF49" i="144"/>
  <c r="AC49" i="144"/>
  <c r="Z49" i="144"/>
  <c r="W49" i="144"/>
  <c r="T49" i="144"/>
  <c r="P49" i="144"/>
  <c r="Q49" i="144" s="1"/>
  <c r="L49" i="144"/>
  <c r="K49" i="144"/>
  <c r="J49" i="144"/>
  <c r="D49" i="144"/>
  <c r="AF48" i="144"/>
  <c r="AC48" i="144"/>
  <c r="Z48" i="144"/>
  <c r="W48" i="144"/>
  <c r="T48" i="144"/>
  <c r="P48" i="144"/>
  <c r="Q48" i="144" s="1"/>
  <c r="L48" i="144"/>
  <c r="K48" i="144"/>
  <c r="J48" i="144"/>
  <c r="D48" i="144"/>
  <c r="AF47" i="144"/>
  <c r="AC47" i="144"/>
  <c r="Z47" i="144"/>
  <c r="W47" i="144"/>
  <c r="T47" i="144"/>
  <c r="P47" i="144"/>
  <c r="Q47" i="144" s="1"/>
  <c r="K47" i="144"/>
  <c r="L47" i="144" s="1"/>
  <c r="J47" i="144"/>
  <c r="J50" i="144" s="1"/>
  <c r="D47" i="144"/>
  <c r="AF46" i="144"/>
  <c r="AC46" i="144"/>
  <c r="Z46" i="144"/>
  <c r="W46" i="144"/>
  <c r="T46" i="144"/>
  <c r="P46" i="144"/>
  <c r="P50" i="144" s="1"/>
  <c r="K46" i="144"/>
  <c r="L46" i="144" s="1"/>
  <c r="J46" i="144"/>
  <c r="D46" i="144"/>
  <c r="AF45" i="144"/>
  <c r="AC45" i="144"/>
  <c r="Z45" i="144"/>
  <c r="W45" i="144"/>
  <c r="W50" i="144" s="1"/>
  <c r="T45" i="144"/>
  <c r="Q45" i="144"/>
  <c r="P45" i="144"/>
  <c r="K45" i="144"/>
  <c r="L45" i="144" s="1"/>
  <c r="J45" i="144"/>
  <c r="D45" i="144"/>
  <c r="AF44" i="144"/>
  <c r="AC44" i="144"/>
  <c r="Z44" i="144"/>
  <c r="W44" i="144"/>
  <c r="T44" i="144"/>
  <c r="Q44" i="144"/>
  <c r="P44" i="144"/>
  <c r="K44" i="144"/>
  <c r="K50" i="144" s="1"/>
  <c r="J44" i="144"/>
  <c r="D44" i="144"/>
  <c r="AF43" i="144"/>
  <c r="AF50" i="144" s="1"/>
  <c r="AC43" i="144"/>
  <c r="AC50" i="144" s="1"/>
  <c r="Z43" i="144"/>
  <c r="Z50" i="144" s="1"/>
  <c r="W43" i="144"/>
  <c r="T43" i="144"/>
  <c r="T50" i="144" s="1"/>
  <c r="Q43" i="144"/>
  <c r="P43" i="144"/>
  <c r="L43" i="144"/>
  <c r="K43" i="144"/>
  <c r="J43" i="144"/>
  <c r="D43" i="144"/>
  <c r="AE40" i="144"/>
  <c r="AB40" i="144"/>
  <c r="Y40" i="144"/>
  <c r="V40" i="144"/>
  <c r="S40" i="144"/>
  <c r="AF39" i="144"/>
  <c r="AC39" i="144"/>
  <c r="Z39" i="144"/>
  <c r="W39" i="144"/>
  <c r="T39" i="144"/>
  <c r="Q39" i="144"/>
  <c r="P39" i="144"/>
  <c r="L39" i="144"/>
  <c r="K39" i="144"/>
  <c r="J39" i="144"/>
  <c r="D39" i="144"/>
  <c r="AF38" i="144"/>
  <c r="AC38" i="144"/>
  <c r="Z38" i="144"/>
  <c r="W38" i="144"/>
  <c r="T38" i="144"/>
  <c r="P38" i="144"/>
  <c r="Q38" i="144" s="1"/>
  <c r="L38" i="144"/>
  <c r="K38" i="144"/>
  <c r="J38" i="144"/>
  <c r="D38" i="144"/>
  <c r="AF37" i="144"/>
  <c r="AC37" i="144"/>
  <c r="Z37" i="144"/>
  <c r="W37" i="144"/>
  <c r="T37" i="144"/>
  <c r="T40" i="144" s="1"/>
  <c r="P37" i="144"/>
  <c r="Q37" i="144" s="1"/>
  <c r="L37" i="144"/>
  <c r="K37" i="144"/>
  <c r="J37" i="144"/>
  <c r="D37" i="144"/>
  <c r="AF36" i="144"/>
  <c r="AC36" i="144"/>
  <c r="Z36" i="144"/>
  <c r="W36" i="144"/>
  <c r="T36" i="144"/>
  <c r="P36" i="144"/>
  <c r="Q36" i="144" s="1"/>
  <c r="K36" i="144"/>
  <c r="L36" i="144" s="1"/>
  <c r="J36" i="144"/>
  <c r="J40" i="144" s="1"/>
  <c r="D36" i="144"/>
  <c r="AF35" i="144"/>
  <c r="AC35" i="144"/>
  <c r="Z35" i="144"/>
  <c r="W35" i="144"/>
  <c r="T35" i="144"/>
  <c r="P35" i="144"/>
  <c r="P40" i="144" s="1"/>
  <c r="K35" i="144"/>
  <c r="L35" i="144" s="1"/>
  <c r="J35" i="144"/>
  <c r="D35" i="144"/>
  <c r="AF34" i="144"/>
  <c r="AC34" i="144"/>
  <c r="Z34" i="144"/>
  <c r="W34" i="144"/>
  <c r="W40" i="144" s="1"/>
  <c r="T34" i="144"/>
  <c r="Q34" i="144"/>
  <c r="P34" i="144"/>
  <c r="K34" i="144"/>
  <c r="L34" i="144" s="1"/>
  <c r="J34" i="144"/>
  <c r="D34" i="144"/>
  <c r="AF33" i="144"/>
  <c r="AF40" i="144" s="1"/>
  <c r="AC33" i="144"/>
  <c r="AC40" i="144" s="1"/>
  <c r="Z33" i="144"/>
  <c r="Z40" i="144" s="1"/>
  <c r="W33" i="144"/>
  <c r="T33" i="144"/>
  <c r="Q33" i="144"/>
  <c r="P33" i="144"/>
  <c r="K33" i="144"/>
  <c r="K40" i="144" s="1"/>
  <c r="J33" i="144"/>
  <c r="D33" i="144"/>
  <c r="AE30" i="144"/>
  <c r="AB30" i="144"/>
  <c r="Y30" i="144"/>
  <c r="V30" i="144"/>
  <c r="S30" i="144"/>
  <c r="AF29" i="144"/>
  <c r="AC29" i="144"/>
  <c r="Z29" i="144"/>
  <c r="W29" i="144"/>
  <c r="T29" i="144"/>
  <c r="Q29" i="144"/>
  <c r="P29" i="144"/>
  <c r="L29" i="144"/>
  <c r="K29" i="144"/>
  <c r="J29" i="144"/>
  <c r="D29" i="144"/>
  <c r="AF28" i="144"/>
  <c r="AC28" i="144"/>
  <c r="Z28" i="144"/>
  <c r="W28" i="144"/>
  <c r="T28" i="144"/>
  <c r="P28" i="144"/>
  <c r="Q28" i="144" s="1"/>
  <c r="L28" i="144"/>
  <c r="K28" i="144"/>
  <c r="J28" i="144"/>
  <c r="D28" i="144"/>
  <c r="AF27" i="144"/>
  <c r="AC27" i="144"/>
  <c r="Z27" i="144"/>
  <c r="W27" i="144"/>
  <c r="T27" i="144"/>
  <c r="P27" i="144"/>
  <c r="Q27" i="144" s="1"/>
  <c r="L27" i="144"/>
  <c r="K27" i="144"/>
  <c r="J27" i="144"/>
  <c r="D27" i="144"/>
  <c r="AF26" i="144"/>
  <c r="AC26" i="144"/>
  <c r="Z26" i="144"/>
  <c r="W26" i="144"/>
  <c r="T26" i="144"/>
  <c r="P26" i="144"/>
  <c r="Q26" i="144" s="1"/>
  <c r="K26" i="144"/>
  <c r="L26" i="144" s="1"/>
  <c r="J26" i="144"/>
  <c r="D26" i="144"/>
  <c r="AF25" i="144"/>
  <c r="AC25" i="144"/>
  <c r="Z25" i="144"/>
  <c r="W25" i="144"/>
  <c r="T25" i="144"/>
  <c r="P25" i="144"/>
  <c r="Q25" i="144" s="1"/>
  <c r="K25" i="144"/>
  <c r="L25" i="144" s="1"/>
  <c r="J25" i="144"/>
  <c r="J30" i="144" s="1"/>
  <c r="D25" i="144"/>
  <c r="AF24" i="144"/>
  <c r="AC24" i="144"/>
  <c r="Z24" i="144"/>
  <c r="W24" i="144"/>
  <c r="T24" i="144"/>
  <c r="P24" i="144"/>
  <c r="P30" i="144" s="1"/>
  <c r="K24" i="144"/>
  <c r="L24" i="144" s="1"/>
  <c r="J24" i="144"/>
  <c r="D24" i="144"/>
  <c r="AF23" i="144"/>
  <c r="AF30" i="144" s="1"/>
  <c r="AC23" i="144"/>
  <c r="Z23" i="144"/>
  <c r="W23" i="144"/>
  <c r="T23" i="144"/>
  <c r="Q23" i="144"/>
  <c r="P23" i="144"/>
  <c r="K23" i="144"/>
  <c r="J23" i="144"/>
  <c r="D23" i="144"/>
  <c r="AB20" i="144"/>
  <c r="Y20" i="144"/>
  <c r="V20" i="144"/>
  <c r="S20" i="144"/>
  <c r="AF19" i="144"/>
  <c r="AC19" i="144"/>
  <c r="W19" i="144"/>
  <c r="T19" i="144"/>
  <c r="P19" i="144"/>
  <c r="Q19" i="144" s="1"/>
  <c r="K19" i="144"/>
  <c r="L19" i="144" s="1"/>
  <c r="J19" i="144"/>
  <c r="D19" i="144"/>
  <c r="AF18" i="144"/>
  <c r="AC18" i="144"/>
  <c r="W18" i="144"/>
  <c r="T18" i="144"/>
  <c r="P18" i="144"/>
  <c r="Q18" i="144" s="1"/>
  <c r="K18" i="144"/>
  <c r="L18" i="144" s="1"/>
  <c r="J18" i="144"/>
  <c r="D18" i="144"/>
  <c r="AF17" i="144"/>
  <c r="AC17" i="144"/>
  <c r="W17" i="144"/>
  <c r="T17" i="144"/>
  <c r="Q17" i="144"/>
  <c r="P17" i="144"/>
  <c r="K17" i="144"/>
  <c r="L17" i="144" s="1"/>
  <c r="J17" i="144"/>
  <c r="D17" i="144"/>
  <c r="AF16" i="144"/>
  <c r="AC16" i="144"/>
  <c r="W16" i="144"/>
  <c r="T16" i="144"/>
  <c r="Q16" i="144"/>
  <c r="P16" i="144"/>
  <c r="K16" i="144"/>
  <c r="J16" i="144"/>
  <c r="D16" i="144"/>
  <c r="AF15" i="144"/>
  <c r="AC15" i="144"/>
  <c r="W15" i="144"/>
  <c r="T15" i="144"/>
  <c r="Q15" i="144"/>
  <c r="P15" i="144"/>
  <c r="K15" i="144"/>
  <c r="L15" i="144" s="1"/>
  <c r="J15" i="144"/>
  <c r="D15" i="144"/>
  <c r="AF14" i="144"/>
  <c r="AC14" i="144"/>
  <c r="W14" i="144"/>
  <c r="T14" i="144"/>
  <c r="P14" i="144"/>
  <c r="Q14" i="144" s="1"/>
  <c r="K14" i="144"/>
  <c r="L14" i="144" s="1"/>
  <c r="J14" i="144"/>
  <c r="D14" i="144"/>
  <c r="AF20" i="144"/>
  <c r="AC13" i="144"/>
  <c r="W13" i="144"/>
  <c r="T13" i="144"/>
  <c r="P13" i="144"/>
  <c r="P20" i="144" s="1"/>
  <c r="K13" i="144"/>
  <c r="L13" i="144" s="1"/>
  <c r="J13" i="144"/>
  <c r="D13" i="144"/>
  <c r="H4" i="144"/>
  <c r="L50" i="145" l="1"/>
  <c r="X3" i="131"/>
  <c r="J20" i="145"/>
  <c r="K20" i="145"/>
  <c r="T20" i="145"/>
  <c r="Z30" i="145"/>
  <c r="W30" i="145"/>
  <c r="T30" i="145"/>
  <c r="J30" i="145"/>
  <c r="K30" i="145"/>
  <c r="Z20" i="145"/>
  <c r="W20" i="145"/>
  <c r="L40" i="145"/>
  <c r="L13" i="145"/>
  <c r="L20" i="145" s="1"/>
  <c r="Q43" i="145"/>
  <c r="Q50" i="145" s="1"/>
  <c r="P30" i="145"/>
  <c r="K50" i="145"/>
  <c r="Q13" i="145"/>
  <c r="Q20" i="145" s="1"/>
  <c r="L25" i="145"/>
  <c r="L30" i="145" s="1"/>
  <c r="Q33" i="145"/>
  <c r="Q40" i="145" s="1"/>
  <c r="Z30" i="144"/>
  <c r="W30" i="144"/>
  <c r="AC30" i="144"/>
  <c r="T30" i="144"/>
  <c r="K30" i="144"/>
  <c r="W20" i="144"/>
  <c r="T20" i="144"/>
  <c r="Z20" i="144"/>
  <c r="AC20" i="144"/>
  <c r="J20" i="144"/>
  <c r="K20" i="144"/>
  <c r="Q30" i="144"/>
  <c r="L16" i="144"/>
  <c r="L20" i="144" s="1"/>
  <c r="AH20" i="144" s="1"/>
  <c r="AH2" i="144" s="1"/>
  <c r="Q24" i="144"/>
  <c r="L33" i="144"/>
  <c r="L40" i="144" s="1"/>
  <c r="Q35" i="144"/>
  <c r="Q40" i="144" s="1"/>
  <c r="L44" i="144"/>
  <c r="L50" i="144" s="1"/>
  <c r="Q46" i="144"/>
  <c r="Q50" i="144" s="1"/>
  <c r="Q13" i="144"/>
  <c r="Q20" i="144" s="1"/>
  <c r="L23" i="144"/>
  <c r="L30" i="144" s="1"/>
  <c r="AH50" i="145" l="1"/>
  <c r="AH8" i="145" s="1"/>
  <c r="AH30" i="145"/>
  <c r="AH4" i="145" s="1"/>
  <c r="AH20" i="145"/>
  <c r="AH2" i="145" s="1"/>
  <c r="AH40" i="145"/>
  <c r="AH6" i="145" s="1"/>
  <c r="AH30" i="144"/>
  <c r="AH4" i="144" s="1"/>
  <c r="AH50" i="144"/>
  <c r="AH8" i="144" s="1"/>
  <c r="AH40" i="144"/>
  <c r="AH6" i="144" s="1"/>
  <c r="AH10" i="145" l="1"/>
  <c r="AH10" i="144"/>
  <c r="K44" i="142" l="1"/>
  <c r="L44" i="142" s="1"/>
  <c r="AE50" i="142"/>
  <c r="AB50" i="142"/>
  <c r="Y50" i="142"/>
  <c r="V50" i="142"/>
  <c r="S50" i="142"/>
  <c r="AF49" i="142"/>
  <c r="AC49" i="142"/>
  <c r="Z49" i="142"/>
  <c r="W49" i="142"/>
  <c r="T49" i="142"/>
  <c r="P49" i="142"/>
  <c r="Q49" i="142" s="1"/>
  <c r="K49" i="142"/>
  <c r="L49" i="142" s="1"/>
  <c r="J49" i="142"/>
  <c r="D49" i="142"/>
  <c r="AF48" i="142"/>
  <c r="AC48" i="142"/>
  <c r="Z48" i="142"/>
  <c r="W48" i="142"/>
  <c r="T48" i="142"/>
  <c r="P48" i="142"/>
  <c r="Q48" i="142" s="1"/>
  <c r="K48" i="142"/>
  <c r="L48" i="142" s="1"/>
  <c r="J48" i="142"/>
  <c r="D48" i="142"/>
  <c r="AF47" i="142"/>
  <c r="AC47" i="142"/>
  <c r="Z47" i="142"/>
  <c r="W47" i="142"/>
  <c r="T47" i="142"/>
  <c r="P47" i="142"/>
  <c r="Q47" i="142" s="1"/>
  <c r="K47" i="142"/>
  <c r="L47" i="142" s="1"/>
  <c r="J47" i="142"/>
  <c r="D47" i="142"/>
  <c r="AF46" i="142"/>
  <c r="AC46" i="142"/>
  <c r="Z46" i="142"/>
  <c r="W46" i="142"/>
  <c r="T46" i="142"/>
  <c r="Q46" i="142"/>
  <c r="P46" i="142"/>
  <c r="K46" i="142"/>
  <c r="L46" i="142" s="1"/>
  <c r="J46" i="142"/>
  <c r="D46" i="142"/>
  <c r="AF45" i="142"/>
  <c r="AC45" i="142"/>
  <c r="Z45" i="142"/>
  <c r="W45" i="142"/>
  <c r="T45" i="142"/>
  <c r="P45" i="142"/>
  <c r="Q45" i="142" s="1"/>
  <c r="K45" i="142"/>
  <c r="L45" i="142" s="1"/>
  <c r="J45" i="142"/>
  <c r="D45" i="142"/>
  <c r="AF44" i="142"/>
  <c r="AC44" i="142"/>
  <c r="Z44" i="142"/>
  <c r="W44" i="142"/>
  <c r="T44" i="142"/>
  <c r="P44" i="142"/>
  <c r="Q44" i="142" s="1"/>
  <c r="J44" i="142"/>
  <c r="D44" i="142"/>
  <c r="AF43" i="142"/>
  <c r="AF50" i="142" s="1"/>
  <c r="AC43" i="142"/>
  <c r="AC50" i="142" s="1"/>
  <c r="Z43" i="142"/>
  <c r="Z50" i="142" s="1"/>
  <c r="W43" i="142"/>
  <c r="W50" i="142" s="1"/>
  <c r="T43" i="142"/>
  <c r="T50" i="142" s="1"/>
  <c r="P43" i="142"/>
  <c r="P50" i="142" s="1"/>
  <c r="K43" i="142"/>
  <c r="L43" i="142" s="1"/>
  <c r="J43" i="142"/>
  <c r="D43" i="142"/>
  <c r="Q39" i="140"/>
  <c r="Q38" i="140"/>
  <c r="Q37" i="140"/>
  <c r="Q36" i="140"/>
  <c r="Q35" i="140"/>
  <c r="Q34" i="140"/>
  <c r="Q33" i="140"/>
  <c r="Q29" i="140"/>
  <c r="Q28" i="140"/>
  <c r="Q27" i="140"/>
  <c r="Q26" i="140"/>
  <c r="Q25" i="140"/>
  <c r="Q24" i="140"/>
  <c r="Q23" i="140"/>
  <c r="Q19" i="140"/>
  <c r="Q18" i="140"/>
  <c r="Q17" i="140"/>
  <c r="Q16" i="140"/>
  <c r="Q15" i="140"/>
  <c r="Q14" i="140"/>
  <c r="Q13" i="140"/>
  <c r="Q39" i="143"/>
  <c r="Q38" i="143"/>
  <c r="Q37" i="143"/>
  <c r="Q36" i="143"/>
  <c r="Q35" i="143"/>
  <c r="Q34" i="143"/>
  <c r="Q33" i="143"/>
  <c r="Q29" i="143"/>
  <c r="Q28" i="143"/>
  <c r="Q27" i="143"/>
  <c r="Q26" i="143"/>
  <c r="Q25" i="143"/>
  <c r="Q24" i="143"/>
  <c r="Q19" i="143"/>
  <c r="Q18" i="143"/>
  <c r="Q17" i="143"/>
  <c r="Q16" i="143"/>
  <c r="Q15" i="143"/>
  <c r="Q14" i="143"/>
  <c r="Q39" i="142"/>
  <c r="Q38" i="142"/>
  <c r="Q34" i="142"/>
  <c r="Q35" i="142"/>
  <c r="Q36" i="142"/>
  <c r="Q37" i="142"/>
  <c r="Q33" i="142"/>
  <c r="L19" i="140"/>
  <c r="L18" i="140"/>
  <c r="L17" i="140"/>
  <c r="L16" i="140"/>
  <c r="L15" i="140"/>
  <c r="L14" i="140"/>
  <c r="L29" i="140"/>
  <c r="L28" i="140"/>
  <c r="L27" i="140"/>
  <c r="L26" i="140"/>
  <c r="L25" i="140"/>
  <c r="L24" i="140"/>
  <c r="L23" i="140"/>
  <c r="L39" i="140"/>
  <c r="L38" i="140"/>
  <c r="L37" i="140"/>
  <c r="L36" i="140"/>
  <c r="L35" i="140"/>
  <c r="L34" i="140"/>
  <c r="L33" i="140"/>
  <c r="T39" i="140"/>
  <c r="T38" i="140"/>
  <c r="T37" i="140"/>
  <c r="T36" i="140"/>
  <c r="T35" i="140"/>
  <c r="T34" i="140"/>
  <c r="T33" i="140"/>
  <c r="Z39" i="140"/>
  <c r="Z38" i="140"/>
  <c r="Z37" i="140"/>
  <c r="Z36" i="140"/>
  <c r="Z35" i="140"/>
  <c r="Z34" i="140"/>
  <c r="Z33" i="140"/>
  <c r="Z29" i="140"/>
  <c r="Z28" i="140"/>
  <c r="Z27" i="140"/>
  <c r="Z26" i="140"/>
  <c r="Z25" i="140"/>
  <c r="Z24" i="140"/>
  <c r="Z23" i="140"/>
  <c r="AC39" i="140"/>
  <c r="AC38" i="140"/>
  <c r="AC37" i="140"/>
  <c r="AC36" i="140"/>
  <c r="AC35" i="140"/>
  <c r="AC34" i="140"/>
  <c r="AC33" i="140"/>
  <c r="AC29" i="140"/>
  <c r="AC28" i="140"/>
  <c r="AC27" i="140"/>
  <c r="AC26" i="140"/>
  <c r="AC25" i="140"/>
  <c r="AC24" i="140"/>
  <c r="AC23" i="140"/>
  <c r="AC19" i="140"/>
  <c r="AC18" i="140"/>
  <c r="AC17" i="140"/>
  <c r="AC16" i="140"/>
  <c r="AC15" i="140"/>
  <c r="AC14" i="140"/>
  <c r="AC13" i="140"/>
  <c r="AE40" i="143"/>
  <c r="AB40" i="143"/>
  <c r="Y40" i="143"/>
  <c r="V40" i="143"/>
  <c r="S40" i="143"/>
  <c r="K40" i="143"/>
  <c r="AF39" i="143"/>
  <c r="AC39" i="143"/>
  <c r="W39" i="143"/>
  <c r="T39" i="143"/>
  <c r="P39" i="143"/>
  <c r="K39" i="143"/>
  <c r="L39" i="143" s="1"/>
  <c r="J39" i="143"/>
  <c r="D39" i="143"/>
  <c r="AF38" i="143"/>
  <c r="AC38" i="143"/>
  <c r="W38" i="143"/>
  <c r="T38" i="143"/>
  <c r="P38" i="143"/>
  <c r="L38" i="143"/>
  <c r="K38" i="143"/>
  <c r="J38" i="143"/>
  <c r="D38" i="143"/>
  <c r="AF37" i="143"/>
  <c r="AC37" i="143"/>
  <c r="W37" i="143"/>
  <c r="T37" i="143"/>
  <c r="P37" i="143"/>
  <c r="K37" i="143"/>
  <c r="L37" i="143" s="1"/>
  <c r="J37" i="143"/>
  <c r="D37" i="143"/>
  <c r="AF36" i="143"/>
  <c r="AC36" i="143"/>
  <c r="W36" i="143"/>
  <c r="T36" i="143"/>
  <c r="P36" i="143"/>
  <c r="L36" i="143"/>
  <c r="K36" i="143"/>
  <c r="J36" i="143"/>
  <c r="D36" i="143"/>
  <c r="AF35" i="143"/>
  <c r="AC35" i="143"/>
  <c r="W35" i="143"/>
  <c r="T35" i="143"/>
  <c r="P35" i="143"/>
  <c r="L35" i="143"/>
  <c r="K35" i="143"/>
  <c r="J35" i="143"/>
  <c r="D35" i="143"/>
  <c r="AF34" i="143"/>
  <c r="AC34" i="143"/>
  <c r="Z40" i="143"/>
  <c r="W34" i="143"/>
  <c r="T34" i="143"/>
  <c r="P34" i="143"/>
  <c r="L34" i="143"/>
  <c r="K34" i="143"/>
  <c r="J34" i="143"/>
  <c r="D34" i="143"/>
  <c r="AF33" i="143"/>
  <c r="AF40" i="143" s="1"/>
  <c r="AC33" i="143"/>
  <c r="AC40" i="143" s="1"/>
  <c r="W33" i="143"/>
  <c r="W40" i="143" s="1"/>
  <c r="T33" i="143"/>
  <c r="T40" i="143" s="1"/>
  <c r="P33" i="143"/>
  <c r="P40" i="143" s="1"/>
  <c r="K33" i="143"/>
  <c r="L33" i="143" s="1"/>
  <c r="J33" i="143"/>
  <c r="J40" i="143" s="1"/>
  <c r="D33" i="143"/>
  <c r="AE30" i="143"/>
  <c r="AB30" i="143"/>
  <c r="Y30" i="143"/>
  <c r="V30" i="143"/>
  <c r="S30" i="143"/>
  <c r="AF29" i="143"/>
  <c r="AC29" i="143"/>
  <c r="W29" i="143"/>
  <c r="T29" i="143"/>
  <c r="P29" i="143"/>
  <c r="K29" i="143"/>
  <c r="L29" i="143" s="1"/>
  <c r="J29" i="143"/>
  <c r="D29" i="143"/>
  <c r="AF28" i="143"/>
  <c r="AC28" i="143"/>
  <c r="W28" i="143"/>
  <c r="T28" i="143"/>
  <c r="P28" i="143"/>
  <c r="K28" i="143"/>
  <c r="L28" i="143" s="1"/>
  <c r="J28" i="143"/>
  <c r="D28" i="143"/>
  <c r="AF27" i="143"/>
  <c r="AC27" i="143"/>
  <c r="W27" i="143"/>
  <c r="T27" i="143"/>
  <c r="P27" i="143"/>
  <c r="K27" i="143"/>
  <c r="L27" i="143" s="1"/>
  <c r="J27" i="143"/>
  <c r="D27" i="143"/>
  <c r="AF26" i="143"/>
  <c r="AF30" i="143" s="1"/>
  <c r="AC26" i="143"/>
  <c r="W26" i="143"/>
  <c r="T26" i="143"/>
  <c r="P26" i="143"/>
  <c r="K26" i="143"/>
  <c r="J26" i="143"/>
  <c r="D26" i="143"/>
  <c r="AF25" i="143"/>
  <c r="AC25" i="143"/>
  <c r="W25" i="143"/>
  <c r="T25" i="143"/>
  <c r="P25" i="143"/>
  <c r="L25" i="143"/>
  <c r="K25" i="143"/>
  <c r="J25" i="143"/>
  <c r="D25" i="143"/>
  <c r="AF24" i="143"/>
  <c r="AC24" i="143"/>
  <c r="Z30" i="143"/>
  <c r="W24" i="143"/>
  <c r="T24" i="143"/>
  <c r="P24" i="143"/>
  <c r="L24" i="143"/>
  <c r="K24" i="143"/>
  <c r="J24" i="143"/>
  <c r="D24" i="143"/>
  <c r="AF23" i="143"/>
  <c r="AC23" i="143"/>
  <c r="W23" i="143"/>
  <c r="T23" i="143"/>
  <c r="P23" i="143"/>
  <c r="P30" i="143" s="1"/>
  <c r="L23" i="143"/>
  <c r="K23" i="143"/>
  <c r="J23" i="143"/>
  <c r="D23" i="143"/>
  <c r="AB20" i="143"/>
  <c r="Y20" i="143"/>
  <c r="V20" i="143"/>
  <c r="S20" i="143"/>
  <c r="AF19" i="143"/>
  <c r="AC19" i="143"/>
  <c r="W19" i="143"/>
  <c r="T19" i="143"/>
  <c r="P19" i="143"/>
  <c r="L19" i="143"/>
  <c r="K19" i="143"/>
  <c r="J19" i="143"/>
  <c r="D19" i="143"/>
  <c r="AF18" i="143"/>
  <c r="AC18" i="143"/>
  <c r="Z20" i="143"/>
  <c r="W18" i="143"/>
  <c r="T18" i="143"/>
  <c r="P18" i="143"/>
  <c r="L18" i="143"/>
  <c r="K18" i="143"/>
  <c r="J18" i="143"/>
  <c r="D18" i="143"/>
  <c r="AF17" i="143"/>
  <c r="AC17" i="143"/>
  <c r="W17" i="143"/>
  <c r="T17" i="143"/>
  <c r="P17" i="143"/>
  <c r="K17" i="143"/>
  <c r="L17" i="143" s="1"/>
  <c r="J17" i="143"/>
  <c r="D17" i="143"/>
  <c r="AF16" i="143"/>
  <c r="AC16" i="143"/>
  <c r="W16" i="143"/>
  <c r="T16" i="143"/>
  <c r="P16" i="143"/>
  <c r="K16" i="143"/>
  <c r="L16" i="143" s="1"/>
  <c r="J16" i="143"/>
  <c r="D16" i="143"/>
  <c r="AF15" i="143"/>
  <c r="AC15" i="143"/>
  <c r="W15" i="143"/>
  <c r="T15" i="143"/>
  <c r="P15" i="143"/>
  <c r="K15" i="143"/>
  <c r="L15" i="143" s="1"/>
  <c r="J15" i="143"/>
  <c r="D15" i="143"/>
  <c r="AF14" i="143"/>
  <c r="AC14" i="143"/>
  <c r="W14" i="143"/>
  <c r="T14" i="143"/>
  <c r="P14" i="143"/>
  <c r="K14" i="143"/>
  <c r="L14" i="143" s="1"/>
  <c r="J14" i="143"/>
  <c r="D14" i="143"/>
  <c r="AF13" i="143"/>
  <c r="AF20" i="143" s="1"/>
  <c r="AC13" i="143"/>
  <c r="AC20" i="143" s="1"/>
  <c r="W13" i="143"/>
  <c r="W20" i="143" s="1"/>
  <c r="T13" i="143"/>
  <c r="P13" i="143"/>
  <c r="Q13" i="143" s="1"/>
  <c r="K13" i="143"/>
  <c r="L13" i="143" s="1"/>
  <c r="J13" i="143"/>
  <c r="D13" i="143"/>
  <c r="H4" i="143"/>
  <c r="T39" i="142"/>
  <c r="T38" i="142"/>
  <c r="T37" i="142"/>
  <c r="T36" i="142"/>
  <c r="T35" i="142"/>
  <c r="T34" i="142"/>
  <c r="T33" i="142"/>
  <c r="T29" i="142"/>
  <c r="T28" i="142"/>
  <c r="T27" i="142"/>
  <c r="T26" i="142"/>
  <c r="T25" i="142"/>
  <c r="T24" i="142"/>
  <c r="T23" i="142"/>
  <c r="AC39" i="142"/>
  <c r="AC38" i="142"/>
  <c r="AC37" i="142"/>
  <c r="AC36" i="142"/>
  <c r="AC35" i="142"/>
  <c r="AC34" i="142"/>
  <c r="AC33" i="142"/>
  <c r="AC29" i="142"/>
  <c r="AC28" i="142"/>
  <c r="AC27" i="142"/>
  <c r="AC26" i="142"/>
  <c r="AC25" i="142"/>
  <c r="AC24" i="142"/>
  <c r="AC23" i="142"/>
  <c r="AC19" i="142"/>
  <c r="AC18" i="142"/>
  <c r="AC17" i="142"/>
  <c r="AC16" i="142"/>
  <c r="AC15" i="142"/>
  <c r="AC14" i="142"/>
  <c r="AC13" i="142"/>
  <c r="Z39" i="142"/>
  <c r="Z38" i="142"/>
  <c r="Z37" i="142"/>
  <c r="Z36" i="142"/>
  <c r="Z35" i="142"/>
  <c r="Z34" i="142"/>
  <c r="Z33" i="142"/>
  <c r="AE40" i="142"/>
  <c r="AB40" i="142"/>
  <c r="Y40" i="142"/>
  <c r="V40" i="142"/>
  <c r="S40" i="142"/>
  <c r="AF39" i="142"/>
  <c r="W39" i="142"/>
  <c r="P39" i="142"/>
  <c r="K39" i="142"/>
  <c r="L39" i="142" s="1"/>
  <c r="J39" i="142"/>
  <c r="D39" i="142"/>
  <c r="AF38" i="142"/>
  <c r="W38" i="142"/>
  <c r="P38" i="142"/>
  <c r="K38" i="142"/>
  <c r="L38" i="142" s="1"/>
  <c r="J38" i="142"/>
  <c r="D38" i="142"/>
  <c r="AF37" i="142"/>
  <c r="W37" i="142"/>
  <c r="P37" i="142"/>
  <c r="K37" i="142"/>
  <c r="L37" i="142" s="1"/>
  <c r="J37" i="142"/>
  <c r="D37" i="142"/>
  <c r="AF36" i="142"/>
  <c r="W36" i="142"/>
  <c r="P36" i="142"/>
  <c r="P40" i="142" s="1"/>
  <c r="K36" i="142"/>
  <c r="L36" i="142" s="1"/>
  <c r="J36" i="142"/>
  <c r="D36" i="142"/>
  <c r="AF35" i="142"/>
  <c r="W35" i="142"/>
  <c r="W40" i="142" s="1"/>
  <c r="P35" i="142"/>
  <c r="K35" i="142"/>
  <c r="L35" i="142" s="1"/>
  <c r="J35" i="142"/>
  <c r="D35" i="142"/>
  <c r="AF34" i="142"/>
  <c r="W34" i="142"/>
  <c r="P34" i="142"/>
  <c r="K34" i="142"/>
  <c r="J34" i="142"/>
  <c r="D34" i="142"/>
  <c r="AF33" i="142"/>
  <c r="AF40" i="142" s="1"/>
  <c r="W33" i="142"/>
  <c r="T40" i="142"/>
  <c r="P33" i="142"/>
  <c r="K33" i="142"/>
  <c r="L33" i="142" s="1"/>
  <c r="J33" i="142"/>
  <c r="D33" i="142"/>
  <c r="AE30" i="142"/>
  <c r="AB30" i="142"/>
  <c r="Y30" i="142"/>
  <c r="V30" i="142"/>
  <c r="S30" i="142"/>
  <c r="AF29" i="142"/>
  <c r="Z29" i="142"/>
  <c r="W29" i="142"/>
  <c r="P29" i="142"/>
  <c r="Q29" i="142" s="1"/>
  <c r="K29" i="142"/>
  <c r="L29" i="142" s="1"/>
  <c r="J29" i="142"/>
  <c r="D29" i="142"/>
  <c r="AF28" i="142"/>
  <c r="Z28" i="142"/>
  <c r="W28" i="142"/>
  <c r="P28" i="142"/>
  <c r="Q28" i="142" s="1"/>
  <c r="K28" i="142"/>
  <c r="L28" i="142" s="1"/>
  <c r="J28" i="142"/>
  <c r="D28" i="142"/>
  <c r="AF27" i="142"/>
  <c r="Z27" i="142"/>
  <c r="W27" i="142"/>
  <c r="P27" i="142"/>
  <c r="Q27" i="142" s="1"/>
  <c r="K27" i="142"/>
  <c r="L27" i="142" s="1"/>
  <c r="J27" i="142"/>
  <c r="D27" i="142"/>
  <c r="AF26" i="142"/>
  <c r="Z26" i="142"/>
  <c r="W26" i="142"/>
  <c r="P26" i="142"/>
  <c r="Q26" i="142" s="1"/>
  <c r="K26" i="142"/>
  <c r="L26" i="142" s="1"/>
  <c r="J26" i="142"/>
  <c r="D26" i="142"/>
  <c r="AF25" i="142"/>
  <c r="Z25" i="142"/>
  <c r="W25" i="142"/>
  <c r="P25" i="142"/>
  <c r="Q25" i="142" s="1"/>
  <c r="K25" i="142"/>
  <c r="L25" i="142" s="1"/>
  <c r="J25" i="142"/>
  <c r="D25" i="142"/>
  <c r="AF24" i="142"/>
  <c r="Z24" i="142"/>
  <c r="W24" i="142"/>
  <c r="W30" i="142" s="1"/>
  <c r="P24" i="142"/>
  <c r="Q24" i="142" s="1"/>
  <c r="K24" i="142"/>
  <c r="L24" i="142" s="1"/>
  <c r="J24" i="142"/>
  <c r="D24" i="142"/>
  <c r="AF23" i="142"/>
  <c r="AF30" i="142" s="1"/>
  <c r="AC30" i="142"/>
  <c r="Z23" i="142"/>
  <c r="W23" i="142"/>
  <c r="T30" i="142"/>
  <c r="P23" i="142"/>
  <c r="Q23" i="142" s="1"/>
  <c r="K23" i="142"/>
  <c r="J23" i="142"/>
  <c r="D23" i="142"/>
  <c r="AB20" i="142"/>
  <c r="Y20" i="142"/>
  <c r="V20" i="142"/>
  <c r="S20" i="142"/>
  <c r="AF19" i="142"/>
  <c r="Z19" i="142"/>
  <c r="W19" i="142"/>
  <c r="T19" i="142"/>
  <c r="P19" i="142"/>
  <c r="Q19" i="142" s="1"/>
  <c r="L19" i="142"/>
  <c r="K19" i="142"/>
  <c r="J19" i="142"/>
  <c r="D19" i="142"/>
  <c r="AF18" i="142"/>
  <c r="Z18" i="142"/>
  <c r="W18" i="142"/>
  <c r="T18" i="142"/>
  <c r="P18" i="142"/>
  <c r="Q18" i="142" s="1"/>
  <c r="K18" i="142"/>
  <c r="L18" i="142" s="1"/>
  <c r="J18" i="142"/>
  <c r="D18" i="142"/>
  <c r="AF17" i="142"/>
  <c r="Z17" i="142"/>
  <c r="W17" i="142"/>
  <c r="T17" i="142"/>
  <c r="P17" i="142"/>
  <c r="Q17" i="142" s="1"/>
  <c r="K17" i="142"/>
  <c r="L17" i="142" s="1"/>
  <c r="J17" i="142"/>
  <c r="D17" i="142"/>
  <c r="AF16" i="142"/>
  <c r="Z16" i="142"/>
  <c r="W16" i="142"/>
  <c r="T16" i="142"/>
  <c r="P16" i="142"/>
  <c r="Q16" i="142" s="1"/>
  <c r="K16" i="142"/>
  <c r="L16" i="142" s="1"/>
  <c r="J16" i="142"/>
  <c r="D16" i="142"/>
  <c r="AF15" i="142"/>
  <c r="Z15" i="142"/>
  <c r="Z20" i="142" s="1"/>
  <c r="W15" i="142"/>
  <c r="T15" i="142"/>
  <c r="P15" i="142"/>
  <c r="Q15" i="142" s="1"/>
  <c r="L15" i="142"/>
  <c r="K15" i="142"/>
  <c r="J15" i="142"/>
  <c r="D15" i="142"/>
  <c r="AF14" i="142"/>
  <c r="Z14" i="142"/>
  <c r="W14" i="142"/>
  <c r="T14" i="142"/>
  <c r="P14" i="142"/>
  <c r="Q14" i="142" s="1"/>
  <c r="L14" i="142"/>
  <c r="K14" i="142"/>
  <c r="J14" i="142"/>
  <c r="D14" i="142"/>
  <c r="AF13" i="142"/>
  <c r="AF20" i="142" s="1"/>
  <c r="AC20" i="142"/>
  <c r="Z13" i="142"/>
  <c r="W13" i="142"/>
  <c r="W20" i="142" s="1"/>
  <c r="T13" i="142"/>
  <c r="T20" i="142" s="1"/>
  <c r="P13" i="142"/>
  <c r="Q13" i="142" s="1"/>
  <c r="K13" i="142"/>
  <c r="L13" i="142" s="1"/>
  <c r="J13" i="142"/>
  <c r="D13" i="142"/>
  <c r="H4" i="142"/>
  <c r="W23" i="140"/>
  <c r="D33" i="140"/>
  <c r="J33" i="140"/>
  <c r="K33" i="140"/>
  <c r="P33" i="140"/>
  <c r="W33" i="140"/>
  <c r="AF33" i="140"/>
  <c r="D34" i="140"/>
  <c r="J34" i="140"/>
  <c r="K34" i="140"/>
  <c r="P34" i="140"/>
  <c r="W34" i="140"/>
  <c r="AF34" i="140"/>
  <c r="D35" i="140"/>
  <c r="J35" i="140"/>
  <c r="K35" i="140"/>
  <c r="P35" i="140"/>
  <c r="W35" i="140"/>
  <c r="AF35" i="140"/>
  <c r="D36" i="140"/>
  <c r="J36" i="140"/>
  <c r="K36" i="140"/>
  <c r="P36" i="140"/>
  <c r="W36" i="140"/>
  <c r="AF36" i="140"/>
  <c r="D37" i="140"/>
  <c r="J37" i="140"/>
  <c r="K37" i="140"/>
  <c r="P37" i="140"/>
  <c r="W37" i="140"/>
  <c r="AF37" i="140"/>
  <c r="D38" i="140"/>
  <c r="J38" i="140"/>
  <c r="K38" i="140"/>
  <c r="P38" i="140"/>
  <c r="W38" i="140"/>
  <c r="AF38" i="140"/>
  <c r="D39" i="140"/>
  <c r="J39" i="140"/>
  <c r="K39" i="140"/>
  <c r="P39" i="140"/>
  <c r="W39" i="140"/>
  <c r="AF39" i="140"/>
  <c r="J40" i="140"/>
  <c r="S40" i="140"/>
  <c r="V40" i="140"/>
  <c r="Y40" i="140"/>
  <c r="AB40" i="140"/>
  <c r="AE40" i="140"/>
  <c r="T29" i="140"/>
  <c r="T28" i="140"/>
  <c r="T27" i="140"/>
  <c r="T26" i="140"/>
  <c r="T25" i="140"/>
  <c r="T24" i="140"/>
  <c r="T13" i="140"/>
  <c r="T23" i="140"/>
  <c r="AE30" i="140"/>
  <c r="AB30" i="140"/>
  <c r="Y30" i="140"/>
  <c r="V30" i="140"/>
  <c r="S30" i="140"/>
  <c r="AF29" i="140"/>
  <c r="W29" i="140"/>
  <c r="P29" i="140"/>
  <c r="K29" i="140"/>
  <c r="J29" i="140"/>
  <c r="D29" i="140"/>
  <c r="AF28" i="140"/>
  <c r="W28" i="140"/>
  <c r="P28" i="140"/>
  <c r="K28" i="140"/>
  <c r="J28" i="140"/>
  <c r="D28" i="140"/>
  <c r="AF27" i="140"/>
  <c r="W27" i="140"/>
  <c r="P27" i="140"/>
  <c r="K27" i="140"/>
  <c r="J27" i="140"/>
  <c r="D27" i="140"/>
  <c r="AF26" i="140"/>
  <c r="W26" i="140"/>
  <c r="P26" i="140"/>
  <c r="K26" i="140"/>
  <c r="J26" i="140"/>
  <c r="D26" i="140"/>
  <c r="AF25" i="140"/>
  <c r="W25" i="140"/>
  <c r="P25" i="140"/>
  <c r="K25" i="140"/>
  <c r="J25" i="140"/>
  <c r="D25" i="140"/>
  <c r="AF24" i="140"/>
  <c r="W24" i="140"/>
  <c r="P24" i="140"/>
  <c r="K24" i="140"/>
  <c r="J24" i="140"/>
  <c r="D24" i="140"/>
  <c r="AF23" i="140"/>
  <c r="P23" i="140"/>
  <c r="K23" i="140"/>
  <c r="J23" i="140"/>
  <c r="D23" i="140"/>
  <c r="AB20" i="140"/>
  <c r="Y20" i="140"/>
  <c r="V20" i="140"/>
  <c r="S20" i="140"/>
  <c r="AF19" i="140"/>
  <c r="Z19" i="140"/>
  <c r="W19" i="140"/>
  <c r="T19" i="140"/>
  <c r="P19" i="140"/>
  <c r="K19" i="140"/>
  <c r="J19" i="140"/>
  <c r="D19" i="140"/>
  <c r="AF18" i="140"/>
  <c r="Z18" i="140"/>
  <c r="W18" i="140"/>
  <c r="T18" i="140"/>
  <c r="P18" i="140"/>
  <c r="K18" i="140"/>
  <c r="J18" i="140"/>
  <c r="D18" i="140"/>
  <c r="AF17" i="140"/>
  <c r="Z17" i="140"/>
  <c r="W17" i="140"/>
  <c r="T17" i="140"/>
  <c r="P17" i="140"/>
  <c r="K17" i="140"/>
  <c r="J17" i="140"/>
  <c r="D17" i="140"/>
  <c r="AF16" i="140"/>
  <c r="Z16" i="140"/>
  <c r="W16" i="140"/>
  <c r="T16" i="140"/>
  <c r="P16" i="140"/>
  <c r="K16" i="140"/>
  <c r="J16" i="140"/>
  <c r="D16" i="140"/>
  <c r="AF15" i="140"/>
  <c r="Z15" i="140"/>
  <c r="W15" i="140"/>
  <c r="T15" i="140"/>
  <c r="P15" i="140"/>
  <c r="K15" i="140"/>
  <c r="J15" i="140"/>
  <c r="D15" i="140"/>
  <c r="AF14" i="140"/>
  <c r="Z14" i="140"/>
  <c r="W14" i="140"/>
  <c r="T14" i="140"/>
  <c r="P14" i="140"/>
  <c r="K14" i="140"/>
  <c r="J14" i="140"/>
  <c r="D14" i="140"/>
  <c r="AF13" i="140"/>
  <c r="Z13" i="140"/>
  <c r="W13" i="140"/>
  <c r="P13" i="140"/>
  <c r="K13" i="140"/>
  <c r="L13" i="140" s="1"/>
  <c r="J13" i="140"/>
  <c r="D13" i="140"/>
  <c r="H4" i="140"/>
  <c r="T20" i="143" l="1"/>
  <c r="W30" i="143"/>
  <c r="T30" i="143"/>
  <c r="AC30" i="143"/>
  <c r="K30" i="143"/>
  <c r="J30" i="143"/>
  <c r="Q30" i="142"/>
  <c r="P30" i="142"/>
  <c r="P20" i="142"/>
  <c r="J40" i="142"/>
  <c r="K40" i="142"/>
  <c r="J30" i="142"/>
  <c r="K30" i="142"/>
  <c r="J20" i="142"/>
  <c r="L50" i="142"/>
  <c r="J50" i="142"/>
  <c r="K50" i="142"/>
  <c r="Q43" i="142"/>
  <c r="Q50" i="142" s="1"/>
  <c r="T40" i="140"/>
  <c r="Z40" i="140"/>
  <c r="J20" i="143"/>
  <c r="L20" i="143"/>
  <c r="L40" i="143"/>
  <c r="K20" i="143"/>
  <c r="Q40" i="143"/>
  <c r="P20" i="143"/>
  <c r="L26" i="143"/>
  <c r="L30" i="143" s="1"/>
  <c r="Q30" i="143"/>
  <c r="AC40" i="142"/>
  <c r="Z40" i="142"/>
  <c r="Z30" i="142"/>
  <c r="L20" i="142"/>
  <c r="Q20" i="142"/>
  <c r="Q40" i="142"/>
  <c r="K20" i="142"/>
  <c r="L23" i="142"/>
  <c r="L30" i="142" s="1"/>
  <c r="AH30" i="142" s="1"/>
  <c r="AH4" i="142" s="1"/>
  <c r="L34" i="142"/>
  <c r="L40" i="142" s="1"/>
  <c r="P40" i="140"/>
  <c r="AF40" i="140"/>
  <c r="K40" i="140"/>
  <c r="Q40" i="140"/>
  <c r="W40" i="140"/>
  <c r="AC40" i="140"/>
  <c r="P20" i="140"/>
  <c r="W20" i="140"/>
  <c r="W30" i="140"/>
  <c r="P30" i="140"/>
  <c r="AF20" i="140"/>
  <c r="AF30" i="140"/>
  <c r="J30" i="140"/>
  <c r="K30" i="140"/>
  <c r="Z20" i="140"/>
  <c r="T20" i="140"/>
  <c r="Z30" i="140"/>
  <c r="AC30" i="140"/>
  <c r="AC20" i="140"/>
  <c r="J20" i="140"/>
  <c r="T30" i="140"/>
  <c r="Q20" i="140"/>
  <c r="Q30" i="140"/>
  <c r="K20" i="140"/>
  <c r="AH30" i="143" l="1"/>
  <c r="AH6" i="143" s="1"/>
  <c r="AH50" i="142"/>
  <c r="AH8" i="142" s="1"/>
  <c r="L40" i="140"/>
  <c r="AH40" i="140" s="1"/>
  <c r="AH6" i="140" s="1"/>
  <c r="AH40" i="143"/>
  <c r="AH8" i="143" s="1"/>
  <c r="AH40" i="142"/>
  <c r="AH6" i="142" s="1"/>
  <c r="AH20" i="142"/>
  <c r="AH2" i="142" s="1"/>
  <c r="L30" i="140"/>
  <c r="AH30" i="140" s="1"/>
  <c r="AH4" i="140" s="1"/>
  <c r="L20" i="140"/>
  <c r="AH20" i="140" s="1"/>
  <c r="AH2" i="140" s="1"/>
  <c r="AH10" i="140" l="1"/>
  <c r="AH10" i="142"/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8" i="1"/>
  <c r="N7" i="1"/>
  <c r="N6" i="1"/>
  <c r="Q20" i="143"/>
  <c r="AH20" i="143" s="1"/>
  <c r="AH4" i="143" s="1"/>
  <c r="AH10" i="143" s="1"/>
</calcChain>
</file>

<file path=xl/sharedStrings.xml><?xml version="1.0" encoding="utf-8"?>
<sst xmlns="http://schemas.openxmlformats.org/spreadsheetml/2006/main" count="623" uniqueCount="82">
  <si>
    <t>Coût déplacement SICK</t>
  </si>
  <si>
    <t>Client</t>
  </si>
  <si>
    <t>Lieu</t>
  </si>
  <si>
    <t>Département</t>
  </si>
  <si>
    <t>Temps de déplacement en Heures</t>
  </si>
  <si>
    <t>Hôtel par nuitée</t>
  </si>
  <si>
    <t>Restauration par repas</t>
  </si>
  <si>
    <t>Total HT</t>
  </si>
  <si>
    <t>Cinetic</t>
  </si>
  <si>
    <t>Lovate Pozzolo</t>
  </si>
  <si>
    <t>Italie</t>
  </si>
  <si>
    <t>Colipost</t>
  </si>
  <si>
    <t>Toulouse</t>
  </si>
  <si>
    <t>Distance  A/R en Km</t>
  </si>
  <si>
    <t>Intervention semaine  
€ / h</t>
  </si>
  <si>
    <t>Intervention dimanche / Fériés  
€ / h</t>
  </si>
  <si>
    <t>Barême 2013 HT</t>
  </si>
  <si>
    <t>Dates d'intervention</t>
  </si>
  <si>
    <t>2 au 4/07/2013</t>
  </si>
  <si>
    <t>2 au 4/08/2013</t>
  </si>
  <si>
    <t>Intervention nuit / samedi  
€ /h</t>
  </si>
  <si>
    <t>Déplacement Train / avion</t>
  </si>
  <si>
    <t>Alainé</t>
  </si>
  <si>
    <t>Mâcon</t>
  </si>
  <si>
    <t>Matin</t>
  </si>
  <si>
    <t>Après-Midi</t>
  </si>
  <si>
    <t>Total semaine</t>
  </si>
  <si>
    <t>Coût</t>
  </si>
  <si>
    <t>Chronopost Corbas</t>
  </si>
  <si>
    <t>Corbas</t>
  </si>
  <si>
    <t>19 au 23/08/2013</t>
  </si>
  <si>
    <t>26 au 30/08/2013</t>
  </si>
  <si>
    <t>Total Heures jour</t>
  </si>
  <si>
    <t xml:space="preserve">Semaine </t>
  </si>
  <si>
    <t xml:space="preserve">Jeudi </t>
  </si>
  <si>
    <t>Distance kilomètrique  Aller / Retour</t>
  </si>
  <si>
    <t>nuit</t>
  </si>
  <si>
    <t>Total heures Nuit</t>
  </si>
  <si>
    <t>N° de Commande :</t>
  </si>
  <si>
    <t xml:space="preserve">Dimanche </t>
  </si>
  <si>
    <t xml:space="preserve">Mardi </t>
  </si>
  <si>
    <t xml:space="preserve">Mercredi </t>
  </si>
  <si>
    <t xml:space="preserve">Vendredi </t>
  </si>
  <si>
    <t xml:space="preserve">Samedi </t>
  </si>
  <si>
    <t>LUNDI</t>
  </si>
  <si>
    <t xml:space="preserve">MARDI </t>
  </si>
  <si>
    <t>MERCREDI</t>
  </si>
  <si>
    <t>JEUDI</t>
  </si>
  <si>
    <t>VENDREDI</t>
  </si>
  <si>
    <t>SAMEDI</t>
  </si>
  <si>
    <t>DIMANCHE</t>
  </si>
  <si>
    <t xml:space="preserve">Lundi </t>
  </si>
  <si>
    <t>Autres: Parking, Achat fournitures</t>
  </si>
  <si>
    <t>SICK</t>
  </si>
  <si>
    <t>AVN</t>
  </si>
  <si>
    <t>HENRI REIGNIR</t>
  </si>
  <si>
    <t>CLA</t>
  </si>
  <si>
    <t>BF INDUSTRIES</t>
  </si>
  <si>
    <t>DEVIS</t>
  </si>
  <si>
    <t>Client et lieu d'intervention</t>
  </si>
  <si>
    <t>Forfait repas par jour et par personne</t>
  </si>
  <si>
    <t>Forfait hôtel par personne</t>
  </si>
  <si>
    <t>Temps déplacement Aller / Retour par personne</t>
  </si>
  <si>
    <t>Total heures par technicien</t>
  </si>
  <si>
    <t>semaine</t>
  </si>
  <si>
    <t>samedi</t>
  </si>
  <si>
    <t>dimanche</t>
  </si>
  <si>
    <t>A FACTURER</t>
  </si>
  <si>
    <t>Nuit</t>
  </si>
  <si>
    <t>Nuit weekend</t>
  </si>
  <si>
    <t>N° de Techniciens</t>
  </si>
  <si>
    <t>S4</t>
  </si>
  <si>
    <t>S3</t>
  </si>
  <si>
    <t>S2</t>
  </si>
  <si>
    <t>S1</t>
  </si>
  <si>
    <t>Total</t>
  </si>
  <si>
    <t>Câble 12G1</t>
  </si>
  <si>
    <t>ups</t>
  </si>
  <si>
    <t>Equerres</t>
  </si>
  <si>
    <t>Clients/Fournisseurs</t>
  </si>
  <si>
    <t>Heures travaillées seul</t>
  </si>
  <si>
    <t>Heures 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</si>
</sst>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h:mm;@"/>
    <numFmt numFmtId="166" formatCode="[hh]:mm"/>
    <numFmt numFmtId="167" formatCode="#,##0.00\ _€"/>
    <numFmt numFmtId="168" formatCode="0.00;;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n">
        <color auto="1"/>
      </top>
      <bottom style="thick">
        <color rgb="FFFF000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1" fillId="0" borderId="0" xfId="0" applyNumberFormat="1" applyFont="1"/>
    <xf numFmtId="0" fontId="2" fillId="0" borderId="0" xfId="0" applyFont="1"/>
    <xf numFmtId="16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4" borderId="10" xfId="0" applyFont="1" applyFill="1" applyBorder="1" applyAlignment="1">
      <alignment horizontal="right" vertical="center"/>
    </xf>
    <xf numFmtId="1" fontId="4" fillId="4" borderId="11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right" vertical="center"/>
    </xf>
    <xf numFmtId="1" fontId="4" fillId="4" borderId="12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3" fillId="4" borderId="1" xfId="0" applyNumberFormat="1" applyFont="1" applyFill="1" applyBorder="1" applyAlignment="1">
      <alignment horizontal="center" vertical="center"/>
    </xf>
    <xf numFmtId="167" fontId="3" fillId="5" borderId="1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5" fontId="6" fillId="0" borderId="13" xfId="0" applyNumberFormat="1" applyFont="1" applyBorder="1" applyAlignment="1">
      <alignment horizontal="center" vertical="center"/>
    </xf>
    <xf numFmtId="165" fontId="6" fillId="0" borderId="14" xfId="0" applyNumberFormat="1" applyFont="1" applyBorder="1" applyAlignment="1">
      <alignment horizontal="center" vertical="center"/>
    </xf>
    <xf numFmtId="165" fontId="6" fillId="0" borderId="15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8" fontId="4" fillId="4" borderId="7" xfId="0" applyNumberFormat="1" applyFont="1" applyFill="1" applyBorder="1" applyAlignment="1">
      <alignment horizontal="center" vertical="center"/>
    </xf>
    <xf numFmtId="168" fontId="4" fillId="4" borderId="8" xfId="0" applyNumberFormat="1" applyFont="1" applyFill="1" applyBorder="1" applyAlignment="1">
      <alignment horizontal="center" vertical="center"/>
    </xf>
    <xf numFmtId="165" fontId="12" fillId="0" borderId="0" xfId="0" applyNumberFormat="1" applyFont="1"/>
    <xf numFmtId="2" fontId="4" fillId="0" borderId="7" xfId="0" applyNumberFormat="1" applyFont="1" applyBorder="1" applyAlignment="1">
      <alignment horizontal="center" vertical="center"/>
    </xf>
    <xf numFmtId="165" fontId="6" fillId="0" borderId="10" xfId="0" applyNumberFormat="1" applyFont="1" applyBorder="1" applyAlignment="1">
      <alignment horizontal="center" vertical="center"/>
    </xf>
    <xf numFmtId="2" fontId="4" fillId="0" borderId="11" xfId="0" applyNumberFormat="1" applyFont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2" fontId="3" fillId="4" borderId="4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5" borderId="0" xfId="0" applyFont="1" applyFill="1"/>
    <xf numFmtId="0" fontId="0" fillId="0" borderId="15" xfId="0" applyBorder="1"/>
    <xf numFmtId="0" fontId="0" fillId="0" borderId="23" xfId="0" applyBorder="1"/>
    <xf numFmtId="0" fontId="0" fillId="0" borderId="16" xfId="0" applyBorder="1"/>
    <xf numFmtId="0" fontId="16" fillId="10" borderId="24" xfId="0" applyFont="1" applyFill="1" applyBorder="1"/>
    <xf numFmtId="0" fontId="0" fillId="11" borderId="0" xfId="0" applyFill="1"/>
    <xf numFmtId="0" fontId="3" fillId="12" borderId="2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168" fontId="4" fillId="6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17" fillId="0" borderId="1" xfId="0" applyNumberFormat="1" applyFont="1" applyBorder="1" applyAlignment="1">
      <alignment horizontal="center" vertical="center"/>
    </xf>
    <xf numFmtId="0" fontId="15" fillId="9" borderId="25" xfId="0" applyFont="1" applyFill="1" applyBorder="1" applyAlignment="1">
      <alignment horizontal="center" vertical="center" wrapText="1"/>
    </xf>
    <xf numFmtId="0" fontId="15" fillId="9" borderId="7" xfId="0" applyFont="1" applyFill="1" applyBorder="1" applyAlignment="1">
      <alignment horizontal="center" vertical="center" wrapText="1"/>
    </xf>
    <xf numFmtId="0" fontId="15" fillId="9" borderId="8" xfId="0" applyFont="1" applyFill="1" applyBorder="1" applyAlignment="1">
      <alignment horizontal="center" vertical="center" wrapText="1"/>
    </xf>
    <xf numFmtId="168" fontId="4" fillId="0" borderId="10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6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2" fontId="0" fillId="0" borderId="0" xfId="0" applyNumberFormat="1"/>
    <xf numFmtId="2" fontId="1" fillId="0" borderId="0" xfId="0" applyNumberFormat="1" applyFont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0" fontId="14" fillId="8" borderId="19" xfId="0" applyFont="1" applyFill="1" applyBorder="1" applyAlignment="1">
      <alignment horizontal="center" vertical="center"/>
    </xf>
    <xf numFmtId="0" fontId="14" fillId="8" borderId="20" xfId="0" applyFont="1" applyFill="1" applyBorder="1" applyAlignment="1">
      <alignment horizontal="center" vertical="center"/>
    </xf>
    <xf numFmtId="0" fontId="14" fillId="8" borderId="2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3" fillId="7" borderId="19" xfId="0" applyFont="1" applyFill="1" applyBorder="1" applyAlignment="1">
      <alignment horizontal="center" vertical="center"/>
    </xf>
    <xf numFmtId="0" fontId="13" fillId="7" borderId="21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8" fillId="8" borderId="19" xfId="0" applyFont="1" applyFill="1" applyBorder="1" applyAlignment="1">
      <alignment horizontal="center" vertical="center"/>
    </xf>
    <xf numFmtId="0" fontId="18" fillId="8" borderId="20" xfId="0" applyFont="1" applyFill="1" applyBorder="1" applyAlignment="1">
      <alignment horizontal="center" vertical="center"/>
    </xf>
    <xf numFmtId="0" fontId="18" fillId="8" borderId="21" xfId="0" applyFont="1" applyFill="1" applyBorder="1" applyAlignment="1">
      <alignment horizontal="center" vertical="center"/>
    </xf>
    <xf numFmtId="0" fontId="0" fillId="0" borderId="27" xfId="0" applyBorder="1"/>
    <xf numFmtId="0" fontId="16" fillId="10" borderId="28" xfId="0" applyFont="1" applyFill="1" applyBorder="1"/>
    <xf numFmtId="0" fontId="16" fillId="15" borderId="13" xfId="0" applyFont="1" applyFill="1" applyBorder="1"/>
    <xf numFmtId="0" fontId="16" fillId="15" borderId="22" xfId="0" applyFont="1" applyFill="1" applyBorder="1"/>
    <xf numFmtId="0" fontId="16" fillId="15" borderId="14" xfId="0" applyFont="1" applyFill="1" applyBorder="1"/>
    <xf numFmtId="0" fontId="16" fillId="15" borderId="26" xfId="0" applyFont="1" applyFill="1" applyBorder="1"/>
    <xf numFmtId="0" fontId="0" fillId="13" borderId="15" xfId="0" applyFill="1" applyBorder="1"/>
    <xf numFmtId="0" fontId="0" fillId="13" borderId="23" xfId="0" applyFill="1" applyBorder="1"/>
    <xf numFmtId="0" fontId="0" fillId="13" borderId="16" xfId="0" applyFill="1" applyBorder="1"/>
    <xf numFmtId="0" fontId="0" fillId="13" borderId="27" xfId="0" applyFill="1" applyBorder="1"/>
    <xf numFmtId="0" fontId="0" fillId="16" borderId="15" xfId="0" applyFill="1" applyBorder="1"/>
    <xf numFmtId="0" fontId="0" fillId="16" borderId="23" xfId="0" applyFill="1" applyBorder="1"/>
    <xf numFmtId="0" fontId="0" fillId="16" borderId="16" xfId="0" applyFill="1" applyBorder="1"/>
    <xf numFmtId="0" fontId="0" fillId="16" borderId="27" xfId="0" applyFill="1" applyBorder="1"/>
    <xf numFmtId="0" fontId="0" fillId="2" borderId="15" xfId="0" applyFill="1" applyBorder="1"/>
    <xf numFmtId="0" fontId="0" fillId="2" borderId="23" xfId="0" applyFill="1" applyBorder="1"/>
    <xf numFmtId="0" fontId="0" fillId="2" borderId="16" xfId="0" applyFill="1" applyBorder="1"/>
    <xf numFmtId="0" fontId="0" fillId="2" borderId="27" xfId="0" applyFill="1" applyBorder="1"/>
    <xf numFmtId="0" fontId="0" fillId="14" borderId="15" xfId="0" applyFill="1" applyBorder="1"/>
    <xf numFmtId="0" fontId="0" fillId="14" borderId="23" xfId="0" applyFill="1" applyBorder="1"/>
    <xf numFmtId="0" fontId="0" fillId="14" borderId="16" xfId="0" applyFill="1" applyBorder="1"/>
    <xf numFmtId="0" fontId="0" fillId="14" borderId="27" xfId="0" applyFill="1" applyBorder="1"/>
    <xf numFmtId="0" fontId="0" fillId="0" borderId="30" xfId="0" applyBorder="1"/>
    <xf numFmtId="0" fontId="0" fillId="15" borderId="30" xfId="0" applyFill="1" applyBorder="1"/>
    <xf numFmtId="0" fontId="0" fillId="2" borderId="31" xfId="0" applyFill="1" applyBorder="1"/>
    <xf numFmtId="0" fontId="0" fillId="13" borderId="31" xfId="0" applyFill="1" applyBorder="1"/>
    <xf numFmtId="0" fontId="0" fillId="14" borderId="31" xfId="0" applyFill="1" applyBorder="1"/>
    <xf numFmtId="0" fontId="0" fillId="16" borderId="31" xfId="0" applyFill="1" applyBorder="1"/>
    <xf numFmtId="0" fontId="0" fillId="0" borderId="31" xfId="0" applyBorder="1"/>
    <xf numFmtId="0" fontId="16" fillId="10" borderId="32" xfId="0" applyFont="1" applyFill="1" applyBorder="1"/>
    <xf numFmtId="0" fontId="0" fillId="0" borderId="33" xfId="0" applyBorder="1"/>
    <xf numFmtId="0" fontId="0" fillId="15" borderId="34" xfId="0" applyFill="1" applyBorder="1"/>
    <xf numFmtId="0" fontId="0" fillId="2" borderId="34" xfId="0" applyFill="1" applyBorder="1"/>
    <xf numFmtId="0" fontId="0" fillId="13" borderId="34" xfId="0" applyFill="1" applyBorder="1"/>
    <xf numFmtId="0" fontId="0" fillId="14" borderId="34" xfId="0" applyFill="1" applyBorder="1"/>
    <xf numFmtId="0" fontId="0" fillId="16" borderId="34" xfId="0" applyFill="1" applyBorder="1"/>
    <xf numFmtId="0" fontId="0" fillId="0" borderId="34" xfId="0" applyBorder="1"/>
    <xf numFmtId="0" fontId="16" fillId="10" borderId="35" xfId="0" applyFont="1" applyFill="1" applyBorder="1"/>
    <xf numFmtId="2" fontId="1" fillId="0" borderId="36" xfId="0" applyNumberFormat="1" applyFont="1" applyBorder="1" applyAlignment="1">
      <alignment horizontal="center" vertical="center"/>
    </xf>
    <xf numFmtId="2" fontId="1" fillId="0" borderId="29" xfId="0" applyNumberFormat="1" applyFont="1" applyBorder="1" applyAlignment="1">
      <alignment horizontal="center" vertical="center"/>
    </xf>
  </cellXfs>
  <cellStyles count="1">
    <cellStyle name="Normal" xfId="0" builtinId="0"/>
  </cellStyles>
  <dxfs count="260">
    <dxf>
      <border diagonalUp="0" diagonalDown="0">
        <left style="thick">
          <color rgb="FF00B050"/>
        </left>
        <right style="thick">
          <color rgb="FF00B050"/>
        </right>
        <top/>
        <bottom/>
        <vertical/>
        <horizontal/>
      </border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border diagonalUp="0" diagonalDown="0">
        <left style="thick">
          <color rgb="FFFF0000"/>
        </left>
        <right style="thick">
          <color rgb="FFFF0000"/>
        </right>
        <vertical/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CABILIS/COMPTABILITE/FACTURATION%20INTERVENTIONS%20SICK/2021/FACTURATION%20INTERVENTIONS%20SICK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s déplacements"/>
      <sheetName val=" Base des Index"/>
      <sheetName val="Base référence"/>
      <sheetName val="FedEx Bâle-Mulhouse"/>
      <sheetName val="FedEx Bâle-Mulhouse (2)"/>
      <sheetName val="UPS Tremblay en France (93)"/>
      <sheetName val="Téfal Rumilly (74)"/>
      <sheetName val="SIEMENS_CDG UTBE 10 (F.X1.42)"/>
      <sheetName val="Téfal Rumilly 2 (74)"/>
      <sheetName val="SIEMENS_CDG UTBE 10 (F.X1.52)"/>
      <sheetName val="SIEMENS_CDG UTBE 10 (F.X1.52) "/>
      <sheetName val="CHANEL Milan (ITA)"/>
      <sheetName val="SOLYSTIC Alixan (26)"/>
      <sheetName val="SOLYSTIC Alixan Bâches (26)"/>
      <sheetName val="EASY LOGISTIQUE Argoeuvres (80)"/>
      <sheetName val="Paul Hartmann Belleville (69)"/>
      <sheetName val="COLIPOSTE Toulouse (31)"/>
      <sheetName val="Amazon CDG7 Senlis (95)"/>
      <sheetName val="Viapost Corbas (69)"/>
      <sheetName val="Téfal Caméra IP Rumilly (74)"/>
      <sheetName val="Carrefour Brie-Conte-Robert"/>
      <sheetName val="FedEx Rétrofi Strasbourg"/>
      <sheetName val="SOLYSTIC Dépl caméra"/>
      <sheetName val="Chronopost Salon de Prov (13)"/>
      <sheetName val="FedEx Rétrofi St Etienne"/>
      <sheetName val="Aéroport de Nantes"/>
      <sheetName val="Somfy Bonneville (74)"/>
      <sheetName val="FACTURATION INTERVENTIONS SICK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E372CA-5938-415F-8A7A-919392C76E17}" name="Tableau1" displayName="Tableau1" ref="L1:S7" totalsRowShown="0">
  <autoFilter ref="L1:S7" xr:uid="{2EE372CA-5938-415F-8A7A-919392C76E17}"/>
  <tableColumns count="8">
    <tableColumn id="1" xr3:uid="{CBBF559C-7E3D-49FA-985B-CD5BFF005BCC}" name="Clients/Fournisseurs" dataDxfId="259"/>
    <tableColumn id="2" xr3:uid="{2C161961-3755-4AFB-8BC4-DEDF987A094E}" name="semaine" dataDxfId="258"/>
    <tableColumn id="3" xr3:uid="{49164549-ECF5-4025-A16D-8BFE503A7B8D}" name="samedi" dataDxfId="257"/>
    <tableColumn id="4" xr3:uid="{14D02E2B-993A-409C-8D6F-0B85540A6C88}" name="dimanche" dataDxfId="256"/>
    <tableColumn id="5" xr3:uid="{4485A005-1A2D-4EE1-A671-B9CCB51FB4BD}" name="Nuit" dataDxfId="255"/>
    <tableColumn id="6" xr3:uid="{A7318A83-96B5-4B61-A78F-AB62D5682940}" name="Nuit weekend" dataDxfId="254"/>
    <tableColumn id="7" xr3:uid="{8051774A-8DCD-4350-891F-753992A44CB5}" name="Heures travaillées seul" dataDxfId="253"/>
    <tableColumn id="8" xr3:uid="{70F1E24A-7967-49EB-9FFD-50D1A2946161}" name="Heures total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N74"/>
  <sheetViews>
    <sheetView workbookViewId="0">
      <selection activeCell="J12" sqref="J12"/>
    </sheetView>
  </sheetViews>
  <sheetFormatPr baseColWidth="10" defaultRowHeight="14.4" x14ac:dyDescent="0.55000000000000004"/>
  <cols>
    <col min="1" max="1" width="3.68359375" customWidth="1"/>
    <col min="2" max="2" width="15.68359375" customWidth="1"/>
    <col min="3" max="3" width="34.578125" bestFit="1" customWidth="1"/>
    <col min="4" max="4" width="14.15625" bestFit="1" customWidth="1"/>
    <col min="5" max="5" width="13.83984375" customWidth="1"/>
    <col min="6" max="7" width="12.83984375" customWidth="1"/>
    <col min="8" max="8" width="14" customWidth="1"/>
    <col min="9" max="9" width="13.83984375" customWidth="1"/>
    <col min="10" max="10" width="13.68359375" customWidth="1"/>
    <col min="11" max="11" width="18.83984375" customWidth="1"/>
    <col min="13" max="13" width="13.83984375" customWidth="1"/>
  </cols>
  <sheetData>
    <row r="2" spans="2:14" ht="23.1" x14ac:dyDescent="0.85">
      <c r="C2" s="5" t="s">
        <v>0</v>
      </c>
      <c r="D2" s="5"/>
    </row>
    <row r="3" spans="2:14" ht="14.7" thickBot="1" x14ac:dyDescent="0.6"/>
    <row r="4" spans="2:14" ht="43.5" thickBot="1" x14ac:dyDescent="0.6">
      <c r="B4" s="3" t="s">
        <v>17</v>
      </c>
      <c r="C4" s="3" t="s">
        <v>1</v>
      </c>
      <c r="D4" s="3" t="s">
        <v>2</v>
      </c>
      <c r="E4" s="3" t="s">
        <v>3</v>
      </c>
      <c r="F4" s="3" t="s">
        <v>13</v>
      </c>
      <c r="G4" s="3" t="s">
        <v>21</v>
      </c>
      <c r="H4" s="3" t="s">
        <v>4</v>
      </c>
      <c r="I4" s="3" t="s">
        <v>14</v>
      </c>
      <c r="J4" s="3" t="s">
        <v>20</v>
      </c>
      <c r="K4" s="3" t="s">
        <v>15</v>
      </c>
      <c r="L4" s="3" t="s">
        <v>5</v>
      </c>
      <c r="M4" s="3" t="s">
        <v>6</v>
      </c>
      <c r="N4" s="2"/>
    </row>
    <row r="5" spans="2:14" ht="14.7" thickBot="1" x14ac:dyDescent="0.6">
      <c r="B5" s="73" t="s">
        <v>16</v>
      </c>
      <c r="C5" s="74"/>
      <c r="D5" s="74"/>
      <c r="E5" s="74"/>
      <c r="F5" s="6">
        <v>0.5</v>
      </c>
      <c r="G5" s="6"/>
      <c r="H5" s="6">
        <v>10</v>
      </c>
      <c r="I5" s="6">
        <v>40</v>
      </c>
      <c r="J5" s="6">
        <v>60</v>
      </c>
      <c r="K5" s="6">
        <v>80</v>
      </c>
      <c r="L5" s="6">
        <v>100</v>
      </c>
      <c r="M5" s="6">
        <v>20</v>
      </c>
      <c r="N5" s="3" t="s">
        <v>7</v>
      </c>
    </row>
    <row r="6" spans="2:14" x14ac:dyDescent="0.55000000000000004">
      <c r="B6" s="7" t="s">
        <v>18</v>
      </c>
      <c r="C6" t="s">
        <v>8</v>
      </c>
      <c r="D6" t="s">
        <v>9</v>
      </c>
      <c r="E6" s="1" t="s">
        <v>10</v>
      </c>
      <c r="F6" s="1">
        <v>880</v>
      </c>
      <c r="G6" s="1"/>
      <c r="H6" s="1">
        <v>9</v>
      </c>
      <c r="I6" s="1">
        <v>13</v>
      </c>
      <c r="J6" s="1"/>
      <c r="K6" s="1"/>
      <c r="L6" s="1">
        <v>2</v>
      </c>
      <c r="M6" s="1">
        <v>4</v>
      </c>
      <c r="N6" s="4">
        <f>(F$5*F6)+(H$5*H6)+(I$5*I6)+(J$5*J6)+(K$5*K6)+(L$5*L6)+(M$5*M6)</f>
        <v>1330</v>
      </c>
    </row>
    <row r="7" spans="2:14" x14ac:dyDescent="0.55000000000000004">
      <c r="B7" s="8" t="s">
        <v>19</v>
      </c>
      <c r="C7" t="s">
        <v>11</v>
      </c>
      <c r="D7" t="s">
        <v>12</v>
      </c>
      <c r="E7" s="1">
        <v>31</v>
      </c>
      <c r="F7" s="1">
        <v>1150</v>
      </c>
      <c r="G7" s="1"/>
      <c r="H7" s="1">
        <v>11</v>
      </c>
      <c r="I7" s="1">
        <v>0</v>
      </c>
      <c r="J7" s="1">
        <v>10</v>
      </c>
      <c r="K7" s="1">
        <v>8</v>
      </c>
      <c r="L7" s="1">
        <v>2</v>
      </c>
      <c r="M7" s="1">
        <v>5</v>
      </c>
      <c r="N7" s="4">
        <f>(F$5*F7)+(H$5*H7)+(I$5*I7)+(J$5*J7)+(K$5*K7)+(L$5*L7)+(M$5*M7)</f>
        <v>2225</v>
      </c>
    </row>
    <row r="8" spans="2:14" x14ac:dyDescent="0.55000000000000004">
      <c r="B8" s="7">
        <v>41373</v>
      </c>
      <c r="C8" t="s">
        <v>11</v>
      </c>
      <c r="D8" t="s">
        <v>12</v>
      </c>
      <c r="E8" s="1">
        <v>31</v>
      </c>
      <c r="F8" s="1"/>
      <c r="G8" s="1">
        <v>183.5</v>
      </c>
      <c r="H8" s="1">
        <v>8</v>
      </c>
      <c r="I8" s="1"/>
      <c r="J8" s="1">
        <v>6</v>
      </c>
      <c r="K8" s="1"/>
      <c r="L8" s="1"/>
      <c r="M8" s="1">
        <v>0.5</v>
      </c>
      <c r="N8" s="4">
        <f>(F$5*F8)+(H$5*H8)+(I$5*I8)+(J$5*J8)+(K$5*K8)+(L$5*L8)+(M$5*M8)+G8</f>
        <v>633.5</v>
      </c>
    </row>
    <row r="9" spans="2:14" x14ac:dyDescent="0.55000000000000004">
      <c r="B9" s="7">
        <v>41499</v>
      </c>
      <c r="C9" t="s">
        <v>22</v>
      </c>
      <c r="D9" t="s">
        <v>23</v>
      </c>
      <c r="E9" s="1">
        <v>71</v>
      </c>
      <c r="F9" s="1">
        <v>150</v>
      </c>
      <c r="G9" s="1"/>
      <c r="H9" s="1">
        <v>2</v>
      </c>
      <c r="I9" s="1">
        <v>6</v>
      </c>
      <c r="J9" s="1"/>
      <c r="K9" s="1"/>
      <c r="L9" s="1"/>
      <c r="M9" s="1">
        <v>1</v>
      </c>
      <c r="N9" s="4">
        <f t="shared" ref="N9:N33" si="0">(F$5*F9)+(H$5*H9)+(I$5*I9)+(J$5*J9)+(K$5*K9)+(L$5*L9)+(M$5*M9)+G9</f>
        <v>355</v>
      </c>
    </row>
    <row r="10" spans="2:14" x14ac:dyDescent="0.55000000000000004">
      <c r="B10" s="9" t="s">
        <v>30</v>
      </c>
      <c r="C10" t="s">
        <v>28</v>
      </c>
      <c r="D10" t="s">
        <v>29</v>
      </c>
      <c r="E10" s="1">
        <v>69</v>
      </c>
      <c r="F10" s="1">
        <v>300</v>
      </c>
      <c r="G10" s="1"/>
      <c r="H10" s="1">
        <v>5</v>
      </c>
      <c r="I10" s="1">
        <v>38</v>
      </c>
      <c r="J10" s="1">
        <v>3</v>
      </c>
      <c r="K10" s="1"/>
      <c r="L10" s="1"/>
      <c r="M10" s="1">
        <v>5</v>
      </c>
      <c r="N10" s="4">
        <f t="shared" si="0"/>
        <v>2000</v>
      </c>
    </row>
    <row r="11" spans="2:14" x14ac:dyDescent="0.55000000000000004">
      <c r="B11" s="8" t="s">
        <v>31</v>
      </c>
      <c r="C11" t="s">
        <v>28</v>
      </c>
      <c r="D11" t="s">
        <v>29</v>
      </c>
      <c r="E11" s="1">
        <v>69</v>
      </c>
      <c r="F11" s="1">
        <v>360</v>
      </c>
      <c r="G11" s="1"/>
      <c r="H11" s="1">
        <v>6</v>
      </c>
      <c r="I11" s="1">
        <v>41</v>
      </c>
      <c r="J11" s="1">
        <v>4</v>
      </c>
      <c r="K11" s="1"/>
      <c r="L11" s="1"/>
      <c r="M11" s="1">
        <v>6</v>
      </c>
      <c r="N11" s="4">
        <f t="shared" si="0"/>
        <v>2240</v>
      </c>
    </row>
    <row r="12" spans="2:14" x14ac:dyDescent="0.55000000000000004">
      <c r="B12" s="8"/>
      <c r="E12" s="1"/>
      <c r="F12" s="1"/>
      <c r="G12" s="1"/>
      <c r="H12" s="1"/>
      <c r="I12" s="1"/>
      <c r="J12" s="1"/>
      <c r="K12" s="1"/>
      <c r="L12" s="1"/>
      <c r="M12" s="1"/>
      <c r="N12" s="4">
        <f t="shared" si="0"/>
        <v>0</v>
      </c>
    </row>
    <row r="13" spans="2:14" x14ac:dyDescent="0.55000000000000004">
      <c r="B13" s="8"/>
      <c r="E13" s="1"/>
      <c r="F13" s="1"/>
      <c r="G13" s="1"/>
      <c r="H13" s="1"/>
      <c r="I13" s="1"/>
      <c r="J13" s="1"/>
      <c r="K13" s="1"/>
      <c r="L13" s="1"/>
      <c r="M13" s="1"/>
      <c r="N13" s="4">
        <f t="shared" si="0"/>
        <v>0</v>
      </c>
    </row>
    <row r="14" spans="2:14" x14ac:dyDescent="0.55000000000000004">
      <c r="B14" s="8"/>
      <c r="E14" s="1"/>
      <c r="F14" s="1"/>
      <c r="G14" s="1"/>
      <c r="H14" s="1"/>
      <c r="I14" s="1"/>
      <c r="J14" s="1"/>
      <c r="K14" s="1"/>
      <c r="L14" s="1"/>
      <c r="M14" s="1"/>
      <c r="N14" s="4">
        <f t="shared" si="0"/>
        <v>0</v>
      </c>
    </row>
    <row r="15" spans="2:14" x14ac:dyDescent="0.55000000000000004">
      <c r="B15" s="8"/>
      <c r="E15" s="1"/>
      <c r="F15" s="1"/>
      <c r="G15" s="1"/>
      <c r="H15" s="1"/>
      <c r="I15" s="1"/>
      <c r="J15" s="1"/>
      <c r="K15" s="1"/>
      <c r="L15" s="1"/>
      <c r="M15" s="1"/>
      <c r="N15" s="4">
        <f t="shared" si="0"/>
        <v>0</v>
      </c>
    </row>
    <row r="16" spans="2:14" x14ac:dyDescent="0.55000000000000004">
      <c r="B16" s="8"/>
      <c r="E16" s="1"/>
      <c r="F16" s="1"/>
      <c r="G16" s="1"/>
      <c r="H16" s="1"/>
      <c r="I16" s="1"/>
      <c r="J16" s="1"/>
      <c r="K16" s="1"/>
      <c r="L16" s="1"/>
      <c r="M16" s="1"/>
      <c r="N16" s="4">
        <f t="shared" si="0"/>
        <v>0</v>
      </c>
    </row>
    <row r="17" spans="2:14" x14ac:dyDescent="0.55000000000000004">
      <c r="B17" s="8"/>
      <c r="E17" s="1"/>
      <c r="F17" s="1"/>
      <c r="G17" s="1"/>
      <c r="H17" s="1"/>
      <c r="I17" s="1"/>
      <c r="J17" s="1"/>
      <c r="K17" s="1"/>
      <c r="L17" s="1"/>
      <c r="M17" s="1"/>
      <c r="N17" s="4">
        <f t="shared" si="0"/>
        <v>0</v>
      </c>
    </row>
    <row r="18" spans="2:14" x14ac:dyDescent="0.55000000000000004">
      <c r="B18" s="8"/>
      <c r="E18" s="1"/>
      <c r="F18" s="1"/>
      <c r="G18" s="1"/>
      <c r="H18" s="1"/>
      <c r="I18" s="1"/>
      <c r="J18" s="1"/>
      <c r="K18" s="1"/>
      <c r="L18" s="1"/>
      <c r="M18" s="1"/>
      <c r="N18" s="4">
        <f t="shared" si="0"/>
        <v>0</v>
      </c>
    </row>
    <row r="19" spans="2:14" x14ac:dyDescent="0.55000000000000004">
      <c r="B19" s="8"/>
      <c r="E19" s="1"/>
      <c r="F19" s="1"/>
      <c r="G19" s="1"/>
      <c r="H19" s="1"/>
      <c r="I19" s="1"/>
      <c r="J19" s="1"/>
      <c r="K19" s="1"/>
      <c r="L19" s="1"/>
      <c r="M19" s="1"/>
      <c r="N19" s="4">
        <f t="shared" si="0"/>
        <v>0</v>
      </c>
    </row>
    <row r="20" spans="2:14" x14ac:dyDescent="0.55000000000000004">
      <c r="B20" s="8"/>
      <c r="E20" s="1"/>
      <c r="F20" s="1"/>
      <c r="G20" s="1"/>
      <c r="H20" s="1"/>
      <c r="I20" s="1"/>
      <c r="J20" s="1"/>
      <c r="K20" s="1"/>
      <c r="L20" s="1"/>
      <c r="M20" s="1"/>
      <c r="N20" s="4">
        <f t="shared" si="0"/>
        <v>0</v>
      </c>
    </row>
    <row r="21" spans="2:14" x14ac:dyDescent="0.55000000000000004">
      <c r="B21" s="8"/>
      <c r="E21" s="1"/>
      <c r="F21" s="1"/>
      <c r="G21" s="1"/>
      <c r="H21" s="1"/>
      <c r="I21" s="1"/>
      <c r="J21" s="1"/>
      <c r="K21" s="1"/>
      <c r="L21" s="1"/>
      <c r="M21" s="1"/>
      <c r="N21" s="4">
        <f t="shared" si="0"/>
        <v>0</v>
      </c>
    </row>
    <row r="22" spans="2:14" x14ac:dyDescent="0.55000000000000004">
      <c r="B22" s="8"/>
      <c r="E22" s="1"/>
      <c r="F22" s="1"/>
      <c r="G22" s="1"/>
      <c r="H22" s="1"/>
      <c r="I22" s="1"/>
      <c r="J22" s="1"/>
      <c r="K22" s="1"/>
      <c r="L22" s="1"/>
      <c r="M22" s="1"/>
      <c r="N22" s="4">
        <f t="shared" si="0"/>
        <v>0</v>
      </c>
    </row>
    <row r="23" spans="2:14" x14ac:dyDescent="0.55000000000000004">
      <c r="B23" s="8"/>
      <c r="E23" s="1"/>
      <c r="F23" s="1"/>
      <c r="G23" s="1"/>
      <c r="H23" s="1"/>
      <c r="I23" s="1"/>
      <c r="J23" s="1"/>
      <c r="K23" s="1"/>
      <c r="L23" s="1"/>
      <c r="M23" s="1"/>
      <c r="N23" s="4">
        <f t="shared" si="0"/>
        <v>0</v>
      </c>
    </row>
    <row r="24" spans="2:14" x14ac:dyDescent="0.55000000000000004">
      <c r="E24" s="1"/>
      <c r="F24" s="1"/>
      <c r="G24" s="1"/>
      <c r="H24" s="1"/>
      <c r="I24" s="1"/>
      <c r="J24" s="1"/>
      <c r="K24" s="1"/>
      <c r="L24" s="1"/>
      <c r="M24" s="1"/>
      <c r="N24" s="4">
        <f t="shared" si="0"/>
        <v>0</v>
      </c>
    </row>
    <row r="25" spans="2:14" x14ac:dyDescent="0.55000000000000004">
      <c r="E25" s="1"/>
      <c r="F25" s="1"/>
      <c r="G25" s="1"/>
      <c r="H25" s="1"/>
      <c r="I25" s="1"/>
      <c r="J25" s="1"/>
      <c r="K25" s="1"/>
      <c r="L25" s="1"/>
      <c r="M25" s="1"/>
      <c r="N25" s="4">
        <f t="shared" si="0"/>
        <v>0</v>
      </c>
    </row>
    <row r="26" spans="2:14" x14ac:dyDescent="0.55000000000000004">
      <c r="E26" s="1"/>
      <c r="F26" s="1"/>
      <c r="G26" s="1"/>
      <c r="H26" s="1"/>
      <c r="I26" s="1"/>
      <c r="J26" s="1"/>
      <c r="K26" s="1"/>
      <c r="L26" s="1"/>
      <c r="M26" s="1"/>
      <c r="N26" s="4">
        <f t="shared" si="0"/>
        <v>0</v>
      </c>
    </row>
    <row r="27" spans="2:14" x14ac:dyDescent="0.55000000000000004">
      <c r="E27" s="1"/>
      <c r="F27" s="1"/>
      <c r="G27" s="1"/>
      <c r="H27" s="1"/>
      <c r="I27" s="1"/>
      <c r="J27" s="1"/>
      <c r="K27" s="1"/>
      <c r="L27" s="1"/>
      <c r="M27" s="1"/>
      <c r="N27" s="4">
        <f t="shared" si="0"/>
        <v>0</v>
      </c>
    </row>
    <row r="28" spans="2:14" x14ac:dyDescent="0.55000000000000004">
      <c r="E28" s="1"/>
      <c r="F28" s="1"/>
      <c r="G28" s="1"/>
      <c r="H28" s="1"/>
      <c r="I28" s="1"/>
      <c r="J28" s="1"/>
      <c r="K28" s="1"/>
      <c r="L28" s="1"/>
      <c r="M28" s="1"/>
      <c r="N28" s="4">
        <f t="shared" si="0"/>
        <v>0</v>
      </c>
    </row>
    <row r="29" spans="2:14" x14ac:dyDescent="0.55000000000000004">
      <c r="E29" s="1"/>
      <c r="N29" s="4">
        <f t="shared" si="0"/>
        <v>0</v>
      </c>
    </row>
    <row r="30" spans="2:14" x14ac:dyDescent="0.55000000000000004">
      <c r="E30" s="1"/>
      <c r="N30" s="4">
        <f t="shared" si="0"/>
        <v>0</v>
      </c>
    </row>
    <row r="31" spans="2:14" x14ac:dyDescent="0.55000000000000004">
      <c r="E31" s="1"/>
      <c r="N31" s="4">
        <f t="shared" si="0"/>
        <v>0</v>
      </c>
    </row>
    <row r="32" spans="2:14" x14ac:dyDescent="0.55000000000000004">
      <c r="E32" s="1"/>
      <c r="N32" s="4">
        <f t="shared" si="0"/>
        <v>0</v>
      </c>
    </row>
    <row r="33" spans="5:14" x14ac:dyDescent="0.55000000000000004">
      <c r="E33" s="1"/>
      <c r="N33" s="4">
        <f t="shared" si="0"/>
        <v>0</v>
      </c>
    </row>
    <row r="34" spans="5:14" x14ac:dyDescent="0.55000000000000004">
      <c r="E34" s="1"/>
    </row>
    <row r="35" spans="5:14" x14ac:dyDescent="0.55000000000000004">
      <c r="E35" s="1"/>
    </row>
    <row r="36" spans="5:14" x14ac:dyDescent="0.55000000000000004">
      <c r="E36" s="1"/>
    </row>
    <row r="37" spans="5:14" x14ac:dyDescent="0.55000000000000004">
      <c r="E37" s="1"/>
    </row>
    <row r="38" spans="5:14" x14ac:dyDescent="0.55000000000000004">
      <c r="E38" s="1"/>
    </row>
    <row r="39" spans="5:14" x14ac:dyDescent="0.55000000000000004">
      <c r="E39" s="1"/>
    </row>
    <row r="40" spans="5:14" x14ac:dyDescent="0.55000000000000004">
      <c r="E40" s="1"/>
    </row>
    <row r="41" spans="5:14" x14ac:dyDescent="0.55000000000000004">
      <c r="E41" s="1"/>
    </row>
    <row r="42" spans="5:14" x14ac:dyDescent="0.55000000000000004">
      <c r="E42" s="1"/>
    </row>
    <row r="43" spans="5:14" x14ac:dyDescent="0.55000000000000004">
      <c r="E43" s="1"/>
    </row>
    <row r="44" spans="5:14" x14ac:dyDescent="0.55000000000000004">
      <c r="E44" s="1"/>
    </row>
    <row r="45" spans="5:14" x14ac:dyDescent="0.55000000000000004">
      <c r="E45" s="1"/>
    </row>
    <row r="46" spans="5:14" x14ac:dyDescent="0.55000000000000004">
      <c r="E46" s="1"/>
    </row>
    <row r="47" spans="5:14" x14ac:dyDescent="0.55000000000000004">
      <c r="E47" s="1"/>
    </row>
    <row r="48" spans="5:14" x14ac:dyDescent="0.55000000000000004">
      <c r="E48" s="1"/>
    </row>
    <row r="49" spans="5:5" x14ac:dyDescent="0.55000000000000004">
      <c r="E49" s="1"/>
    </row>
    <row r="50" spans="5:5" x14ac:dyDescent="0.55000000000000004">
      <c r="E50" s="1"/>
    </row>
    <row r="51" spans="5:5" x14ac:dyDescent="0.55000000000000004">
      <c r="E51" s="1"/>
    </row>
    <row r="52" spans="5:5" x14ac:dyDescent="0.55000000000000004">
      <c r="E52" s="1"/>
    </row>
    <row r="53" spans="5:5" x14ac:dyDescent="0.55000000000000004">
      <c r="E53" s="1"/>
    </row>
    <row r="54" spans="5:5" x14ac:dyDescent="0.55000000000000004">
      <c r="E54" s="1"/>
    </row>
    <row r="55" spans="5:5" x14ac:dyDescent="0.55000000000000004">
      <c r="E55" s="1"/>
    </row>
    <row r="56" spans="5:5" x14ac:dyDescent="0.55000000000000004">
      <c r="E56" s="1"/>
    </row>
    <row r="57" spans="5:5" x14ac:dyDescent="0.55000000000000004">
      <c r="E57" s="1"/>
    </row>
    <row r="58" spans="5:5" x14ac:dyDescent="0.55000000000000004">
      <c r="E58" s="1"/>
    </row>
    <row r="59" spans="5:5" x14ac:dyDescent="0.55000000000000004">
      <c r="E59" s="1"/>
    </row>
    <row r="60" spans="5:5" x14ac:dyDescent="0.55000000000000004">
      <c r="E60" s="1"/>
    </row>
    <row r="61" spans="5:5" x14ac:dyDescent="0.55000000000000004">
      <c r="E61" s="1"/>
    </row>
    <row r="62" spans="5:5" x14ac:dyDescent="0.55000000000000004">
      <c r="E62" s="1"/>
    </row>
    <row r="63" spans="5:5" x14ac:dyDescent="0.55000000000000004">
      <c r="E63" s="1"/>
    </row>
    <row r="64" spans="5:5" x14ac:dyDescent="0.55000000000000004">
      <c r="E64" s="1"/>
    </row>
    <row r="65" spans="5:5" x14ac:dyDescent="0.55000000000000004">
      <c r="E65" s="1"/>
    </row>
    <row r="66" spans="5:5" x14ac:dyDescent="0.55000000000000004">
      <c r="E66" s="1"/>
    </row>
    <row r="67" spans="5:5" x14ac:dyDescent="0.55000000000000004">
      <c r="E67" s="1"/>
    </row>
    <row r="68" spans="5:5" x14ac:dyDescent="0.55000000000000004">
      <c r="E68" s="1"/>
    </row>
    <row r="69" spans="5:5" x14ac:dyDescent="0.55000000000000004">
      <c r="E69" s="1"/>
    </row>
    <row r="70" spans="5:5" x14ac:dyDescent="0.55000000000000004">
      <c r="E70" s="1"/>
    </row>
    <row r="71" spans="5:5" x14ac:dyDescent="0.55000000000000004">
      <c r="E71" s="1"/>
    </row>
    <row r="72" spans="5:5" x14ac:dyDescent="0.55000000000000004">
      <c r="E72" s="1"/>
    </row>
    <row r="73" spans="5:5" x14ac:dyDescent="0.55000000000000004">
      <c r="E73" s="1"/>
    </row>
    <row r="74" spans="5:5" x14ac:dyDescent="0.55000000000000004">
      <c r="E74" s="1"/>
    </row>
  </sheetData>
  <mergeCells count="1">
    <mergeCell ref="B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X54"/>
  <sheetViews>
    <sheetView topLeftCell="G1" zoomScaleNormal="100" workbookViewId="0">
      <selection activeCell="O16" sqref="O16"/>
    </sheetView>
  </sheetViews>
  <sheetFormatPr baseColWidth="10" defaultRowHeight="15.6" x14ac:dyDescent="0.6"/>
  <cols>
    <col min="1" max="1" width="5.578125" customWidth="1"/>
    <col min="2" max="2" width="5.15625" bestFit="1" customWidth="1"/>
    <col min="3" max="3" width="5.68359375" bestFit="1" customWidth="1"/>
    <col min="4" max="4" width="7.68359375" bestFit="1" customWidth="1"/>
    <col min="5" max="5" width="4.68359375" bestFit="1" customWidth="1"/>
    <col min="6" max="6" width="7.578125" bestFit="1" customWidth="1"/>
    <col min="7" max="7" width="6" bestFit="1" customWidth="1"/>
    <col min="8" max="8" width="8.15625" bestFit="1" customWidth="1"/>
    <col min="9" max="9" width="5.41796875" customWidth="1"/>
    <col min="10" max="10" width="11.41796875" style="43"/>
    <col min="12" max="12" width="19.3671875" bestFit="1" customWidth="1"/>
    <col min="17" max="17" width="14.26171875" bestFit="1" customWidth="1"/>
    <col min="18" max="18" width="17.47265625" bestFit="1" customWidth="1"/>
    <col min="19" max="19" width="17.47265625" customWidth="1"/>
  </cols>
  <sheetData>
    <row r="1" spans="1:24" ht="16.2" thickTop="1" thickBot="1" x14ac:dyDescent="0.65">
      <c r="B1" s="50" t="s">
        <v>44</v>
      </c>
      <c r="C1" s="50" t="s">
        <v>45</v>
      </c>
      <c r="D1" s="50" t="s">
        <v>46</v>
      </c>
      <c r="E1" s="50" t="s">
        <v>47</v>
      </c>
      <c r="F1" s="50" t="s">
        <v>48</v>
      </c>
      <c r="G1" s="50" t="s">
        <v>49</v>
      </c>
      <c r="H1" s="50" t="s">
        <v>50</v>
      </c>
      <c r="J1" s="43">
        <v>0.25</v>
      </c>
      <c r="L1" s="55" t="s">
        <v>79</v>
      </c>
      <c r="M1" s="55" t="s">
        <v>64</v>
      </c>
      <c r="N1" t="s">
        <v>65</v>
      </c>
      <c r="O1" t="s">
        <v>66</v>
      </c>
      <c r="P1" s="55" t="s">
        <v>68</v>
      </c>
      <c r="Q1" s="55" t="s">
        <v>69</v>
      </c>
      <c r="R1" s="119" t="s">
        <v>80</v>
      </c>
      <c r="S1" s="127" t="s">
        <v>81</v>
      </c>
      <c r="T1">
        <v>1</v>
      </c>
    </row>
    <row r="2" spans="1:24" ht="15.9" thickTop="1" x14ac:dyDescent="0.6">
      <c r="A2" s="1"/>
      <c r="B2" s="1"/>
      <c r="C2" s="1"/>
      <c r="D2" s="1"/>
      <c r="E2" s="1"/>
      <c r="F2" s="1"/>
      <c r="G2" s="1">
        <v>1</v>
      </c>
      <c r="H2" s="1">
        <v>2</v>
      </c>
      <c r="I2" s="1"/>
      <c r="J2" s="43">
        <v>0.27083333333333331</v>
      </c>
      <c r="L2" s="99" t="s">
        <v>53</v>
      </c>
      <c r="M2" s="100">
        <v>55</v>
      </c>
      <c r="N2" s="100">
        <v>75</v>
      </c>
      <c r="O2" s="101">
        <v>110</v>
      </c>
      <c r="P2" s="100">
        <v>75</v>
      </c>
      <c r="Q2" s="102">
        <v>110</v>
      </c>
      <c r="R2" s="120"/>
      <c r="S2" s="128"/>
      <c r="T2">
        <v>2</v>
      </c>
    </row>
    <row r="3" spans="1:24" x14ac:dyDescent="0.6">
      <c r="A3" s="49">
        <v>1</v>
      </c>
      <c r="B3" s="1">
        <v>3</v>
      </c>
      <c r="C3" s="1">
        <v>4</v>
      </c>
      <c r="D3" s="1">
        <v>5</v>
      </c>
      <c r="E3" s="1">
        <v>6</v>
      </c>
      <c r="F3" s="1">
        <v>7</v>
      </c>
      <c r="G3" s="1">
        <v>8</v>
      </c>
      <c r="H3" s="1">
        <v>9</v>
      </c>
      <c r="I3" s="1"/>
      <c r="J3" s="43">
        <v>0.29166666666666669</v>
      </c>
      <c r="L3" s="111" t="s">
        <v>54</v>
      </c>
      <c r="M3" s="112">
        <v>90</v>
      </c>
      <c r="N3" s="112">
        <v>110</v>
      </c>
      <c r="O3" s="113">
        <v>130</v>
      </c>
      <c r="P3" s="112">
        <v>110</v>
      </c>
      <c r="Q3" s="114">
        <v>130</v>
      </c>
      <c r="R3" s="121"/>
      <c r="S3" s="129"/>
      <c r="T3">
        <v>3</v>
      </c>
      <c r="V3" s="71"/>
      <c r="X3">
        <f>(V3)/35</f>
        <v>0</v>
      </c>
    </row>
    <row r="4" spans="1:24" x14ac:dyDescent="0.6">
      <c r="A4" s="49">
        <v>2</v>
      </c>
      <c r="B4" s="1">
        <v>10</v>
      </c>
      <c r="C4" s="1">
        <v>11</v>
      </c>
      <c r="D4" s="1">
        <v>12</v>
      </c>
      <c r="E4" s="1">
        <v>13</v>
      </c>
      <c r="F4" s="1">
        <v>14</v>
      </c>
      <c r="G4" s="1">
        <v>15</v>
      </c>
      <c r="H4" s="1">
        <v>16</v>
      </c>
      <c r="I4" s="1"/>
      <c r="J4" s="43">
        <v>0.3125</v>
      </c>
      <c r="L4" s="103" t="s">
        <v>55</v>
      </c>
      <c r="M4" s="104">
        <v>30</v>
      </c>
      <c r="N4" s="104">
        <v>45</v>
      </c>
      <c r="O4" s="105">
        <v>60</v>
      </c>
      <c r="P4" s="104">
        <v>45</v>
      </c>
      <c r="Q4" s="106">
        <v>60</v>
      </c>
      <c r="R4" s="122"/>
      <c r="S4" s="130"/>
      <c r="T4">
        <v>4</v>
      </c>
    </row>
    <row r="5" spans="1:24" x14ac:dyDescent="0.6">
      <c r="A5" s="49">
        <v>3</v>
      </c>
      <c r="B5" s="1">
        <v>17</v>
      </c>
      <c r="C5" s="1">
        <v>18</v>
      </c>
      <c r="D5" s="1">
        <v>19</v>
      </c>
      <c r="E5" s="1">
        <v>20</v>
      </c>
      <c r="F5" s="1">
        <v>21</v>
      </c>
      <c r="G5" s="1">
        <v>22</v>
      </c>
      <c r="H5" s="1">
        <v>23</v>
      </c>
      <c r="I5" s="1"/>
      <c r="J5" s="43">
        <v>0.33333333333333298</v>
      </c>
      <c r="L5" s="115" t="s">
        <v>56</v>
      </c>
      <c r="M5" s="116">
        <v>30</v>
      </c>
      <c r="N5" s="116">
        <v>45</v>
      </c>
      <c r="O5" s="117">
        <v>60</v>
      </c>
      <c r="P5" s="116">
        <v>45</v>
      </c>
      <c r="Q5" s="118">
        <v>60</v>
      </c>
      <c r="R5" s="123"/>
      <c r="S5" s="131"/>
      <c r="T5">
        <v>5</v>
      </c>
    </row>
    <row r="6" spans="1:24" x14ac:dyDescent="0.6">
      <c r="A6" s="49">
        <v>4</v>
      </c>
      <c r="B6" s="1">
        <v>24</v>
      </c>
      <c r="C6" s="1">
        <v>25</v>
      </c>
      <c r="D6" s="1">
        <v>26</v>
      </c>
      <c r="E6" s="1">
        <v>27</v>
      </c>
      <c r="F6" s="1">
        <v>28</v>
      </c>
      <c r="G6" s="1">
        <v>29</v>
      </c>
      <c r="H6" s="1">
        <v>30</v>
      </c>
      <c r="I6" s="1"/>
      <c r="J6" s="43">
        <v>0.35416666666666702</v>
      </c>
      <c r="L6" s="107" t="s">
        <v>57</v>
      </c>
      <c r="M6" s="108">
        <v>30</v>
      </c>
      <c r="N6" s="108">
        <v>45</v>
      </c>
      <c r="O6" s="109">
        <v>60</v>
      </c>
      <c r="P6" s="108">
        <v>45</v>
      </c>
      <c r="Q6" s="110">
        <v>60</v>
      </c>
      <c r="R6" s="124"/>
      <c r="S6" s="132"/>
    </row>
    <row r="7" spans="1:24" x14ac:dyDescent="0.6">
      <c r="A7" s="49">
        <v>5</v>
      </c>
      <c r="B7" s="1">
        <v>31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"/>
      <c r="J7" s="43">
        <v>0.375</v>
      </c>
      <c r="L7" s="51"/>
      <c r="M7" s="52"/>
      <c r="N7" s="52"/>
      <c r="O7" s="53"/>
      <c r="P7" s="52"/>
      <c r="Q7" s="97"/>
      <c r="R7" s="125"/>
      <c r="S7" s="133"/>
    </row>
    <row r="8" spans="1:24" ht="15.9" thickBot="1" x14ac:dyDescent="0.65">
      <c r="A8" s="49">
        <v>6</v>
      </c>
      <c r="B8" s="1">
        <v>7</v>
      </c>
      <c r="C8" s="1">
        <v>8</v>
      </c>
      <c r="D8" s="1">
        <v>9</v>
      </c>
      <c r="E8" s="1">
        <v>10</v>
      </c>
      <c r="F8" s="1">
        <v>11</v>
      </c>
      <c r="G8" s="1">
        <v>12</v>
      </c>
      <c r="H8" s="1">
        <v>13</v>
      </c>
      <c r="I8" s="1"/>
      <c r="J8" s="43">
        <v>0.39583333333333298</v>
      </c>
      <c r="L8" s="54"/>
      <c r="M8" s="54"/>
      <c r="N8" s="54"/>
      <c r="O8" s="54"/>
      <c r="P8" s="54"/>
      <c r="Q8" s="98"/>
      <c r="R8" s="126"/>
      <c r="S8" s="134"/>
    </row>
    <row r="9" spans="1:24" x14ac:dyDescent="0.6">
      <c r="A9" s="49">
        <v>7</v>
      </c>
      <c r="B9" s="1">
        <v>14</v>
      </c>
      <c r="C9" s="1">
        <v>15</v>
      </c>
      <c r="D9" s="1">
        <v>16</v>
      </c>
      <c r="E9" s="1">
        <v>17</v>
      </c>
      <c r="F9" s="1">
        <v>18</v>
      </c>
      <c r="G9" s="1">
        <v>19</v>
      </c>
      <c r="H9" s="1">
        <v>20</v>
      </c>
      <c r="I9" s="1"/>
      <c r="J9" s="43">
        <v>0.41666666666666702</v>
      </c>
    </row>
    <row r="10" spans="1:24" x14ac:dyDescent="0.6">
      <c r="A10" s="49">
        <v>8</v>
      </c>
      <c r="B10" s="1">
        <v>21</v>
      </c>
      <c r="C10" s="1">
        <v>22</v>
      </c>
      <c r="D10" s="1">
        <v>23</v>
      </c>
      <c r="E10" s="1">
        <v>24</v>
      </c>
      <c r="F10" s="1">
        <v>25</v>
      </c>
      <c r="G10" s="1">
        <v>26</v>
      </c>
      <c r="H10" s="1">
        <v>27</v>
      </c>
      <c r="I10" s="1"/>
      <c r="J10" s="43">
        <v>0.4375</v>
      </c>
      <c r="L10" t="s">
        <v>58</v>
      </c>
    </row>
    <row r="11" spans="1:24" x14ac:dyDescent="0.6">
      <c r="A11" s="49">
        <v>9</v>
      </c>
      <c r="B11" s="1">
        <v>28</v>
      </c>
      <c r="C11" s="1">
        <v>1</v>
      </c>
      <c r="D11" s="1">
        <v>2</v>
      </c>
      <c r="E11" s="1">
        <v>3</v>
      </c>
      <c r="F11" s="1">
        <v>4</v>
      </c>
      <c r="G11" s="1">
        <v>5</v>
      </c>
      <c r="H11" s="1">
        <v>6</v>
      </c>
      <c r="I11" s="1"/>
      <c r="J11" s="43">
        <v>0.45833333333333298</v>
      </c>
      <c r="L11" t="s">
        <v>67</v>
      </c>
    </row>
    <row r="12" spans="1:24" x14ac:dyDescent="0.6">
      <c r="A12" s="49">
        <v>10</v>
      </c>
      <c r="B12" s="1">
        <v>7</v>
      </c>
      <c r="C12" s="1">
        <v>8</v>
      </c>
      <c r="D12" s="1">
        <v>9</v>
      </c>
      <c r="E12" s="1">
        <v>10</v>
      </c>
      <c r="F12" s="1">
        <v>11</v>
      </c>
      <c r="G12" s="1">
        <v>12</v>
      </c>
      <c r="H12" s="1">
        <v>13</v>
      </c>
      <c r="I12" s="1"/>
      <c r="J12" s="43">
        <v>0.47916666666666602</v>
      </c>
    </row>
    <row r="13" spans="1:24" x14ac:dyDescent="0.6">
      <c r="A13" s="49">
        <v>11</v>
      </c>
      <c r="B13" s="1">
        <v>14</v>
      </c>
      <c r="C13" s="1">
        <v>15</v>
      </c>
      <c r="D13" s="1">
        <v>16</v>
      </c>
      <c r="E13" s="1">
        <v>17</v>
      </c>
      <c r="F13" s="1">
        <v>18</v>
      </c>
      <c r="G13" s="1">
        <v>19</v>
      </c>
      <c r="H13" s="1">
        <v>20</v>
      </c>
      <c r="I13" s="1"/>
      <c r="J13" s="43">
        <v>0.5</v>
      </c>
    </row>
    <row r="14" spans="1:24" x14ac:dyDescent="0.6">
      <c r="A14" s="49">
        <v>12</v>
      </c>
      <c r="B14" s="1">
        <v>21</v>
      </c>
      <c r="C14" s="1">
        <v>22</v>
      </c>
      <c r="D14" s="1">
        <v>23</v>
      </c>
      <c r="E14" s="1">
        <v>24</v>
      </c>
      <c r="F14" s="1">
        <v>25</v>
      </c>
      <c r="G14" s="1">
        <v>26</v>
      </c>
      <c r="H14" s="1">
        <v>27</v>
      </c>
      <c r="I14" s="1"/>
      <c r="J14" s="43">
        <v>0.52083333333333304</v>
      </c>
    </row>
    <row r="15" spans="1:24" x14ac:dyDescent="0.6">
      <c r="A15" s="49">
        <v>13</v>
      </c>
      <c r="B15" s="1">
        <v>28</v>
      </c>
      <c r="C15" s="1">
        <v>29</v>
      </c>
      <c r="D15" s="1">
        <v>30</v>
      </c>
      <c r="E15" s="1">
        <v>31</v>
      </c>
      <c r="F15" s="1">
        <v>1</v>
      </c>
      <c r="G15" s="1">
        <v>2</v>
      </c>
      <c r="H15" s="1">
        <v>3</v>
      </c>
      <c r="I15" s="1"/>
      <c r="J15" s="43">
        <v>0.54166666666666596</v>
      </c>
    </row>
    <row r="16" spans="1:24" x14ac:dyDescent="0.6">
      <c r="A16" s="49">
        <v>14</v>
      </c>
      <c r="B16" s="1">
        <v>4</v>
      </c>
      <c r="C16" s="1">
        <v>5</v>
      </c>
      <c r="D16" s="1">
        <v>6</v>
      </c>
      <c r="E16" s="1">
        <v>7</v>
      </c>
      <c r="F16" s="1">
        <v>8</v>
      </c>
      <c r="G16" s="1">
        <v>9</v>
      </c>
      <c r="H16" s="1">
        <v>10</v>
      </c>
      <c r="I16" s="1"/>
      <c r="J16" s="43">
        <v>0.5625</v>
      </c>
    </row>
    <row r="17" spans="1:10" x14ac:dyDescent="0.6">
      <c r="A17" s="49">
        <v>15</v>
      </c>
      <c r="B17" s="1">
        <v>11</v>
      </c>
      <c r="C17" s="1">
        <v>12</v>
      </c>
      <c r="D17" s="1">
        <v>13</v>
      </c>
      <c r="E17" s="1">
        <v>14</v>
      </c>
      <c r="F17" s="1">
        <v>15</v>
      </c>
      <c r="G17" s="1">
        <v>16</v>
      </c>
      <c r="H17" s="1">
        <v>17</v>
      </c>
      <c r="I17" s="1"/>
      <c r="J17" s="43">
        <v>0.58333333333333304</v>
      </c>
    </row>
    <row r="18" spans="1:10" x14ac:dyDescent="0.6">
      <c r="A18" s="49">
        <v>16</v>
      </c>
      <c r="B18" s="1">
        <v>18</v>
      </c>
      <c r="C18" s="1">
        <v>19</v>
      </c>
      <c r="D18" s="1">
        <v>20</v>
      </c>
      <c r="E18" s="1">
        <v>21</v>
      </c>
      <c r="F18" s="1">
        <v>22</v>
      </c>
      <c r="G18" s="1">
        <v>23</v>
      </c>
      <c r="H18" s="1">
        <v>24</v>
      </c>
      <c r="I18" s="1"/>
      <c r="J18" s="43">
        <v>0.60416666666666596</v>
      </c>
    </row>
    <row r="19" spans="1:10" x14ac:dyDescent="0.6">
      <c r="A19" s="49">
        <v>17</v>
      </c>
      <c r="B19" s="1">
        <v>25</v>
      </c>
      <c r="C19" s="1">
        <v>26</v>
      </c>
      <c r="D19" s="1">
        <v>27</v>
      </c>
      <c r="E19" s="1">
        <v>28</v>
      </c>
      <c r="F19" s="1">
        <v>29</v>
      </c>
      <c r="G19" s="1">
        <v>30</v>
      </c>
      <c r="H19" s="1">
        <v>1</v>
      </c>
      <c r="I19" s="1"/>
      <c r="J19" s="43">
        <v>0.625</v>
      </c>
    </row>
    <row r="20" spans="1:10" x14ac:dyDescent="0.6">
      <c r="A20" s="49">
        <v>18</v>
      </c>
      <c r="B20" s="1">
        <v>2</v>
      </c>
      <c r="C20" s="1">
        <v>3</v>
      </c>
      <c r="D20" s="1">
        <v>4</v>
      </c>
      <c r="E20" s="1">
        <v>5</v>
      </c>
      <c r="F20" s="1">
        <v>6</v>
      </c>
      <c r="G20" s="1">
        <v>7</v>
      </c>
      <c r="H20" s="1">
        <v>8</v>
      </c>
      <c r="I20" s="1"/>
      <c r="J20" s="43">
        <v>0.64583333333333304</v>
      </c>
    </row>
    <row r="21" spans="1:10" x14ac:dyDescent="0.6">
      <c r="A21" s="49">
        <v>19</v>
      </c>
      <c r="B21" s="1">
        <v>9</v>
      </c>
      <c r="C21" s="1">
        <v>10</v>
      </c>
      <c r="D21" s="1">
        <v>11</v>
      </c>
      <c r="E21" s="1">
        <v>12</v>
      </c>
      <c r="F21" s="1">
        <v>13</v>
      </c>
      <c r="G21" s="1">
        <v>14</v>
      </c>
      <c r="H21" s="1">
        <v>15</v>
      </c>
      <c r="I21" s="1"/>
      <c r="J21" s="43">
        <v>0.66666666666666596</v>
      </c>
    </row>
    <row r="22" spans="1:10" x14ac:dyDescent="0.6">
      <c r="A22" s="49">
        <v>20</v>
      </c>
      <c r="B22" s="1">
        <v>16</v>
      </c>
      <c r="C22" s="1">
        <v>17</v>
      </c>
      <c r="D22" s="1">
        <v>18</v>
      </c>
      <c r="E22" s="1">
        <v>19</v>
      </c>
      <c r="F22" s="1">
        <v>20</v>
      </c>
      <c r="G22" s="1">
        <v>21</v>
      </c>
      <c r="H22" s="1">
        <v>22</v>
      </c>
      <c r="I22" s="1"/>
      <c r="J22" s="43">
        <v>0.6875</v>
      </c>
    </row>
    <row r="23" spans="1:10" x14ac:dyDescent="0.6">
      <c r="A23" s="49">
        <v>21</v>
      </c>
      <c r="B23" s="1">
        <v>23</v>
      </c>
      <c r="C23" s="1">
        <v>24</v>
      </c>
      <c r="D23" s="1">
        <v>25</v>
      </c>
      <c r="E23" s="1">
        <v>26</v>
      </c>
      <c r="F23" s="1">
        <v>27</v>
      </c>
      <c r="G23" s="1">
        <v>28</v>
      </c>
      <c r="H23" s="1">
        <v>29</v>
      </c>
      <c r="I23" s="1"/>
      <c r="J23" s="43">
        <v>0.70833333333333304</v>
      </c>
    </row>
    <row r="24" spans="1:10" x14ac:dyDescent="0.6">
      <c r="A24" s="49">
        <v>22</v>
      </c>
      <c r="B24" s="1">
        <v>30</v>
      </c>
      <c r="C24" s="1">
        <v>31</v>
      </c>
      <c r="D24" s="1">
        <v>1</v>
      </c>
      <c r="E24" s="1">
        <v>2</v>
      </c>
      <c r="F24" s="1">
        <v>3</v>
      </c>
      <c r="G24" s="1">
        <v>4</v>
      </c>
      <c r="H24" s="1">
        <v>5</v>
      </c>
      <c r="I24" s="1"/>
      <c r="J24" s="43">
        <v>0.72916666666666596</v>
      </c>
    </row>
    <row r="25" spans="1:10" x14ac:dyDescent="0.6">
      <c r="A25" s="49">
        <v>23</v>
      </c>
      <c r="B25" s="1">
        <v>6</v>
      </c>
      <c r="C25" s="1">
        <v>7</v>
      </c>
      <c r="D25" s="1">
        <v>8</v>
      </c>
      <c r="E25" s="1">
        <v>9</v>
      </c>
      <c r="F25" s="1">
        <v>10</v>
      </c>
      <c r="G25" s="1">
        <v>11</v>
      </c>
      <c r="H25" s="1">
        <v>12</v>
      </c>
      <c r="I25" s="1"/>
      <c r="J25" s="43">
        <v>0.75</v>
      </c>
    </row>
    <row r="26" spans="1:10" x14ac:dyDescent="0.6">
      <c r="A26" s="49">
        <v>24</v>
      </c>
      <c r="B26" s="1">
        <v>13</v>
      </c>
      <c r="C26" s="1">
        <v>14</v>
      </c>
      <c r="D26" s="1">
        <v>15</v>
      </c>
      <c r="E26" s="1">
        <v>16</v>
      </c>
      <c r="F26" s="1">
        <v>17</v>
      </c>
      <c r="G26" s="1">
        <v>18</v>
      </c>
      <c r="H26" s="1">
        <v>19</v>
      </c>
      <c r="I26" s="1"/>
      <c r="J26" s="43">
        <v>0.77083333333333304</v>
      </c>
    </row>
    <row r="27" spans="1:10" x14ac:dyDescent="0.6">
      <c r="A27" s="49">
        <v>25</v>
      </c>
      <c r="B27" s="1">
        <v>20</v>
      </c>
      <c r="C27" s="1">
        <v>21</v>
      </c>
      <c r="D27" s="1">
        <v>22</v>
      </c>
      <c r="E27" s="1">
        <v>23</v>
      </c>
      <c r="F27" s="1">
        <v>24</v>
      </c>
      <c r="G27" s="1">
        <v>25</v>
      </c>
      <c r="H27" s="1">
        <v>26</v>
      </c>
      <c r="I27" s="1"/>
      <c r="J27" s="43">
        <v>0.79166666666666596</v>
      </c>
    </row>
    <row r="28" spans="1:10" x14ac:dyDescent="0.6">
      <c r="A28" s="49">
        <v>26</v>
      </c>
      <c r="B28" s="1">
        <v>27</v>
      </c>
      <c r="C28" s="1">
        <v>28</v>
      </c>
      <c r="D28" s="1">
        <v>29</v>
      </c>
      <c r="E28" s="1">
        <v>30</v>
      </c>
      <c r="F28" s="1">
        <v>1</v>
      </c>
      <c r="G28" s="1">
        <v>2</v>
      </c>
      <c r="H28" s="1">
        <v>3</v>
      </c>
      <c r="I28" s="1"/>
      <c r="J28" s="43">
        <v>0.8125</v>
      </c>
    </row>
    <row r="29" spans="1:10" x14ac:dyDescent="0.6">
      <c r="A29" s="49">
        <v>27</v>
      </c>
      <c r="B29" s="1">
        <v>4</v>
      </c>
      <c r="C29" s="1">
        <v>5</v>
      </c>
      <c r="D29" s="1">
        <v>6</v>
      </c>
      <c r="E29" s="1">
        <v>7</v>
      </c>
      <c r="F29" s="1">
        <v>8</v>
      </c>
      <c r="G29" s="1">
        <v>9</v>
      </c>
      <c r="H29" s="1">
        <v>10</v>
      </c>
      <c r="I29" s="1"/>
      <c r="J29" s="43">
        <v>0.83333333333333304</v>
      </c>
    </row>
    <row r="30" spans="1:10" x14ac:dyDescent="0.6">
      <c r="A30" s="49">
        <v>28</v>
      </c>
      <c r="B30" s="1">
        <v>11</v>
      </c>
      <c r="C30" s="1">
        <v>12</v>
      </c>
      <c r="D30" s="1">
        <v>13</v>
      </c>
      <c r="E30" s="1">
        <v>14</v>
      </c>
      <c r="F30" s="1">
        <v>15</v>
      </c>
      <c r="G30" s="1">
        <v>16</v>
      </c>
      <c r="H30" s="1">
        <v>17</v>
      </c>
      <c r="I30" s="1"/>
      <c r="J30" s="43">
        <v>0.85416666666666596</v>
      </c>
    </row>
    <row r="31" spans="1:10" x14ac:dyDescent="0.6">
      <c r="A31" s="49">
        <v>29</v>
      </c>
      <c r="B31" s="1">
        <v>18</v>
      </c>
      <c r="C31" s="1">
        <v>19</v>
      </c>
      <c r="D31" s="1">
        <v>20</v>
      </c>
      <c r="E31" s="1">
        <v>21</v>
      </c>
      <c r="F31" s="1">
        <v>22</v>
      </c>
      <c r="G31" s="1">
        <v>23</v>
      </c>
      <c r="H31" s="1">
        <v>24</v>
      </c>
      <c r="I31" s="1"/>
      <c r="J31" s="43">
        <v>0.874999999999999</v>
      </c>
    </row>
    <row r="32" spans="1:10" x14ac:dyDescent="0.6">
      <c r="A32" s="49">
        <v>30</v>
      </c>
      <c r="B32" s="1">
        <v>25</v>
      </c>
      <c r="C32" s="1">
        <v>26</v>
      </c>
      <c r="D32" s="1">
        <v>27</v>
      </c>
      <c r="E32" s="1">
        <v>28</v>
      </c>
      <c r="F32" s="1">
        <v>29</v>
      </c>
      <c r="G32" s="1">
        <v>30</v>
      </c>
      <c r="H32" s="1">
        <v>31</v>
      </c>
      <c r="I32" s="1"/>
      <c r="J32" s="43">
        <v>0.89583333333333304</v>
      </c>
    </row>
    <row r="33" spans="1:10" x14ac:dyDescent="0.6">
      <c r="A33" s="49">
        <v>31</v>
      </c>
      <c r="B33" s="1">
        <v>1</v>
      </c>
      <c r="C33" s="1">
        <v>2</v>
      </c>
      <c r="D33" s="1">
        <v>3</v>
      </c>
      <c r="E33" s="1">
        <v>4</v>
      </c>
      <c r="F33" s="1">
        <v>5</v>
      </c>
      <c r="G33" s="1">
        <v>6</v>
      </c>
      <c r="H33" s="1">
        <v>7</v>
      </c>
      <c r="I33" s="1"/>
      <c r="J33" s="43">
        <v>0.91666666666666596</v>
      </c>
    </row>
    <row r="34" spans="1:10" x14ac:dyDescent="0.6">
      <c r="A34" s="49">
        <v>32</v>
      </c>
      <c r="B34" s="1">
        <v>8</v>
      </c>
      <c r="C34" s="1">
        <v>9</v>
      </c>
      <c r="D34" s="1">
        <v>10</v>
      </c>
      <c r="E34" s="1">
        <v>11</v>
      </c>
      <c r="F34" s="1">
        <v>12</v>
      </c>
      <c r="G34" s="1">
        <v>13</v>
      </c>
      <c r="H34" s="1">
        <v>14</v>
      </c>
      <c r="I34" s="1"/>
      <c r="J34" s="43">
        <v>0.937499999999999</v>
      </c>
    </row>
    <row r="35" spans="1:10" x14ac:dyDescent="0.6">
      <c r="A35" s="49">
        <v>33</v>
      </c>
      <c r="B35" s="1">
        <v>15</v>
      </c>
      <c r="C35" s="1">
        <v>16</v>
      </c>
      <c r="D35" s="1">
        <v>17</v>
      </c>
      <c r="E35" s="1">
        <v>18</v>
      </c>
      <c r="F35" s="1">
        <v>19</v>
      </c>
      <c r="G35" s="1">
        <v>20</v>
      </c>
      <c r="H35" s="1">
        <v>21</v>
      </c>
      <c r="I35" s="1"/>
      <c r="J35" s="43">
        <v>0.95833333333333304</v>
      </c>
    </row>
    <row r="36" spans="1:10" x14ac:dyDescent="0.6">
      <c r="A36" s="49">
        <v>34</v>
      </c>
      <c r="B36" s="1">
        <v>22</v>
      </c>
      <c r="C36" s="1">
        <v>23</v>
      </c>
      <c r="D36" s="1">
        <v>24</v>
      </c>
      <c r="E36" s="1">
        <v>25</v>
      </c>
      <c r="F36" s="1">
        <v>26</v>
      </c>
      <c r="G36" s="1">
        <v>27</v>
      </c>
      <c r="H36" s="1">
        <v>28</v>
      </c>
      <c r="I36" s="1"/>
      <c r="J36" s="43">
        <v>0.97916666666666596</v>
      </c>
    </row>
    <row r="37" spans="1:10" x14ac:dyDescent="0.6">
      <c r="A37" s="49">
        <v>35</v>
      </c>
      <c r="B37" s="1">
        <v>29</v>
      </c>
      <c r="C37" s="1">
        <v>30</v>
      </c>
      <c r="D37" s="1">
        <v>1</v>
      </c>
      <c r="E37" s="1">
        <v>2</v>
      </c>
      <c r="F37" s="1">
        <v>3</v>
      </c>
      <c r="G37" s="1">
        <v>4</v>
      </c>
      <c r="H37" s="1">
        <v>5</v>
      </c>
      <c r="I37" s="1"/>
      <c r="J37" s="43">
        <v>0.999999999999999</v>
      </c>
    </row>
    <row r="38" spans="1:10" x14ac:dyDescent="0.6">
      <c r="A38" s="49">
        <v>36</v>
      </c>
      <c r="B38" s="1">
        <v>6</v>
      </c>
      <c r="C38" s="1">
        <v>7</v>
      </c>
      <c r="D38" s="1">
        <v>8</v>
      </c>
      <c r="E38" s="1">
        <v>9</v>
      </c>
      <c r="F38" s="1">
        <v>10</v>
      </c>
      <c r="G38" s="1">
        <v>11</v>
      </c>
      <c r="H38" s="1">
        <v>12</v>
      </c>
      <c r="I38" s="1"/>
      <c r="J38" s="43">
        <v>1.0208333333333299</v>
      </c>
    </row>
    <row r="39" spans="1:10" x14ac:dyDescent="0.6">
      <c r="A39" s="49">
        <v>37</v>
      </c>
      <c r="B39" s="1">
        <v>13</v>
      </c>
      <c r="C39" s="1">
        <v>14</v>
      </c>
      <c r="D39" s="1">
        <v>15</v>
      </c>
      <c r="E39" s="1">
        <v>16</v>
      </c>
      <c r="F39" s="1">
        <v>17</v>
      </c>
      <c r="G39" s="1">
        <v>18</v>
      </c>
      <c r="H39" s="1">
        <v>19</v>
      </c>
      <c r="I39" s="1"/>
      <c r="J39" s="43">
        <v>1.0416666666666601</v>
      </c>
    </row>
    <row r="40" spans="1:10" x14ac:dyDescent="0.6">
      <c r="A40" s="49">
        <v>38</v>
      </c>
      <c r="B40" s="1">
        <v>20</v>
      </c>
      <c r="C40" s="1">
        <v>21</v>
      </c>
      <c r="D40" s="1">
        <v>22</v>
      </c>
      <c r="E40" s="1">
        <v>23</v>
      </c>
      <c r="F40" s="1">
        <v>24</v>
      </c>
      <c r="G40" s="1">
        <v>25</v>
      </c>
      <c r="H40" s="1">
        <v>26</v>
      </c>
      <c r="I40" s="1"/>
      <c r="J40" s="43">
        <v>1.0625</v>
      </c>
    </row>
    <row r="41" spans="1:10" x14ac:dyDescent="0.6">
      <c r="A41" s="49">
        <v>39</v>
      </c>
      <c r="B41" s="1">
        <v>27</v>
      </c>
      <c r="C41" s="1">
        <v>28</v>
      </c>
      <c r="D41" s="1">
        <v>29</v>
      </c>
      <c r="E41" s="1">
        <v>30</v>
      </c>
      <c r="F41" s="1">
        <v>31</v>
      </c>
      <c r="G41" s="1">
        <v>1</v>
      </c>
      <c r="H41" s="1">
        <v>2</v>
      </c>
      <c r="I41" s="1"/>
      <c r="J41" s="43">
        <v>1.0833333333333299</v>
      </c>
    </row>
    <row r="42" spans="1:10" x14ac:dyDescent="0.6">
      <c r="A42" s="49">
        <v>40</v>
      </c>
      <c r="B42" s="1">
        <v>3</v>
      </c>
      <c r="C42" s="1">
        <v>4</v>
      </c>
      <c r="D42" s="1">
        <v>5</v>
      </c>
      <c r="E42" s="1">
        <v>6</v>
      </c>
      <c r="F42" s="1">
        <v>7</v>
      </c>
      <c r="G42" s="1">
        <v>8</v>
      </c>
      <c r="H42" s="1">
        <v>9</v>
      </c>
      <c r="I42" s="1"/>
      <c r="J42" s="43">
        <v>1.1041666666666601</v>
      </c>
    </row>
    <row r="43" spans="1:10" x14ac:dyDescent="0.6">
      <c r="A43" s="49">
        <v>41</v>
      </c>
      <c r="B43" s="1">
        <v>10</v>
      </c>
      <c r="C43" s="1">
        <v>11</v>
      </c>
      <c r="D43" s="1">
        <v>12</v>
      </c>
      <c r="E43" s="1">
        <v>13</v>
      </c>
      <c r="F43" s="1">
        <v>14</v>
      </c>
      <c r="G43" s="1">
        <v>15</v>
      </c>
      <c r="H43" s="1">
        <v>16</v>
      </c>
      <c r="I43" s="1"/>
      <c r="J43" s="43">
        <v>1.12499999999999</v>
      </c>
    </row>
    <row r="44" spans="1:10" x14ac:dyDescent="0.6">
      <c r="A44" s="49">
        <v>42</v>
      </c>
      <c r="B44" s="1">
        <v>17</v>
      </c>
      <c r="C44" s="1">
        <v>18</v>
      </c>
      <c r="D44" s="1">
        <v>19</v>
      </c>
      <c r="E44" s="1">
        <v>20</v>
      </c>
      <c r="F44" s="1">
        <v>21</v>
      </c>
      <c r="G44" s="1">
        <v>22</v>
      </c>
      <c r="H44" s="1">
        <v>23</v>
      </c>
      <c r="I44" s="1"/>
      <c r="J44" s="43">
        <v>1.1458333333333299</v>
      </c>
    </row>
    <row r="45" spans="1:10" x14ac:dyDescent="0.6">
      <c r="A45" s="49">
        <v>43</v>
      </c>
      <c r="B45" s="1">
        <v>24</v>
      </c>
      <c r="C45" s="1">
        <v>25</v>
      </c>
      <c r="D45" s="1">
        <v>26</v>
      </c>
      <c r="E45" s="1">
        <v>27</v>
      </c>
      <c r="F45" s="1">
        <v>28</v>
      </c>
      <c r="G45" s="1">
        <v>29</v>
      </c>
      <c r="H45" s="1">
        <v>30</v>
      </c>
      <c r="I45" s="1"/>
      <c r="J45" s="43">
        <v>1.1666666666666601</v>
      </c>
    </row>
    <row r="46" spans="1:10" x14ac:dyDescent="0.6">
      <c r="A46" s="49">
        <v>44</v>
      </c>
      <c r="B46" s="1">
        <v>1</v>
      </c>
      <c r="C46" s="1">
        <v>2</v>
      </c>
      <c r="D46" s="1">
        <v>3</v>
      </c>
      <c r="E46" s="1">
        <v>4</v>
      </c>
      <c r="F46" s="1">
        <v>5</v>
      </c>
      <c r="G46" s="1">
        <v>6</v>
      </c>
      <c r="H46" s="1">
        <v>7</v>
      </c>
      <c r="I46" s="1"/>
      <c r="J46" s="43">
        <v>1.18749999999999</v>
      </c>
    </row>
    <row r="47" spans="1:10" x14ac:dyDescent="0.6">
      <c r="A47" s="49">
        <v>45</v>
      </c>
      <c r="B47" s="1">
        <v>8</v>
      </c>
      <c r="C47" s="1">
        <v>9</v>
      </c>
      <c r="D47" s="1">
        <v>10</v>
      </c>
      <c r="E47" s="1">
        <v>11</v>
      </c>
      <c r="F47" s="1">
        <v>12</v>
      </c>
      <c r="G47" s="1">
        <v>13</v>
      </c>
      <c r="H47" s="1">
        <v>14</v>
      </c>
      <c r="I47" s="1"/>
      <c r="J47" s="43">
        <v>1.2083333333333299</v>
      </c>
    </row>
    <row r="48" spans="1:10" x14ac:dyDescent="0.6">
      <c r="A48" s="49">
        <v>46</v>
      </c>
      <c r="B48" s="1">
        <v>15</v>
      </c>
      <c r="C48" s="1">
        <v>16</v>
      </c>
      <c r="D48" s="1">
        <v>17</v>
      </c>
      <c r="E48" s="1">
        <v>18</v>
      </c>
      <c r="F48" s="1">
        <v>19</v>
      </c>
      <c r="G48" s="1">
        <v>20</v>
      </c>
      <c r="H48" s="1">
        <v>21</v>
      </c>
      <c r="I48" s="1"/>
      <c r="J48" s="43">
        <v>1.2291666666666601</v>
      </c>
    </row>
    <row r="49" spans="1:10" x14ac:dyDescent="0.6">
      <c r="A49" s="49">
        <v>47</v>
      </c>
      <c r="B49" s="1">
        <v>22</v>
      </c>
      <c r="C49" s="1">
        <v>23</v>
      </c>
      <c r="D49" s="1">
        <v>24</v>
      </c>
      <c r="E49" s="1">
        <v>25</v>
      </c>
      <c r="F49" s="1">
        <v>26</v>
      </c>
      <c r="G49" s="1">
        <v>27</v>
      </c>
      <c r="H49" s="1">
        <v>28</v>
      </c>
      <c r="I49" s="1"/>
      <c r="J49" s="43">
        <v>1.24999999999999</v>
      </c>
    </row>
    <row r="50" spans="1:10" x14ac:dyDescent="0.6">
      <c r="A50" s="49">
        <v>48</v>
      </c>
      <c r="B50" s="1">
        <v>29</v>
      </c>
      <c r="C50" s="1">
        <v>30</v>
      </c>
      <c r="D50" s="1">
        <v>31</v>
      </c>
      <c r="E50" s="1">
        <v>1</v>
      </c>
      <c r="F50" s="1">
        <v>2</v>
      </c>
      <c r="G50" s="1">
        <v>3</v>
      </c>
      <c r="H50" s="1">
        <v>4</v>
      </c>
      <c r="I50" s="1"/>
    </row>
    <row r="51" spans="1:10" x14ac:dyDescent="0.6">
      <c r="A51" s="49">
        <v>49</v>
      </c>
      <c r="B51" s="1">
        <v>5</v>
      </c>
      <c r="C51" s="1">
        <v>6</v>
      </c>
      <c r="D51" s="1">
        <v>7</v>
      </c>
      <c r="E51" s="1">
        <v>8</v>
      </c>
      <c r="F51" s="1">
        <v>9</v>
      </c>
      <c r="G51" s="1">
        <v>10</v>
      </c>
      <c r="H51" s="1">
        <v>11</v>
      </c>
      <c r="I51" s="1"/>
    </row>
    <row r="52" spans="1:10" x14ac:dyDescent="0.6">
      <c r="A52" s="49">
        <v>50</v>
      </c>
      <c r="B52" s="1">
        <v>12</v>
      </c>
      <c r="C52" s="1">
        <v>13</v>
      </c>
      <c r="D52" s="1">
        <v>14</v>
      </c>
      <c r="E52" s="1">
        <v>15</v>
      </c>
      <c r="F52" s="1">
        <v>16</v>
      </c>
      <c r="G52" s="1">
        <v>17</v>
      </c>
      <c r="H52" s="1">
        <v>18</v>
      </c>
      <c r="I52" s="1"/>
    </row>
    <row r="53" spans="1:10" x14ac:dyDescent="0.6">
      <c r="A53" s="49">
        <v>51</v>
      </c>
      <c r="B53" s="1">
        <v>19</v>
      </c>
      <c r="C53" s="1">
        <v>20</v>
      </c>
      <c r="D53" s="1">
        <v>21</v>
      </c>
      <c r="E53" s="1">
        <v>22</v>
      </c>
      <c r="F53" s="1">
        <v>23</v>
      </c>
      <c r="G53" s="1">
        <v>24</v>
      </c>
      <c r="H53" s="1">
        <v>25</v>
      </c>
      <c r="I53" s="1"/>
    </row>
    <row r="54" spans="1:10" x14ac:dyDescent="0.6">
      <c r="A54" s="49">
        <v>52</v>
      </c>
      <c r="B54" s="1">
        <v>26</v>
      </c>
      <c r="C54" s="1">
        <v>27</v>
      </c>
      <c r="D54" s="1">
        <v>28</v>
      </c>
      <c r="E54" s="1">
        <v>29</v>
      </c>
      <c r="F54" s="1">
        <v>30</v>
      </c>
      <c r="G54" s="1">
        <v>31</v>
      </c>
    </row>
  </sheetData>
  <phoneticPr fontId="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B5063-3AB4-4EA7-9A36-45C0AED85AEF}">
  <sheetPr codeName="Feuil2">
    <pageSetUpPr fitToPage="1"/>
  </sheetPr>
  <dimension ref="A1:AI52"/>
  <sheetViews>
    <sheetView zoomScale="85" zoomScaleNormal="85" workbookViewId="0">
      <selection activeCell="K53" sqref="K53"/>
    </sheetView>
  </sheetViews>
  <sheetFormatPr baseColWidth="10" defaultColWidth="11.41796875" defaultRowHeight="14.4" x14ac:dyDescent="0.55000000000000004"/>
  <cols>
    <col min="1" max="1" width="1.41796875" customWidth="1"/>
    <col min="2" max="2" width="10.15625" customWidth="1"/>
    <col min="3" max="3" width="12" customWidth="1"/>
    <col min="4" max="4" width="6" customWidth="1"/>
    <col min="5" max="5" width="1" customWidth="1"/>
    <col min="6" max="9" width="8.41796875" customWidth="1"/>
    <col min="10" max="10" width="10.15625" customWidth="1"/>
    <col min="11" max="11" width="8.41796875" customWidth="1"/>
    <col min="12" max="12" width="10.578125" customWidth="1"/>
    <col min="13" max="13" width="1" customWidth="1"/>
    <col min="14" max="16" width="8.41796875" customWidth="1"/>
    <col min="17" max="17" width="9.578125" customWidth="1"/>
    <col min="18" max="18" width="1" customWidth="1"/>
    <col min="19" max="19" width="9" customWidth="1"/>
    <col min="20" max="20" width="10.578125" customWidth="1"/>
    <col min="21" max="21" width="1" customWidth="1"/>
    <col min="22" max="22" width="11.83984375" customWidth="1"/>
    <col min="23" max="23" width="10.578125" customWidth="1"/>
    <col min="24" max="24" width="1" customWidth="1"/>
    <col min="25" max="25" width="11.83984375" customWidth="1"/>
    <col min="26" max="26" width="10.578125" customWidth="1"/>
    <col min="27" max="27" width="1" customWidth="1"/>
    <col min="28" max="28" width="8.26171875" customWidth="1"/>
    <col min="29" max="29" width="10.578125" customWidth="1"/>
    <col min="30" max="30" width="1" customWidth="1"/>
    <col min="31" max="31" width="11.83984375" customWidth="1"/>
    <col min="32" max="32" width="10.578125" customWidth="1"/>
    <col min="33" max="33" width="1" customWidth="1"/>
    <col min="34" max="34" width="20.15625" customWidth="1"/>
    <col min="35" max="35" width="1.578125" customWidth="1"/>
  </cols>
  <sheetData>
    <row r="1" spans="1:35" ht="14.7" thickBot="1" x14ac:dyDescent="0.6"/>
    <row r="2" spans="1:35" ht="21" customHeight="1" thickTop="1" thickBot="1" x14ac:dyDescent="0.6">
      <c r="B2" s="32"/>
      <c r="C2" s="32">
        <v>2021</v>
      </c>
      <c r="F2" s="82" t="s">
        <v>58</v>
      </c>
      <c r="G2" s="83"/>
      <c r="H2" s="84"/>
      <c r="AF2" s="61" t="s">
        <v>74</v>
      </c>
      <c r="AH2" s="62">
        <f>AH20</f>
        <v>0</v>
      </c>
    </row>
    <row r="3" spans="1:35" ht="7.9" customHeight="1" thickTop="1" thickBot="1" x14ac:dyDescent="0.6">
      <c r="AF3" s="60"/>
    </row>
    <row r="4" spans="1:35" ht="21" customHeight="1" thickBot="1" x14ac:dyDescent="0.6">
      <c r="C4" s="85" t="s">
        <v>59</v>
      </c>
      <c r="D4" s="86"/>
      <c r="E4" s="86"/>
      <c r="F4" s="86"/>
      <c r="G4" s="87"/>
      <c r="H4" s="88" t="str">
        <f ca="1">MID(CELL("nomfichier",$H$4),FIND("]",CELL("nomfichier",$H$4))+1,32)</f>
        <v>Onglet de référence</v>
      </c>
      <c r="I4" s="88"/>
      <c r="J4" s="88"/>
      <c r="K4" s="88"/>
      <c r="L4" s="89"/>
      <c r="AF4" s="61" t="s">
        <v>73</v>
      </c>
      <c r="AH4" s="62">
        <f>AH30</f>
        <v>0</v>
      </c>
    </row>
    <row r="5" spans="1:35" ht="7.9" customHeight="1" thickBot="1" x14ac:dyDescent="0.6">
      <c r="AF5" s="60"/>
    </row>
    <row r="6" spans="1:35" ht="21" customHeight="1" thickTop="1" thickBot="1" x14ac:dyDescent="0.6">
      <c r="B6" s="90" t="s">
        <v>53</v>
      </c>
      <c r="C6" s="91"/>
      <c r="F6" s="85" t="s">
        <v>38</v>
      </c>
      <c r="G6" s="87"/>
      <c r="H6" s="92"/>
      <c r="I6" s="92"/>
      <c r="J6" s="92"/>
      <c r="K6" s="92"/>
      <c r="L6" s="93"/>
      <c r="AF6" s="61" t="s">
        <v>72</v>
      </c>
      <c r="AH6" s="62">
        <f>AH40</f>
        <v>0</v>
      </c>
    </row>
    <row r="7" spans="1:35" ht="7.9" customHeight="1" thickTop="1" thickBot="1" x14ac:dyDescent="0.6"/>
    <row r="8" spans="1:35" ht="21.6" customHeight="1" thickBot="1" x14ac:dyDescent="0.6">
      <c r="AF8" s="61" t="s">
        <v>71</v>
      </c>
      <c r="AH8" s="62">
        <f>AH50</f>
        <v>0</v>
      </c>
    </row>
    <row r="9" spans="1:35" ht="7.9" customHeight="1" thickBot="1" x14ac:dyDescent="0.6">
      <c r="AF9" s="60"/>
    </row>
    <row r="10" spans="1:35" ht="20.65" customHeight="1" thickBot="1" x14ac:dyDescent="0.6">
      <c r="AF10" s="61" t="s">
        <v>75</v>
      </c>
      <c r="AH10" s="63">
        <f>AH2+AH4+AH6+AH8</f>
        <v>0</v>
      </c>
    </row>
    <row r="11" spans="1:35" ht="7.9" customHeight="1" thickBot="1" x14ac:dyDescent="0.6"/>
    <row r="12" spans="1:35" ht="52.5" customHeight="1" thickBot="1" x14ac:dyDescent="0.6">
      <c r="A12" s="10"/>
      <c r="B12" s="13" t="s">
        <v>70</v>
      </c>
      <c r="C12" s="56" t="s">
        <v>33</v>
      </c>
      <c r="D12" s="57">
        <v>5</v>
      </c>
      <c r="E12" s="10"/>
      <c r="F12" s="75" t="s">
        <v>24</v>
      </c>
      <c r="G12" s="76"/>
      <c r="H12" s="75" t="s">
        <v>25</v>
      </c>
      <c r="I12" s="76"/>
      <c r="J12" s="33" t="s">
        <v>63</v>
      </c>
      <c r="K12" s="33" t="s">
        <v>32</v>
      </c>
      <c r="L12" s="11" t="s">
        <v>27</v>
      </c>
      <c r="M12" s="10"/>
      <c r="N12" s="75" t="s">
        <v>36</v>
      </c>
      <c r="O12" s="76"/>
      <c r="P12" s="13" t="s">
        <v>37</v>
      </c>
      <c r="Q12" s="11" t="s">
        <v>27</v>
      </c>
      <c r="R12" s="10"/>
      <c r="S12" s="13" t="s">
        <v>60</v>
      </c>
      <c r="T12" s="11" t="s">
        <v>27</v>
      </c>
      <c r="U12" s="10"/>
      <c r="V12" s="14" t="s">
        <v>35</v>
      </c>
      <c r="W12" s="11" t="s">
        <v>27</v>
      </c>
      <c r="X12" s="10"/>
      <c r="Y12" s="14" t="s">
        <v>62</v>
      </c>
      <c r="Z12" s="11" t="s">
        <v>27</v>
      </c>
      <c r="AA12" s="10"/>
      <c r="AB12" s="14" t="s">
        <v>61</v>
      </c>
      <c r="AC12" s="11" t="s">
        <v>27</v>
      </c>
      <c r="AD12" s="10"/>
      <c r="AE12" s="14" t="s">
        <v>52</v>
      </c>
      <c r="AF12" s="11" t="s">
        <v>27</v>
      </c>
      <c r="AG12" s="10"/>
      <c r="AH12" s="12" t="s">
        <v>7</v>
      </c>
      <c r="AI12" s="10"/>
    </row>
    <row r="13" spans="1:35" s="19" customFormat="1" ht="21" customHeight="1" x14ac:dyDescent="0.55000000000000004">
      <c r="A13" s="15"/>
      <c r="B13" s="64"/>
      <c r="C13" s="20" t="s">
        <v>51</v>
      </c>
      <c r="D13" s="21">
        <f>VLOOKUP($D$12,' Base des Index'!A:H,2,0)</f>
        <v>31</v>
      </c>
      <c r="E13" s="15"/>
      <c r="F13" s="36"/>
      <c r="G13" s="37"/>
      <c r="H13" s="36"/>
      <c r="I13" s="37"/>
      <c r="J13" s="46">
        <f t="shared" ref="J13:J19" si="0">((MOD(G13-F13,1)+MOD(I13-H13,1))*24)</f>
        <v>0</v>
      </c>
      <c r="K13" s="44">
        <f t="shared" ref="K13" si="1">((MOD(G13-F13,1)+MOD(I13-H13,1))*$B$13)*24</f>
        <v>0</v>
      </c>
      <c r="L13" s="67">
        <f>IF(ISERROR($K$13)*VLOOKUP($B$6,' Base des Index'!$L$1:$Q$6,CHOOSE(ROWS($1:1),2,2,2,2,2,3,4),FALSE),"",($K$13)*VLOOKUP($B$6,' Base des Index'!$L$1:$Q$6,CHOOSE(ROWS($1:1),2,2,2,2,2,3,4),FALSE))</f>
        <v>0</v>
      </c>
      <c r="M13" s="15"/>
      <c r="N13" s="34"/>
      <c r="O13" s="35"/>
      <c r="P13" s="45">
        <f>MOD(O13-N13,1)</f>
        <v>0</v>
      </c>
      <c r="Q13" s="59">
        <f>IF(ISERROR(P13*24)*75,"",(P13*24)*75)</f>
        <v>0</v>
      </c>
      <c r="R13" s="15"/>
      <c r="S13" s="16"/>
      <c r="T13" s="41">
        <f>((S13*$B$13)*20)</f>
        <v>0</v>
      </c>
      <c r="U13" s="15"/>
      <c r="V13" s="58"/>
      <c r="W13" s="41">
        <f t="shared" ref="W13:W19" si="2">SUM(V13*0.6)</f>
        <v>0</v>
      </c>
      <c r="X13" s="15"/>
      <c r="Y13" s="16"/>
      <c r="Z13" s="41">
        <f>SUM(Y13*$B$13)*25</f>
        <v>0</v>
      </c>
      <c r="AA13" s="15"/>
      <c r="AB13" s="16"/>
      <c r="AC13" s="41">
        <f>SUM(AB13*$B$13)*110</f>
        <v>0</v>
      </c>
      <c r="AD13" s="15"/>
      <c r="AE13" s="16"/>
      <c r="AF13" s="41">
        <f>AE13</f>
        <v>0</v>
      </c>
      <c r="AG13" s="15"/>
      <c r="AH13" s="18"/>
      <c r="AI13" s="15"/>
    </row>
    <row r="14" spans="1:35" s="19" customFormat="1" ht="21" customHeight="1" x14ac:dyDescent="0.55000000000000004">
      <c r="A14" s="15"/>
      <c r="B14" s="65"/>
      <c r="C14" s="22" t="s">
        <v>40</v>
      </c>
      <c r="D14" s="21">
        <f>VLOOKUP($D$12,' Base des Index'!A:H,3,0)</f>
        <v>1</v>
      </c>
      <c r="E14" s="15"/>
      <c r="F14" s="36"/>
      <c r="G14" s="37"/>
      <c r="H14" s="36"/>
      <c r="I14" s="37"/>
      <c r="J14" s="46">
        <f t="shared" si="0"/>
        <v>0</v>
      </c>
      <c r="K14" s="44">
        <f>((MOD(G14-F14,1)+MOD(I14-H14,1))*$B$14)*24</f>
        <v>0</v>
      </c>
      <c r="L14" s="67">
        <f>IF(ISERROR($K$14)*VLOOKUP($B$6,' Base des Index'!$L$1:$Q$6,CHOOSE(ROWS($1:2),2,2,2,2,2,3,4),FALSE),"",($K$14)*VLOOKUP($B$6,' Base des Index'!$L$1:$Q$6,CHOOSE(ROWS($1:2),2,2,2,2,2,3,4),FALSE))</f>
        <v>0</v>
      </c>
      <c r="M14" s="15"/>
      <c r="N14" s="36"/>
      <c r="O14" s="37"/>
      <c r="P14" s="45">
        <f t="shared" ref="P14:P19" si="3">MOD(O14-N14,1)</f>
        <v>0</v>
      </c>
      <c r="Q14" s="59">
        <f t="shared" ref="Q14:Q17" si="4">IF(ISERROR(P14*24)*75,"",(P14*24)*75)</f>
        <v>0</v>
      </c>
      <c r="R14" s="15"/>
      <c r="S14" s="16"/>
      <c r="T14" s="41">
        <f>((S14*$B$14*20))</f>
        <v>0</v>
      </c>
      <c r="U14" s="15"/>
      <c r="V14" s="58"/>
      <c r="W14" s="41">
        <f t="shared" si="2"/>
        <v>0</v>
      </c>
      <c r="X14" s="15"/>
      <c r="Y14" s="16"/>
      <c r="Z14" s="41">
        <f>SUM(Y14*$B$14)*25</f>
        <v>0</v>
      </c>
      <c r="AA14" s="15"/>
      <c r="AB14" s="16"/>
      <c r="AC14" s="41">
        <f>SUM(AB14*$B$14)*110</f>
        <v>0</v>
      </c>
      <c r="AD14" s="15"/>
      <c r="AE14" s="16"/>
      <c r="AF14" s="41">
        <f t="shared" ref="AF14:AF19" si="5">AE14</f>
        <v>0</v>
      </c>
      <c r="AG14" s="15"/>
      <c r="AH14" s="18"/>
      <c r="AI14" s="15"/>
    </row>
    <row r="15" spans="1:35" s="19" customFormat="1" ht="21" customHeight="1" x14ac:dyDescent="0.55000000000000004">
      <c r="A15" s="15"/>
      <c r="B15" s="65"/>
      <c r="C15" s="22" t="s">
        <v>41</v>
      </c>
      <c r="D15" s="21">
        <f>VLOOKUP($D$12,' Base des Index'!A:H,4,0)</f>
        <v>2</v>
      </c>
      <c r="E15" s="15"/>
      <c r="F15" s="36"/>
      <c r="G15" s="37"/>
      <c r="H15" s="36"/>
      <c r="I15" s="37"/>
      <c r="J15" s="46">
        <f t="shared" si="0"/>
        <v>0</v>
      </c>
      <c r="K15" s="44">
        <f>((MOD(G15-F15,1)+MOD(I15-H15,1))*$B$15)*24</f>
        <v>0</v>
      </c>
      <c r="L15" s="67">
        <f>IF(ISERROR($K$15)*VLOOKUP($B$6,' Base des Index'!$L$1:$Q$6,CHOOSE(ROWS($1:3),2,2,2,2,2,3,4),FALSE),"",($K$15)*VLOOKUP($B$6,' Base des Index'!$L$1:$Q$6,CHOOSE(ROWS($1:3),2,2,2,2,2,3,4),FALSE))</f>
        <v>0</v>
      </c>
      <c r="M15" s="15"/>
      <c r="N15" s="36"/>
      <c r="O15" s="37"/>
      <c r="P15" s="45">
        <f t="shared" si="3"/>
        <v>0</v>
      </c>
      <c r="Q15" s="59">
        <f t="shared" si="4"/>
        <v>0</v>
      </c>
      <c r="R15" s="15"/>
      <c r="S15" s="16"/>
      <c r="T15" s="41">
        <f>((S15*$B$15)*20)</f>
        <v>0</v>
      </c>
      <c r="U15" s="15"/>
      <c r="V15" s="58"/>
      <c r="W15" s="41">
        <f t="shared" si="2"/>
        <v>0</v>
      </c>
      <c r="X15" s="15"/>
      <c r="Y15" s="16"/>
      <c r="Z15" s="41">
        <f>SUM(Y15*$B$15)*25</f>
        <v>0</v>
      </c>
      <c r="AA15" s="15"/>
      <c r="AB15" s="16"/>
      <c r="AC15" s="41">
        <f>SUM(AB15*$B$15)*110</f>
        <v>0</v>
      </c>
      <c r="AD15" s="15"/>
      <c r="AE15" s="16"/>
      <c r="AF15" s="41">
        <f t="shared" si="5"/>
        <v>0</v>
      </c>
      <c r="AG15" s="15"/>
      <c r="AH15" s="18"/>
      <c r="AI15" s="15"/>
    </row>
    <row r="16" spans="1:35" s="19" customFormat="1" ht="21" customHeight="1" x14ac:dyDescent="0.55000000000000004">
      <c r="A16" s="15"/>
      <c r="B16" s="65"/>
      <c r="C16" s="22" t="s">
        <v>34</v>
      </c>
      <c r="D16" s="21">
        <f>VLOOKUP($D$12,' Base des Index'!A:H,5,0)</f>
        <v>3</v>
      </c>
      <c r="E16" s="15"/>
      <c r="F16" s="36"/>
      <c r="G16" s="37"/>
      <c r="H16" s="36"/>
      <c r="I16" s="37"/>
      <c r="J16" s="46">
        <f t="shared" si="0"/>
        <v>0</v>
      </c>
      <c r="K16" s="44">
        <f>((MOD(G16-F16,1)+MOD(I16-H16,1))*$B$16)*24</f>
        <v>0</v>
      </c>
      <c r="L16" s="67">
        <f>IF(ISERROR($K$16)*VLOOKUP($B$6,' Base des Index'!$L$1:$Q$6,CHOOSE(ROWS($1:4),2,2,2,2,2,3,4),FALSE),"",($K$16)*VLOOKUP($B$6,' Base des Index'!$L$1:$Q$6,CHOOSE(ROWS($1:4),2,2,2,2,2,3,4),FALSE))</f>
        <v>0</v>
      </c>
      <c r="M16" s="15"/>
      <c r="N16" s="36"/>
      <c r="O16" s="37"/>
      <c r="P16" s="45">
        <f t="shared" si="3"/>
        <v>0</v>
      </c>
      <c r="Q16" s="59">
        <f t="shared" si="4"/>
        <v>0</v>
      </c>
      <c r="R16" s="15"/>
      <c r="S16" s="16"/>
      <c r="T16" s="41">
        <f>((S16*$B$16)*20)</f>
        <v>0</v>
      </c>
      <c r="U16" s="15"/>
      <c r="V16" s="58"/>
      <c r="W16" s="41">
        <f t="shared" si="2"/>
        <v>0</v>
      </c>
      <c r="X16" s="15"/>
      <c r="Y16" s="16"/>
      <c r="Z16" s="41">
        <f>SUM(Y16*$B$16)*25</f>
        <v>0</v>
      </c>
      <c r="AA16" s="15"/>
      <c r="AB16" s="16"/>
      <c r="AC16" s="41">
        <f>SUM(AB16*$B$16)*110</f>
        <v>0</v>
      </c>
      <c r="AD16" s="15"/>
      <c r="AE16" s="16"/>
      <c r="AF16" s="41">
        <f t="shared" si="5"/>
        <v>0</v>
      </c>
      <c r="AG16" s="15"/>
      <c r="AH16" s="18"/>
      <c r="AI16" s="15"/>
    </row>
    <row r="17" spans="1:35" s="19" customFormat="1" ht="21" customHeight="1" x14ac:dyDescent="0.55000000000000004">
      <c r="A17" s="15"/>
      <c r="B17" s="65"/>
      <c r="C17" s="22" t="s">
        <v>42</v>
      </c>
      <c r="D17" s="21">
        <f>VLOOKUP($D$12,' Base des Index'!A:H,6,0)</f>
        <v>4</v>
      </c>
      <c r="E17" s="15"/>
      <c r="F17" s="36"/>
      <c r="G17" s="37"/>
      <c r="H17" s="36"/>
      <c r="I17" s="37"/>
      <c r="J17" s="46">
        <f t="shared" si="0"/>
        <v>0</v>
      </c>
      <c r="K17" s="44">
        <f>((MOD(G17-F17,1)+MOD(I17-H17,1))*$B$17)*24</f>
        <v>0</v>
      </c>
      <c r="L17" s="67">
        <f>IF(ISERROR($K$17)*VLOOKUP($B$6,' Base des Index'!$L$1:$Q$6,CHOOSE(ROWS($1:5),2,2,2,2,2,3,4),FALSE),"",($K$17)*VLOOKUP($B$6,' Base des Index'!$L$1:$Q$6,CHOOSE(ROWS($1:5),2,2,2,2,2,3,4),FALSE))</f>
        <v>0</v>
      </c>
      <c r="M17" s="15"/>
      <c r="N17" s="36"/>
      <c r="O17" s="37"/>
      <c r="P17" s="45">
        <f t="shared" si="3"/>
        <v>0</v>
      </c>
      <c r="Q17" s="59">
        <f t="shared" si="4"/>
        <v>0</v>
      </c>
      <c r="R17" s="15"/>
      <c r="S17" s="16"/>
      <c r="T17" s="41">
        <f>((S17*$B$17)*20)</f>
        <v>0</v>
      </c>
      <c r="U17" s="15"/>
      <c r="V17" s="58"/>
      <c r="W17" s="41">
        <f t="shared" si="2"/>
        <v>0</v>
      </c>
      <c r="X17" s="15"/>
      <c r="Y17" s="16"/>
      <c r="Z17" s="41">
        <f>SUM(Y17*$B$17)*25</f>
        <v>0</v>
      </c>
      <c r="AA17" s="15"/>
      <c r="AB17" s="16"/>
      <c r="AC17" s="41">
        <f>SUM(AB17*$B$17)*110</f>
        <v>0</v>
      </c>
      <c r="AD17" s="15"/>
      <c r="AE17" s="16"/>
      <c r="AF17" s="41">
        <f t="shared" si="5"/>
        <v>0</v>
      </c>
      <c r="AG17" s="15"/>
      <c r="AH17" s="18"/>
      <c r="AI17" s="15"/>
    </row>
    <row r="18" spans="1:35" s="19" customFormat="1" ht="21" customHeight="1" x14ac:dyDescent="0.55000000000000004">
      <c r="A18" s="15"/>
      <c r="B18" s="65"/>
      <c r="C18" s="22" t="s">
        <v>43</v>
      </c>
      <c r="D18" s="21">
        <f>VLOOKUP($D$12,' Base des Index'!A:H,7,0)</f>
        <v>5</v>
      </c>
      <c r="E18" s="15"/>
      <c r="F18" s="36"/>
      <c r="G18" s="37"/>
      <c r="H18" s="36"/>
      <c r="I18" s="37"/>
      <c r="J18" s="46">
        <f t="shared" si="0"/>
        <v>0</v>
      </c>
      <c r="K18" s="44">
        <f>((MOD(G18-F18,1)+MOD(I18-H18,1))*$B$18)*24</f>
        <v>0</v>
      </c>
      <c r="L18" s="67">
        <f>IF(ISERROR($K$18)*VLOOKUP($B$6,' Base des Index'!$L$1:$Q$6,CHOOSE(ROWS($1:6),2,2,2,2,2,3,4),FALSE),"",($K$18)*VLOOKUP($B$6,' Base des Index'!$L$1:$Q$6,CHOOSE(ROWS($1:6),2,2,2,2,2,3,4),FALSE))</f>
        <v>0</v>
      </c>
      <c r="M18" s="15"/>
      <c r="N18" s="36"/>
      <c r="O18" s="37"/>
      <c r="P18" s="45">
        <f t="shared" si="3"/>
        <v>0</v>
      </c>
      <c r="Q18" s="59">
        <f>IF(ISERROR(P18*24)*110,"",(P18*24)*110)</f>
        <v>0</v>
      </c>
      <c r="R18" s="15"/>
      <c r="S18" s="16"/>
      <c r="T18" s="41">
        <f>((S18*$B$18)*20)</f>
        <v>0</v>
      </c>
      <c r="U18" s="15"/>
      <c r="V18" s="58"/>
      <c r="W18" s="41">
        <f t="shared" si="2"/>
        <v>0</v>
      </c>
      <c r="X18" s="15"/>
      <c r="Y18" s="16"/>
      <c r="Z18" s="41">
        <f>SUM(Y18*$B$18)*30</f>
        <v>0</v>
      </c>
      <c r="AA18" s="15"/>
      <c r="AB18" s="17"/>
      <c r="AC18" s="41">
        <f>SUM(AB18*$B$18)*110</f>
        <v>0</v>
      </c>
      <c r="AD18" s="15"/>
      <c r="AE18" s="17"/>
      <c r="AF18" s="41">
        <f t="shared" si="5"/>
        <v>0</v>
      </c>
      <c r="AG18" s="15"/>
      <c r="AH18" s="18"/>
      <c r="AI18" s="15"/>
    </row>
    <row r="19" spans="1:35" s="19" customFormat="1" ht="21" customHeight="1" thickBot="1" x14ac:dyDescent="0.6">
      <c r="B19" s="66"/>
      <c r="C19" s="23" t="s">
        <v>39</v>
      </c>
      <c r="D19" s="24">
        <f>VLOOKUP($D$12,' Base des Index'!A:H,8,0)</f>
        <v>6</v>
      </c>
      <c r="F19" s="36"/>
      <c r="G19" s="37"/>
      <c r="H19" s="36"/>
      <c r="I19" s="37"/>
      <c r="J19" s="46">
        <f t="shared" si="0"/>
        <v>0</v>
      </c>
      <c r="K19" s="44">
        <f>((MOD(G19-F19,1)+MOD(I19-H19,1))*$B$19)*24</f>
        <v>0</v>
      </c>
      <c r="L19" s="67">
        <f>IF(ISERROR($K$19)*VLOOKUP($B$6,' Base des Index'!$L$1:$Q$6,CHOOSE(ROWS($1:7),2,2,2,2,2,3,4),FALSE),"",($K$19)*VLOOKUP($B$6,' Base des Index'!$L$1:$Q$6,CHOOSE(ROWS($1:7),2,2,2,2,2,3,4),FALSE))</f>
        <v>0</v>
      </c>
      <c r="N19" s="38"/>
      <c r="O19" s="39"/>
      <c r="P19" s="45">
        <f t="shared" si="3"/>
        <v>0</v>
      </c>
      <c r="Q19" s="59">
        <f>IF(ISERROR(P19*24)*110,"",(P19*24)*110)</f>
        <v>0</v>
      </c>
      <c r="S19" s="25"/>
      <c r="T19" s="41">
        <f>((S19*$B$19)*20)</f>
        <v>0</v>
      </c>
      <c r="V19" s="58"/>
      <c r="W19" s="42">
        <f t="shared" si="2"/>
        <v>0</v>
      </c>
      <c r="Y19" s="16"/>
      <c r="Z19" s="41">
        <f>SUM(Y19*$B$19)*30</f>
        <v>0</v>
      </c>
      <c r="AB19" s="26"/>
      <c r="AC19" s="41">
        <f>SUM(AB19*$B$19)*110</f>
        <v>0</v>
      </c>
      <c r="AE19" s="26"/>
      <c r="AF19" s="42">
        <f t="shared" si="5"/>
        <v>0</v>
      </c>
      <c r="AH19" s="27"/>
      <c r="AI19" s="15"/>
    </row>
    <row r="20" spans="1:35" s="28" customFormat="1" ht="21" customHeight="1" thickBot="1" x14ac:dyDescent="0.6">
      <c r="C20" s="77" t="s">
        <v>26</v>
      </c>
      <c r="D20" s="78"/>
      <c r="F20" s="79"/>
      <c r="G20" s="80"/>
      <c r="H20" s="80"/>
      <c r="I20" s="81"/>
      <c r="J20" s="48">
        <f>SUM(J13:J19)</f>
        <v>0</v>
      </c>
      <c r="K20" s="47">
        <f>SUM(K13:K19)</f>
        <v>0</v>
      </c>
      <c r="L20" s="30">
        <f>SUM(L13:L19)</f>
        <v>0</v>
      </c>
      <c r="N20" s="79"/>
      <c r="O20" s="81"/>
      <c r="P20" s="29">
        <f>SUM(P13:P19)</f>
        <v>0</v>
      </c>
      <c r="Q20" s="30">
        <f>SUM(Q13:Q19)</f>
        <v>0</v>
      </c>
      <c r="S20" s="69">
        <f>SUM(S13:S19)</f>
        <v>0</v>
      </c>
      <c r="T20" s="30">
        <f>SUM(T13:T19)</f>
        <v>0</v>
      </c>
      <c r="V20" s="68">
        <f>SUM(V13:V19)</f>
        <v>0</v>
      </c>
      <c r="W20" s="30">
        <f>SUM(W13:W19)</f>
        <v>0</v>
      </c>
      <c r="Y20" s="29">
        <f>SUM(Y14:Y19)</f>
        <v>0</v>
      </c>
      <c r="Z20" s="30">
        <f>SUM(Z13:Z19)</f>
        <v>0</v>
      </c>
      <c r="AB20" s="68">
        <f>SUM(AB13:AB19)</f>
        <v>0</v>
      </c>
      <c r="AC20" s="30">
        <f>SUM(AC13:AC19)</f>
        <v>0</v>
      </c>
      <c r="AE20" s="68"/>
      <c r="AF20" s="30">
        <f>SUM(AF13:AF19)</f>
        <v>0</v>
      </c>
      <c r="AH20" s="40">
        <f>SUM(L20+T20+Z20+W20+Q20+AF20+AC20)</f>
        <v>0</v>
      </c>
      <c r="AI20" s="31"/>
    </row>
    <row r="21" spans="1:35" ht="7.9" customHeight="1" thickBot="1" x14ac:dyDescent="0.6"/>
    <row r="22" spans="1:35" ht="52.5" customHeight="1" thickBot="1" x14ac:dyDescent="0.6">
      <c r="A22" s="10"/>
      <c r="B22" s="13" t="s">
        <v>70</v>
      </c>
      <c r="C22" s="56" t="s">
        <v>33</v>
      </c>
      <c r="D22" s="57">
        <v>6</v>
      </c>
      <c r="E22" s="10"/>
      <c r="F22" s="75" t="s">
        <v>24</v>
      </c>
      <c r="G22" s="76"/>
      <c r="H22" s="75" t="s">
        <v>25</v>
      </c>
      <c r="I22" s="76"/>
      <c r="J22" s="33" t="s">
        <v>63</v>
      </c>
      <c r="K22" s="33" t="s">
        <v>32</v>
      </c>
      <c r="L22" s="11" t="s">
        <v>27</v>
      </c>
      <c r="M22" s="10"/>
      <c r="N22" s="75" t="s">
        <v>36</v>
      </c>
      <c r="O22" s="76"/>
      <c r="P22" s="13" t="s">
        <v>37</v>
      </c>
      <c r="Q22" s="11" t="s">
        <v>27</v>
      </c>
      <c r="R22" s="10"/>
      <c r="S22" s="13" t="s">
        <v>60</v>
      </c>
      <c r="T22" s="11" t="s">
        <v>27</v>
      </c>
      <c r="U22" s="10"/>
      <c r="V22" s="14" t="s">
        <v>35</v>
      </c>
      <c r="W22" s="11" t="s">
        <v>27</v>
      </c>
      <c r="X22" s="10"/>
      <c r="Y22" s="14" t="s">
        <v>62</v>
      </c>
      <c r="Z22" s="11" t="s">
        <v>27</v>
      </c>
      <c r="AA22" s="10"/>
      <c r="AB22" s="14" t="s">
        <v>61</v>
      </c>
      <c r="AC22" s="11" t="s">
        <v>27</v>
      </c>
      <c r="AD22" s="10"/>
      <c r="AE22" s="14" t="s">
        <v>52</v>
      </c>
      <c r="AF22" s="11" t="s">
        <v>27</v>
      </c>
      <c r="AG22" s="10"/>
      <c r="AH22" s="12" t="s">
        <v>7</v>
      </c>
      <c r="AI22" s="10"/>
    </row>
    <row r="23" spans="1:35" s="19" customFormat="1" ht="21" customHeight="1" x14ac:dyDescent="0.55000000000000004">
      <c r="A23" s="15"/>
      <c r="B23" s="64"/>
      <c r="C23" s="20" t="s">
        <v>51</v>
      </c>
      <c r="D23" s="21">
        <f>VLOOKUP($D$22,' Base des Index'!A:H,2,0)</f>
        <v>7</v>
      </c>
      <c r="E23" s="15"/>
      <c r="F23" s="36"/>
      <c r="G23" s="37"/>
      <c r="H23" s="36"/>
      <c r="I23" s="37"/>
      <c r="J23" s="46">
        <f t="shared" ref="J23:J29" si="6">((MOD(G23-F23,1)+MOD(I23-H23,1))*24)</f>
        <v>0</v>
      </c>
      <c r="K23" s="44">
        <f>((MOD(G23-F23,1)+MOD(I23-H23,1))*$B$23)*24</f>
        <v>0</v>
      </c>
      <c r="L23" s="67">
        <f>IF(ISERROR($K$23)*VLOOKUP($B$6,' Base des Index'!$L$1:$Q$6,CHOOSE(ROWS($1:1),2,2,2,2,2,3,4),FALSE),"",($K$23)*VLOOKUP($B$6,' Base des Index'!$L$1:$Q$6,CHOOSE(ROWS($1:1),2,2,2,2,2,3,4),FALSE))</f>
        <v>0</v>
      </c>
      <c r="M23" s="15"/>
      <c r="N23" s="34"/>
      <c r="O23" s="35"/>
      <c r="P23" s="45">
        <f>MOD(O23-N23,1)</f>
        <v>0</v>
      </c>
      <c r="Q23" s="59">
        <f>IF(ISERROR(P23*24)*75,"",(P23*24)*75)</f>
        <v>0</v>
      </c>
      <c r="R23" s="15"/>
      <c r="S23" s="16"/>
      <c r="T23" s="41">
        <f>((S23*$B$23)*20)</f>
        <v>0</v>
      </c>
      <c r="U23" s="15"/>
      <c r="V23" s="58"/>
      <c r="W23" s="41">
        <f t="shared" ref="W23:W29" si="7">SUM(V23*0.6)</f>
        <v>0</v>
      </c>
      <c r="X23" s="15"/>
      <c r="Y23" s="16"/>
      <c r="Z23" s="41">
        <f>SUM(Y23*$B$13)*25</f>
        <v>0</v>
      </c>
      <c r="AA23" s="15"/>
      <c r="AB23" s="16"/>
      <c r="AC23" s="41">
        <f>SUM(AB23*$B$23)*110</f>
        <v>0</v>
      </c>
      <c r="AD23" s="15"/>
      <c r="AE23" s="16"/>
      <c r="AF23" s="41">
        <f>AE23</f>
        <v>0</v>
      </c>
      <c r="AG23" s="15"/>
      <c r="AH23" s="18"/>
      <c r="AI23" s="15"/>
    </row>
    <row r="24" spans="1:35" s="19" customFormat="1" ht="21" customHeight="1" x14ac:dyDescent="0.55000000000000004">
      <c r="A24" s="15"/>
      <c r="B24" s="65"/>
      <c r="C24" s="22" t="s">
        <v>40</v>
      </c>
      <c r="D24" s="21">
        <f>VLOOKUP($D$22,' Base des Index'!A:H,3,0)</f>
        <v>8</v>
      </c>
      <c r="E24" s="15"/>
      <c r="F24" s="36"/>
      <c r="G24" s="37"/>
      <c r="H24" s="36"/>
      <c r="I24" s="37"/>
      <c r="J24" s="46">
        <f t="shared" si="6"/>
        <v>0</v>
      </c>
      <c r="K24" s="44">
        <f>((MOD(G24-F24,1)+MOD(I24-H24,1))*$B$24)*24</f>
        <v>0</v>
      </c>
      <c r="L24" s="67">
        <f>IF(ISERROR($K$24)*VLOOKUP($B$6,' Base des Index'!$L$1:$Q$6,CHOOSE(ROWS($1:1),2,2,2,2,2,3,4),FALSE),"",($K$24)*VLOOKUP($B$6,' Base des Index'!$L$1:$Q$6,CHOOSE(ROWS($1:1),2,2,2,2,2,3,4),FALSE))</f>
        <v>0</v>
      </c>
      <c r="M24" s="15"/>
      <c r="N24" s="36"/>
      <c r="O24" s="37"/>
      <c r="P24" s="45">
        <f t="shared" ref="P24:P29" si="8">MOD(O24-N24,1)</f>
        <v>0</v>
      </c>
      <c r="Q24" s="59">
        <f t="shared" ref="Q24:Q27" si="9">IF(ISERROR(P24*24)*75,"",(P24*24)*75)</f>
        <v>0</v>
      </c>
      <c r="R24" s="15"/>
      <c r="S24" s="16"/>
      <c r="T24" s="41">
        <f>((S24*$B$24*20))</f>
        <v>0</v>
      </c>
      <c r="U24" s="15"/>
      <c r="V24" s="58"/>
      <c r="W24" s="41">
        <f t="shared" si="7"/>
        <v>0</v>
      </c>
      <c r="X24" s="15"/>
      <c r="Y24" s="16"/>
      <c r="Z24" s="41">
        <f>SUM(Y24*$B$14)*25</f>
        <v>0</v>
      </c>
      <c r="AA24" s="15"/>
      <c r="AB24" s="16"/>
      <c r="AC24" s="41">
        <f>SUM(AB24*$B$24)*110</f>
        <v>0</v>
      </c>
      <c r="AD24" s="15"/>
      <c r="AE24" s="16"/>
      <c r="AF24" s="41">
        <f t="shared" ref="AF24:AF29" si="10">AE24</f>
        <v>0</v>
      </c>
      <c r="AG24" s="15"/>
      <c r="AH24" s="18"/>
      <c r="AI24" s="15"/>
    </row>
    <row r="25" spans="1:35" s="19" customFormat="1" ht="21" customHeight="1" x14ac:dyDescent="0.55000000000000004">
      <c r="A25" s="15"/>
      <c r="B25" s="65"/>
      <c r="C25" s="22" t="s">
        <v>41</v>
      </c>
      <c r="D25" s="21">
        <f>VLOOKUP($D$22,' Base des Index'!A:H,4,0)</f>
        <v>9</v>
      </c>
      <c r="E25" s="15"/>
      <c r="F25" s="36"/>
      <c r="G25" s="37"/>
      <c r="H25" s="36"/>
      <c r="I25" s="37"/>
      <c r="J25" s="46">
        <f t="shared" si="6"/>
        <v>0</v>
      </c>
      <c r="K25" s="44">
        <f>((MOD(G25-F25,1)+MOD(I25-H25,1))*$B$25)*24</f>
        <v>0</v>
      </c>
      <c r="L25" s="67">
        <f>IF(ISERROR($K$25)*VLOOKUP($B$6,' Base des Index'!$L$1:$Q$6,CHOOSE(ROWS($1:1),2,2,2,2,2,3,4),FALSE),"",($K$25)*VLOOKUP($B$6,' Base des Index'!$L$1:$Q$6,CHOOSE(ROWS($1:1),2,2,2,2,2,3,4),FALSE))</f>
        <v>0</v>
      </c>
      <c r="M25" s="15"/>
      <c r="N25" s="36"/>
      <c r="O25" s="37"/>
      <c r="P25" s="45">
        <f t="shared" si="8"/>
        <v>0</v>
      </c>
      <c r="Q25" s="59">
        <f t="shared" si="9"/>
        <v>0</v>
      </c>
      <c r="R25" s="15"/>
      <c r="S25" s="16"/>
      <c r="T25" s="41">
        <f>((S25*$B$25)*20)</f>
        <v>0</v>
      </c>
      <c r="U25" s="15"/>
      <c r="V25" s="58"/>
      <c r="W25" s="41">
        <f t="shared" si="7"/>
        <v>0</v>
      </c>
      <c r="X25" s="15"/>
      <c r="Y25" s="16"/>
      <c r="Z25" s="41">
        <f>SUM(Y25*$B$15)*25</f>
        <v>0</v>
      </c>
      <c r="AA25" s="15"/>
      <c r="AB25" s="16"/>
      <c r="AC25" s="41">
        <f>SUM(AB25*$B$25)*110</f>
        <v>0</v>
      </c>
      <c r="AD25" s="15"/>
      <c r="AE25" s="16"/>
      <c r="AF25" s="41">
        <f t="shared" si="10"/>
        <v>0</v>
      </c>
      <c r="AG25" s="15"/>
      <c r="AH25" s="18"/>
      <c r="AI25" s="15"/>
    </row>
    <row r="26" spans="1:35" s="19" customFormat="1" ht="21" customHeight="1" x14ac:dyDescent="0.55000000000000004">
      <c r="A26" s="15"/>
      <c r="B26" s="65"/>
      <c r="C26" s="22" t="s">
        <v>34</v>
      </c>
      <c r="D26" s="21">
        <f>VLOOKUP($D$22,' Base des Index'!A:H,5,0)</f>
        <v>10</v>
      </c>
      <c r="E26" s="15"/>
      <c r="F26" s="36"/>
      <c r="G26" s="37"/>
      <c r="H26" s="36"/>
      <c r="I26" s="37"/>
      <c r="J26" s="46">
        <f t="shared" si="6"/>
        <v>0</v>
      </c>
      <c r="K26" s="44">
        <f>((MOD(G26-F26,1)+MOD(I26-H26,1))*$B$26)*24</f>
        <v>0</v>
      </c>
      <c r="L26" s="67">
        <f>IF(ISERROR($K$26)*VLOOKUP($B$6,' Base des Index'!$L$1:$Q$6,CHOOSE(ROWS($1:1),2,2,2,2,2,3,4),FALSE),"",($K$26)*VLOOKUP($B$6,' Base des Index'!$L$1:$Q$6,CHOOSE(ROWS($1:1),2,2,2,2,2,3,4),FALSE))</f>
        <v>0</v>
      </c>
      <c r="M26" s="15"/>
      <c r="N26" s="36"/>
      <c r="O26" s="37"/>
      <c r="P26" s="45">
        <f t="shared" si="8"/>
        <v>0</v>
      </c>
      <c r="Q26" s="59">
        <f t="shared" si="9"/>
        <v>0</v>
      </c>
      <c r="R26" s="15"/>
      <c r="S26" s="16"/>
      <c r="T26" s="41">
        <f>((S26*$B$26)*20)</f>
        <v>0</v>
      </c>
      <c r="U26" s="15"/>
      <c r="V26" s="58"/>
      <c r="W26" s="41">
        <f t="shared" si="7"/>
        <v>0</v>
      </c>
      <c r="X26" s="15"/>
      <c r="Y26" s="16"/>
      <c r="Z26" s="41">
        <f>SUM(Y26*$B$16)*25</f>
        <v>0</v>
      </c>
      <c r="AA26" s="15"/>
      <c r="AB26" s="16"/>
      <c r="AC26" s="41">
        <f>SUM(AB26*$B$26)*110</f>
        <v>0</v>
      </c>
      <c r="AD26" s="15"/>
      <c r="AE26" s="16"/>
      <c r="AF26" s="41">
        <f t="shared" si="10"/>
        <v>0</v>
      </c>
      <c r="AG26" s="15"/>
      <c r="AH26" s="18"/>
      <c r="AI26" s="15"/>
    </row>
    <row r="27" spans="1:35" s="19" customFormat="1" ht="21" customHeight="1" x14ac:dyDescent="0.55000000000000004">
      <c r="A27" s="15"/>
      <c r="B27" s="65"/>
      <c r="C27" s="22" t="s">
        <v>42</v>
      </c>
      <c r="D27" s="21">
        <f>VLOOKUP($D$22,' Base des Index'!A:H,6,0)</f>
        <v>11</v>
      </c>
      <c r="E27" s="15"/>
      <c r="F27" s="36"/>
      <c r="G27" s="37"/>
      <c r="H27" s="36"/>
      <c r="I27" s="37"/>
      <c r="J27" s="46">
        <f t="shared" si="6"/>
        <v>0</v>
      </c>
      <c r="K27" s="44">
        <f>((MOD(G27-F27,1)+MOD(I27-H27,1))*$B$27)*24</f>
        <v>0</v>
      </c>
      <c r="L27" s="67">
        <f>IF(ISERROR($K$27)*VLOOKUP($B$6,' Base des Index'!$L$1:$Q$6,CHOOSE(ROWS($1:1),2,2,2,2,2,3,4),FALSE),"",($K$27)*VLOOKUP($B$6,' Base des Index'!$L$1:$Q$6,CHOOSE(ROWS($1:1),2,2,2,2,2,3,4),FALSE))</f>
        <v>0</v>
      </c>
      <c r="M27" s="15"/>
      <c r="N27" s="36"/>
      <c r="O27" s="37"/>
      <c r="P27" s="45">
        <f t="shared" si="8"/>
        <v>0</v>
      </c>
      <c r="Q27" s="59">
        <f t="shared" si="9"/>
        <v>0</v>
      </c>
      <c r="R27" s="15"/>
      <c r="S27" s="16"/>
      <c r="T27" s="41">
        <f>((S27*$B$27)*20)</f>
        <v>0</v>
      </c>
      <c r="U27" s="15"/>
      <c r="V27" s="58"/>
      <c r="W27" s="41">
        <f t="shared" si="7"/>
        <v>0</v>
      </c>
      <c r="X27" s="15"/>
      <c r="Y27" s="16"/>
      <c r="Z27" s="41">
        <f>SUM(Y27*$B$17)*25</f>
        <v>0</v>
      </c>
      <c r="AA27" s="15"/>
      <c r="AB27" s="16"/>
      <c r="AC27" s="41">
        <f>SUM(AB27*$B$27)*110</f>
        <v>0</v>
      </c>
      <c r="AD27" s="15"/>
      <c r="AE27" s="16"/>
      <c r="AF27" s="41">
        <f t="shared" si="10"/>
        <v>0</v>
      </c>
      <c r="AG27" s="15"/>
      <c r="AH27" s="18"/>
      <c r="AI27" s="15"/>
    </row>
    <row r="28" spans="1:35" s="19" customFormat="1" ht="21" customHeight="1" x14ac:dyDescent="0.55000000000000004">
      <c r="A28" s="15"/>
      <c r="B28" s="65"/>
      <c r="C28" s="22" t="s">
        <v>43</v>
      </c>
      <c r="D28" s="21">
        <f>VLOOKUP($D$22,' Base des Index'!A:H,7,0)</f>
        <v>12</v>
      </c>
      <c r="E28" s="15"/>
      <c r="F28" s="36"/>
      <c r="G28" s="37"/>
      <c r="H28" s="36"/>
      <c r="I28" s="37"/>
      <c r="J28" s="46">
        <f t="shared" si="6"/>
        <v>0</v>
      </c>
      <c r="K28" s="44">
        <f>((MOD(G28-F28,1)+MOD(I28-H28,1))*$B$28)*24</f>
        <v>0</v>
      </c>
      <c r="L28" s="67">
        <f>IF(ISERROR($K$28)*VLOOKUP($B$6,' Base des Index'!$L$1:$Q$6,CHOOSE(ROWS($1:6),2,2,2,2,2,3,4),FALSE),"",($K$28)*VLOOKUP($B$6,' Base des Index'!$L$1:$Q$6,CHOOSE(ROWS($1:6),2,2,2,2,2,3,4),FALSE))</f>
        <v>0</v>
      </c>
      <c r="M28" s="15"/>
      <c r="N28" s="36"/>
      <c r="O28" s="37"/>
      <c r="P28" s="45">
        <f t="shared" si="8"/>
        <v>0</v>
      </c>
      <c r="Q28" s="59">
        <f>IF(ISERROR(P28*24)*110,"",(P28*24)*110)</f>
        <v>0</v>
      </c>
      <c r="R28" s="15"/>
      <c r="S28" s="16"/>
      <c r="T28" s="41">
        <f>((S28*$B$28)*20)</f>
        <v>0</v>
      </c>
      <c r="U28" s="15"/>
      <c r="V28" s="58"/>
      <c r="W28" s="41">
        <f t="shared" si="7"/>
        <v>0</v>
      </c>
      <c r="X28" s="15"/>
      <c r="Y28" s="16"/>
      <c r="Z28" s="41">
        <f>SUM(Y28*$B$18)*30</f>
        <v>0</v>
      </c>
      <c r="AA28" s="15"/>
      <c r="AB28" s="17"/>
      <c r="AC28" s="41">
        <f>SUM(AB28*$B$28)*110</f>
        <v>0</v>
      </c>
      <c r="AD28" s="15"/>
      <c r="AE28" s="17"/>
      <c r="AF28" s="41">
        <f t="shared" si="10"/>
        <v>0</v>
      </c>
      <c r="AG28" s="15"/>
      <c r="AH28" s="18"/>
      <c r="AI28" s="15"/>
    </row>
    <row r="29" spans="1:35" s="19" customFormat="1" ht="21" customHeight="1" thickBot="1" x14ac:dyDescent="0.6">
      <c r="B29" s="66"/>
      <c r="C29" s="23" t="s">
        <v>39</v>
      </c>
      <c r="D29" s="24">
        <f>VLOOKUP($D$22,' Base des Index'!A:H,8,0)</f>
        <v>13</v>
      </c>
      <c r="F29" s="36"/>
      <c r="G29" s="37"/>
      <c r="H29" s="36"/>
      <c r="I29" s="37"/>
      <c r="J29" s="46">
        <f t="shared" si="6"/>
        <v>0</v>
      </c>
      <c r="K29" s="44">
        <f>((MOD(G29-F29,1)+MOD(I29-H29,1))*$B$29)*24</f>
        <v>0</v>
      </c>
      <c r="L29" s="67">
        <f>IF(ISERROR($K$29)*VLOOKUP($B$6,' Base des Index'!$L$1:$Q$6,CHOOSE(ROWS($1:7),2,2,2,2,2,3,4),FALSE),"",($K$29))*VLOOKUP($B$6,' Base des Index'!$L$1:$Q$6,CHOOSE(ROWS($1:7),2,2,2,2,2,3,4),FALSE)</f>
        <v>0</v>
      </c>
      <c r="N29" s="38"/>
      <c r="O29" s="39"/>
      <c r="P29" s="45">
        <f t="shared" si="8"/>
        <v>0</v>
      </c>
      <c r="Q29" s="59">
        <f>IF(ISERROR(P29*24)*110,"",(P29*24)*110)</f>
        <v>0</v>
      </c>
      <c r="S29" s="25"/>
      <c r="T29" s="41">
        <f>((S29*$B$29)*20)</f>
        <v>0</v>
      </c>
      <c r="V29" s="58"/>
      <c r="W29" s="42">
        <f t="shared" si="7"/>
        <v>0</v>
      </c>
      <c r="Y29" s="16"/>
      <c r="Z29" s="41">
        <f>SUM(Y29*$B$19)*30</f>
        <v>0</v>
      </c>
      <c r="AB29" s="26"/>
      <c r="AC29" s="41">
        <f>SUM(AB29*$B$29)*110</f>
        <v>0</v>
      </c>
      <c r="AE29" s="26"/>
      <c r="AF29" s="42">
        <f t="shared" si="10"/>
        <v>0</v>
      </c>
      <c r="AH29" s="27"/>
      <c r="AI29" s="15"/>
    </row>
    <row r="30" spans="1:35" s="28" customFormat="1" ht="21" customHeight="1" thickBot="1" x14ac:dyDescent="0.6">
      <c r="C30" s="77" t="s">
        <v>26</v>
      </c>
      <c r="D30" s="78"/>
      <c r="F30" s="79"/>
      <c r="G30" s="80"/>
      <c r="H30" s="80"/>
      <c r="I30" s="81"/>
      <c r="J30" s="48">
        <f>SUM(J23:J29)</f>
        <v>0</v>
      </c>
      <c r="K30" s="47">
        <f>SUM(K23:K29)</f>
        <v>0</v>
      </c>
      <c r="L30" s="30">
        <f>SUM(L23:L29)</f>
        <v>0</v>
      </c>
      <c r="N30" s="79"/>
      <c r="O30" s="81"/>
      <c r="P30" s="29">
        <f>SUM(P23:P29)</f>
        <v>0</v>
      </c>
      <c r="Q30" s="30">
        <f>SUM(Q23:Q29)</f>
        <v>0</v>
      </c>
      <c r="S30" s="69">
        <f>SUM(S23:S29)</f>
        <v>0</v>
      </c>
      <c r="T30" s="30">
        <f>SUM(T23:T29)</f>
        <v>0</v>
      </c>
      <c r="V30" s="68">
        <f>SUM(V23:V29)</f>
        <v>0</v>
      </c>
      <c r="W30" s="30">
        <f>SUM(W23:W29)</f>
        <v>0</v>
      </c>
      <c r="Y30" s="29">
        <f>SUM(Y24:Y29)</f>
        <v>0</v>
      </c>
      <c r="Z30" s="30">
        <f>SUM(Z23:Z29)</f>
        <v>0</v>
      </c>
      <c r="AB30" s="68">
        <f>SUM(AB23:AB29)</f>
        <v>0</v>
      </c>
      <c r="AC30" s="30">
        <f>SUM(AC23:AC29)</f>
        <v>0</v>
      </c>
      <c r="AE30" s="68">
        <f>SUM(AE23:AE29)</f>
        <v>0</v>
      </c>
      <c r="AF30" s="30">
        <f>SUM(AF23:AF29)</f>
        <v>0</v>
      </c>
      <c r="AH30" s="40">
        <f>SUM(L30+T30+Z30+W30+Q30+AF30+AC30)</f>
        <v>0</v>
      </c>
      <c r="AI30" s="31"/>
    </row>
    <row r="31" spans="1:35" ht="7.9" customHeight="1" thickBot="1" x14ac:dyDescent="0.6"/>
    <row r="32" spans="1:35" ht="52.5" customHeight="1" thickBot="1" x14ac:dyDescent="0.6">
      <c r="A32" s="10"/>
      <c r="B32" s="13" t="s">
        <v>70</v>
      </c>
      <c r="C32" s="56" t="s">
        <v>33</v>
      </c>
      <c r="D32" s="57">
        <v>7</v>
      </c>
      <c r="E32" s="10"/>
      <c r="F32" s="75" t="s">
        <v>24</v>
      </c>
      <c r="G32" s="76"/>
      <c r="H32" s="75" t="s">
        <v>25</v>
      </c>
      <c r="I32" s="76"/>
      <c r="J32" s="70" t="s">
        <v>63</v>
      </c>
      <c r="K32" s="33" t="s">
        <v>32</v>
      </c>
      <c r="L32" s="11" t="s">
        <v>27</v>
      </c>
      <c r="M32" s="10"/>
      <c r="N32" s="75" t="s">
        <v>36</v>
      </c>
      <c r="O32" s="76"/>
      <c r="P32" s="13" t="s">
        <v>37</v>
      </c>
      <c r="Q32" s="11" t="s">
        <v>27</v>
      </c>
      <c r="R32" s="10"/>
      <c r="S32" s="13" t="s">
        <v>60</v>
      </c>
      <c r="T32" s="11" t="s">
        <v>27</v>
      </c>
      <c r="U32" s="10"/>
      <c r="V32" s="14" t="s">
        <v>35</v>
      </c>
      <c r="W32" s="11" t="s">
        <v>27</v>
      </c>
      <c r="X32" s="10"/>
      <c r="Y32" s="14" t="s">
        <v>62</v>
      </c>
      <c r="Z32" s="11" t="s">
        <v>27</v>
      </c>
      <c r="AA32" s="10"/>
      <c r="AB32" s="14" t="s">
        <v>61</v>
      </c>
      <c r="AC32" s="11" t="s">
        <v>27</v>
      </c>
      <c r="AD32" s="10"/>
      <c r="AE32" s="14" t="s">
        <v>52</v>
      </c>
      <c r="AF32" s="11" t="s">
        <v>27</v>
      </c>
      <c r="AG32" s="10"/>
      <c r="AH32" s="12" t="s">
        <v>7</v>
      </c>
      <c r="AI32" s="10"/>
    </row>
    <row r="33" spans="1:35" s="19" customFormat="1" ht="21" customHeight="1" x14ac:dyDescent="0.55000000000000004">
      <c r="A33" s="15"/>
      <c r="B33" s="64"/>
      <c r="C33" s="20" t="s">
        <v>51</v>
      </c>
      <c r="D33" s="21">
        <f>VLOOKUP($D$32,' Base des Index'!A:H,2,0)</f>
        <v>14</v>
      </c>
      <c r="E33" s="15"/>
      <c r="F33" s="36"/>
      <c r="G33" s="37"/>
      <c r="H33" s="36"/>
      <c r="I33" s="37"/>
      <c r="J33" s="46">
        <f t="shared" ref="J33:J39" si="11">((MOD(G33-F33,1)+MOD(I33-H33,1))*24)</f>
        <v>0</v>
      </c>
      <c r="K33" s="44">
        <f>((MOD(G33-F33,1)+MOD(I33-H33,1))*$B$33)*24</f>
        <v>0</v>
      </c>
      <c r="L33" s="67">
        <f>IF(ISERROR($K$33)*VLOOKUP($B$6,' Base des Index'!$L$1:$Q$6,CHOOSE(ROWS($1:1),2,2,2,2,2,3,4),FALSE),"",($K$33)*VLOOKUP($B$6,' Base des Index'!$L$1:$Q$6,CHOOSE(ROWS($1:1),2,2,2,2,2,3,4),FALSE))</f>
        <v>0</v>
      </c>
      <c r="M33" s="15"/>
      <c r="N33" s="34"/>
      <c r="O33" s="35"/>
      <c r="P33" s="45">
        <f>MOD(O33-N33,1)</f>
        <v>0</v>
      </c>
      <c r="Q33" s="59">
        <f>IF(ISERROR(P33*24)*75,"",(P33*24)*75)</f>
        <v>0</v>
      </c>
      <c r="R33" s="15"/>
      <c r="S33" s="16"/>
      <c r="T33" s="41">
        <f>((S33*$B$33)*20)</f>
        <v>0</v>
      </c>
      <c r="U33" s="15"/>
      <c r="V33" s="58"/>
      <c r="W33" s="41">
        <f t="shared" ref="W33:W39" si="12">SUM(V33*0.6)</f>
        <v>0</v>
      </c>
      <c r="X33" s="15"/>
      <c r="Y33" s="16"/>
      <c r="Z33" s="41">
        <f>SUM(Y33*$B$33)*25</f>
        <v>0</v>
      </c>
      <c r="AA33" s="15"/>
      <c r="AB33" s="16"/>
      <c r="AC33" s="41">
        <f>SUM(AB33*$B$33)*110</f>
        <v>0</v>
      </c>
      <c r="AD33" s="15"/>
      <c r="AE33" s="16"/>
      <c r="AF33" s="41">
        <f>AE33</f>
        <v>0</v>
      </c>
      <c r="AG33" s="15"/>
      <c r="AH33" s="18"/>
      <c r="AI33" s="15"/>
    </row>
    <row r="34" spans="1:35" s="19" customFormat="1" ht="21" customHeight="1" x14ac:dyDescent="0.55000000000000004">
      <c r="A34" s="15"/>
      <c r="B34" s="65"/>
      <c r="C34" s="22" t="s">
        <v>40</v>
      </c>
      <c r="D34" s="21">
        <f>VLOOKUP($D$32,' Base des Index'!A:H,3,0)</f>
        <v>15</v>
      </c>
      <c r="E34" s="15"/>
      <c r="F34" s="36"/>
      <c r="G34" s="37"/>
      <c r="H34" s="36"/>
      <c r="I34" s="37"/>
      <c r="J34" s="46">
        <f t="shared" si="11"/>
        <v>0</v>
      </c>
      <c r="K34" s="44">
        <f>((MOD(G34-F34,1)+MOD(I34-H34,1))*$B$34)*24</f>
        <v>0</v>
      </c>
      <c r="L34" s="67">
        <f>IF(ISERROR($K$34)*VLOOKUP($B$6,' Base des Index'!$L$1:$Q$6,CHOOSE(ROWS($1:1),2,2,2,2,2,3,4),FALSE),"",($K$34)*VLOOKUP($B$6,' Base des Index'!$L$1:$Q$6,CHOOSE(ROWS($1:1),2,2,2,2,2,3,4),FALSE))</f>
        <v>0</v>
      </c>
      <c r="M34" s="15"/>
      <c r="N34" s="36"/>
      <c r="O34" s="37"/>
      <c r="P34" s="45">
        <f t="shared" ref="P34:P39" si="13">MOD(O34-N34,1)</f>
        <v>0</v>
      </c>
      <c r="Q34" s="59">
        <f t="shared" ref="Q34:Q37" si="14">IF(ISERROR(P34*24)*75,"",(P34*24)*75)</f>
        <v>0</v>
      </c>
      <c r="R34" s="15"/>
      <c r="S34" s="16"/>
      <c r="T34" s="41">
        <f>((S34*$B$34*20))</f>
        <v>0</v>
      </c>
      <c r="U34" s="15"/>
      <c r="V34" s="58"/>
      <c r="W34" s="41">
        <f t="shared" si="12"/>
        <v>0</v>
      </c>
      <c r="X34" s="15"/>
      <c r="Y34" s="16"/>
      <c r="Z34" s="41">
        <f>SUM(Y34*$B$34)*25</f>
        <v>0</v>
      </c>
      <c r="AA34" s="15"/>
      <c r="AB34" s="16"/>
      <c r="AC34" s="41">
        <f>SUM(AB34*$B$34)*110</f>
        <v>0</v>
      </c>
      <c r="AD34" s="15"/>
      <c r="AE34" s="16"/>
      <c r="AF34" s="41">
        <f t="shared" ref="AF34:AF39" si="15">AE34</f>
        <v>0</v>
      </c>
      <c r="AG34" s="15"/>
      <c r="AH34" s="18"/>
      <c r="AI34" s="15"/>
    </row>
    <row r="35" spans="1:35" s="19" customFormat="1" ht="21" customHeight="1" x14ac:dyDescent="0.55000000000000004">
      <c r="A35" s="15"/>
      <c r="B35" s="65"/>
      <c r="C35" s="22" t="s">
        <v>41</v>
      </c>
      <c r="D35" s="21">
        <f>VLOOKUP($D$32,' Base des Index'!A:H,4,0)</f>
        <v>16</v>
      </c>
      <c r="E35" s="15"/>
      <c r="F35" s="36"/>
      <c r="G35" s="37"/>
      <c r="H35" s="36"/>
      <c r="I35" s="37"/>
      <c r="J35" s="46">
        <f t="shared" si="11"/>
        <v>0</v>
      </c>
      <c r="K35" s="44">
        <f>((MOD(G35-F35,1)+MOD(I35-H35,1))*$B$35)*24</f>
        <v>0</v>
      </c>
      <c r="L35" s="67">
        <f>IF(ISERROR($K$35)*VLOOKUP($B$6,' Base des Index'!$L$1:$Q$6,CHOOSE(ROWS($1:1),2,2,2,2,2,3,4),FALSE),"",($K$35)*VLOOKUP($B$6,' Base des Index'!$L$1:$Q$6,CHOOSE(ROWS($1:1),2,2,2,2,2,3,4),FALSE))</f>
        <v>0</v>
      </c>
      <c r="M35" s="15"/>
      <c r="N35" s="36"/>
      <c r="O35" s="37"/>
      <c r="P35" s="45">
        <f t="shared" si="13"/>
        <v>0</v>
      </c>
      <c r="Q35" s="59">
        <f t="shared" si="14"/>
        <v>0</v>
      </c>
      <c r="R35" s="15"/>
      <c r="S35" s="16"/>
      <c r="T35" s="41">
        <f>((S35*$B$35)*20)</f>
        <v>0</v>
      </c>
      <c r="U35" s="15"/>
      <c r="V35" s="58"/>
      <c r="W35" s="41">
        <f t="shared" si="12"/>
        <v>0</v>
      </c>
      <c r="X35" s="15"/>
      <c r="Y35" s="16"/>
      <c r="Z35" s="41">
        <f>SUM(Y35*$B$35)*25</f>
        <v>0</v>
      </c>
      <c r="AA35" s="15"/>
      <c r="AB35" s="16"/>
      <c r="AC35" s="41">
        <f>SUM(AB35*$B$35)*110</f>
        <v>0</v>
      </c>
      <c r="AD35" s="15"/>
      <c r="AE35" s="16"/>
      <c r="AF35" s="41">
        <f t="shared" si="15"/>
        <v>0</v>
      </c>
      <c r="AG35" s="15"/>
      <c r="AH35" s="18"/>
      <c r="AI35" s="15"/>
    </row>
    <row r="36" spans="1:35" s="19" customFormat="1" ht="21" customHeight="1" x14ac:dyDescent="0.55000000000000004">
      <c r="A36" s="15"/>
      <c r="B36" s="65"/>
      <c r="C36" s="22" t="s">
        <v>34</v>
      </c>
      <c r="D36" s="21">
        <f>VLOOKUP($D$32,' Base des Index'!A:H,5,0)</f>
        <v>17</v>
      </c>
      <c r="E36" s="15"/>
      <c r="F36" s="36"/>
      <c r="G36" s="37"/>
      <c r="H36" s="36"/>
      <c r="I36" s="37"/>
      <c r="J36" s="46">
        <f t="shared" si="11"/>
        <v>0</v>
      </c>
      <c r="K36" s="44">
        <f>((MOD(G36-F36,1)+MOD(I36-H36,1))*$B$36)*24</f>
        <v>0</v>
      </c>
      <c r="L36" s="67">
        <f>IF(ISERROR($K$36)*VLOOKUP($B$6,' Base des Index'!$L$1:$Q$6,CHOOSE(ROWS($1:1),2,2,2,2,2,3,4),FALSE),"",($K$36)*VLOOKUP($B$6,' Base des Index'!$L$1:$Q$6,CHOOSE(ROWS($1:1),2,2,2,2,2,3,4),FALSE))</f>
        <v>0</v>
      </c>
      <c r="M36" s="15"/>
      <c r="N36" s="36"/>
      <c r="O36" s="37"/>
      <c r="P36" s="45">
        <f t="shared" si="13"/>
        <v>0</v>
      </c>
      <c r="Q36" s="59">
        <f t="shared" si="14"/>
        <v>0</v>
      </c>
      <c r="R36" s="15"/>
      <c r="S36" s="16"/>
      <c r="T36" s="41">
        <f>((S36*$B$36)*20)</f>
        <v>0</v>
      </c>
      <c r="U36" s="15"/>
      <c r="V36" s="58"/>
      <c r="W36" s="41">
        <f t="shared" si="12"/>
        <v>0</v>
      </c>
      <c r="X36" s="15"/>
      <c r="Y36" s="16"/>
      <c r="Z36" s="41">
        <f>SUM(Y36*$B$36)*25</f>
        <v>0</v>
      </c>
      <c r="AA36" s="15"/>
      <c r="AB36" s="16"/>
      <c r="AC36" s="41">
        <f>SUM(AB36*$B$36)*110</f>
        <v>0</v>
      </c>
      <c r="AD36" s="15"/>
      <c r="AE36" s="16"/>
      <c r="AF36" s="41">
        <f t="shared" si="15"/>
        <v>0</v>
      </c>
      <c r="AG36" s="15"/>
      <c r="AH36" s="18"/>
      <c r="AI36" s="15"/>
    </row>
    <row r="37" spans="1:35" s="19" customFormat="1" ht="21" customHeight="1" x14ac:dyDescent="0.55000000000000004">
      <c r="A37" s="15"/>
      <c r="B37" s="65"/>
      <c r="C37" s="22" t="s">
        <v>42</v>
      </c>
      <c r="D37" s="21">
        <f>VLOOKUP($D$32,' Base des Index'!A:H,6,0)</f>
        <v>18</v>
      </c>
      <c r="E37" s="15"/>
      <c r="F37" s="36"/>
      <c r="G37" s="37"/>
      <c r="H37" s="36"/>
      <c r="I37" s="37"/>
      <c r="J37" s="46">
        <f t="shared" si="11"/>
        <v>0</v>
      </c>
      <c r="K37" s="44">
        <f>((MOD(G37-F37,1)+MOD(I37-H37,1))*$B$37)*24</f>
        <v>0</v>
      </c>
      <c r="L37" s="67">
        <f>IF(ISERROR($K$37)*VLOOKUP($B$6,' Base des Index'!$L$1:$Q$6,CHOOSE(ROWS($1:1),2,2,2,2,2,3,4),FALSE),"",($K$37)*VLOOKUP($B$6,' Base des Index'!$L$1:$Q$6,CHOOSE(ROWS($1:1),2,2,2,2,2,3,4),FALSE))</f>
        <v>0</v>
      </c>
      <c r="M37" s="15"/>
      <c r="N37" s="36"/>
      <c r="O37" s="37"/>
      <c r="P37" s="45">
        <f t="shared" si="13"/>
        <v>0</v>
      </c>
      <c r="Q37" s="59">
        <f t="shared" si="14"/>
        <v>0</v>
      </c>
      <c r="R37" s="15"/>
      <c r="S37" s="16"/>
      <c r="T37" s="41">
        <f>((S37*$B$37)*20)</f>
        <v>0</v>
      </c>
      <c r="U37" s="15"/>
      <c r="V37" s="58"/>
      <c r="W37" s="41">
        <f t="shared" si="12"/>
        <v>0</v>
      </c>
      <c r="X37" s="15"/>
      <c r="Y37" s="16"/>
      <c r="Z37" s="41">
        <f>SUM(Y37*$B$37)*25</f>
        <v>0</v>
      </c>
      <c r="AA37" s="15"/>
      <c r="AB37" s="16"/>
      <c r="AC37" s="41">
        <f>SUM(AB37*$B$37)*110</f>
        <v>0</v>
      </c>
      <c r="AD37" s="15"/>
      <c r="AE37" s="16"/>
      <c r="AF37" s="41">
        <f t="shared" si="15"/>
        <v>0</v>
      </c>
      <c r="AG37" s="15"/>
      <c r="AH37" s="18"/>
      <c r="AI37" s="15"/>
    </row>
    <row r="38" spans="1:35" s="19" customFormat="1" ht="21" customHeight="1" x14ac:dyDescent="0.55000000000000004">
      <c r="A38" s="15"/>
      <c r="B38" s="65"/>
      <c r="C38" s="22" t="s">
        <v>43</v>
      </c>
      <c r="D38" s="21">
        <f>VLOOKUP($D$32,' Base des Index'!A:H,7,0)</f>
        <v>19</v>
      </c>
      <c r="E38" s="15"/>
      <c r="F38" s="36"/>
      <c r="G38" s="37"/>
      <c r="H38" s="36"/>
      <c r="I38" s="37"/>
      <c r="J38" s="46">
        <f t="shared" si="11"/>
        <v>0</v>
      </c>
      <c r="K38" s="44">
        <f>((MOD(G38-F38,1)+MOD(I38-H38,1))*$B$38)*24</f>
        <v>0</v>
      </c>
      <c r="L38" s="67">
        <f>IF(ISERROR($K$38)*VLOOKUP($B$6,' Base des Index'!$L$1:$Q$6,CHOOSE(ROWS($1:6),2,2,2,2,2,3,4),FALSE),"",($K$38)*VLOOKUP($B$6,' Base des Index'!$L$1:$Q$6,CHOOSE(ROWS($1:6),2,2,2,2,2,3,4),FALSE))</f>
        <v>0</v>
      </c>
      <c r="M38" s="15"/>
      <c r="N38" s="36"/>
      <c r="O38" s="37"/>
      <c r="P38" s="45">
        <f t="shared" si="13"/>
        <v>0</v>
      </c>
      <c r="Q38" s="59">
        <f>IF(ISERROR(P38*24)*110,"",(P38*24)*110)</f>
        <v>0</v>
      </c>
      <c r="R38" s="15"/>
      <c r="S38" s="16"/>
      <c r="T38" s="41">
        <f>((S38*$B$38)*20)</f>
        <v>0</v>
      </c>
      <c r="U38" s="15"/>
      <c r="V38" s="58"/>
      <c r="W38" s="41">
        <f t="shared" si="12"/>
        <v>0</v>
      </c>
      <c r="X38" s="15"/>
      <c r="Y38" s="16"/>
      <c r="Z38" s="41">
        <f>SUM(Y38*$B$38)*30</f>
        <v>0</v>
      </c>
      <c r="AA38" s="15"/>
      <c r="AB38" s="17"/>
      <c r="AC38" s="41">
        <f>SUM(AB38*$B$38)*110</f>
        <v>0</v>
      </c>
      <c r="AD38" s="15"/>
      <c r="AE38" s="17"/>
      <c r="AF38" s="41">
        <f t="shared" si="15"/>
        <v>0</v>
      </c>
      <c r="AG38" s="15"/>
      <c r="AH38" s="18"/>
      <c r="AI38" s="15"/>
    </row>
    <row r="39" spans="1:35" s="19" customFormat="1" ht="21" customHeight="1" thickBot="1" x14ac:dyDescent="0.6">
      <c r="B39" s="66"/>
      <c r="C39" s="23" t="s">
        <v>39</v>
      </c>
      <c r="D39" s="24">
        <f>VLOOKUP($D$32,' Base des Index'!A:H,8,0)</f>
        <v>20</v>
      </c>
      <c r="F39" s="36"/>
      <c r="G39" s="37"/>
      <c r="H39" s="36"/>
      <c r="I39" s="37"/>
      <c r="J39" s="46">
        <f t="shared" si="11"/>
        <v>0</v>
      </c>
      <c r="K39" s="44">
        <f>((MOD(G39-F39,1)+MOD(I39-H39,1))*$B$39)*24</f>
        <v>0</v>
      </c>
      <c r="L39" s="67">
        <f>IF(ISERROR($K$39)*VLOOKUP($B$6,' Base des Index'!$L$1:$Q$6,CHOOSE(ROWS($1:7),2,2,2,2,2,3,4),FALSE),"",($K$39)*VLOOKUP($B$6,' Base des Index'!$L$1:$Q$6,CHOOSE(ROWS($1:7),2,2,2,2,2,3,4),FALSE))</f>
        <v>0</v>
      </c>
      <c r="N39" s="38"/>
      <c r="O39" s="39"/>
      <c r="P39" s="45">
        <f t="shared" si="13"/>
        <v>0</v>
      </c>
      <c r="Q39" s="59">
        <f>IF(ISERROR(P39*24)*110,"",(P39*24)*110)</f>
        <v>0</v>
      </c>
      <c r="S39" s="25"/>
      <c r="T39" s="41">
        <f>((S39*$B$39)*20)</f>
        <v>0</v>
      </c>
      <c r="V39" s="58"/>
      <c r="W39" s="42">
        <f t="shared" si="12"/>
        <v>0</v>
      </c>
      <c r="Y39" s="16"/>
      <c r="Z39" s="41">
        <f>SUM(Y39*$B$39)*30</f>
        <v>0</v>
      </c>
      <c r="AB39" s="26"/>
      <c r="AC39" s="41">
        <f>SUM(AB39*$B$39)*110</f>
        <v>0</v>
      </c>
      <c r="AE39" s="26"/>
      <c r="AF39" s="42">
        <f t="shared" si="15"/>
        <v>0</v>
      </c>
      <c r="AH39" s="27"/>
      <c r="AI39" s="15"/>
    </row>
    <row r="40" spans="1:35" s="28" customFormat="1" ht="21" customHeight="1" thickBot="1" x14ac:dyDescent="0.6">
      <c r="C40" s="77" t="s">
        <v>26</v>
      </c>
      <c r="D40" s="78"/>
      <c r="F40" s="79"/>
      <c r="G40" s="80"/>
      <c r="H40" s="80"/>
      <c r="I40" s="81"/>
      <c r="J40" s="48">
        <f>SUM(J33:J39)</f>
        <v>0</v>
      </c>
      <c r="K40" s="47">
        <f>SUM(K33:K39)</f>
        <v>0</v>
      </c>
      <c r="L40" s="30">
        <f>SUM(L33:L39)</f>
        <v>0</v>
      </c>
      <c r="N40" s="79"/>
      <c r="O40" s="81"/>
      <c r="P40" s="29">
        <f>SUM(P33:P39)</f>
        <v>0</v>
      </c>
      <c r="Q40" s="30">
        <f>SUM(Q33:Q39)</f>
        <v>0</v>
      </c>
      <c r="S40" s="69">
        <f>SUM(S33:S39)</f>
        <v>0</v>
      </c>
      <c r="T40" s="30">
        <f>SUM(T33:T39)</f>
        <v>0</v>
      </c>
      <c r="V40" s="68">
        <f>SUM(V33:V39)</f>
        <v>0</v>
      </c>
      <c r="W40" s="30">
        <f>SUM(W33:W39)</f>
        <v>0</v>
      </c>
      <c r="Y40" s="29">
        <f>SUM(Y34:Y39)</f>
        <v>0</v>
      </c>
      <c r="Z40" s="30">
        <f>SUM(Z33:Z39)</f>
        <v>0</v>
      </c>
      <c r="AB40" s="68">
        <f>SUM(AB33:AB39)</f>
        <v>0</v>
      </c>
      <c r="AC40" s="30">
        <f>SUM(AC33:AC39)</f>
        <v>0</v>
      </c>
      <c r="AE40" s="68">
        <f>SUM(AE33:AE39)</f>
        <v>0</v>
      </c>
      <c r="AF40" s="30">
        <f>SUM(AF33:AF39)</f>
        <v>0</v>
      </c>
      <c r="AH40" s="40">
        <f>SUM(L40+T40+Z40+W40+Q40+AF40+AC40)</f>
        <v>0</v>
      </c>
      <c r="AI40" s="31"/>
    </row>
    <row r="41" spans="1:35" ht="7.9" customHeight="1" thickBot="1" x14ac:dyDescent="0.6"/>
    <row r="42" spans="1:35" ht="52.5" customHeight="1" thickBot="1" x14ac:dyDescent="0.6">
      <c r="A42" s="10"/>
      <c r="B42" s="13" t="s">
        <v>70</v>
      </c>
      <c r="C42" s="56" t="s">
        <v>33</v>
      </c>
      <c r="D42" s="57">
        <v>7</v>
      </c>
      <c r="E42" s="10"/>
      <c r="F42" s="75" t="s">
        <v>24</v>
      </c>
      <c r="G42" s="76"/>
      <c r="H42" s="75" t="s">
        <v>25</v>
      </c>
      <c r="I42" s="76"/>
      <c r="J42" s="70" t="s">
        <v>63</v>
      </c>
      <c r="K42" s="33" t="s">
        <v>32</v>
      </c>
      <c r="L42" s="11" t="s">
        <v>27</v>
      </c>
      <c r="M42" s="10"/>
      <c r="N42" s="75" t="s">
        <v>36</v>
      </c>
      <c r="O42" s="76"/>
      <c r="P42" s="13" t="s">
        <v>37</v>
      </c>
      <c r="Q42" s="11" t="s">
        <v>27</v>
      </c>
      <c r="R42" s="10"/>
      <c r="S42" s="13" t="s">
        <v>60</v>
      </c>
      <c r="T42" s="11" t="s">
        <v>27</v>
      </c>
      <c r="U42" s="10"/>
      <c r="V42" s="14" t="s">
        <v>35</v>
      </c>
      <c r="W42" s="11" t="s">
        <v>27</v>
      </c>
      <c r="X42" s="10"/>
      <c r="Y42" s="14" t="s">
        <v>62</v>
      </c>
      <c r="Z42" s="11" t="s">
        <v>27</v>
      </c>
      <c r="AA42" s="10"/>
      <c r="AB42" s="14" t="s">
        <v>61</v>
      </c>
      <c r="AC42" s="11" t="s">
        <v>27</v>
      </c>
      <c r="AD42" s="10"/>
      <c r="AE42" s="14" t="s">
        <v>52</v>
      </c>
      <c r="AF42" s="11" t="s">
        <v>27</v>
      </c>
      <c r="AG42" s="10"/>
      <c r="AH42" s="12" t="s">
        <v>7</v>
      </c>
      <c r="AI42" s="10"/>
    </row>
    <row r="43" spans="1:35" s="19" customFormat="1" ht="21" customHeight="1" x14ac:dyDescent="0.55000000000000004">
      <c r="A43" s="15"/>
      <c r="B43" s="64"/>
      <c r="C43" s="20" t="s">
        <v>51</v>
      </c>
      <c r="D43" s="21">
        <f>VLOOKUP($D$32,' Base des Index'!A:H,2,0)</f>
        <v>14</v>
      </c>
      <c r="E43" s="15"/>
      <c r="F43" s="36"/>
      <c r="G43" s="37"/>
      <c r="H43" s="36"/>
      <c r="I43" s="37"/>
      <c r="J43" s="46">
        <f t="shared" ref="J43:J49" si="16">((MOD(G43-F43,1)+MOD(I43-H43,1))*24)</f>
        <v>0</v>
      </c>
      <c r="K43" s="44">
        <f>((MOD(G43-F43,1)+MOD(I43-H43,1))*$B$33)*24</f>
        <v>0</v>
      </c>
      <c r="L43" s="67">
        <f>IF(ISERROR($K$43)*VLOOKUP($B$6,' Base des Index'!$L$1:$Q$6,CHOOSE(ROWS($K$43),2,2,2,2,2,3,4),FALSE),"",($K$43)*VLOOKUP($B$6,' Base des Index'!$L$1:$Q$6,CHOOSE(ROWS($K$43),2,2,2,2,2,3,4),FALSE))</f>
        <v>0</v>
      </c>
      <c r="M43" s="15"/>
      <c r="N43" s="34"/>
      <c r="O43" s="35"/>
      <c r="P43" s="45">
        <f>MOD(O43-N43,1)</f>
        <v>0</v>
      </c>
      <c r="Q43" s="59">
        <f>IF(ISERROR(P43*24)*75,"",(P43*24)*75)</f>
        <v>0</v>
      </c>
      <c r="R43" s="15"/>
      <c r="S43" s="16"/>
      <c r="T43" s="41">
        <f>((S43*$B$33)*20)</f>
        <v>0</v>
      </c>
      <c r="U43" s="15"/>
      <c r="V43" s="58"/>
      <c r="W43" s="41">
        <f t="shared" ref="W43:W49" si="17">SUM(V43*0.6)</f>
        <v>0</v>
      </c>
      <c r="X43" s="15"/>
      <c r="Y43" s="16"/>
      <c r="Z43" s="41">
        <f>SUM(Y43*$B$33)*25</f>
        <v>0</v>
      </c>
      <c r="AA43" s="15"/>
      <c r="AB43" s="16"/>
      <c r="AC43" s="41">
        <f>SUM(AB43*$B$33)*110</f>
        <v>0</v>
      </c>
      <c r="AD43" s="15"/>
      <c r="AE43" s="16"/>
      <c r="AF43" s="41">
        <f>AE43</f>
        <v>0</v>
      </c>
      <c r="AG43" s="15"/>
      <c r="AH43" s="18"/>
      <c r="AI43" s="15"/>
    </row>
    <row r="44" spans="1:35" s="19" customFormat="1" ht="21" customHeight="1" x14ac:dyDescent="0.55000000000000004">
      <c r="A44" s="15"/>
      <c r="B44" s="65"/>
      <c r="C44" s="22" t="s">
        <v>40</v>
      </c>
      <c r="D44" s="21">
        <f>VLOOKUP($D$32,' Base des Index'!A:H,3,0)</f>
        <v>15</v>
      </c>
      <c r="E44" s="15"/>
      <c r="F44" s="36"/>
      <c r="G44" s="37"/>
      <c r="H44" s="36"/>
      <c r="I44" s="37"/>
      <c r="J44" s="46">
        <f t="shared" si="16"/>
        <v>0</v>
      </c>
      <c r="K44" s="44">
        <f>((MOD(G44-F44,1)+MOD(I44-H44,1))*$B$44)*24</f>
        <v>0</v>
      </c>
      <c r="L44" s="67">
        <f>IF(ISERROR($K$44)*VLOOKUP($B$6,' Base des Index'!$L$1:$Q$6,CHOOSE(ROWS($K$44),2,2,2,2,2,3,4),FALSE),"",($K$44)*VLOOKUP($B$6,' Base des Index'!$L$1:$Q$6,CHOOSE(ROWS($K$44),2,2,2,2,2,3,4),FALSE))</f>
        <v>0</v>
      </c>
      <c r="M44" s="15"/>
      <c r="N44" s="36"/>
      <c r="O44" s="37"/>
      <c r="P44" s="45">
        <f t="shared" ref="P44:P49" si="18">MOD(O44-N44,1)</f>
        <v>0</v>
      </c>
      <c r="Q44" s="59">
        <f t="shared" ref="Q44:Q47" si="19">IF(ISERROR(P44*24)*75,"",(P44*24)*75)</f>
        <v>0</v>
      </c>
      <c r="R44" s="15"/>
      <c r="S44" s="16"/>
      <c r="T44" s="41">
        <f>((S44*$B$34*20))</f>
        <v>0</v>
      </c>
      <c r="U44" s="15"/>
      <c r="V44" s="58"/>
      <c r="W44" s="41">
        <f t="shared" si="17"/>
        <v>0</v>
      </c>
      <c r="X44" s="15"/>
      <c r="Y44" s="16"/>
      <c r="Z44" s="41">
        <f>SUM(Y44*$B$34)*25</f>
        <v>0</v>
      </c>
      <c r="AA44" s="15"/>
      <c r="AB44" s="16"/>
      <c r="AC44" s="41">
        <f>SUM(AB44*$B$34)*110</f>
        <v>0</v>
      </c>
      <c r="AD44" s="15"/>
      <c r="AE44" s="16"/>
      <c r="AF44" s="41">
        <f t="shared" ref="AF44:AF49" si="20">AE44</f>
        <v>0</v>
      </c>
      <c r="AG44" s="15"/>
      <c r="AH44" s="18"/>
      <c r="AI44" s="15"/>
    </row>
    <row r="45" spans="1:35" s="19" customFormat="1" ht="21" customHeight="1" x14ac:dyDescent="0.55000000000000004">
      <c r="A45" s="15"/>
      <c r="B45" s="65"/>
      <c r="C45" s="22" t="s">
        <v>41</v>
      </c>
      <c r="D45" s="21">
        <f>VLOOKUP($D$32,' Base des Index'!A:H,4,0)</f>
        <v>16</v>
      </c>
      <c r="E45" s="15"/>
      <c r="F45" s="36"/>
      <c r="G45" s="37"/>
      <c r="H45" s="36"/>
      <c r="I45" s="37"/>
      <c r="J45" s="46">
        <f t="shared" si="16"/>
        <v>0</v>
      </c>
      <c r="K45" s="44">
        <f>((MOD(G45-F45,1)+MOD(I45-H45,1))*$B$35)*24</f>
        <v>0</v>
      </c>
      <c r="L45" s="67">
        <f>IF(ISERROR($K$45)*VLOOKUP($B$6,' Base des Index'!$L$1:$Q$6,CHOOSE(ROWS($K$45),2,2,2,2,2,3,4),FALSE),"",($K$45)*VLOOKUP($B$6,' Base des Index'!$L$1:$Q$6,CHOOSE(ROWS($K$45),2,2,2,2,2,3,4),FALSE))</f>
        <v>0</v>
      </c>
      <c r="M45" s="15"/>
      <c r="N45" s="36"/>
      <c r="O45" s="37"/>
      <c r="P45" s="45">
        <f t="shared" si="18"/>
        <v>0</v>
      </c>
      <c r="Q45" s="59">
        <f t="shared" si="19"/>
        <v>0</v>
      </c>
      <c r="R45" s="15"/>
      <c r="S45" s="16"/>
      <c r="T45" s="41">
        <f>((S45*$B$35)*20)</f>
        <v>0</v>
      </c>
      <c r="U45" s="15"/>
      <c r="V45" s="58"/>
      <c r="W45" s="41">
        <f t="shared" si="17"/>
        <v>0</v>
      </c>
      <c r="X45" s="15"/>
      <c r="Y45" s="16"/>
      <c r="Z45" s="41">
        <f>SUM(Y45*$B$35)*25</f>
        <v>0</v>
      </c>
      <c r="AA45" s="15"/>
      <c r="AB45" s="16"/>
      <c r="AC45" s="41">
        <f>SUM(AB45*$B$35)*110</f>
        <v>0</v>
      </c>
      <c r="AD45" s="15"/>
      <c r="AE45" s="16"/>
      <c r="AF45" s="41">
        <f t="shared" si="20"/>
        <v>0</v>
      </c>
      <c r="AG45" s="15"/>
      <c r="AH45" s="18"/>
      <c r="AI45" s="15"/>
    </row>
    <row r="46" spans="1:35" s="19" customFormat="1" ht="21" customHeight="1" x14ac:dyDescent="0.55000000000000004">
      <c r="A46" s="15"/>
      <c r="B46" s="65"/>
      <c r="C46" s="22" t="s">
        <v>34</v>
      </c>
      <c r="D46" s="21">
        <f>VLOOKUP($D$32,' Base des Index'!A:H,5,0)</f>
        <v>17</v>
      </c>
      <c r="E46" s="15"/>
      <c r="F46" s="36"/>
      <c r="G46" s="37"/>
      <c r="H46" s="36"/>
      <c r="I46" s="37"/>
      <c r="J46" s="46">
        <f t="shared" si="16"/>
        <v>0</v>
      </c>
      <c r="K46" s="44">
        <f>((MOD(G46-F46,1)+MOD(I46-H46,1))*$B$36)*24</f>
        <v>0</v>
      </c>
      <c r="L46" s="67">
        <f>IF(ISERROR($K$46)*VLOOKUP($B$6,' Base des Index'!$L$1:$Q$6,CHOOSE(ROWS($K$46),2,2,2,2,2,3,4),FALSE),"",($K$46)*VLOOKUP($B$6,' Base des Index'!$L$1:$Q$6,CHOOSE(ROWS($K$46),2,2,2,2,2,3,4),FALSE))</f>
        <v>0</v>
      </c>
      <c r="M46" s="15"/>
      <c r="N46" s="36"/>
      <c r="O46" s="37"/>
      <c r="P46" s="45">
        <f t="shared" si="18"/>
        <v>0</v>
      </c>
      <c r="Q46" s="59">
        <f t="shared" si="19"/>
        <v>0</v>
      </c>
      <c r="R46" s="15"/>
      <c r="S46" s="16"/>
      <c r="T46" s="41">
        <f>((S46*$B$36)*20)</f>
        <v>0</v>
      </c>
      <c r="U46" s="15"/>
      <c r="V46" s="58"/>
      <c r="W46" s="41">
        <f t="shared" si="17"/>
        <v>0</v>
      </c>
      <c r="X46" s="15"/>
      <c r="Y46" s="16"/>
      <c r="Z46" s="41">
        <f>SUM(Y46*$B$36)*25</f>
        <v>0</v>
      </c>
      <c r="AA46" s="15"/>
      <c r="AB46" s="16"/>
      <c r="AC46" s="41">
        <f>SUM(AB46*$B$36)*110</f>
        <v>0</v>
      </c>
      <c r="AD46" s="15"/>
      <c r="AE46" s="16"/>
      <c r="AF46" s="41">
        <f t="shared" si="20"/>
        <v>0</v>
      </c>
      <c r="AG46" s="15"/>
      <c r="AH46" s="18"/>
      <c r="AI46" s="15"/>
    </row>
    <row r="47" spans="1:35" s="19" customFormat="1" ht="21" customHeight="1" x14ac:dyDescent="0.55000000000000004">
      <c r="A47" s="15"/>
      <c r="B47" s="65"/>
      <c r="C47" s="22" t="s">
        <v>42</v>
      </c>
      <c r="D47" s="21">
        <f>VLOOKUP($D$32,' Base des Index'!A:H,6,0)</f>
        <v>18</v>
      </c>
      <c r="E47" s="15"/>
      <c r="F47" s="36"/>
      <c r="G47" s="37"/>
      <c r="H47" s="36"/>
      <c r="I47" s="37"/>
      <c r="J47" s="46">
        <f t="shared" si="16"/>
        <v>0</v>
      </c>
      <c r="K47" s="44">
        <f>((MOD(G47-F47,1)+MOD(I47-H47,1))*$B$37)*24</f>
        <v>0</v>
      </c>
      <c r="L47" s="67">
        <f>IF(ISERROR($K$47)*VLOOKUP($B$6,' Base des Index'!$L$1:$Q$6,CHOOSE(ROWS($K$47),2,2,2,2,2,3,4),FALSE),"",($K$47)*VLOOKUP($B$6,' Base des Index'!$L$1:$Q$6,CHOOSE(ROWS($K$47),2,2,2,2,2,3,4),FALSE))</f>
        <v>0</v>
      </c>
      <c r="M47" s="15"/>
      <c r="N47" s="36"/>
      <c r="O47" s="37"/>
      <c r="P47" s="45">
        <f t="shared" si="18"/>
        <v>0</v>
      </c>
      <c r="Q47" s="59">
        <f t="shared" si="19"/>
        <v>0</v>
      </c>
      <c r="R47" s="15"/>
      <c r="S47" s="16"/>
      <c r="T47" s="41">
        <f>((S47*$B$37)*20)</f>
        <v>0</v>
      </c>
      <c r="U47" s="15"/>
      <c r="V47" s="58"/>
      <c r="W47" s="41">
        <f t="shared" si="17"/>
        <v>0</v>
      </c>
      <c r="X47" s="15"/>
      <c r="Y47" s="16"/>
      <c r="Z47" s="41">
        <f>SUM(Y47*$B$37)*25</f>
        <v>0</v>
      </c>
      <c r="AA47" s="15"/>
      <c r="AB47" s="16"/>
      <c r="AC47" s="41">
        <f>SUM(AB47*$B$37)*110</f>
        <v>0</v>
      </c>
      <c r="AD47" s="15"/>
      <c r="AE47" s="16"/>
      <c r="AF47" s="41">
        <f t="shared" si="20"/>
        <v>0</v>
      </c>
      <c r="AG47" s="15"/>
      <c r="AH47" s="18"/>
      <c r="AI47" s="15"/>
    </row>
    <row r="48" spans="1:35" s="19" customFormat="1" ht="21" customHeight="1" x14ac:dyDescent="0.55000000000000004">
      <c r="A48" s="15"/>
      <c r="B48" s="65"/>
      <c r="C48" s="22" t="s">
        <v>43</v>
      </c>
      <c r="D48" s="21">
        <f>VLOOKUP($D$32,' Base des Index'!A:H,7,0)</f>
        <v>19</v>
      </c>
      <c r="E48" s="15"/>
      <c r="F48" s="36"/>
      <c r="G48" s="37"/>
      <c r="H48" s="36"/>
      <c r="I48" s="37"/>
      <c r="J48" s="46">
        <f t="shared" si="16"/>
        <v>0</v>
      </c>
      <c r="K48" s="44">
        <f>((MOD(G48-F48,1)+MOD(I48-H48,1))*$B$38)*24</f>
        <v>0</v>
      </c>
      <c r="L48" s="67">
        <f>IF(ISERROR($K$48)*VLOOKUP($B$6,' Base des Index'!$L$1:$Q$6,CHOOSE(ROWS($K$48),2,2,2,2,2,3,4),FALSE),"",($K$48)*VLOOKUP($B$6,' Base des Index'!$L$1:$Q$6,CHOOSE(ROWS($K$48),2,2,2,2,2,3,4),FALSE))</f>
        <v>0</v>
      </c>
      <c r="M48" s="15"/>
      <c r="N48" s="36"/>
      <c r="O48" s="37"/>
      <c r="P48" s="45">
        <f t="shared" si="18"/>
        <v>0</v>
      </c>
      <c r="Q48" s="59">
        <f>IF(ISERROR(P48*24)*110,"",(P48*24)*110)</f>
        <v>0</v>
      </c>
      <c r="R48" s="15"/>
      <c r="S48" s="16"/>
      <c r="T48" s="41">
        <f>((S48*$B$38)*20)</f>
        <v>0</v>
      </c>
      <c r="U48" s="15"/>
      <c r="V48" s="58"/>
      <c r="W48" s="41">
        <f t="shared" si="17"/>
        <v>0</v>
      </c>
      <c r="X48" s="15"/>
      <c r="Y48" s="16"/>
      <c r="Z48" s="41">
        <f>SUM(Y48*$B$38)*30</f>
        <v>0</v>
      </c>
      <c r="AA48" s="15"/>
      <c r="AB48" s="17"/>
      <c r="AC48" s="41">
        <f>SUM(AB48*$B$38)*110</f>
        <v>0</v>
      </c>
      <c r="AD48" s="15"/>
      <c r="AE48" s="17"/>
      <c r="AF48" s="41">
        <f t="shared" si="20"/>
        <v>0</v>
      </c>
      <c r="AG48" s="15"/>
      <c r="AH48" s="18"/>
      <c r="AI48" s="15"/>
    </row>
    <row r="49" spans="2:35" s="19" customFormat="1" ht="21" customHeight="1" thickBot="1" x14ac:dyDescent="0.6">
      <c r="B49" s="66"/>
      <c r="C49" s="23" t="s">
        <v>39</v>
      </c>
      <c r="D49" s="24">
        <f>VLOOKUP($D$32,' Base des Index'!A:H,8,0)</f>
        <v>20</v>
      </c>
      <c r="F49" s="36"/>
      <c r="G49" s="37"/>
      <c r="H49" s="36"/>
      <c r="I49" s="37"/>
      <c r="J49" s="46">
        <f t="shared" si="16"/>
        <v>0</v>
      </c>
      <c r="K49" s="44">
        <f>((MOD(G49-F49,1)+MOD(I49-H49,1))*$B$39)*24</f>
        <v>0</v>
      </c>
      <c r="L49" s="67">
        <f>IF(ISERROR($K$49)*VLOOKUP($B$6,' Base des Index'!$L$1:$Q$6,CHOOSE(ROWS($K$49),2,2,2,2,2,3,4),FALSE),"",($K$49)*VLOOKUP($B$6,' Base des Index'!$L$1:$Q$6,CHOOSE(ROWS($K$49),2,2,2,2,2,3,4),FALSE))</f>
        <v>0</v>
      </c>
      <c r="N49" s="38"/>
      <c r="O49" s="39"/>
      <c r="P49" s="45">
        <f t="shared" si="18"/>
        <v>0</v>
      </c>
      <c r="Q49" s="59">
        <f>IF(ISERROR(P49*24)*110,"",(P49*24)*110)</f>
        <v>0</v>
      </c>
      <c r="S49" s="25"/>
      <c r="T49" s="41">
        <f>((S49*$B$39)*20)</f>
        <v>0</v>
      </c>
      <c r="V49" s="58"/>
      <c r="W49" s="42">
        <f t="shared" si="17"/>
        <v>0</v>
      </c>
      <c r="Y49" s="16"/>
      <c r="Z49" s="41">
        <f>SUM(Y49*$B$39)*30</f>
        <v>0</v>
      </c>
      <c r="AB49" s="26"/>
      <c r="AC49" s="41">
        <f>SUM(AB49*$B$39)*110</f>
        <v>0</v>
      </c>
      <c r="AE49" s="26"/>
      <c r="AF49" s="42">
        <f t="shared" si="20"/>
        <v>0</v>
      </c>
      <c r="AH49" s="27"/>
      <c r="AI49" s="15"/>
    </row>
    <row r="50" spans="2:35" s="28" customFormat="1" ht="21" customHeight="1" thickBot="1" x14ac:dyDescent="0.6">
      <c r="C50" s="77" t="s">
        <v>26</v>
      </c>
      <c r="D50" s="78"/>
      <c r="F50" s="79"/>
      <c r="G50" s="80"/>
      <c r="H50" s="80"/>
      <c r="I50" s="81"/>
      <c r="J50" s="48">
        <f>SUM(J43:J49)</f>
        <v>0</v>
      </c>
      <c r="K50" s="47">
        <f>SUM(K43:K49)</f>
        <v>0</v>
      </c>
      <c r="L50" s="30">
        <f>SUM(L43:L49)</f>
        <v>0</v>
      </c>
      <c r="N50" s="79"/>
      <c r="O50" s="81"/>
      <c r="P50" s="29">
        <f>SUM(P43:P49)</f>
        <v>0</v>
      </c>
      <c r="Q50" s="30">
        <f>SUM(Q43:Q49)</f>
        <v>0</v>
      </c>
      <c r="S50" s="69">
        <f>SUM(S43:S49)</f>
        <v>0</v>
      </c>
      <c r="T50" s="30">
        <f>SUM(T43:T49)</f>
        <v>0</v>
      </c>
      <c r="V50" s="68">
        <f>SUM(V43:V49)</f>
        <v>0</v>
      </c>
      <c r="W50" s="30">
        <f>SUM(W43:W49)</f>
        <v>0</v>
      </c>
      <c r="Y50" s="29">
        <f>SUM(Y44:Y49)</f>
        <v>0</v>
      </c>
      <c r="Z50" s="30">
        <f>SUM(Z43:Z49)</f>
        <v>0</v>
      </c>
      <c r="AB50" s="68">
        <f>SUM(AB43:AB49)</f>
        <v>0</v>
      </c>
      <c r="AC50" s="30">
        <f>SUM(AC43:AC49)</f>
        <v>0</v>
      </c>
      <c r="AE50" s="68">
        <f>SUM(AE43:AE49)</f>
        <v>0</v>
      </c>
      <c r="AF50" s="30">
        <f>SUM(AF43:AF49)</f>
        <v>0</v>
      </c>
      <c r="AH50" s="40">
        <f>SUM(L50+T50+Z50+W50+Q50+AF50+AC50)</f>
        <v>0</v>
      </c>
      <c r="AI50" s="31"/>
    </row>
    <row r="52" spans="2:35" x14ac:dyDescent="0.55000000000000004">
      <c r="J52" s="60" t="s">
        <v>75</v>
      </c>
      <c r="K52" s="72">
        <f>K20+K30+K40+K50</f>
        <v>0</v>
      </c>
    </row>
  </sheetData>
  <mergeCells count="30">
    <mergeCell ref="F2:H2"/>
    <mergeCell ref="C4:G4"/>
    <mergeCell ref="H4:L4"/>
    <mergeCell ref="B6:C6"/>
    <mergeCell ref="F6:G6"/>
    <mergeCell ref="H6:L6"/>
    <mergeCell ref="F12:G12"/>
    <mergeCell ref="H12:I12"/>
    <mergeCell ref="N12:O12"/>
    <mergeCell ref="C20:D20"/>
    <mergeCell ref="F20:I20"/>
    <mergeCell ref="N20:O20"/>
    <mergeCell ref="F22:G22"/>
    <mergeCell ref="H22:I22"/>
    <mergeCell ref="N22:O22"/>
    <mergeCell ref="C30:D30"/>
    <mergeCell ref="F30:I30"/>
    <mergeCell ref="N30:O30"/>
    <mergeCell ref="F32:G32"/>
    <mergeCell ref="H32:I32"/>
    <mergeCell ref="N32:O32"/>
    <mergeCell ref="C40:D40"/>
    <mergeCell ref="F40:I40"/>
    <mergeCell ref="N40:O40"/>
    <mergeCell ref="F42:G42"/>
    <mergeCell ref="H42:I42"/>
    <mergeCell ref="N42:O42"/>
    <mergeCell ref="C50:D50"/>
    <mergeCell ref="F50:I50"/>
    <mergeCell ref="N50:O50"/>
  </mergeCells>
  <conditionalFormatting sqref="P13:P19 K13">
    <cfRule type="containsText" dxfId="252" priority="55" operator="containsText" text="vide">
      <formula>NOT(ISERROR(SEARCH("vide",K13)))</formula>
    </cfRule>
  </conditionalFormatting>
  <conditionalFormatting sqref="K14">
    <cfRule type="containsText" dxfId="251" priority="53" operator="containsText" text="vide">
      <formula>NOT(ISERROR(SEARCH("vide",K14)))</formula>
    </cfRule>
  </conditionalFormatting>
  <conditionalFormatting sqref="K15">
    <cfRule type="containsText" dxfId="250" priority="51" operator="containsText" text="vide">
      <formula>NOT(ISERROR(SEARCH("vide",K15)))</formula>
    </cfRule>
  </conditionalFormatting>
  <conditionalFormatting sqref="K16">
    <cfRule type="containsText" dxfId="249" priority="49" operator="containsText" text="vide">
      <formula>NOT(ISERROR(SEARCH("vide",K16)))</formula>
    </cfRule>
  </conditionalFormatting>
  <conditionalFormatting sqref="K17">
    <cfRule type="containsText" dxfId="248" priority="47" operator="containsText" text="vide">
      <formula>NOT(ISERROR(SEARCH("vide",K17)))</formula>
    </cfRule>
  </conditionalFormatting>
  <conditionalFormatting sqref="K18">
    <cfRule type="containsText" dxfId="247" priority="45" operator="containsText" text="vide">
      <formula>NOT(ISERROR(SEARCH("vide",K18)))</formula>
    </cfRule>
  </conditionalFormatting>
  <conditionalFormatting sqref="K19">
    <cfRule type="containsText" dxfId="246" priority="43" operator="containsText" text="vide">
      <formula>NOT(ISERROR(SEARCH("vide",K19)))</formula>
    </cfRule>
  </conditionalFormatting>
  <conditionalFormatting sqref="P23:P29 K23">
    <cfRule type="containsText" dxfId="245" priority="41" operator="containsText" text="vide">
      <formula>NOT(ISERROR(SEARCH("vide",K23)))</formula>
    </cfRule>
  </conditionalFormatting>
  <conditionalFormatting sqref="K24">
    <cfRule type="containsText" dxfId="244" priority="39" operator="containsText" text="vide">
      <formula>NOT(ISERROR(SEARCH("vide",K24)))</formula>
    </cfRule>
  </conditionalFormatting>
  <conditionalFormatting sqref="K25">
    <cfRule type="containsText" dxfId="243" priority="37" operator="containsText" text="vide">
      <formula>NOT(ISERROR(SEARCH("vide",K25)))</formula>
    </cfRule>
  </conditionalFormatting>
  <conditionalFormatting sqref="K26">
    <cfRule type="containsText" dxfId="242" priority="35" operator="containsText" text="vide">
      <formula>NOT(ISERROR(SEARCH("vide",K26)))</formula>
    </cfRule>
  </conditionalFormatting>
  <conditionalFormatting sqref="K27">
    <cfRule type="containsText" dxfId="241" priority="33" operator="containsText" text="vide">
      <formula>NOT(ISERROR(SEARCH("vide",K27)))</formula>
    </cfRule>
  </conditionalFormatting>
  <conditionalFormatting sqref="K28">
    <cfRule type="containsText" dxfId="240" priority="31" operator="containsText" text="vide">
      <formula>NOT(ISERROR(SEARCH("vide",K28)))</formula>
    </cfRule>
  </conditionalFormatting>
  <conditionalFormatting sqref="K29">
    <cfRule type="containsText" dxfId="239" priority="29" operator="containsText" text="vide">
      <formula>NOT(ISERROR(SEARCH("vide",K29)))</formula>
    </cfRule>
  </conditionalFormatting>
  <conditionalFormatting sqref="P33:P39 K33">
    <cfRule type="containsText" dxfId="238" priority="27" operator="containsText" text="vide">
      <formula>NOT(ISERROR(SEARCH("vide",K33)))</formula>
    </cfRule>
  </conditionalFormatting>
  <conditionalFormatting sqref="K34">
    <cfRule type="containsText" dxfId="237" priority="25" operator="containsText" text="vide">
      <formula>NOT(ISERROR(SEARCH("vide",K34)))</formula>
    </cfRule>
  </conditionalFormatting>
  <conditionalFormatting sqref="K35">
    <cfRule type="containsText" dxfId="236" priority="23" operator="containsText" text="vide">
      <formula>NOT(ISERROR(SEARCH("vide",K35)))</formula>
    </cfRule>
  </conditionalFormatting>
  <conditionalFormatting sqref="K36">
    <cfRule type="containsText" dxfId="235" priority="21" operator="containsText" text="vide">
      <formula>NOT(ISERROR(SEARCH("vide",K36)))</formula>
    </cfRule>
  </conditionalFormatting>
  <conditionalFormatting sqref="K37">
    <cfRule type="containsText" dxfId="234" priority="19" operator="containsText" text="vide">
      <formula>NOT(ISERROR(SEARCH("vide",K37)))</formula>
    </cfRule>
  </conditionalFormatting>
  <conditionalFormatting sqref="K38">
    <cfRule type="containsText" dxfId="233" priority="17" operator="containsText" text="vide">
      <formula>NOT(ISERROR(SEARCH("vide",K38)))</formula>
    </cfRule>
  </conditionalFormatting>
  <conditionalFormatting sqref="K39">
    <cfRule type="containsText" dxfId="232" priority="15" operator="containsText" text="vide">
      <formula>NOT(ISERROR(SEARCH("vide",K39)))</formula>
    </cfRule>
  </conditionalFormatting>
  <conditionalFormatting sqref="P43:P49 K43">
    <cfRule type="containsText" dxfId="231" priority="13" operator="containsText" text="vide">
      <formula>NOT(ISERROR(SEARCH("vide",K43)))</formula>
    </cfRule>
  </conditionalFormatting>
  <conditionalFormatting sqref="K44">
    <cfRule type="containsText" dxfId="230" priority="11" operator="containsText" text="vide">
      <formula>NOT(ISERROR(SEARCH("vide",K44)))</formula>
    </cfRule>
  </conditionalFormatting>
  <conditionalFormatting sqref="K45">
    <cfRule type="containsText" dxfId="229" priority="9" operator="containsText" text="vide">
      <formula>NOT(ISERROR(SEARCH("vide",K45)))</formula>
    </cfRule>
  </conditionalFormatting>
  <conditionalFormatting sqref="K46">
    <cfRule type="containsText" dxfId="228" priority="7" operator="containsText" text="vide">
      <formula>NOT(ISERROR(SEARCH("vide",K46)))</formula>
    </cfRule>
  </conditionalFormatting>
  <conditionalFormatting sqref="K47">
    <cfRule type="containsText" dxfId="227" priority="5" operator="containsText" text="vide">
      <formula>NOT(ISERROR(SEARCH("vide",K47)))</formula>
    </cfRule>
  </conditionalFormatting>
  <conditionalFormatting sqref="K48">
    <cfRule type="containsText" dxfId="226" priority="3" operator="containsText" text="vide">
      <formula>NOT(ISERROR(SEARCH("vide",K48)))</formula>
    </cfRule>
  </conditionalFormatting>
  <conditionalFormatting sqref="K49">
    <cfRule type="containsText" dxfId="225" priority="1" operator="containsText" text="vide">
      <formula>NOT(ISERROR(SEARCH("vide",K49)))</formula>
    </cfRule>
  </conditionalFormatting>
  <printOptions horizontalCentered="1" verticalCentered="1"/>
  <pageMargins left="0" right="0" top="0" bottom="0" header="0.31496062992125984" footer="0.31496062992125984"/>
  <pageSetup paperSize="9" scale="55" orientation="landscape" r:id="rId1"/>
  <ignoredErrors>
    <ignoredError sqref="Q38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6" operator="containsText" id="{8FCADEB4-A235-476A-B426-30A6721E86C6}">
            <xm:f>NOT(ISERROR(SEARCH(#REF!,K13)))</xm:f>
            <xm:f>#REF!</xm:f>
            <x14:dxf>
              <numFmt numFmtId="169" formatCode="[$-40C]dddd\ d\ mmmm\ yyyy"/>
            </x14:dxf>
          </x14:cfRule>
          <xm:sqref>P13:P19 K13</xm:sqref>
        </x14:conditionalFormatting>
        <x14:conditionalFormatting xmlns:xm="http://schemas.microsoft.com/office/excel/2006/main">
          <x14:cfRule type="containsText" priority="54" operator="containsText" id="{CBDEA5B7-D0A5-4480-98E2-65EDA968C7C6}">
            <xm:f>NOT(ISERROR(SEARCH(#REF!,K14)))</xm:f>
            <xm:f>#REF!</xm:f>
            <x14:dxf>
              <numFmt numFmtId="169" formatCode="[$-40C]dddd\ d\ mmmm\ yyyy"/>
            </x14:dxf>
          </x14:cfRule>
          <xm:sqref>K14</xm:sqref>
        </x14:conditionalFormatting>
        <x14:conditionalFormatting xmlns:xm="http://schemas.microsoft.com/office/excel/2006/main">
          <x14:cfRule type="containsText" priority="52" operator="containsText" id="{534883BA-EE7E-4B57-A33C-15E15E39D943}">
            <xm:f>NOT(ISERROR(SEARCH(#REF!,K15)))</xm:f>
            <xm:f>#REF!</xm:f>
            <x14:dxf>
              <numFmt numFmtId="169" formatCode="[$-40C]dddd\ d\ mmmm\ yyyy"/>
            </x14:dxf>
          </x14:cfRule>
          <xm:sqref>K15</xm:sqref>
        </x14:conditionalFormatting>
        <x14:conditionalFormatting xmlns:xm="http://schemas.microsoft.com/office/excel/2006/main">
          <x14:cfRule type="containsText" priority="50" operator="containsText" id="{39794310-4923-46A6-AAB7-41489576C13F}">
            <xm:f>NOT(ISERROR(SEARCH(#REF!,K16)))</xm:f>
            <xm:f>#REF!</xm:f>
            <x14:dxf>
              <numFmt numFmtId="169" formatCode="[$-40C]dddd\ d\ mmmm\ yyyy"/>
            </x14:dxf>
          </x14:cfRule>
          <xm:sqref>K16</xm:sqref>
        </x14:conditionalFormatting>
        <x14:conditionalFormatting xmlns:xm="http://schemas.microsoft.com/office/excel/2006/main">
          <x14:cfRule type="containsText" priority="48" operator="containsText" id="{B169E292-E76D-4E8A-916C-8F36EDA9DEB0}">
            <xm:f>NOT(ISERROR(SEARCH(#REF!,K17)))</xm:f>
            <xm:f>#REF!</xm:f>
            <x14:dxf>
              <numFmt numFmtId="169" formatCode="[$-40C]dddd\ d\ mmmm\ yyyy"/>
            </x14:dxf>
          </x14:cfRule>
          <xm:sqref>K17</xm:sqref>
        </x14:conditionalFormatting>
        <x14:conditionalFormatting xmlns:xm="http://schemas.microsoft.com/office/excel/2006/main">
          <x14:cfRule type="containsText" priority="46" operator="containsText" id="{DDD97071-8AE6-4CB7-B951-6F26E0977C2B}">
            <xm:f>NOT(ISERROR(SEARCH(#REF!,K18)))</xm:f>
            <xm:f>#REF!</xm:f>
            <x14:dxf>
              <numFmt numFmtId="169" formatCode="[$-40C]dddd\ d\ mmmm\ yyyy"/>
            </x14:dxf>
          </x14:cfRule>
          <xm:sqref>K18</xm:sqref>
        </x14:conditionalFormatting>
        <x14:conditionalFormatting xmlns:xm="http://schemas.microsoft.com/office/excel/2006/main">
          <x14:cfRule type="containsText" priority="44" operator="containsText" id="{21B74821-E31B-4803-AF44-6648601B3AAB}">
            <xm:f>NOT(ISERROR(SEARCH(#REF!,K19)))</xm:f>
            <xm:f>#REF!</xm:f>
            <x14:dxf>
              <numFmt numFmtId="169" formatCode="[$-40C]dddd\ d\ mmmm\ yyyy"/>
            </x14:dxf>
          </x14:cfRule>
          <xm:sqref>K19</xm:sqref>
        </x14:conditionalFormatting>
        <x14:conditionalFormatting xmlns:xm="http://schemas.microsoft.com/office/excel/2006/main">
          <x14:cfRule type="containsText" priority="42" operator="containsText" id="{B143DE02-5175-4841-9807-C59AE9FC9A49}">
            <xm:f>NOT(ISERROR(SEARCH(#REF!,K23)))</xm:f>
            <xm:f>#REF!</xm:f>
            <x14:dxf>
              <numFmt numFmtId="169" formatCode="[$-40C]dddd\ d\ mmmm\ yyyy"/>
            </x14:dxf>
          </x14:cfRule>
          <xm:sqref>P23:P29 K23</xm:sqref>
        </x14:conditionalFormatting>
        <x14:conditionalFormatting xmlns:xm="http://schemas.microsoft.com/office/excel/2006/main">
          <x14:cfRule type="containsText" priority="40" operator="containsText" id="{A4892F22-C515-4DD4-97B9-007C07E42066}">
            <xm:f>NOT(ISERROR(SEARCH(#REF!,K24)))</xm:f>
            <xm:f>#REF!</xm:f>
            <x14:dxf>
              <numFmt numFmtId="169" formatCode="[$-40C]dddd\ d\ mmmm\ yyyy"/>
            </x14:dxf>
          </x14:cfRule>
          <xm:sqref>K24</xm:sqref>
        </x14:conditionalFormatting>
        <x14:conditionalFormatting xmlns:xm="http://schemas.microsoft.com/office/excel/2006/main">
          <x14:cfRule type="containsText" priority="38" operator="containsText" id="{DD271CFA-CF0A-4472-9470-CEB95A49FA41}">
            <xm:f>NOT(ISERROR(SEARCH(#REF!,K25)))</xm:f>
            <xm:f>#REF!</xm:f>
            <x14:dxf>
              <numFmt numFmtId="169" formatCode="[$-40C]dddd\ d\ mmmm\ yyyy"/>
            </x14:dxf>
          </x14:cfRule>
          <xm:sqref>K25</xm:sqref>
        </x14:conditionalFormatting>
        <x14:conditionalFormatting xmlns:xm="http://schemas.microsoft.com/office/excel/2006/main">
          <x14:cfRule type="containsText" priority="36" operator="containsText" id="{2FF989FC-5EEA-4FF8-824F-DA3FD02C4D54}">
            <xm:f>NOT(ISERROR(SEARCH(#REF!,K26)))</xm:f>
            <xm:f>#REF!</xm:f>
            <x14:dxf>
              <numFmt numFmtId="169" formatCode="[$-40C]dddd\ d\ mmmm\ yyyy"/>
            </x14:dxf>
          </x14:cfRule>
          <xm:sqref>K26</xm:sqref>
        </x14:conditionalFormatting>
        <x14:conditionalFormatting xmlns:xm="http://schemas.microsoft.com/office/excel/2006/main">
          <x14:cfRule type="containsText" priority="34" operator="containsText" id="{4E7624B0-AF78-40FC-B720-6FF6C60A5458}">
            <xm:f>NOT(ISERROR(SEARCH(#REF!,K27)))</xm:f>
            <xm:f>#REF!</xm:f>
            <x14:dxf>
              <numFmt numFmtId="169" formatCode="[$-40C]dddd\ d\ mmmm\ yyyy"/>
            </x14:dxf>
          </x14:cfRule>
          <xm:sqref>K27</xm:sqref>
        </x14:conditionalFormatting>
        <x14:conditionalFormatting xmlns:xm="http://schemas.microsoft.com/office/excel/2006/main">
          <x14:cfRule type="containsText" priority="32" operator="containsText" id="{76FFCE70-E774-4D8B-A596-707E839F4130}">
            <xm:f>NOT(ISERROR(SEARCH(#REF!,K28)))</xm:f>
            <xm:f>#REF!</xm:f>
            <x14:dxf>
              <numFmt numFmtId="169" formatCode="[$-40C]dddd\ d\ mmmm\ yyyy"/>
            </x14:dxf>
          </x14:cfRule>
          <xm:sqref>K28</xm:sqref>
        </x14:conditionalFormatting>
        <x14:conditionalFormatting xmlns:xm="http://schemas.microsoft.com/office/excel/2006/main">
          <x14:cfRule type="containsText" priority="30" operator="containsText" id="{8446C3D5-961C-447E-BFCA-7C568BF7A35A}">
            <xm:f>NOT(ISERROR(SEARCH(#REF!,K29)))</xm:f>
            <xm:f>#REF!</xm:f>
            <x14:dxf>
              <numFmt numFmtId="169" formatCode="[$-40C]dddd\ d\ mmmm\ yyyy"/>
            </x14:dxf>
          </x14:cfRule>
          <xm:sqref>K29</xm:sqref>
        </x14:conditionalFormatting>
        <x14:conditionalFormatting xmlns:xm="http://schemas.microsoft.com/office/excel/2006/main">
          <x14:cfRule type="containsText" priority="28" operator="containsText" id="{79400135-14AA-42B2-8FBD-9806F0552BD6}">
            <xm:f>NOT(ISERROR(SEARCH(#REF!,K33)))</xm:f>
            <xm:f>#REF!</xm:f>
            <x14:dxf>
              <numFmt numFmtId="169" formatCode="[$-40C]dddd\ d\ mmmm\ yyyy"/>
            </x14:dxf>
          </x14:cfRule>
          <xm:sqref>P33:P39 K33</xm:sqref>
        </x14:conditionalFormatting>
        <x14:conditionalFormatting xmlns:xm="http://schemas.microsoft.com/office/excel/2006/main">
          <x14:cfRule type="containsText" priority="26" operator="containsText" id="{A2DEF115-37A2-4EA2-A428-59BC3CC4A219}">
            <xm:f>NOT(ISERROR(SEARCH(#REF!,K34)))</xm:f>
            <xm:f>#REF!</xm:f>
            <x14:dxf>
              <numFmt numFmtId="169" formatCode="[$-40C]dddd\ d\ mmmm\ yyyy"/>
            </x14:dxf>
          </x14:cfRule>
          <xm:sqref>K34</xm:sqref>
        </x14:conditionalFormatting>
        <x14:conditionalFormatting xmlns:xm="http://schemas.microsoft.com/office/excel/2006/main">
          <x14:cfRule type="containsText" priority="24" operator="containsText" id="{088F4A57-837B-4AA3-8FA0-403930C5A499}">
            <xm:f>NOT(ISERROR(SEARCH(#REF!,K35)))</xm:f>
            <xm:f>#REF!</xm:f>
            <x14:dxf>
              <numFmt numFmtId="169" formatCode="[$-40C]dddd\ d\ mmmm\ yyyy"/>
            </x14:dxf>
          </x14:cfRule>
          <xm:sqref>K35</xm:sqref>
        </x14:conditionalFormatting>
        <x14:conditionalFormatting xmlns:xm="http://schemas.microsoft.com/office/excel/2006/main">
          <x14:cfRule type="containsText" priority="22" operator="containsText" id="{67D928D1-0D11-478E-8D7F-65035A17DCCE}">
            <xm:f>NOT(ISERROR(SEARCH(#REF!,K36)))</xm:f>
            <xm:f>#REF!</xm:f>
            <x14:dxf>
              <numFmt numFmtId="169" formatCode="[$-40C]dddd\ d\ mmmm\ yyyy"/>
            </x14:dxf>
          </x14:cfRule>
          <xm:sqref>K36</xm:sqref>
        </x14:conditionalFormatting>
        <x14:conditionalFormatting xmlns:xm="http://schemas.microsoft.com/office/excel/2006/main">
          <x14:cfRule type="containsText" priority="20" operator="containsText" id="{2B19FBF2-4241-4AC5-B762-143479EFE349}">
            <xm:f>NOT(ISERROR(SEARCH(#REF!,K37)))</xm:f>
            <xm:f>#REF!</xm:f>
            <x14:dxf>
              <numFmt numFmtId="169" formatCode="[$-40C]dddd\ d\ mmmm\ yyyy"/>
            </x14:dxf>
          </x14:cfRule>
          <xm:sqref>K37</xm:sqref>
        </x14:conditionalFormatting>
        <x14:conditionalFormatting xmlns:xm="http://schemas.microsoft.com/office/excel/2006/main">
          <x14:cfRule type="containsText" priority="18" operator="containsText" id="{716642CC-8192-47EE-BE52-F3DDDD5C9E70}">
            <xm:f>NOT(ISERROR(SEARCH(#REF!,K38)))</xm:f>
            <xm:f>#REF!</xm:f>
            <x14:dxf>
              <numFmt numFmtId="169" formatCode="[$-40C]dddd\ d\ mmmm\ yyyy"/>
            </x14:dxf>
          </x14:cfRule>
          <xm:sqref>K38</xm:sqref>
        </x14:conditionalFormatting>
        <x14:conditionalFormatting xmlns:xm="http://schemas.microsoft.com/office/excel/2006/main">
          <x14:cfRule type="containsText" priority="16" operator="containsText" id="{8F92CF10-5132-4C7E-8A32-7AD52072EEA6}">
            <xm:f>NOT(ISERROR(SEARCH(#REF!,K39)))</xm:f>
            <xm:f>#REF!</xm:f>
            <x14:dxf>
              <numFmt numFmtId="169" formatCode="[$-40C]dddd\ d\ mmmm\ yyyy"/>
            </x14:dxf>
          </x14:cfRule>
          <xm:sqref>K39</xm:sqref>
        </x14:conditionalFormatting>
        <x14:conditionalFormatting xmlns:xm="http://schemas.microsoft.com/office/excel/2006/main">
          <x14:cfRule type="containsText" priority="14" operator="containsText" id="{33380CE8-621F-408D-BF93-C68416C83FA2}">
            <xm:f>NOT(ISERROR(SEARCH(#REF!,K43)))</xm:f>
            <xm:f>#REF!</xm:f>
            <x14:dxf>
              <numFmt numFmtId="169" formatCode="[$-40C]dddd\ d\ mmmm\ yyyy"/>
            </x14:dxf>
          </x14:cfRule>
          <xm:sqref>P43:P49 K43</xm:sqref>
        </x14:conditionalFormatting>
        <x14:conditionalFormatting xmlns:xm="http://schemas.microsoft.com/office/excel/2006/main">
          <x14:cfRule type="containsText" priority="12" operator="containsText" id="{1AE754DF-6E15-4667-B0E7-7E56F4A77D17}">
            <xm:f>NOT(ISERROR(SEARCH(#REF!,K44)))</xm:f>
            <xm:f>#REF!</xm:f>
            <x14:dxf>
              <numFmt numFmtId="169" formatCode="[$-40C]dddd\ d\ mmmm\ yyyy"/>
            </x14:dxf>
          </x14:cfRule>
          <xm:sqref>K44</xm:sqref>
        </x14:conditionalFormatting>
        <x14:conditionalFormatting xmlns:xm="http://schemas.microsoft.com/office/excel/2006/main">
          <x14:cfRule type="containsText" priority="10" operator="containsText" id="{084A89EF-4E38-4D68-B3CD-3B064B48B4D6}">
            <xm:f>NOT(ISERROR(SEARCH(#REF!,K45)))</xm:f>
            <xm:f>#REF!</xm:f>
            <x14:dxf>
              <numFmt numFmtId="169" formatCode="[$-40C]dddd\ d\ mmmm\ yyyy"/>
            </x14:dxf>
          </x14:cfRule>
          <xm:sqref>K45</xm:sqref>
        </x14:conditionalFormatting>
        <x14:conditionalFormatting xmlns:xm="http://schemas.microsoft.com/office/excel/2006/main">
          <x14:cfRule type="containsText" priority="8" operator="containsText" id="{FA9AFBA5-32FD-4D6F-BBD0-E67884FC808C}">
            <xm:f>NOT(ISERROR(SEARCH(#REF!,K46)))</xm:f>
            <xm:f>#REF!</xm:f>
            <x14:dxf>
              <numFmt numFmtId="169" formatCode="[$-40C]dddd\ d\ mmmm\ yyyy"/>
            </x14:dxf>
          </x14:cfRule>
          <xm:sqref>K46</xm:sqref>
        </x14:conditionalFormatting>
        <x14:conditionalFormatting xmlns:xm="http://schemas.microsoft.com/office/excel/2006/main">
          <x14:cfRule type="containsText" priority="6" operator="containsText" id="{2C363837-B12F-442F-A28C-8BFA66328A05}">
            <xm:f>NOT(ISERROR(SEARCH(#REF!,K47)))</xm:f>
            <xm:f>#REF!</xm:f>
            <x14:dxf>
              <numFmt numFmtId="169" formatCode="[$-40C]dddd\ d\ mmmm\ yyyy"/>
            </x14:dxf>
          </x14:cfRule>
          <xm:sqref>K47</xm:sqref>
        </x14:conditionalFormatting>
        <x14:conditionalFormatting xmlns:xm="http://schemas.microsoft.com/office/excel/2006/main">
          <x14:cfRule type="containsText" priority="4" operator="containsText" id="{510C7D62-2333-4F6C-8765-0708D42DC38E}">
            <xm:f>NOT(ISERROR(SEARCH(#REF!,K48)))</xm:f>
            <xm:f>#REF!</xm:f>
            <x14:dxf>
              <numFmt numFmtId="169" formatCode="[$-40C]dddd\ d\ mmmm\ yyyy"/>
            </x14:dxf>
          </x14:cfRule>
          <xm:sqref>K48</xm:sqref>
        </x14:conditionalFormatting>
        <x14:conditionalFormatting xmlns:xm="http://schemas.microsoft.com/office/excel/2006/main">
          <x14:cfRule type="containsText" priority="2" operator="containsText" id="{4475E4AA-1CE8-47CE-B088-FC459DD1B81F}">
            <xm:f>NOT(ISERROR(SEARCH(#REF!,K49)))</xm:f>
            <xm:f>#REF!</xm:f>
            <x14:dxf>
              <numFmt numFmtId="169" formatCode="[$-40C]dddd\ d\ mmmm\ yyyy"/>
            </x14:dxf>
          </x14:cfRule>
          <xm:sqref>K49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CEC83A7D-2C3F-49CC-B84D-422B0D4344DA}">
          <x14:formula1>
            <xm:f>' Base des Index'!$L$10:$L$12</xm:f>
          </x14:formula1>
          <xm:sqref>F2:H2</xm:sqref>
        </x14:dataValidation>
        <x14:dataValidation type="list" allowBlank="1" showInputMessage="1" showErrorMessage="1" xr:uid="{7843738A-BB37-48CA-A8AA-E63FBC007D68}">
          <x14:formula1>
            <xm:f>' Base des Index'!$J$31:$J$49</xm:f>
          </x14:formula1>
          <xm:sqref>N43:O49 N23:O29 N33:O39 N13:O19</xm:sqref>
        </x14:dataValidation>
        <x14:dataValidation type="list" allowBlank="1" showInputMessage="1" showErrorMessage="1" xr:uid="{5578DEAF-A332-4E6C-A843-C07B984C8D1E}">
          <x14:formula1>
            <xm:f>' Base des Index'!$A$2:$A$53</xm:f>
          </x14:formula1>
          <xm:sqref>D12 D22 D32 D42</xm:sqref>
        </x14:dataValidation>
        <x14:dataValidation type="list" allowBlank="1" showInputMessage="1" showErrorMessage="1" xr:uid="{98679A8C-693E-4E05-A515-19EB21616488}">
          <x14:formula1>
            <xm:f>' Base des Index'!$L$1:$L$8</xm:f>
          </x14:formula1>
          <xm:sqref>C11 B6:B10</xm:sqref>
        </x14:dataValidation>
        <x14:dataValidation type="list" allowBlank="1" showInputMessage="1" showErrorMessage="1" xr:uid="{CD248E03-07B8-47AC-95E2-0DD08AE5AC51}">
          <x14:formula1>
            <xm:f>' Base des Index'!$T$1:$T$6</xm:f>
          </x14:formula1>
          <xm:sqref>B13:B19 B43:B49 B33:B39 B23:B29</xm:sqref>
        </x14:dataValidation>
        <x14:dataValidation type="list" allowBlank="1" showInputMessage="1" showErrorMessage="1" xr:uid="{36CC964C-33E1-47B9-95E2-86F7A2FDEA1D}">
          <x14:formula1>
            <xm:f>' Base des Index'!$J$1:$J$15</xm:f>
          </x14:formula1>
          <xm:sqref>F23:G29 F33:G39 F43:G49 F13:G19</xm:sqref>
        </x14:dataValidation>
        <x14:dataValidation type="list" allowBlank="1" showInputMessage="1" showErrorMessage="1" xr:uid="{9660B0C1-BA1E-4EC7-B26A-B7F666A4E232}">
          <x14:formula1>
            <xm:f>' Base des Index'!$J$13:$J$31</xm:f>
          </x14:formula1>
          <xm:sqref>H13:I19 H23:I29 H33:I39 H43:I49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65BEA-50D8-49A9-853D-ACA3C7079A56}">
  <sheetPr codeName="Feuil4">
    <pageSetUpPr fitToPage="1"/>
  </sheetPr>
  <dimension ref="A1:AI44"/>
  <sheetViews>
    <sheetView topLeftCell="A21" zoomScale="85" zoomScaleNormal="85" workbookViewId="0">
      <selection activeCell="N43" sqref="N43"/>
    </sheetView>
  </sheetViews>
  <sheetFormatPr baseColWidth="10" defaultColWidth="11.41796875" defaultRowHeight="14.4" x14ac:dyDescent="0.55000000000000004"/>
  <cols>
    <col min="1" max="1" width="1.41796875" customWidth="1"/>
    <col min="2" max="2" width="10.15625" customWidth="1"/>
    <col min="3" max="3" width="12" customWidth="1"/>
    <col min="4" max="4" width="6" customWidth="1"/>
    <col min="5" max="5" width="1" customWidth="1"/>
    <col min="6" max="9" width="8.41796875" customWidth="1"/>
    <col min="10" max="10" width="10.15625" customWidth="1"/>
    <col min="11" max="11" width="8.41796875" customWidth="1"/>
    <col min="12" max="12" width="10.578125" customWidth="1"/>
    <col min="13" max="13" width="1" customWidth="1"/>
    <col min="14" max="16" width="8.41796875" customWidth="1"/>
    <col min="17" max="17" width="9.578125" customWidth="1"/>
    <col min="18" max="18" width="1" customWidth="1"/>
    <col min="19" max="19" width="9" customWidth="1"/>
    <col min="20" max="20" width="10.578125" customWidth="1"/>
    <col min="21" max="21" width="1" customWidth="1"/>
    <col min="22" max="22" width="11.83984375" customWidth="1"/>
    <col min="23" max="23" width="10.578125" customWidth="1"/>
    <col min="24" max="24" width="1" customWidth="1"/>
    <col min="25" max="25" width="11.83984375" customWidth="1"/>
    <col min="26" max="26" width="10.578125" customWidth="1"/>
    <col min="27" max="27" width="1" customWidth="1"/>
    <col min="28" max="28" width="8.26171875" customWidth="1"/>
    <col min="29" max="29" width="10.578125" customWidth="1"/>
    <col min="30" max="30" width="1" customWidth="1"/>
    <col min="31" max="31" width="11.83984375" customWidth="1"/>
    <col min="32" max="32" width="10.578125" customWidth="1"/>
    <col min="33" max="33" width="1" customWidth="1"/>
    <col min="34" max="34" width="20.15625" customWidth="1"/>
    <col min="35" max="35" width="1.578125" customWidth="1"/>
  </cols>
  <sheetData>
    <row r="1" spans="1:35" ht="14.7" thickBot="1" x14ac:dyDescent="0.6"/>
    <row r="2" spans="1:35" ht="21" customHeight="1" thickTop="1" thickBot="1" x14ac:dyDescent="0.6">
      <c r="B2" s="32"/>
      <c r="C2" s="32">
        <v>2021</v>
      </c>
      <c r="F2" s="94" t="s">
        <v>67</v>
      </c>
      <c r="G2" s="95"/>
      <c r="H2" s="96"/>
    </row>
    <row r="3" spans="1:35" ht="7.9" customHeight="1" thickTop="1" thickBot="1" x14ac:dyDescent="0.6"/>
    <row r="4" spans="1:35" ht="21" customHeight="1" thickBot="1" x14ac:dyDescent="0.6">
      <c r="C4" s="85" t="s">
        <v>59</v>
      </c>
      <c r="D4" s="86"/>
      <c r="E4" s="86"/>
      <c r="F4" s="86"/>
      <c r="G4" s="87"/>
      <c r="H4" s="88" t="str">
        <f ca="1">MID(CELL("nomfichier",$H$4),FIND("]",CELL("nomfichier",$H$4))+1,32)</f>
        <v>FedEx rétrofit Pierre Bénite</v>
      </c>
      <c r="I4" s="88"/>
      <c r="J4" s="88"/>
      <c r="K4" s="88"/>
      <c r="L4" s="89"/>
      <c r="AF4" s="61" t="s">
        <v>74</v>
      </c>
      <c r="AH4" s="62">
        <f>AH20</f>
        <v>2311</v>
      </c>
    </row>
    <row r="5" spans="1:35" ht="7.9" customHeight="1" thickBot="1" x14ac:dyDescent="0.6">
      <c r="AF5" s="60"/>
    </row>
    <row r="6" spans="1:35" ht="21" customHeight="1" thickTop="1" thickBot="1" x14ac:dyDescent="0.6">
      <c r="B6" s="90" t="s">
        <v>53</v>
      </c>
      <c r="C6" s="91"/>
      <c r="F6" s="85" t="s">
        <v>38</v>
      </c>
      <c r="G6" s="87"/>
      <c r="H6" s="92"/>
      <c r="I6" s="92"/>
      <c r="J6" s="92"/>
      <c r="K6" s="92"/>
      <c r="L6" s="93"/>
      <c r="AF6" s="61" t="s">
        <v>73</v>
      </c>
      <c r="AH6" s="62">
        <f>AH30</f>
        <v>3231.9999999999982</v>
      </c>
    </row>
    <row r="7" spans="1:35" ht="7.9" customHeight="1" thickTop="1" thickBot="1" x14ac:dyDescent="0.6">
      <c r="AF7" s="60"/>
    </row>
    <row r="8" spans="1:35" ht="21.6" customHeight="1" thickBot="1" x14ac:dyDescent="0.6">
      <c r="AF8" s="61" t="s">
        <v>72</v>
      </c>
      <c r="AH8" s="62">
        <f>AH40</f>
        <v>0</v>
      </c>
    </row>
    <row r="9" spans="1:35" ht="7.9" customHeight="1" thickBot="1" x14ac:dyDescent="0.6">
      <c r="AF9" s="60"/>
    </row>
    <row r="10" spans="1:35" ht="20.65" customHeight="1" thickBot="1" x14ac:dyDescent="0.6">
      <c r="AF10" s="61" t="s">
        <v>75</v>
      </c>
      <c r="AH10" s="63">
        <f>AH4+AH6+AH8</f>
        <v>5542.9999999999982</v>
      </c>
    </row>
    <row r="11" spans="1:35" ht="7.9" customHeight="1" thickBot="1" x14ac:dyDescent="0.6"/>
    <row r="12" spans="1:35" ht="52.5" customHeight="1" thickBot="1" x14ac:dyDescent="0.6">
      <c r="A12" s="10"/>
      <c r="B12" s="13" t="s">
        <v>70</v>
      </c>
      <c r="C12" s="56" t="s">
        <v>33</v>
      </c>
      <c r="D12" s="57">
        <v>5</v>
      </c>
      <c r="E12" s="10"/>
      <c r="F12" s="75" t="s">
        <v>24</v>
      </c>
      <c r="G12" s="76"/>
      <c r="H12" s="75" t="s">
        <v>25</v>
      </c>
      <c r="I12" s="76"/>
      <c r="J12" s="33" t="s">
        <v>63</v>
      </c>
      <c r="K12" s="33" t="s">
        <v>32</v>
      </c>
      <c r="L12" s="11" t="s">
        <v>27</v>
      </c>
      <c r="M12" s="10"/>
      <c r="N12" s="75" t="s">
        <v>36</v>
      </c>
      <c r="O12" s="76"/>
      <c r="P12" s="13" t="s">
        <v>37</v>
      </c>
      <c r="Q12" s="11" t="s">
        <v>27</v>
      </c>
      <c r="R12" s="10"/>
      <c r="S12" s="13" t="s">
        <v>60</v>
      </c>
      <c r="T12" s="11" t="s">
        <v>27</v>
      </c>
      <c r="U12" s="10"/>
      <c r="V12" s="14" t="s">
        <v>35</v>
      </c>
      <c r="W12" s="11" t="s">
        <v>27</v>
      </c>
      <c r="X12" s="10"/>
      <c r="Y12" s="14" t="s">
        <v>62</v>
      </c>
      <c r="Z12" s="11" t="s">
        <v>27</v>
      </c>
      <c r="AA12" s="10"/>
      <c r="AB12" s="14" t="s">
        <v>61</v>
      </c>
      <c r="AC12" s="11" t="s">
        <v>27</v>
      </c>
      <c r="AD12" s="10"/>
      <c r="AE12" s="14" t="s">
        <v>76</v>
      </c>
      <c r="AF12" s="11" t="s">
        <v>27</v>
      </c>
      <c r="AG12" s="10"/>
      <c r="AH12" s="12" t="s">
        <v>7</v>
      </c>
      <c r="AI12" s="10"/>
    </row>
    <row r="13" spans="1:35" s="19" customFormat="1" ht="21" customHeight="1" x14ac:dyDescent="0.55000000000000004">
      <c r="A13" s="15"/>
      <c r="B13" s="64"/>
      <c r="C13" s="20" t="s">
        <v>51</v>
      </c>
      <c r="D13" s="21">
        <f>VLOOKUP($D$12,' Base des Index'!A:H,2,0)</f>
        <v>31</v>
      </c>
      <c r="E13" s="15"/>
      <c r="F13" s="36"/>
      <c r="G13" s="37"/>
      <c r="H13" s="36"/>
      <c r="I13" s="37"/>
      <c r="J13" s="46">
        <f t="shared" ref="J13:J19" si="0">((MOD(G13-F13,1)+MOD(I13-H13,1))*24)</f>
        <v>0</v>
      </c>
      <c r="K13" s="44">
        <f t="shared" ref="K13" si="1">((MOD(G13-F13,1)+MOD(I13-H13,1))*$B$13)*24</f>
        <v>0</v>
      </c>
      <c r="L13" s="67">
        <f>IF(ISERROR($K$13)*VLOOKUP($B$6,' Base des Index'!$L$1:$Q$6,CHOOSE(ROWS($1:1),2,2,2,2,2,3,4),FALSE),"",($K$13)*VLOOKUP($B$6,' Base des Index'!$L$1:$Q$6,CHOOSE(ROWS($1:1),2,2,2,2,2,3,4),FALSE))</f>
        <v>0</v>
      </c>
      <c r="M13" s="15"/>
      <c r="N13" s="34"/>
      <c r="O13" s="35"/>
      <c r="P13" s="45">
        <f>MOD(O13-N13,1)</f>
        <v>0</v>
      </c>
      <c r="Q13" s="59">
        <f t="shared" ref="Q13:Q17" si="2">IF(ISERROR(P13*24)*75,"",(P13*24)*75)</f>
        <v>0</v>
      </c>
      <c r="R13" s="15"/>
      <c r="S13" s="16"/>
      <c r="T13" s="41">
        <f>((S13*$B$13)*20)</f>
        <v>0</v>
      </c>
      <c r="U13" s="15"/>
      <c r="V13" s="58"/>
      <c r="W13" s="41">
        <f t="shared" ref="W13:W19" si="3">SUM(V13*0.6)</f>
        <v>0</v>
      </c>
      <c r="X13" s="15"/>
      <c r="Y13" s="16"/>
      <c r="Z13" s="41">
        <f>SUM(Y13*$B$13)*25</f>
        <v>0</v>
      </c>
      <c r="AA13" s="15"/>
      <c r="AB13" s="16"/>
      <c r="AC13" s="41">
        <f>SUM(AB13*$B$13)*110</f>
        <v>0</v>
      </c>
      <c r="AD13" s="15"/>
      <c r="AE13" s="16"/>
      <c r="AF13" s="41">
        <f>AE13</f>
        <v>0</v>
      </c>
      <c r="AG13" s="15"/>
      <c r="AH13" s="18"/>
      <c r="AI13" s="15"/>
    </row>
    <row r="14" spans="1:35" s="19" customFormat="1" ht="21" customHeight="1" x14ac:dyDescent="0.55000000000000004">
      <c r="A14" s="15"/>
      <c r="B14" s="65"/>
      <c r="C14" s="22" t="s">
        <v>40</v>
      </c>
      <c r="D14" s="21">
        <f>VLOOKUP($D$12,' Base des Index'!A:H,3,0)</f>
        <v>1</v>
      </c>
      <c r="E14" s="15"/>
      <c r="F14" s="36"/>
      <c r="G14" s="37"/>
      <c r="H14" s="36"/>
      <c r="I14" s="37"/>
      <c r="J14" s="46">
        <f t="shared" si="0"/>
        <v>0</v>
      </c>
      <c r="K14" s="44">
        <f>((MOD(G14-F14,1)+MOD(I14-H14,1))*$B$14)*24</f>
        <v>0</v>
      </c>
      <c r="L14" s="67">
        <f>IF(ISERROR($K$14)*VLOOKUP($B$6,' Base des Index'!$L$1:$Q$6,CHOOSE(ROWS($1:2),2,2,2,2,2,3,4),FALSE),"",($K$14)*VLOOKUP($B$6,' Base des Index'!$L$1:$Q$6,CHOOSE(ROWS($1:2),2,2,2,2,2,3,4),FALSE))</f>
        <v>0</v>
      </c>
      <c r="M14" s="15"/>
      <c r="N14" s="36"/>
      <c r="O14" s="37"/>
      <c r="P14" s="45">
        <f t="shared" ref="P14:P19" si="4">MOD(O14-N14,1)</f>
        <v>0</v>
      </c>
      <c r="Q14" s="59">
        <f t="shared" si="2"/>
        <v>0</v>
      </c>
      <c r="R14" s="15"/>
      <c r="S14" s="16"/>
      <c r="T14" s="41">
        <f>((S14*$B$14*20))</f>
        <v>0</v>
      </c>
      <c r="U14" s="15"/>
      <c r="V14" s="58"/>
      <c r="W14" s="41">
        <f t="shared" si="3"/>
        <v>0</v>
      </c>
      <c r="X14" s="15"/>
      <c r="Y14" s="16"/>
      <c r="Z14" s="41">
        <f>SUM(Y14*$B$14)*25</f>
        <v>0</v>
      </c>
      <c r="AA14" s="15"/>
      <c r="AB14" s="16"/>
      <c r="AC14" s="41">
        <f>SUM(AB14*$B$14)*110</f>
        <v>0</v>
      </c>
      <c r="AD14" s="15"/>
      <c r="AE14" s="16"/>
      <c r="AF14" s="41">
        <f t="shared" ref="AF14:AF19" si="5">AE14</f>
        <v>0</v>
      </c>
      <c r="AG14" s="15"/>
      <c r="AH14" s="18"/>
      <c r="AI14" s="15"/>
    </row>
    <row r="15" spans="1:35" s="19" customFormat="1" ht="21" customHeight="1" x14ac:dyDescent="0.55000000000000004">
      <c r="A15" s="15"/>
      <c r="B15" s="65"/>
      <c r="C15" s="22" t="s">
        <v>41</v>
      </c>
      <c r="D15" s="21">
        <f>VLOOKUP($D$12,' Base des Index'!A:H,4,0)</f>
        <v>2</v>
      </c>
      <c r="E15" s="15"/>
      <c r="F15" s="36"/>
      <c r="G15" s="37"/>
      <c r="H15" s="36"/>
      <c r="I15" s="37"/>
      <c r="J15" s="46">
        <f t="shared" si="0"/>
        <v>0</v>
      </c>
      <c r="K15" s="44">
        <f>((MOD(G15-F15,1)+MOD(I15-H15,1))*$B$15)*24</f>
        <v>0</v>
      </c>
      <c r="L15" s="67">
        <f>IF(ISERROR($K$15)*VLOOKUP($B$6,' Base des Index'!$L$1:$Q$6,CHOOSE(ROWS($1:3),2,2,2,2,2,3,4),FALSE),"",($K$15)*VLOOKUP($B$6,' Base des Index'!$L$1:$Q$6,CHOOSE(ROWS($1:3),2,2,2,2,2,3,4),FALSE))</f>
        <v>0</v>
      </c>
      <c r="M15" s="15"/>
      <c r="N15" s="36"/>
      <c r="O15" s="37"/>
      <c r="P15" s="45">
        <f t="shared" si="4"/>
        <v>0</v>
      </c>
      <c r="Q15" s="59">
        <f t="shared" si="2"/>
        <v>0</v>
      </c>
      <c r="R15" s="15"/>
      <c r="S15" s="16"/>
      <c r="T15" s="41">
        <f>((S15*$B$15)*20)</f>
        <v>0</v>
      </c>
      <c r="U15" s="15"/>
      <c r="V15" s="58"/>
      <c r="W15" s="41">
        <f t="shared" si="3"/>
        <v>0</v>
      </c>
      <c r="X15" s="15"/>
      <c r="Y15" s="16"/>
      <c r="Z15" s="41">
        <f>SUM(Y15*$B$15)*25</f>
        <v>0</v>
      </c>
      <c r="AA15" s="15"/>
      <c r="AB15" s="16"/>
      <c r="AC15" s="41">
        <f>SUM(AB15*$B$15)*110</f>
        <v>0</v>
      </c>
      <c r="AD15" s="15"/>
      <c r="AE15" s="16"/>
      <c r="AF15" s="41">
        <f t="shared" si="5"/>
        <v>0</v>
      </c>
      <c r="AG15" s="15"/>
      <c r="AH15" s="18"/>
      <c r="AI15" s="15"/>
    </row>
    <row r="16" spans="1:35" s="19" customFormat="1" ht="21" customHeight="1" x14ac:dyDescent="0.55000000000000004">
      <c r="A16" s="15"/>
      <c r="B16" s="65"/>
      <c r="C16" s="22" t="s">
        <v>34</v>
      </c>
      <c r="D16" s="21">
        <f>VLOOKUP($D$12,' Base des Index'!A:H,5,0)</f>
        <v>3</v>
      </c>
      <c r="E16" s="15"/>
      <c r="F16" s="36"/>
      <c r="G16" s="37"/>
      <c r="H16" s="36"/>
      <c r="I16" s="37"/>
      <c r="J16" s="46">
        <f t="shared" si="0"/>
        <v>0</v>
      </c>
      <c r="K16" s="44">
        <f>((MOD(G16-F16,1)+MOD(I16-H16,1))*$B$16)*24</f>
        <v>0</v>
      </c>
      <c r="L16" s="67">
        <f>IF(ISERROR($K$16)*VLOOKUP($B$6,' Base des Index'!$L$1:$Q$6,CHOOSE(ROWS($1:4),2,2,2,2,2,3,4),FALSE),"",($K$16)*VLOOKUP($B$6,' Base des Index'!$L$1:$Q$6,CHOOSE(ROWS($1:4),2,2,2,2,2,3,4),FALSE))</f>
        <v>0</v>
      </c>
      <c r="M16" s="15"/>
      <c r="N16" s="36"/>
      <c r="O16" s="37"/>
      <c r="P16" s="45">
        <f t="shared" si="4"/>
        <v>0</v>
      </c>
      <c r="Q16" s="59">
        <f t="shared" si="2"/>
        <v>0</v>
      </c>
      <c r="R16" s="15"/>
      <c r="S16" s="16"/>
      <c r="T16" s="41">
        <f>((S16*$B$16)*20)</f>
        <v>0</v>
      </c>
      <c r="U16" s="15"/>
      <c r="V16" s="58"/>
      <c r="W16" s="41">
        <f t="shared" si="3"/>
        <v>0</v>
      </c>
      <c r="X16" s="15"/>
      <c r="Y16" s="16"/>
      <c r="Z16" s="41">
        <f>SUM(Y16*$B$16)*25</f>
        <v>0</v>
      </c>
      <c r="AA16" s="15"/>
      <c r="AB16" s="16"/>
      <c r="AC16" s="41">
        <f>SUM(AB16*$B$16)*110</f>
        <v>0</v>
      </c>
      <c r="AD16" s="15"/>
      <c r="AE16" s="16"/>
      <c r="AF16" s="41">
        <f t="shared" si="5"/>
        <v>0</v>
      </c>
      <c r="AG16" s="15"/>
      <c r="AH16" s="18"/>
      <c r="AI16" s="15"/>
    </row>
    <row r="17" spans="1:35" s="19" customFormat="1" ht="21" customHeight="1" x14ac:dyDescent="0.55000000000000004">
      <c r="A17" s="15"/>
      <c r="B17" s="65">
        <v>3</v>
      </c>
      <c r="C17" s="22" t="s">
        <v>42</v>
      </c>
      <c r="D17" s="21">
        <f>VLOOKUP($D$12,' Base des Index'!A:H,6,0)</f>
        <v>4</v>
      </c>
      <c r="E17" s="15"/>
      <c r="F17" s="36">
        <v>0.33333333333333331</v>
      </c>
      <c r="G17" s="37">
        <v>0.5</v>
      </c>
      <c r="H17" s="36">
        <v>0.54166666666666663</v>
      </c>
      <c r="I17" s="37">
        <v>0.79166666666666663</v>
      </c>
      <c r="J17" s="46">
        <f t="shared" si="0"/>
        <v>10</v>
      </c>
      <c r="K17" s="44">
        <f>((MOD(G17-F17,1)+MOD(I17-H17,1))*$B$17)*24</f>
        <v>30</v>
      </c>
      <c r="L17" s="67">
        <f>IF(ISERROR($K$17)*VLOOKUP($B$6,' Base des Index'!$L$1:$Q$6,CHOOSE(ROWS($1:5),2,2,2,2,2,3,4),FALSE),"",($K$17)*VLOOKUP($B$6,' Base des Index'!$L$1:$Q$6,CHOOSE(ROWS($1:5),2,2,2,2,2,3,4),FALSE))</f>
        <v>1650</v>
      </c>
      <c r="M17" s="15"/>
      <c r="N17" s="36"/>
      <c r="O17" s="37"/>
      <c r="P17" s="45">
        <f t="shared" si="4"/>
        <v>0</v>
      </c>
      <c r="Q17" s="59">
        <f t="shared" si="2"/>
        <v>0</v>
      </c>
      <c r="R17" s="15"/>
      <c r="S17" s="16">
        <v>1</v>
      </c>
      <c r="T17" s="41">
        <f>((S17*$B$17)*20)</f>
        <v>60</v>
      </c>
      <c r="U17" s="15"/>
      <c r="V17" s="58">
        <v>460</v>
      </c>
      <c r="W17" s="41">
        <f t="shared" si="3"/>
        <v>276</v>
      </c>
      <c r="X17" s="15"/>
      <c r="Y17" s="16">
        <v>2</v>
      </c>
      <c r="Z17" s="41">
        <f>SUM(Y17*$B$17)*25</f>
        <v>150</v>
      </c>
      <c r="AA17" s="15"/>
      <c r="AB17" s="16"/>
      <c r="AC17" s="41">
        <f>SUM(AB17*$B$17)*110</f>
        <v>0</v>
      </c>
      <c r="AD17" s="15"/>
      <c r="AE17" s="16">
        <v>175</v>
      </c>
      <c r="AF17" s="41">
        <f t="shared" si="5"/>
        <v>175</v>
      </c>
      <c r="AG17" s="15"/>
      <c r="AH17" s="18"/>
      <c r="AI17" s="15"/>
    </row>
    <row r="18" spans="1:35" s="19" customFormat="1" ht="21" customHeight="1" x14ac:dyDescent="0.55000000000000004">
      <c r="A18" s="15"/>
      <c r="B18" s="65"/>
      <c r="C18" s="22" t="s">
        <v>43</v>
      </c>
      <c r="D18" s="21">
        <f>VLOOKUP($D$12,' Base des Index'!A:H,7,0)</f>
        <v>5</v>
      </c>
      <c r="E18" s="15"/>
      <c r="F18" s="36"/>
      <c r="G18" s="37"/>
      <c r="H18" s="36"/>
      <c r="I18" s="37"/>
      <c r="J18" s="46">
        <f t="shared" si="0"/>
        <v>0</v>
      </c>
      <c r="K18" s="44">
        <f>((MOD(G18-F18,1)+MOD(I18-H18,1))*$B$18)*24</f>
        <v>0</v>
      </c>
      <c r="L18" s="67">
        <f>IF(ISERROR($K$18)*VLOOKUP($B$6,' Base des Index'!$L$1:$Q$6,CHOOSE(ROWS($1:6),2,2,2,2,2,3,4),FALSE),"",($K$18)*VLOOKUP($B$6,' Base des Index'!$L$1:$Q$6,CHOOSE(ROWS($1:6),2,2,2,2,2,3,4),FALSE))</f>
        <v>0</v>
      </c>
      <c r="M18" s="15"/>
      <c r="N18" s="36"/>
      <c r="O18" s="37"/>
      <c r="P18" s="45">
        <f t="shared" si="4"/>
        <v>0</v>
      </c>
      <c r="Q18" s="59">
        <f>IF(ISERROR(P18*24)*110,"",(P18*24)*110)</f>
        <v>0</v>
      </c>
      <c r="R18" s="15"/>
      <c r="S18" s="16"/>
      <c r="T18" s="41">
        <f>((S18*$B$18)*20)</f>
        <v>0</v>
      </c>
      <c r="U18" s="15"/>
      <c r="V18" s="58"/>
      <c r="W18" s="41">
        <f t="shared" si="3"/>
        <v>0</v>
      </c>
      <c r="X18" s="15"/>
      <c r="Y18" s="16"/>
      <c r="Z18" s="41">
        <f>SUM(Y18*$B$18)*30</f>
        <v>0</v>
      </c>
      <c r="AA18" s="15"/>
      <c r="AB18" s="17"/>
      <c r="AC18" s="41">
        <f>SUM(AB18*$B$18)*110</f>
        <v>0</v>
      </c>
      <c r="AD18" s="15"/>
      <c r="AE18" s="17"/>
      <c r="AF18" s="41">
        <f t="shared" si="5"/>
        <v>0</v>
      </c>
      <c r="AG18" s="15"/>
      <c r="AH18" s="18"/>
      <c r="AI18" s="15"/>
    </row>
    <row r="19" spans="1:35" s="19" customFormat="1" ht="21" customHeight="1" thickBot="1" x14ac:dyDescent="0.6">
      <c r="B19" s="66"/>
      <c r="C19" s="23" t="s">
        <v>39</v>
      </c>
      <c r="D19" s="24">
        <f>VLOOKUP($D$12,' Base des Index'!A:H,8,0)</f>
        <v>6</v>
      </c>
      <c r="F19" s="36"/>
      <c r="G19" s="37"/>
      <c r="H19" s="36"/>
      <c r="I19" s="37"/>
      <c r="J19" s="46">
        <f t="shared" si="0"/>
        <v>0</v>
      </c>
      <c r="K19" s="44">
        <f>((MOD(G19-F19,1)+MOD(I19-H19,1))*$B$19)*24</f>
        <v>0</v>
      </c>
      <c r="L19" s="67">
        <f>IF(ISERROR($K$19)*VLOOKUP($B$6,' Base des Index'!$L$1:$Q$6,CHOOSE(ROWS($1:7),2,2,2,2,2,3,4),FALSE),"",($K$19)*VLOOKUP($B$6,' Base des Index'!$L$1:$Q$6,CHOOSE(ROWS($1:7),2,2,2,2,2,3,4),FALSE))</f>
        <v>0</v>
      </c>
      <c r="N19" s="38"/>
      <c r="O19" s="39"/>
      <c r="P19" s="45">
        <f t="shared" si="4"/>
        <v>0</v>
      </c>
      <c r="Q19" s="59">
        <f>IF(ISERROR(P19*24)*110,"",(P19*24)*110)</f>
        <v>0</v>
      </c>
      <c r="S19" s="25"/>
      <c r="T19" s="41">
        <f>((S19*$B$19)*20)</f>
        <v>0</v>
      </c>
      <c r="V19" s="58"/>
      <c r="W19" s="42">
        <f t="shared" si="3"/>
        <v>0</v>
      </c>
      <c r="Y19" s="16"/>
      <c r="Z19" s="41">
        <f>SUM(Y19*$B$19)*30</f>
        <v>0</v>
      </c>
      <c r="AB19" s="26"/>
      <c r="AC19" s="41">
        <f>SUM(AB19*$B$19)*110</f>
        <v>0</v>
      </c>
      <c r="AE19" s="26"/>
      <c r="AF19" s="42">
        <f t="shared" si="5"/>
        <v>0</v>
      </c>
      <c r="AH19" s="27"/>
      <c r="AI19" s="15"/>
    </row>
    <row r="20" spans="1:35" s="28" customFormat="1" ht="21" customHeight="1" thickBot="1" x14ac:dyDescent="0.6">
      <c r="C20" s="77" t="s">
        <v>26</v>
      </c>
      <c r="D20" s="78"/>
      <c r="F20" s="79"/>
      <c r="G20" s="80"/>
      <c r="H20" s="80"/>
      <c r="I20" s="81"/>
      <c r="J20" s="48">
        <f>SUM(J13:J19)</f>
        <v>10</v>
      </c>
      <c r="K20" s="47">
        <f>SUM(K13:K19)</f>
        <v>30</v>
      </c>
      <c r="L20" s="30">
        <f>SUM(L13:L19)</f>
        <v>1650</v>
      </c>
      <c r="N20" s="79"/>
      <c r="O20" s="81"/>
      <c r="P20" s="29">
        <f>SUM(P13:P19)</f>
        <v>0</v>
      </c>
      <c r="Q20" s="30">
        <f>SUM(Q13:Q19)</f>
        <v>0</v>
      </c>
      <c r="S20" s="69">
        <f>SUM(S13:S19)</f>
        <v>1</v>
      </c>
      <c r="T20" s="30">
        <f>SUM(T13:T19)</f>
        <v>60</v>
      </c>
      <c r="V20" s="68">
        <f>SUM(V13:V19)</f>
        <v>460</v>
      </c>
      <c r="W20" s="30">
        <f>SUM(W13:W19)</f>
        <v>276</v>
      </c>
      <c r="Y20" s="29">
        <f>SUM(Y14:Y19)</f>
        <v>2</v>
      </c>
      <c r="Z20" s="30">
        <f>SUM(Z13:Z19)</f>
        <v>150</v>
      </c>
      <c r="AB20" s="68">
        <f>SUM(AB13:AB19)</f>
        <v>0</v>
      </c>
      <c r="AC20" s="30">
        <f>SUM(AC13:AC19)</f>
        <v>0</v>
      </c>
      <c r="AE20" s="68"/>
      <c r="AF20" s="30">
        <f>SUM(AF13:AF19)</f>
        <v>175</v>
      </c>
      <c r="AH20" s="40">
        <f>SUM(L20+T20+Z20+W20+Q20+AF20+AC20)</f>
        <v>2311</v>
      </c>
      <c r="AI20" s="31"/>
    </row>
    <row r="21" spans="1:35" ht="7.9" customHeight="1" thickBot="1" x14ac:dyDescent="0.6"/>
    <row r="22" spans="1:35" ht="52.5" customHeight="1" thickBot="1" x14ac:dyDescent="0.6">
      <c r="A22" s="10"/>
      <c r="B22" s="13" t="s">
        <v>70</v>
      </c>
      <c r="C22" s="56" t="s">
        <v>33</v>
      </c>
      <c r="D22" s="57">
        <v>7</v>
      </c>
      <c r="E22" s="10"/>
      <c r="F22" s="75" t="s">
        <v>24</v>
      </c>
      <c r="G22" s="76"/>
      <c r="H22" s="75" t="s">
        <v>25</v>
      </c>
      <c r="I22" s="76"/>
      <c r="J22" s="33" t="s">
        <v>63</v>
      </c>
      <c r="K22" s="33" t="s">
        <v>32</v>
      </c>
      <c r="L22" s="11" t="s">
        <v>27</v>
      </c>
      <c r="M22" s="10"/>
      <c r="N22" s="75" t="s">
        <v>36</v>
      </c>
      <c r="O22" s="76"/>
      <c r="P22" s="13" t="s">
        <v>37</v>
      </c>
      <c r="Q22" s="11" t="s">
        <v>27</v>
      </c>
      <c r="R22" s="10"/>
      <c r="S22" s="13" t="s">
        <v>60</v>
      </c>
      <c r="T22" s="11" t="s">
        <v>27</v>
      </c>
      <c r="U22" s="10"/>
      <c r="V22" s="14" t="s">
        <v>35</v>
      </c>
      <c r="W22" s="11" t="s">
        <v>27</v>
      </c>
      <c r="X22" s="10"/>
      <c r="Y22" s="14" t="s">
        <v>62</v>
      </c>
      <c r="Z22" s="11" t="s">
        <v>27</v>
      </c>
      <c r="AA22" s="10"/>
      <c r="AB22" s="14" t="s">
        <v>61</v>
      </c>
      <c r="AC22" s="11" t="s">
        <v>27</v>
      </c>
      <c r="AD22" s="10"/>
      <c r="AE22" s="14" t="s">
        <v>52</v>
      </c>
      <c r="AF22" s="11" t="s">
        <v>27</v>
      </c>
      <c r="AG22" s="10"/>
      <c r="AH22" s="12" t="s">
        <v>7</v>
      </c>
      <c r="AI22" s="10"/>
    </row>
    <row r="23" spans="1:35" s="19" customFormat="1" ht="21" customHeight="1" x14ac:dyDescent="0.55000000000000004">
      <c r="A23" s="15"/>
      <c r="B23" s="64"/>
      <c r="C23" s="20" t="s">
        <v>51</v>
      </c>
      <c r="D23" s="21">
        <f>VLOOKUP($D$22,' Base des Index'!A:H,2,0)</f>
        <v>14</v>
      </c>
      <c r="E23" s="15"/>
      <c r="F23" s="36"/>
      <c r="G23" s="37"/>
      <c r="H23" s="36"/>
      <c r="I23" s="37"/>
      <c r="J23" s="46">
        <f t="shared" ref="J23:J29" si="6">((MOD(G23-F23,1)+MOD(I23-H23,1))*24)</f>
        <v>0</v>
      </c>
      <c r="K23" s="44">
        <f>((MOD(G23-F23,1)+MOD(I23-H23,1))*$B$23)*24</f>
        <v>0</v>
      </c>
      <c r="L23" s="67">
        <f>IF(ISERROR($K$23)*VLOOKUP($B$6,' Base des Index'!$L$1:$Q$6,CHOOSE(ROWS($1:1),2,2,2,2,2,3,4),FALSE),"",($K$23)*VLOOKUP($B$6,' Base des Index'!$L$1:$Q$6,CHOOSE(ROWS($1:1),2,2,2,2,2,3,4),FALSE))</f>
        <v>0</v>
      </c>
      <c r="M23" s="15"/>
      <c r="N23" s="34"/>
      <c r="O23" s="35"/>
      <c r="P23" s="45">
        <f>MOD(O23-N23,1)</f>
        <v>0</v>
      </c>
      <c r="Q23" s="59">
        <f>IF(ISERROR(P23*24)*75,"",(P23*24)*75)</f>
        <v>0</v>
      </c>
      <c r="R23" s="15"/>
      <c r="S23" s="16"/>
      <c r="T23" s="41">
        <f>((S23*$B$23)*20)</f>
        <v>0</v>
      </c>
      <c r="U23" s="15"/>
      <c r="V23" s="58"/>
      <c r="W23" s="41">
        <f t="shared" ref="W23:W29" si="7">SUM(V23*0.6)</f>
        <v>0</v>
      </c>
      <c r="X23" s="15"/>
      <c r="Y23" s="16"/>
      <c r="Z23" s="41">
        <f>SUM(Y23*$B$23)*25</f>
        <v>0</v>
      </c>
      <c r="AA23" s="15"/>
      <c r="AB23" s="16"/>
      <c r="AC23" s="41">
        <f>SUM(AB23*$B$23)*110</f>
        <v>0</v>
      </c>
      <c r="AD23" s="15"/>
      <c r="AE23" s="16"/>
      <c r="AF23" s="41">
        <f>AE23</f>
        <v>0</v>
      </c>
      <c r="AG23" s="15"/>
      <c r="AH23" s="18"/>
      <c r="AI23" s="15"/>
    </row>
    <row r="24" spans="1:35" s="19" customFormat="1" ht="21" customHeight="1" x14ac:dyDescent="0.55000000000000004">
      <c r="A24" s="15"/>
      <c r="B24" s="65"/>
      <c r="C24" s="22" t="s">
        <v>40</v>
      </c>
      <c r="D24" s="21">
        <f>VLOOKUP($D$22,' Base des Index'!A:H,3,0)</f>
        <v>15</v>
      </c>
      <c r="E24" s="15"/>
      <c r="F24" s="36"/>
      <c r="G24" s="37"/>
      <c r="H24" s="36"/>
      <c r="I24" s="37"/>
      <c r="J24" s="46">
        <f t="shared" si="6"/>
        <v>0</v>
      </c>
      <c r="K24" s="44">
        <f>((MOD(G24-F24,1)+MOD(I24-H24,1))*$B$24)*24</f>
        <v>0</v>
      </c>
      <c r="L24" s="67">
        <f>IF(ISERROR($K$24)*VLOOKUP($B$6,' Base des Index'!$L$1:$Q$6,CHOOSE(ROWS($1:1),2,2,2,2,2,3,4),FALSE),"",($K$24)*VLOOKUP($B$6,' Base des Index'!$L$1:$Q$6,CHOOSE(ROWS($1:1),2,2,2,2,2,3,4),FALSE))</f>
        <v>0</v>
      </c>
      <c r="M24" s="15"/>
      <c r="N24" s="36"/>
      <c r="O24" s="37"/>
      <c r="P24" s="45">
        <f t="shared" ref="P24:P29" si="8">MOD(O24-N24,1)</f>
        <v>0</v>
      </c>
      <c r="Q24" s="59">
        <f t="shared" ref="Q24:Q27" si="9">IF(ISERROR(P24*24)*75,"",(P24*24)*75)</f>
        <v>0</v>
      </c>
      <c r="R24" s="15"/>
      <c r="S24" s="16"/>
      <c r="T24" s="41">
        <f>((S24*$B$24*20))</f>
        <v>0</v>
      </c>
      <c r="U24" s="15"/>
      <c r="V24" s="58"/>
      <c r="W24" s="41">
        <f t="shared" si="7"/>
        <v>0</v>
      </c>
      <c r="X24" s="15"/>
      <c r="Y24" s="16"/>
      <c r="Z24" s="41">
        <f>SUM(Y24*$B$24)*25</f>
        <v>0</v>
      </c>
      <c r="AA24" s="15"/>
      <c r="AB24" s="16"/>
      <c r="AC24" s="41">
        <f>SUM(AB24*$B$24)*110</f>
        <v>0</v>
      </c>
      <c r="AD24" s="15"/>
      <c r="AE24" s="16"/>
      <c r="AF24" s="41">
        <f t="shared" ref="AF24:AF29" si="10">AE24</f>
        <v>0</v>
      </c>
      <c r="AG24" s="15"/>
      <c r="AH24" s="18"/>
      <c r="AI24" s="15"/>
    </row>
    <row r="25" spans="1:35" s="19" customFormat="1" ht="21" customHeight="1" x14ac:dyDescent="0.55000000000000004">
      <c r="A25" s="15"/>
      <c r="B25" s="65"/>
      <c r="C25" s="22" t="s">
        <v>41</v>
      </c>
      <c r="D25" s="21">
        <f>VLOOKUP($D$22,' Base des Index'!A:H,4,0)</f>
        <v>16</v>
      </c>
      <c r="E25" s="15"/>
      <c r="F25" s="36"/>
      <c r="G25" s="37"/>
      <c r="H25" s="36"/>
      <c r="I25" s="37"/>
      <c r="J25" s="46">
        <f t="shared" si="6"/>
        <v>0</v>
      </c>
      <c r="K25" s="44">
        <f>((MOD(G25-F25,1)+MOD(I25-H25,1))*$B$25)*24</f>
        <v>0</v>
      </c>
      <c r="L25" s="67">
        <f>IF(ISERROR($K$25)*VLOOKUP($B$6,' Base des Index'!$L$1:$Q$6,CHOOSE(ROWS($1:1),2,2,2,2,2,3,4),FALSE),"",($K$25)*VLOOKUP($B$6,' Base des Index'!$L$1:$Q$6,CHOOSE(ROWS($1:1),2,2,2,2,2,3,4),FALSE))</f>
        <v>0</v>
      </c>
      <c r="M25" s="15"/>
      <c r="N25" s="36"/>
      <c r="O25" s="37"/>
      <c r="P25" s="45">
        <f t="shared" si="8"/>
        <v>0</v>
      </c>
      <c r="Q25" s="59">
        <f t="shared" si="9"/>
        <v>0</v>
      </c>
      <c r="R25" s="15"/>
      <c r="S25" s="16"/>
      <c r="T25" s="41">
        <f>((S25*$B$25)*20)</f>
        <v>0</v>
      </c>
      <c r="U25" s="15"/>
      <c r="V25" s="58"/>
      <c r="W25" s="41">
        <f t="shared" si="7"/>
        <v>0</v>
      </c>
      <c r="X25" s="15"/>
      <c r="Y25" s="16"/>
      <c r="Z25" s="41">
        <f>SUM(Y25*$B$25)*25</f>
        <v>0</v>
      </c>
      <c r="AA25" s="15"/>
      <c r="AB25" s="16"/>
      <c r="AC25" s="41">
        <f>SUM(AB25*$B$25)*110</f>
        <v>0</v>
      </c>
      <c r="AD25" s="15"/>
      <c r="AE25" s="16"/>
      <c r="AF25" s="41">
        <f t="shared" si="10"/>
        <v>0</v>
      </c>
      <c r="AG25" s="15"/>
      <c r="AH25" s="18"/>
      <c r="AI25" s="15"/>
    </row>
    <row r="26" spans="1:35" s="19" customFormat="1" ht="21" customHeight="1" x14ac:dyDescent="0.55000000000000004">
      <c r="A26" s="15"/>
      <c r="B26" s="65">
        <v>1</v>
      </c>
      <c r="C26" s="22" t="s">
        <v>34</v>
      </c>
      <c r="D26" s="21">
        <f>VLOOKUP($D$22,' Base des Index'!A:H,5,0)</f>
        <v>17</v>
      </c>
      <c r="E26" s="15"/>
      <c r="F26" s="36">
        <v>0.33333333333333298</v>
      </c>
      <c r="G26" s="37">
        <v>0.5</v>
      </c>
      <c r="H26" s="36">
        <v>0.54166666666666596</v>
      </c>
      <c r="I26" s="37">
        <v>0.79166666666666596</v>
      </c>
      <c r="J26" s="46">
        <f t="shared" si="6"/>
        <v>10.000000000000009</v>
      </c>
      <c r="K26" s="44">
        <f>((MOD(G26-F26,1)+MOD(I26-H26,1))*$B$26)*24</f>
        <v>10.000000000000009</v>
      </c>
      <c r="L26" s="67">
        <f>IF(ISERROR($K$26)*VLOOKUP($B$6,' Base des Index'!$L$1:$Q$6,CHOOSE(ROWS($1:1),2,2,2,2,2,3,4),FALSE),"",($K$26)*VLOOKUP($B$6,' Base des Index'!$L$1:$Q$6,CHOOSE(ROWS($1:1),2,2,2,2,2,3,4),FALSE))</f>
        <v>550.00000000000045</v>
      </c>
      <c r="M26" s="15"/>
      <c r="N26" s="36"/>
      <c r="O26" s="37"/>
      <c r="P26" s="45">
        <f t="shared" si="8"/>
        <v>0</v>
      </c>
      <c r="Q26" s="59">
        <f t="shared" si="9"/>
        <v>0</v>
      </c>
      <c r="R26" s="15"/>
      <c r="S26" s="16">
        <v>1</v>
      </c>
      <c r="T26" s="41">
        <f>((S26*$B$26)*20)</f>
        <v>20</v>
      </c>
      <c r="U26" s="15"/>
      <c r="V26" s="58">
        <v>60</v>
      </c>
      <c r="W26" s="41">
        <f t="shared" si="7"/>
        <v>36</v>
      </c>
      <c r="X26" s="15"/>
      <c r="Y26" s="16">
        <v>1</v>
      </c>
      <c r="Z26" s="41">
        <f>SUM(Y26*$B$26)*25</f>
        <v>25</v>
      </c>
      <c r="AA26" s="15"/>
      <c r="AB26" s="16"/>
      <c r="AC26" s="41">
        <f>SUM(AB26*$B$26)*110</f>
        <v>0</v>
      </c>
      <c r="AD26" s="15"/>
      <c r="AE26" s="16"/>
      <c r="AF26" s="41">
        <f t="shared" si="10"/>
        <v>0</v>
      </c>
      <c r="AG26" s="15"/>
      <c r="AH26" s="18"/>
      <c r="AI26" s="15"/>
    </row>
    <row r="27" spans="1:35" s="19" customFormat="1" ht="21" customHeight="1" x14ac:dyDescent="0.55000000000000004">
      <c r="A27" s="15"/>
      <c r="B27" s="65"/>
      <c r="C27" s="22" t="s">
        <v>42</v>
      </c>
      <c r="D27" s="21">
        <f>VLOOKUP($D$22,' Base des Index'!A:H,6,0)</f>
        <v>18</v>
      </c>
      <c r="E27" s="15"/>
      <c r="F27" s="36"/>
      <c r="G27" s="37"/>
      <c r="H27" s="36"/>
      <c r="I27" s="37"/>
      <c r="J27" s="46">
        <f t="shared" si="6"/>
        <v>0</v>
      </c>
      <c r="K27" s="44">
        <f>((MOD(G27-F27,1)+MOD(I27-H27,1))*$B$27)*24</f>
        <v>0</v>
      </c>
      <c r="L27" s="67">
        <f>IF(ISERROR($K$27)*VLOOKUP($B$6,' Base des Index'!$L$1:$Q$6,CHOOSE(ROWS($1:1),2,2,2,2,2,3,4),FALSE),"",($K$27)*VLOOKUP($B$6,' Base des Index'!$L$1:$Q$6,CHOOSE(ROWS($1:1),2,2,2,2,2,3,4),FALSE))</f>
        <v>0</v>
      </c>
      <c r="M27" s="15"/>
      <c r="N27" s="36"/>
      <c r="O27" s="37"/>
      <c r="P27" s="45">
        <f t="shared" si="8"/>
        <v>0</v>
      </c>
      <c r="Q27" s="59">
        <f t="shared" si="9"/>
        <v>0</v>
      </c>
      <c r="R27" s="15"/>
      <c r="S27" s="16"/>
      <c r="T27" s="41">
        <f>((S27*$B$27)*20)</f>
        <v>0</v>
      </c>
      <c r="U27" s="15"/>
      <c r="V27" s="58"/>
      <c r="W27" s="41">
        <f t="shared" si="7"/>
        <v>0</v>
      </c>
      <c r="X27" s="15"/>
      <c r="Y27" s="16"/>
      <c r="Z27" s="41">
        <f>SUM(Y27*$B$27)*25</f>
        <v>0</v>
      </c>
      <c r="AA27" s="15"/>
      <c r="AB27" s="16"/>
      <c r="AC27" s="41">
        <f>SUM(AB27*$B$27)*110</f>
        <v>0</v>
      </c>
      <c r="AD27" s="15"/>
      <c r="AE27" s="16"/>
      <c r="AF27" s="41">
        <f t="shared" si="10"/>
        <v>0</v>
      </c>
      <c r="AG27" s="15"/>
      <c r="AH27" s="18"/>
      <c r="AI27" s="15"/>
    </row>
    <row r="28" spans="1:35" s="19" customFormat="1" ht="21" customHeight="1" x14ac:dyDescent="0.55000000000000004">
      <c r="A28" s="15"/>
      <c r="B28" s="65">
        <v>3</v>
      </c>
      <c r="C28" s="22" t="s">
        <v>43</v>
      </c>
      <c r="D28" s="21">
        <f>VLOOKUP($D$22,' Base des Index'!A:H,7,0)</f>
        <v>19</v>
      </c>
      <c r="E28" s="15"/>
      <c r="F28" s="36">
        <v>0.33333333333333298</v>
      </c>
      <c r="G28" s="37">
        <v>0.5</v>
      </c>
      <c r="H28" s="36">
        <v>0.5</v>
      </c>
      <c r="I28" s="37">
        <v>0.79166666666666596</v>
      </c>
      <c r="J28" s="46">
        <f t="shared" si="6"/>
        <v>10.999999999999991</v>
      </c>
      <c r="K28" s="44">
        <f>((MOD(G28-F28,1)+MOD(I28-H28,1))*$B$28)*24</f>
        <v>32.999999999999972</v>
      </c>
      <c r="L28" s="67">
        <f>IF(ISERROR($K$28)*VLOOKUP($B$6,' Base des Index'!$L$1:$Q$6,CHOOSE(ROWS($1:6),2,2,2,2,2,3,4),FALSE),"",($K$28)*VLOOKUP($B$6,' Base des Index'!$L$1:$Q$6,CHOOSE(ROWS($1:6),2,2,2,2,2,3,4),FALSE))</f>
        <v>2474.9999999999977</v>
      </c>
      <c r="M28" s="15"/>
      <c r="N28" s="36"/>
      <c r="O28" s="37"/>
      <c r="P28" s="45">
        <f t="shared" si="8"/>
        <v>0</v>
      </c>
      <c r="Q28" s="59">
        <f>IF(ISERROR(P28*24)*110,"",(P28*24)*110)</f>
        <v>0</v>
      </c>
      <c r="R28" s="15"/>
      <c r="S28" s="16"/>
      <c r="T28" s="41">
        <f>((S28*$B$28)*20)</f>
        <v>0</v>
      </c>
      <c r="U28" s="15"/>
      <c r="V28" s="58">
        <v>60</v>
      </c>
      <c r="W28" s="41">
        <f t="shared" si="7"/>
        <v>36</v>
      </c>
      <c r="X28" s="15"/>
      <c r="Y28" s="16">
        <v>1</v>
      </c>
      <c r="Z28" s="41">
        <f>SUM(Y28*$B$28)*30</f>
        <v>90</v>
      </c>
      <c r="AA28" s="15"/>
      <c r="AB28" s="17"/>
      <c r="AC28" s="41">
        <f>SUM(AB28*$B$28)*110</f>
        <v>0</v>
      </c>
      <c r="AD28" s="15"/>
      <c r="AE28" s="17"/>
      <c r="AF28" s="41">
        <f t="shared" si="10"/>
        <v>0</v>
      </c>
      <c r="AG28" s="15"/>
      <c r="AH28" s="18"/>
      <c r="AI28" s="15"/>
    </row>
    <row r="29" spans="1:35" s="19" customFormat="1" ht="21" customHeight="1" thickBot="1" x14ac:dyDescent="0.6">
      <c r="B29" s="66"/>
      <c r="C29" s="23" t="s">
        <v>39</v>
      </c>
      <c r="D29" s="24">
        <f>VLOOKUP($D$22,' Base des Index'!A:H,8,0)</f>
        <v>20</v>
      </c>
      <c r="F29" s="36"/>
      <c r="G29" s="37"/>
      <c r="H29" s="36"/>
      <c r="I29" s="37"/>
      <c r="J29" s="46">
        <f t="shared" si="6"/>
        <v>0</v>
      </c>
      <c r="K29" s="44">
        <f>((MOD(G29-F29,1)+MOD(I29-H29,1))*$B$29)*24</f>
        <v>0</v>
      </c>
      <c r="L29" s="67">
        <f>IF(ISERROR($K$29)*VLOOKUP($B$6,' Base des Index'!$L$1:$Q$6,CHOOSE(ROWS($1:7),2,2,2,2,2,3,4),FALSE),"",($K$29))*VLOOKUP($B$6,' Base des Index'!$L$1:$Q$6,CHOOSE(ROWS($1:7),2,2,2,2,2,3,4),FALSE)</f>
        <v>0</v>
      </c>
      <c r="N29" s="38"/>
      <c r="O29" s="39"/>
      <c r="P29" s="45">
        <f t="shared" si="8"/>
        <v>0</v>
      </c>
      <c r="Q29" s="59">
        <f>IF(ISERROR(P29*24)*110,"",(P29*24)*110)</f>
        <v>0</v>
      </c>
      <c r="S29" s="25"/>
      <c r="T29" s="41">
        <f>((S29*$B$29)*20)</f>
        <v>0</v>
      </c>
      <c r="V29" s="58"/>
      <c r="W29" s="42">
        <f t="shared" si="7"/>
        <v>0</v>
      </c>
      <c r="Y29" s="16"/>
      <c r="Z29" s="41">
        <f>SUM(Y29*$B$29)*30</f>
        <v>0</v>
      </c>
      <c r="AB29" s="26"/>
      <c r="AC29" s="41">
        <f>SUM(AB29*$B$29)*110</f>
        <v>0</v>
      </c>
      <c r="AE29" s="26"/>
      <c r="AF29" s="42">
        <f t="shared" si="10"/>
        <v>0</v>
      </c>
      <c r="AH29" s="27"/>
      <c r="AI29" s="15"/>
    </row>
    <row r="30" spans="1:35" s="28" customFormat="1" ht="21" customHeight="1" thickBot="1" x14ac:dyDescent="0.6">
      <c r="C30" s="77" t="s">
        <v>26</v>
      </c>
      <c r="D30" s="78"/>
      <c r="F30" s="79"/>
      <c r="G30" s="80"/>
      <c r="H30" s="80"/>
      <c r="I30" s="81"/>
      <c r="J30" s="48">
        <f>SUM(J23:J29)</f>
        <v>21</v>
      </c>
      <c r="K30" s="47">
        <f>SUM(K23:K29)</f>
        <v>42.999999999999979</v>
      </c>
      <c r="L30" s="30">
        <f>SUM(L23:L29)</f>
        <v>3024.9999999999982</v>
      </c>
      <c r="N30" s="79"/>
      <c r="O30" s="81"/>
      <c r="P30" s="29">
        <f>SUM(P23:P29)</f>
        <v>0</v>
      </c>
      <c r="Q30" s="30">
        <f>SUM(Q23:Q29)</f>
        <v>0</v>
      </c>
      <c r="S30" s="69">
        <f>SUM(S23:S29)</f>
        <v>1</v>
      </c>
      <c r="T30" s="30">
        <f>SUM(T23:T29)</f>
        <v>20</v>
      </c>
      <c r="V30" s="68">
        <f>SUM(V23:V29)</f>
        <v>120</v>
      </c>
      <c r="W30" s="30">
        <f>SUM(W23:W29)</f>
        <v>72</v>
      </c>
      <c r="Y30" s="29">
        <f>SUM(Y24:Y29)</f>
        <v>2</v>
      </c>
      <c r="Z30" s="30">
        <f>SUM(Z23:Z29)</f>
        <v>115</v>
      </c>
      <c r="AB30" s="68">
        <f>SUM(AB23:AB29)</f>
        <v>0</v>
      </c>
      <c r="AC30" s="30">
        <f>SUM(AC23:AC29)</f>
        <v>0</v>
      </c>
      <c r="AE30" s="68">
        <f>SUM(AE23:AE29)</f>
        <v>0</v>
      </c>
      <c r="AF30" s="30">
        <f>SUM(AF23:AF29)</f>
        <v>0</v>
      </c>
      <c r="AH30" s="40">
        <f>SUM(L30+T30+Z30+W30+Q30+AF30+AC30)</f>
        <v>3231.9999999999982</v>
      </c>
      <c r="AI30" s="31"/>
    </row>
    <row r="31" spans="1:35" ht="7.9" customHeight="1" thickBot="1" x14ac:dyDescent="0.6"/>
    <row r="32" spans="1:35" ht="52.5" customHeight="1" thickBot="1" x14ac:dyDescent="0.6">
      <c r="A32" s="10"/>
      <c r="B32" s="13" t="s">
        <v>70</v>
      </c>
      <c r="C32" s="56" t="s">
        <v>33</v>
      </c>
      <c r="D32" s="57">
        <v>14</v>
      </c>
      <c r="E32" s="10"/>
      <c r="F32" s="75" t="s">
        <v>24</v>
      </c>
      <c r="G32" s="76"/>
      <c r="H32" s="75" t="s">
        <v>25</v>
      </c>
      <c r="I32" s="76"/>
      <c r="J32" s="70" t="s">
        <v>63</v>
      </c>
      <c r="K32" s="33" t="s">
        <v>32</v>
      </c>
      <c r="L32" s="11" t="s">
        <v>27</v>
      </c>
      <c r="M32" s="10"/>
      <c r="N32" s="75" t="s">
        <v>36</v>
      </c>
      <c r="O32" s="76"/>
      <c r="P32" s="13" t="s">
        <v>37</v>
      </c>
      <c r="Q32" s="11" t="s">
        <v>27</v>
      </c>
      <c r="R32" s="10"/>
      <c r="S32" s="13" t="s">
        <v>60</v>
      </c>
      <c r="T32" s="11" t="s">
        <v>27</v>
      </c>
      <c r="U32" s="10"/>
      <c r="V32" s="14" t="s">
        <v>35</v>
      </c>
      <c r="W32" s="11" t="s">
        <v>27</v>
      </c>
      <c r="X32" s="10"/>
      <c r="Y32" s="14" t="s">
        <v>62</v>
      </c>
      <c r="Z32" s="11" t="s">
        <v>27</v>
      </c>
      <c r="AA32" s="10"/>
      <c r="AB32" s="14" t="s">
        <v>61</v>
      </c>
      <c r="AC32" s="11" t="s">
        <v>27</v>
      </c>
      <c r="AD32" s="10"/>
      <c r="AE32" s="14" t="s">
        <v>52</v>
      </c>
      <c r="AF32" s="11" t="s">
        <v>27</v>
      </c>
      <c r="AG32" s="10"/>
      <c r="AH32" s="12" t="s">
        <v>7</v>
      </c>
      <c r="AI32" s="10"/>
    </row>
    <row r="33" spans="1:35" s="19" customFormat="1" ht="21" customHeight="1" x14ac:dyDescent="0.55000000000000004">
      <c r="A33" s="15"/>
      <c r="B33" s="64"/>
      <c r="C33" s="20" t="s">
        <v>51</v>
      </c>
      <c r="D33" s="21">
        <f>VLOOKUP($D$32,' Base des Index'!A:H,2,0)</f>
        <v>4</v>
      </c>
      <c r="E33" s="15"/>
      <c r="F33" s="36"/>
      <c r="G33" s="37"/>
      <c r="H33" s="36"/>
      <c r="I33" s="37"/>
      <c r="J33" s="46">
        <f t="shared" ref="J33:J39" si="11">((MOD(G33-F33,1)+MOD(I33-H33,1))*24)</f>
        <v>0</v>
      </c>
      <c r="K33" s="44">
        <f>((MOD(G33-F33,1)+MOD(I33-H33,1))*$B$33)*24</f>
        <v>0</v>
      </c>
      <c r="L33" s="67">
        <f>IF(ISERROR($K$33)*VLOOKUP($B$6,' Base des Index'!$L$1:$Q$6,CHOOSE(ROWS($1:1),2,2,2,2,2,3,4),FALSE),"",($K$33)*VLOOKUP($B$6,' Base des Index'!$L$1:$Q$6,CHOOSE(ROWS($1:1),2,2,2,2,2,3,4),FALSE))</f>
        <v>0</v>
      </c>
      <c r="M33" s="15"/>
      <c r="N33" s="34"/>
      <c r="O33" s="35"/>
      <c r="P33" s="45">
        <f>MOD(O33-N33,1)</f>
        <v>0</v>
      </c>
      <c r="Q33" s="59">
        <f>IF(ISERROR(P33*24)*75,"",(P33*24)*75)</f>
        <v>0</v>
      </c>
      <c r="R33" s="15"/>
      <c r="S33" s="16"/>
      <c r="T33" s="41">
        <f>((S33*$B$33)*20)</f>
        <v>0</v>
      </c>
      <c r="U33" s="15"/>
      <c r="V33" s="58"/>
      <c r="W33" s="41">
        <f t="shared" ref="W33:W39" si="12">SUM(V33*0.6)</f>
        <v>0</v>
      </c>
      <c r="X33" s="15"/>
      <c r="Y33" s="16"/>
      <c r="Z33" s="41">
        <f>SUM(Y33*$B$33)*25</f>
        <v>0</v>
      </c>
      <c r="AA33" s="15"/>
      <c r="AB33" s="16"/>
      <c r="AC33" s="41">
        <f>SUM(AB33*$B$33)*110</f>
        <v>0</v>
      </c>
      <c r="AD33" s="15"/>
      <c r="AE33" s="16"/>
      <c r="AF33" s="41">
        <f>AE33</f>
        <v>0</v>
      </c>
      <c r="AG33" s="15"/>
      <c r="AH33" s="18"/>
      <c r="AI33" s="15"/>
    </row>
    <row r="34" spans="1:35" s="19" customFormat="1" ht="21" customHeight="1" x14ac:dyDescent="0.55000000000000004">
      <c r="A34" s="15"/>
      <c r="B34" s="65"/>
      <c r="C34" s="22" t="s">
        <v>40</v>
      </c>
      <c r="D34" s="21">
        <f>VLOOKUP($D$32,' Base des Index'!A:H,3,0)</f>
        <v>5</v>
      </c>
      <c r="E34" s="15"/>
      <c r="F34" s="36"/>
      <c r="G34" s="37"/>
      <c r="H34" s="36"/>
      <c r="I34" s="37"/>
      <c r="J34" s="46">
        <f t="shared" si="11"/>
        <v>0</v>
      </c>
      <c r="K34" s="44">
        <f>((MOD(G34-F34,1)+MOD(I34-H34,1))*$B$34)*24</f>
        <v>0</v>
      </c>
      <c r="L34" s="67">
        <f>IF(ISERROR($K$34)*VLOOKUP($B$6,' Base des Index'!$L$1:$Q$6,CHOOSE(ROWS($1:1),2,2,2,2,2,3,4),FALSE),"",($K$34)*VLOOKUP($B$6,' Base des Index'!$L$1:$Q$6,CHOOSE(ROWS($1:1),2,2,2,2,2,3,4),FALSE))</f>
        <v>0</v>
      </c>
      <c r="M34" s="15"/>
      <c r="N34" s="36"/>
      <c r="O34" s="37"/>
      <c r="P34" s="45">
        <f t="shared" ref="P34:P39" si="13">MOD(O34-N34,1)</f>
        <v>0</v>
      </c>
      <c r="Q34" s="59">
        <f t="shared" ref="Q34:Q37" si="14">IF(ISERROR(P34*24)*75,"",(P34*24)*75)</f>
        <v>0</v>
      </c>
      <c r="R34" s="15"/>
      <c r="S34" s="16"/>
      <c r="T34" s="41">
        <f>((S34*$B$34*20))</f>
        <v>0</v>
      </c>
      <c r="U34" s="15"/>
      <c r="V34" s="58"/>
      <c r="W34" s="41">
        <f t="shared" si="12"/>
        <v>0</v>
      </c>
      <c r="X34" s="15"/>
      <c r="Y34" s="16"/>
      <c r="Z34" s="41">
        <f>SUM(Y34*$B$34)*25</f>
        <v>0</v>
      </c>
      <c r="AA34" s="15"/>
      <c r="AB34" s="16"/>
      <c r="AC34" s="41">
        <f>SUM(AB34*$B$34)*110</f>
        <v>0</v>
      </c>
      <c r="AD34" s="15"/>
      <c r="AE34" s="16"/>
      <c r="AF34" s="41">
        <f t="shared" ref="AF34:AF39" si="15">AE34</f>
        <v>0</v>
      </c>
      <c r="AG34" s="15"/>
      <c r="AH34" s="18"/>
      <c r="AI34" s="15"/>
    </row>
    <row r="35" spans="1:35" s="19" customFormat="1" ht="21" customHeight="1" x14ac:dyDescent="0.55000000000000004">
      <c r="A35" s="15"/>
      <c r="B35" s="65"/>
      <c r="C35" s="22" t="s">
        <v>41</v>
      </c>
      <c r="D35" s="21">
        <f>VLOOKUP($D$32,' Base des Index'!A:H,4,0)</f>
        <v>6</v>
      </c>
      <c r="E35" s="15"/>
      <c r="F35" s="36"/>
      <c r="G35" s="37"/>
      <c r="H35" s="36"/>
      <c r="I35" s="37"/>
      <c r="J35" s="46">
        <f t="shared" si="11"/>
        <v>0</v>
      </c>
      <c r="K35" s="44">
        <f>((MOD(G35-F35,1)+MOD(I35-H35,1))*$B$35)*24</f>
        <v>0</v>
      </c>
      <c r="L35" s="67">
        <f>IF(ISERROR($K$35)*VLOOKUP($B$6,' Base des Index'!$L$1:$Q$6,CHOOSE(ROWS($1:1),2,2,2,2,2,3,4),FALSE),"",($K$35)*VLOOKUP($B$6,' Base des Index'!$L$1:$Q$6,CHOOSE(ROWS($1:1),2,2,2,2,2,3,4),FALSE))</f>
        <v>0</v>
      </c>
      <c r="M35" s="15"/>
      <c r="N35" s="36"/>
      <c r="O35" s="37"/>
      <c r="P35" s="45">
        <f t="shared" si="13"/>
        <v>0</v>
      </c>
      <c r="Q35" s="59">
        <f t="shared" si="14"/>
        <v>0</v>
      </c>
      <c r="R35" s="15"/>
      <c r="S35" s="16"/>
      <c r="T35" s="41">
        <f>((S35*$B$35)*20)</f>
        <v>0</v>
      </c>
      <c r="U35" s="15"/>
      <c r="V35" s="58"/>
      <c r="W35" s="41">
        <f t="shared" si="12"/>
        <v>0</v>
      </c>
      <c r="X35" s="15"/>
      <c r="Y35" s="16"/>
      <c r="Z35" s="41">
        <f>SUM(Y35*$B$35)*25</f>
        <v>0</v>
      </c>
      <c r="AA35" s="15"/>
      <c r="AB35" s="16"/>
      <c r="AC35" s="41">
        <f>SUM(AB35*$B$35)*110</f>
        <v>0</v>
      </c>
      <c r="AD35" s="15"/>
      <c r="AE35" s="16"/>
      <c r="AF35" s="41">
        <f t="shared" si="15"/>
        <v>0</v>
      </c>
      <c r="AG35" s="15"/>
      <c r="AH35" s="18"/>
      <c r="AI35" s="15"/>
    </row>
    <row r="36" spans="1:35" s="19" customFormat="1" ht="21" customHeight="1" x14ac:dyDescent="0.55000000000000004">
      <c r="A36" s="15"/>
      <c r="B36" s="65"/>
      <c r="C36" s="22" t="s">
        <v>34</v>
      </c>
      <c r="D36" s="21">
        <f>VLOOKUP($D$32,' Base des Index'!A:H,5,0)</f>
        <v>7</v>
      </c>
      <c r="E36" s="15"/>
      <c r="F36" s="36"/>
      <c r="G36" s="37"/>
      <c r="H36" s="36"/>
      <c r="I36" s="37"/>
      <c r="J36" s="46">
        <f t="shared" si="11"/>
        <v>0</v>
      </c>
      <c r="K36" s="44">
        <f>((MOD(G36-F36,1)+MOD(I36-H36,1))*$B$36)*24</f>
        <v>0</v>
      </c>
      <c r="L36" s="67">
        <f>IF(ISERROR($K$36)*VLOOKUP($B$6,' Base des Index'!$L$1:$Q$6,CHOOSE(ROWS($1:1),2,2,2,2,2,3,4),FALSE),"",($K$36)*VLOOKUP($B$6,' Base des Index'!$L$1:$Q$6,CHOOSE(ROWS($1:1),2,2,2,2,2,3,4),FALSE))</f>
        <v>0</v>
      </c>
      <c r="M36" s="15"/>
      <c r="N36" s="36"/>
      <c r="O36" s="37"/>
      <c r="P36" s="45">
        <f t="shared" si="13"/>
        <v>0</v>
      </c>
      <c r="Q36" s="59">
        <f t="shared" si="14"/>
        <v>0</v>
      </c>
      <c r="R36" s="15"/>
      <c r="S36" s="16"/>
      <c r="T36" s="41">
        <f>((S36*$B$36)*20)</f>
        <v>0</v>
      </c>
      <c r="U36" s="15"/>
      <c r="V36" s="58"/>
      <c r="W36" s="41">
        <f t="shared" si="12"/>
        <v>0</v>
      </c>
      <c r="X36" s="15"/>
      <c r="Y36" s="16"/>
      <c r="Z36" s="41">
        <f>SUM(Y36*$B$36)*25</f>
        <v>0</v>
      </c>
      <c r="AA36" s="15"/>
      <c r="AB36" s="16"/>
      <c r="AC36" s="41">
        <f>SUM(AB36*$B$36)*110</f>
        <v>0</v>
      </c>
      <c r="AD36" s="15"/>
      <c r="AE36" s="16"/>
      <c r="AF36" s="41">
        <f t="shared" si="15"/>
        <v>0</v>
      </c>
      <c r="AG36" s="15"/>
      <c r="AH36" s="18"/>
      <c r="AI36" s="15"/>
    </row>
    <row r="37" spans="1:35" s="19" customFormat="1" ht="21" customHeight="1" x14ac:dyDescent="0.55000000000000004">
      <c r="A37" s="15"/>
      <c r="B37" s="65"/>
      <c r="C37" s="22" t="s">
        <v>42</v>
      </c>
      <c r="D37" s="21">
        <f>VLOOKUP($D$32,' Base des Index'!A:H,6,0)</f>
        <v>8</v>
      </c>
      <c r="E37" s="15"/>
      <c r="F37" s="36"/>
      <c r="G37" s="37"/>
      <c r="H37" s="36"/>
      <c r="I37" s="37"/>
      <c r="J37" s="46">
        <f t="shared" si="11"/>
        <v>0</v>
      </c>
      <c r="K37" s="44">
        <f>((MOD(G37-F37,1)+MOD(I37-H37,1))*$B$37)*24</f>
        <v>0</v>
      </c>
      <c r="L37" s="67">
        <f>IF(ISERROR($K$37)*VLOOKUP($B$6,' Base des Index'!$L$1:$Q$6,CHOOSE(ROWS($1:1),2,2,2,2,2,3,4),FALSE),"",($K$37)*VLOOKUP($B$6,' Base des Index'!$L$1:$Q$6,CHOOSE(ROWS($1:1),2,2,2,2,2,3,4),FALSE))</f>
        <v>0</v>
      </c>
      <c r="M37" s="15"/>
      <c r="N37" s="36"/>
      <c r="O37" s="37"/>
      <c r="P37" s="45">
        <f t="shared" si="13"/>
        <v>0</v>
      </c>
      <c r="Q37" s="59">
        <f t="shared" si="14"/>
        <v>0</v>
      </c>
      <c r="R37" s="15"/>
      <c r="S37" s="16"/>
      <c r="T37" s="41">
        <f>((S37*$B$37)*20)</f>
        <v>0</v>
      </c>
      <c r="U37" s="15"/>
      <c r="V37" s="58"/>
      <c r="W37" s="41">
        <f t="shared" si="12"/>
        <v>0</v>
      </c>
      <c r="X37" s="15"/>
      <c r="Y37" s="16"/>
      <c r="Z37" s="41">
        <f>SUM(Y37*$B$37)*25</f>
        <v>0</v>
      </c>
      <c r="AA37" s="15"/>
      <c r="AB37" s="16"/>
      <c r="AC37" s="41">
        <f>SUM(AB37*$B$37)*110</f>
        <v>0</v>
      </c>
      <c r="AD37" s="15"/>
      <c r="AE37" s="16"/>
      <c r="AF37" s="41">
        <f t="shared" si="15"/>
        <v>0</v>
      </c>
      <c r="AG37" s="15"/>
      <c r="AH37" s="18"/>
      <c r="AI37" s="15"/>
    </row>
    <row r="38" spans="1:35" s="19" customFormat="1" ht="21" customHeight="1" x14ac:dyDescent="0.55000000000000004">
      <c r="A38" s="15"/>
      <c r="B38" s="65"/>
      <c r="C38" s="22" t="s">
        <v>43</v>
      </c>
      <c r="D38" s="21">
        <f>VLOOKUP($D$32,' Base des Index'!A:H,7,0)</f>
        <v>9</v>
      </c>
      <c r="E38" s="15"/>
      <c r="F38" s="36"/>
      <c r="G38" s="37"/>
      <c r="H38" s="36"/>
      <c r="I38" s="37"/>
      <c r="J38" s="46">
        <f t="shared" si="11"/>
        <v>0</v>
      </c>
      <c r="K38" s="44">
        <f>((MOD(G38-F38,1)+MOD(I38-H38,1))*$B$38)*24</f>
        <v>0</v>
      </c>
      <c r="L38" s="67">
        <f>IF(ISERROR($K$38)*VLOOKUP($B$6,' Base des Index'!$L$1:$Q$6,CHOOSE(ROWS($1:6),2,2,2,2,2,3,4),FALSE),"",($K$38)*VLOOKUP($B$6,' Base des Index'!$L$1:$Q$6,CHOOSE(ROWS($1:6),2,2,2,2,2,3,4),FALSE))</f>
        <v>0</v>
      </c>
      <c r="M38" s="15"/>
      <c r="N38" s="36"/>
      <c r="O38" s="37"/>
      <c r="P38" s="45">
        <f t="shared" si="13"/>
        <v>0</v>
      </c>
      <c r="Q38" s="59">
        <f>IF(ISERROR(P38*24)*110,"",(P38*24)*110)</f>
        <v>0</v>
      </c>
      <c r="R38" s="15"/>
      <c r="S38" s="16"/>
      <c r="T38" s="41">
        <f>((S38*$B$38)*20)</f>
        <v>0</v>
      </c>
      <c r="U38" s="15"/>
      <c r="V38" s="58"/>
      <c r="W38" s="41">
        <f t="shared" si="12"/>
        <v>0</v>
      </c>
      <c r="X38" s="15"/>
      <c r="Y38" s="16"/>
      <c r="Z38" s="41">
        <f>SUM(Y38*$B$38)*30</f>
        <v>0</v>
      </c>
      <c r="AA38" s="15"/>
      <c r="AB38" s="17"/>
      <c r="AC38" s="41">
        <f>SUM(AB38*$B$38)*110</f>
        <v>0</v>
      </c>
      <c r="AD38" s="15"/>
      <c r="AE38" s="17"/>
      <c r="AF38" s="41">
        <f t="shared" si="15"/>
        <v>0</v>
      </c>
      <c r="AG38" s="15"/>
      <c r="AH38" s="18"/>
      <c r="AI38" s="15"/>
    </row>
    <row r="39" spans="1:35" s="19" customFormat="1" ht="21" customHeight="1" thickBot="1" x14ac:dyDescent="0.6">
      <c r="B39" s="66"/>
      <c r="C39" s="23" t="s">
        <v>39</v>
      </c>
      <c r="D39" s="24">
        <f>VLOOKUP($D$32,' Base des Index'!A:H,8,0)</f>
        <v>10</v>
      </c>
      <c r="F39" s="36"/>
      <c r="G39" s="37"/>
      <c r="H39" s="36"/>
      <c r="I39" s="37"/>
      <c r="J39" s="46">
        <f t="shared" si="11"/>
        <v>0</v>
      </c>
      <c r="K39" s="44">
        <f>((MOD(G39-F39,1)+MOD(I39-H39,1))*$B$39)*24</f>
        <v>0</v>
      </c>
      <c r="L39" s="67">
        <f>IF(ISERROR($K$39)*VLOOKUP($B$6,' Base des Index'!$L$1:$Q$6,CHOOSE(ROWS($1:7),2,2,2,2,2,3,4),FALSE),"",($K$39)*VLOOKUP($B$6,' Base des Index'!$L$1:$Q$6,CHOOSE(ROWS($1:7),2,2,2,2,2,3,4),FALSE))</f>
        <v>0</v>
      </c>
      <c r="N39" s="38"/>
      <c r="O39" s="39"/>
      <c r="P39" s="45">
        <f t="shared" si="13"/>
        <v>0</v>
      </c>
      <c r="Q39" s="59">
        <f>IF(ISERROR(P39*24)*110,"",(P39*24)*110)</f>
        <v>0</v>
      </c>
      <c r="S39" s="25"/>
      <c r="T39" s="41">
        <f>((S39*$B$39)*20)</f>
        <v>0</v>
      </c>
      <c r="V39" s="58"/>
      <c r="W39" s="42">
        <f t="shared" si="12"/>
        <v>0</v>
      </c>
      <c r="Y39" s="16"/>
      <c r="Z39" s="41">
        <f>SUM(Y39*$B$39)*30</f>
        <v>0</v>
      </c>
      <c r="AB39" s="26"/>
      <c r="AC39" s="41">
        <f>SUM(AB39*$B$39)*110</f>
        <v>0</v>
      </c>
      <c r="AE39" s="26"/>
      <c r="AF39" s="42">
        <f t="shared" si="15"/>
        <v>0</v>
      </c>
      <c r="AH39" s="27"/>
      <c r="AI39" s="15"/>
    </row>
    <row r="40" spans="1:35" s="28" customFormat="1" ht="21" customHeight="1" thickBot="1" x14ac:dyDescent="0.6">
      <c r="C40" s="77" t="s">
        <v>26</v>
      </c>
      <c r="D40" s="78"/>
      <c r="F40" s="79"/>
      <c r="G40" s="80"/>
      <c r="H40" s="80"/>
      <c r="I40" s="81"/>
      <c r="J40" s="48">
        <f>SUM(J33:J39)</f>
        <v>0</v>
      </c>
      <c r="K40" s="47">
        <f>SUM(K33:K39)</f>
        <v>0</v>
      </c>
      <c r="L40" s="30">
        <f>SUM(L33:L39)</f>
        <v>0</v>
      </c>
      <c r="N40" s="79"/>
      <c r="O40" s="81"/>
      <c r="P40" s="29">
        <f>SUM(P33:P39)</f>
        <v>0</v>
      </c>
      <c r="Q40" s="30">
        <f>SUM(Q33:Q39)</f>
        <v>0</v>
      </c>
      <c r="S40" s="69">
        <f>SUM(S33:S39)</f>
        <v>0</v>
      </c>
      <c r="T40" s="30">
        <f>SUM(T33:T39)</f>
        <v>0</v>
      </c>
      <c r="V40" s="68">
        <f>SUM(V33:V39)</f>
        <v>0</v>
      </c>
      <c r="W40" s="30">
        <f>SUM(W33:W39)</f>
        <v>0</v>
      </c>
      <c r="Y40" s="29">
        <f>SUM(Y34:Y39)</f>
        <v>0</v>
      </c>
      <c r="Z40" s="30">
        <f>SUM(Z33:Z39)</f>
        <v>0</v>
      </c>
      <c r="AB40" s="68">
        <f>SUM(AB33:AB39)</f>
        <v>0</v>
      </c>
      <c r="AC40" s="30">
        <f>SUM(AC33:AC39)</f>
        <v>0</v>
      </c>
      <c r="AE40" s="68">
        <f>SUM(AE33:AE39)</f>
        <v>0</v>
      </c>
      <c r="AF40" s="30">
        <f>SUM(AF33:AF39)</f>
        <v>0</v>
      </c>
      <c r="AH40" s="40">
        <f>SUM(L40+T40+Z40+W40+Q40+AF40+AC40)</f>
        <v>0</v>
      </c>
      <c r="AI40" s="31"/>
    </row>
    <row r="41" spans="1:35" ht="7.9" customHeight="1" x14ac:dyDescent="0.55000000000000004"/>
    <row r="42" spans="1:35" ht="7.9" customHeight="1" thickBot="1" x14ac:dyDescent="0.6"/>
    <row r="43" spans="1:35" ht="15" thickTop="1" thickBot="1" x14ac:dyDescent="0.6">
      <c r="J43" s="135">
        <f>J20+J30+J40</f>
        <v>31</v>
      </c>
      <c r="K43" s="136">
        <f>K20+K30+K40</f>
        <v>72.999999999999972</v>
      </c>
    </row>
    <row r="44" spans="1:35" ht="14.7" thickTop="1" x14ac:dyDescent="0.55000000000000004"/>
  </sheetData>
  <mergeCells count="24">
    <mergeCell ref="F2:H2"/>
    <mergeCell ref="C4:G4"/>
    <mergeCell ref="H4:L4"/>
    <mergeCell ref="B6:C6"/>
    <mergeCell ref="F6:G6"/>
    <mergeCell ref="H6:L6"/>
    <mergeCell ref="F12:G12"/>
    <mergeCell ref="H12:I12"/>
    <mergeCell ref="N12:O12"/>
    <mergeCell ref="C20:D20"/>
    <mergeCell ref="F20:I20"/>
    <mergeCell ref="N20:O20"/>
    <mergeCell ref="F22:G22"/>
    <mergeCell ref="H22:I22"/>
    <mergeCell ref="N22:O22"/>
    <mergeCell ref="C30:D30"/>
    <mergeCell ref="F30:I30"/>
    <mergeCell ref="N30:O30"/>
    <mergeCell ref="F32:G32"/>
    <mergeCell ref="H32:I32"/>
    <mergeCell ref="N32:O32"/>
    <mergeCell ref="C40:D40"/>
    <mergeCell ref="F40:I40"/>
    <mergeCell ref="N40:O40"/>
  </mergeCells>
  <conditionalFormatting sqref="P13:P19 K13">
    <cfRule type="containsText" dxfId="196" priority="41" operator="containsText" text="vide">
      <formula>NOT(ISERROR(SEARCH("vide",K13)))</formula>
    </cfRule>
  </conditionalFormatting>
  <conditionalFormatting sqref="K14">
    <cfRule type="containsText" dxfId="195" priority="39" operator="containsText" text="vide">
      <formula>NOT(ISERROR(SEARCH("vide",K14)))</formula>
    </cfRule>
  </conditionalFormatting>
  <conditionalFormatting sqref="K15">
    <cfRule type="containsText" dxfId="194" priority="37" operator="containsText" text="vide">
      <formula>NOT(ISERROR(SEARCH("vide",K15)))</formula>
    </cfRule>
  </conditionalFormatting>
  <conditionalFormatting sqref="K16">
    <cfRule type="containsText" dxfId="193" priority="35" operator="containsText" text="vide">
      <formula>NOT(ISERROR(SEARCH("vide",K16)))</formula>
    </cfRule>
  </conditionalFormatting>
  <conditionalFormatting sqref="K17">
    <cfRule type="containsText" dxfId="192" priority="33" operator="containsText" text="vide">
      <formula>NOT(ISERROR(SEARCH("vide",K17)))</formula>
    </cfRule>
  </conditionalFormatting>
  <conditionalFormatting sqref="K18">
    <cfRule type="containsText" dxfId="191" priority="31" operator="containsText" text="vide">
      <formula>NOT(ISERROR(SEARCH("vide",K18)))</formula>
    </cfRule>
  </conditionalFormatting>
  <conditionalFormatting sqref="K19">
    <cfRule type="containsText" dxfId="190" priority="29" operator="containsText" text="vide">
      <formula>NOT(ISERROR(SEARCH("vide",K19)))</formula>
    </cfRule>
  </conditionalFormatting>
  <conditionalFormatting sqref="P23:P29 K23">
    <cfRule type="containsText" dxfId="189" priority="27" operator="containsText" text="vide">
      <formula>NOT(ISERROR(SEARCH("vide",K23)))</formula>
    </cfRule>
  </conditionalFormatting>
  <conditionalFormatting sqref="K24">
    <cfRule type="containsText" dxfId="188" priority="25" operator="containsText" text="vide">
      <formula>NOT(ISERROR(SEARCH("vide",K24)))</formula>
    </cfRule>
  </conditionalFormatting>
  <conditionalFormatting sqref="K25">
    <cfRule type="containsText" dxfId="187" priority="23" operator="containsText" text="vide">
      <formula>NOT(ISERROR(SEARCH("vide",K25)))</formula>
    </cfRule>
  </conditionalFormatting>
  <conditionalFormatting sqref="K26">
    <cfRule type="containsText" dxfId="186" priority="21" operator="containsText" text="vide">
      <formula>NOT(ISERROR(SEARCH("vide",K26)))</formula>
    </cfRule>
  </conditionalFormatting>
  <conditionalFormatting sqref="K27">
    <cfRule type="containsText" dxfId="185" priority="19" operator="containsText" text="vide">
      <formula>NOT(ISERROR(SEARCH("vide",K27)))</formula>
    </cfRule>
  </conditionalFormatting>
  <conditionalFormatting sqref="K28">
    <cfRule type="containsText" dxfId="184" priority="17" operator="containsText" text="vide">
      <formula>NOT(ISERROR(SEARCH("vide",K28)))</formula>
    </cfRule>
  </conditionalFormatting>
  <conditionalFormatting sqref="K29">
    <cfRule type="containsText" dxfId="183" priority="15" operator="containsText" text="vide">
      <formula>NOT(ISERROR(SEARCH("vide",K29)))</formula>
    </cfRule>
  </conditionalFormatting>
  <conditionalFormatting sqref="P33:P39 K33">
    <cfRule type="containsText" dxfId="182" priority="13" operator="containsText" text="vide">
      <formula>NOT(ISERROR(SEARCH("vide",K33)))</formula>
    </cfRule>
  </conditionalFormatting>
  <conditionalFormatting sqref="K34">
    <cfRule type="containsText" dxfId="181" priority="11" operator="containsText" text="vide">
      <formula>NOT(ISERROR(SEARCH("vide",K34)))</formula>
    </cfRule>
  </conditionalFormatting>
  <conditionalFormatting sqref="K35">
    <cfRule type="containsText" dxfId="180" priority="9" operator="containsText" text="vide">
      <formula>NOT(ISERROR(SEARCH("vide",K35)))</formula>
    </cfRule>
  </conditionalFormatting>
  <conditionalFormatting sqref="K36">
    <cfRule type="containsText" dxfId="179" priority="7" operator="containsText" text="vide">
      <formula>NOT(ISERROR(SEARCH("vide",K36)))</formula>
    </cfRule>
  </conditionalFormatting>
  <conditionalFormatting sqref="K37">
    <cfRule type="containsText" dxfId="178" priority="5" operator="containsText" text="vide">
      <formula>NOT(ISERROR(SEARCH("vide",K37)))</formula>
    </cfRule>
  </conditionalFormatting>
  <conditionalFormatting sqref="K38">
    <cfRule type="containsText" dxfId="177" priority="3" operator="containsText" text="vide">
      <formula>NOT(ISERROR(SEARCH("vide",K38)))</formula>
    </cfRule>
  </conditionalFormatting>
  <conditionalFormatting sqref="K39">
    <cfRule type="containsText" dxfId="176" priority="1" operator="containsText" text="vide">
      <formula>NOT(ISERROR(SEARCH("vide",K39)))</formula>
    </cfRule>
  </conditionalFormatting>
  <printOptions horizontalCentered="1" verticalCentered="1"/>
  <pageMargins left="0" right="0" top="0" bottom="0" header="0.31496062992125984" footer="0.31496062992125984"/>
  <pageSetup paperSize="9" scale="55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2" operator="containsText" id="{9B5A0C74-FB73-4509-81A1-AE303A472A6B}">
            <xm:f>NOT(ISERROR(SEARCH(#REF!,K13)))</xm:f>
            <xm:f>#REF!</xm:f>
            <x14:dxf>
              <numFmt numFmtId="169" formatCode="[$-40C]dddd\ d\ mmmm\ yyyy"/>
            </x14:dxf>
          </x14:cfRule>
          <xm:sqref>P13:P19 K13</xm:sqref>
        </x14:conditionalFormatting>
        <x14:conditionalFormatting xmlns:xm="http://schemas.microsoft.com/office/excel/2006/main">
          <x14:cfRule type="containsText" priority="40" operator="containsText" id="{57A1E167-C34F-46BE-A1AC-B9B9F740A7B1}">
            <xm:f>NOT(ISERROR(SEARCH(#REF!,K14)))</xm:f>
            <xm:f>#REF!</xm:f>
            <x14:dxf>
              <numFmt numFmtId="169" formatCode="[$-40C]dddd\ d\ mmmm\ yyyy"/>
            </x14:dxf>
          </x14:cfRule>
          <xm:sqref>K14</xm:sqref>
        </x14:conditionalFormatting>
        <x14:conditionalFormatting xmlns:xm="http://schemas.microsoft.com/office/excel/2006/main">
          <x14:cfRule type="containsText" priority="38" operator="containsText" id="{F71F6A08-C827-4560-BCBF-AEADD04F32E4}">
            <xm:f>NOT(ISERROR(SEARCH(#REF!,K15)))</xm:f>
            <xm:f>#REF!</xm:f>
            <x14:dxf>
              <numFmt numFmtId="169" formatCode="[$-40C]dddd\ d\ mmmm\ yyyy"/>
            </x14:dxf>
          </x14:cfRule>
          <xm:sqref>K15</xm:sqref>
        </x14:conditionalFormatting>
        <x14:conditionalFormatting xmlns:xm="http://schemas.microsoft.com/office/excel/2006/main">
          <x14:cfRule type="containsText" priority="36" operator="containsText" id="{3247C643-AACE-491E-926B-5AACBDD160CF}">
            <xm:f>NOT(ISERROR(SEARCH(#REF!,K16)))</xm:f>
            <xm:f>#REF!</xm:f>
            <x14:dxf>
              <numFmt numFmtId="169" formatCode="[$-40C]dddd\ d\ mmmm\ yyyy"/>
            </x14:dxf>
          </x14:cfRule>
          <xm:sqref>K16</xm:sqref>
        </x14:conditionalFormatting>
        <x14:conditionalFormatting xmlns:xm="http://schemas.microsoft.com/office/excel/2006/main">
          <x14:cfRule type="containsText" priority="34" operator="containsText" id="{F9DDA29C-06B9-4E66-BBEE-59C019C842ED}">
            <xm:f>NOT(ISERROR(SEARCH(#REF!,K17)))</xm:f>
            <xm:f>#REF!</xm:f>
            <x14:dxf>
              <numFmt numFmtId="169" formatCode="[$-40C]dddd\ d\ mmmm\ yyyy"/>
            </x14:dxf>
          </x14:cfRule>
          <xm:sqref>K17</xm:sqref>
        </x14:conditionalFormatting>
        <x14:conditionalFormatting xmlns:xm="http://schemas.microsoft.com/office/excel/2006/main">
          <x14:cfRule type="containsText" priority="32" operator="containsText" id="{D6099480-F297-4197-AB32-D8EEC61B20BC}">
            <xm:f>NOT(ISERROR(SEARCH(#REF!,K18)))</xm:f>
            <xm:f>#REF!</xm:f>
            <x14:dxf>
              <numFmt numFmtId="169" formatCode="[$-40C]dddd\ d\ mmmm\ yyyy"/>
            </x14:dxf>
          </x14:cfRule>
          <xm:sqref>K18</xm:sqref>
        </x14:conditionalFormatting>
        <x14:conditionalFormatting xmlns:xm="http://schemas.microsoft.com/office/excel/2006/main">
          <x14:cfRule type="containsText" priority="30" operator="containsText" id="{596B1D4B-6195-4BB3-98A2-1F8B153EC80D}">
            <xm:f>NOT(ISERROR(SEARCH(#REF!,K19)))</xm:f>
            <xm:f>#REF!</xm:f>
            <x14:dxf>
              <numFmt numFmtId="169" formatCode="[$-40C]dddd\ d\ mmmm\ yyyy"/>
            </x14:dxf>
          </x14:cfRule>
          <xm:sqref>K19</xm:sqref>
        </x14:conditionalFormatting>
        <x14:conditionalFormatting xmlns:xm="http://schemas.microsoft.com/office/excel/2006/main">
          <x14:cfRule type="containsText" priority="28" operator="containsText" id="{AF433B30-70F2-4017-9E62-4A4D9370B3A1}">
            <xm:f>NOT(ISERROR(SEARCH(#REF!,K23)))</xm:f>
            <xm:f>#REF!</xm:f>
            <x14:dxf>
              <numFmt numFmtId="169" formatCode="[$-40C]dddd\ d\ mmmm\ yyyy"/>
            </x14:dxf>
          </x14:cfRule>
          <xm:sqref>P23:P29 K23</xm:sqref>
        </x14:conditionalFormatting>
        <x14:conditionalFormatting xmlns:xm="http://schemas.microsoft.com/office/excel/2006/main">
          <x14:cfRule type="containsText" priority="26" operator="containsText" id="{1E57E56E-A510-46E9-9D3E-EDC0FE22DCB4}">
            <xm:f>NOT(ISERROR(SEARCH(#REF!,K24)))</xm:f>
            <xm:f>#REF!</xm:f>
            <x14:dxf>
              <numFmt numFmtId="169" formatCode="[$-40C]dddd\ d\ mmmm\ yyyy"/>
            </x14:dxf>
          </x14:cfRule>
          <xm:sqref>K24</xm:sqref>
        </x14:conditionalFormatting>
        <x14:conditionalFormatting xmlns:xm="http://schemas.microsoft.com/office/excel/2006/main">
          <x14:cfRule type="containsText" priority="24" operator="containsText" id="{68910247-D668-413E-8BFD-10CC06C14C0C}">
            <xm:f>NOT(ISERROR(SEARCH(#REF!,K25)))</xm:f>
            <xm:f>#REF!</xm:f>
            <x14:dxf>
              <numFmt numFmtId="169" formatCode="[$-40C]dddd\ d\ mmmm\ yyyy"/>
            </x14:dxf>
          </x14:cfRule>
          <xm:sqref>K25</xm:sqref>
        </x14:conditionalFormatting>
        <x14:conditionalFormatting xmlns:xm="http://schemas.microsoft.com/office/excel/2006/main">
          <x14:cfRule type="containsText" priority="22" operator="containsText" id="{949689A0-7AF0-4B22-926C-94B3CBF090FC}">
            <xm:f>NOT(ISERROR(SEARCH(#REF!,K26)))</xm:f>
            <xm:f>#REF!</xm:f>
            <x14:dxf>
              <numFmt numFmtId="169" formatCode="[$-40C]dddd\ d\ mmmm\ yyyy"/>
            </x14:dxf>
          </x14:cfRule>
          <xm:sqref>K26</xm:sqref>
        </x14:conditionalFormatting>
        <x14:conditionalFormatting xmlns:xm="http://schemas.microsoft.com/office/excel/2006/main">
          <x14:cfRule type="containsText" priority="20" operator="containsText" id="{20E624F9-09DD-4FC9-8739-A936DECA4727}">
            <xm:f>NOT(ISERROR(SEARCH(#REF!,K27)))</xm:f>
            <xm:f>#REF!</xm:f>
            <x14:dxf>
              <numFmt numFmtId="169" formatCode="[$-40C]dddd\ d\ mmmm\ yyyy"/>
            </x14:dxf>
          </x14:cfRule>
          <xm:sqref>K27</xm:sqref>
        </x14:conditionalFormatting>
        <x14:conditionalFormatting xmlns:xm="http://schemas.microsoft.com/office/excel/2006/main">
          <x14:cfRule type="containsText" priority="18" operator="containsText" id="{3F563781-1B12-40E3-9F7F-85E16495B2B6}">
            <xm:f>NOT(ISERROR(SEARCH(#REF!,K28)))</xm:f>
            <xm:f>#REF!</xm:f>
            <x14:dxf>
              <numFmt numFmtId="169" formatCode="[$-40C]dddd\ d\ mmmm\ yyyy"/>
            </x14:dxf>
          </x14:cfRule>
          <xm:sqref>K28</xm:sqref>
        </x14:conditionalFormatting>
        <x14:conditionalFormatting xmlns:xm="http://schemas.microsoft.com/office/excel/2006/main">
          <x14:cfRule type="containsText" priority="16" operator="containsText" id="{4C523F68-28ED-4B7B-ADC5-E0F26220DC50}">
            <xm:f>NOT(ISERROR(SEARCH(#REF!,K29)))</xm:f>
            <xm:f>#REF!</xm:f>
            <x14:dxf>
              <numFmt numFmtId="169" formatCode="[$-40C]dddd\ d\ mmmm\ yyyy"/>
            </x14:dxf>
          </x14:cfRule>
          <xm:sqref>K29</xm:sqref>
        </x14:conditionalFormatting>
        <x14:conditionalFormatting xmlns:xm="http://schemas.microsoft.com/office/excel/2006/main">
          <x14:cfRule type="containsText" priority="14" operator="containsText" id="{96B71649-29E1-4BDF-9D62-788BC3B8143F}">
            <xm:f>NOT(ISERROR(SEARCH(#REF!,K33)))</xm:f>
            <xm:f>#REF!</xm:f>
            <x14:dxf>
              <numFmt numFmtId="169" formatCode="[$-40C]dddd\ d\ mmmm\ yyyy"/>
            </x14:dxf>
          </x14:cfRule>
          <xm:sqref>P33:P39 K33</xm:sqref>
        </x14:conditionalFormatting>
        <x14:conditionalFormatting xmlns:xm="http://schemas.microsoft.com/office/excel/2006/main">
          <x14:cfRule type="containsText" priority="12" operator="containsText" id="{4B4F79BB-2A7C-44C2-B75D-36037C47F67F}">
            <xm:f>NOT(ISERROR(SEARCH(#REF!,K34)))</xm:f>
            <xm:f>#REF!</xm:f>
            <x14:dxf>
              <numFmt numFmtId="169" formatCode="[$-40C]dddd\ d\ mmmm\ yyyy"/>
            </x14:dxf>
          </x14:cfRule>
          <xm:sqref>K34</xm:sqref>
        </x14:conditionalFormatting>
        <x14:conditionalFormatting xmlns:xm="http://schemas.microsoft.com/office/excel/2006/main">
          <x14:cfRule type="containsText" priority="10" operator="containsText" id="{DFB001CB-A5C1-4208-A616-F94167398EF0}">
            <xm:f>NOT(ISERROR(SEARCH(#REF!,K35)))</xm:f>
            <xm:f>#REF!</xm:f>
            <x14:dxf>
              <numFmt numFmtId="169" formatCode="[$-40C]dddd\ d\ mmmm\ yyyy"/>
            </x14:dxf>
          </x14:cfRule>
          <xm:sqref>K35</xm:sqref>
        </x14:conditionalFormatting>
        <x14:conditionalFormatting xmlns:xm="http://schemas.microsoft.com/office/excel/2006/main">
          <x14:cfRule type="containsText" priority="8" operator="containsText" id="{45BDF2E8-B8CB-43A1-8619-C18AF7136EB7}">
            <xm:f>NOT(ISERROR(SEARCH(#REF!,K36)))</xm:f>
            <xm:f>#REF!</xm:f>
            <x14:dxf>
              <numFmt numFmtId="169" formatCode="[$-40C]dddd\ d\ mmmm\ yyyy"/>
            </x14:dxf>
          </x14:cfRule>
          <xm:sqref>K36</xm:sqref>
        </x14:conditionalFormatting>
        <x14:conditionalFormatting xmlns:xm="http://schemas.microsoft.com/office/excel/2006/main">
          <x14:cfRule type="containsText" priority="6" operator="containsText" id="{623F5CDE-E59A-49C2-8BC4-991AA17B09C7}">
            <xm:f>NOT(ISERROR(SEARCH(#REF!,K37)))</xm:f>
            <xm:f>#REF!</xm:f>
            <x14:dxf>
              <numFmt numFmtId="169" formatCode="[$-40C]dddd\ d\ mmmm\ yyyy"/>
            </x14:dxf>
          </x14:cfRule>
          <xm:sqref>K37</xm:sqref>
        </x14:conditionalFormatting>
        <x14:conditionalFormatting xmlns:xm="http://schemas.microsoft.com/office/excel/2006/main">
          <x14:cfRule type="containsText" priority="4" operator="containsText" id="{7C1990FB-F1AE-413E-807D-02B64775CE38}">
            <xm:f>NOT(ISERROR(SEARCH(#REF!,K38)))</xm:f>
            <xm:f>#REF!</xm:f>
            <x14:dxf>
              <numFmt numFmtId="169" formatCode="[$-40C]dddd\ d\ mmmm\ yyyy"/>
            </x14:dxf>
          </x14:cfRule>
          <xm:sqref>K38</xm:sqref>
        </x14:conditionalFormatting>
        <x14:conditionalFormatting xmlns:xm="http://schemas.microsoft.com/office/excel/2006/main">
          <x14:cfRule type="containsText" priority="2" operator="containsText" id="{B354B8AE-E26A-498A-A4D1-145219198222}">
            <xm:f>NOT(ISERROR(SEARCH(#REF!,K39)))</xm:f>
            <xm:f>#REF!</xm:f>
            <x14:dxf>
              <numFmt numFmtId="169" formatCode="[$-40C]dddd\ d\ mmmm\ yyyy"/>
            </x14:dxf>
          </x14:cfRule>
          <xm:sqref>K39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F770A183-D74F-4558-AE07-DD16997B03FA}">
          <x14:formula1>
            <xm:f>' Base des Index'!$T$1:$T$6</xm:f>
          </x14:formula1>
          <xm:sqref>B13:B19 B33:B39 B23:B29</xm:sqref>
        </x14:dataValidation>
        <x14:dataValidation type="list" allowBlank="1" showInputMessage="1" showErrorMessage="1" xr:uid="{75DC43EF-A62F-4C63-8113-5E8D1BF8EA18}">
          <x14:formula1>
            <xm:f>' Base des Index'!$L$1:$L$8</xm:f>
          </x14:formula1>
          <xm:sqref>C11 B6:B10</xm:sqref>
        </x14:dataValidation>
        <x14:dataValidation type="list" allowBlank="1" showInputMessage="1" showErrorMessage="1" xr:uid="{915C8F1D-BDDA-4E00-AD50-3EA56D9577EE}">
          <x14:formula1>
            <xm:f>' Base des Index'!$A$2:$A$53</xm:f>
          </x14:formula1>
          <xm:sqref>D12 D22 D32</xm:sqref>
        </x14:dataValidation>
        <x14:dataValidation type="list" allowBlank="1" showInputMessage="1" showErrorMessage="1" xr:uid="{F612F3EB-ECA0-4EDB-87FC-0023A43D2DDC}">
          <x14:formula1>
            <xm:f>' Base des Index'!$J$1:$J$27</xm:f>
          </x14:formula1>
          <xm:sqref>F23:G29 F33:G39 F13:G19</xm:sqref>
        </x14:dataValidation>
        <x14:dataValidation type="list" allowBlank="1" showInputMessage="1" showErrorMessage="1" xr:uid="{C6A900BA-A5A9-416A-B9A4-744CEF5479FF}">
          <x14:formula1>
            <xm:f>' Base des Index'!$J$31:$J$49</xm:f>
          </x14:formula1>
          <xm:sqref>N13:O19 N23:O29 N33:O39</xm:sqref>
        </x14:dataValidation>
        <x14:dataValidation type="list" allowBlank="1" showInputMessage="1" showErrorMessage="1" xr:uid="{00BE39C2-FE97-4561-9BBE-95F6D9BC5840}">
          <x14:formula1>
            <xm:f>' Base des Index'!$L$10:$L$12</xm:f>
          </x14:formula1>
          <xm:sqref>F2:H2</xm:sqref>
        </x14:dataValidation>
        <x14:dataValidation type="list" allowBlank="1" showInputMessage="1" showErrorMessage="1" xr:uid="{F6CF510D-C023-43F6-B1A0-D89394E1252D}">
          <x14:formula1>
            <xm:f>' Base des Index'!$J$13:$J$31</xm:f>
          </x14:formula1>
          <xm:sqref>H23:I29 H33:I39 H13:I19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00A31-A40B-44BE-A757-17D9B748E0FE}">
  <sheetPr codeName="Feuil5">
    <pageSetUpPr fitToPage="1"/>
  </sheetPr>
  <dimension ref="A1:AI44"/>
  <sheetViews>
    <sheetView topLeftCell="A22" zoomScale="85" zoomScaleNormal="85" workbookViewId="0">
      <selection activeCell="J43" sqref="J43:K43"/>
    </sheetView>
  </sheetViews>
  <sheetFormatPr baseColWidth="10" defaultColWidth="11.41796875" defaultRowHeight="14.4" x14ac:dyDescent="0.55000000000000004"/>
  <cols>
    <col min="1" max="1" width="1.41796875" customWidth="1"/>
    <col min="2" max="2" width="10.578125" customWidth="1"/>
    <col min="3" max="3" width="12" customWidth="1"/>
    <col min="4" max="4" width="6" customWidth="1"/>
    <col min="5" max="5" width="1" customWidth="1"/>
    <col min="6" max="9" width="8.41796875" customWidth="1"/>
    <col min="10" max="10" width="9.26171875" customWidth="1"/>
    <col min="11" max="11" width="8.41796875" customWidth="1"/>
    <col min="12" max="12" width="10.578125" customWidth="1"/>
    <col min="13" max="13" width="1" customWidth="1"/>
    <col min="14" max="16" width="8.41796875" customWidth="1"/>
    <col min="17" max="17" width="9.578125" customWidth="1"/>
    <col min="18" max="18" width="1" customWidth="1"/>
    <col min="19" max="19" width="9.15625" customWidth="1"/>
    <col min="20" max="20" width="10.578125" customWidth="1"/>
    <col min="21" max="21" width="1" customWidth="1"/>
    <col min="22" max="22" width="11.83984375" customWidth="1"/>
    <col min="23" max="23" width="10.578125" customWidth="1"/>
    <col min="24" max="24" width="1" customWidth="1"/>
    <col min="25" max="25" width="11.83984375" customWidth="1"/>
    <col min="26" max="26" width="10.578125" customWidth="1"/>
    <col min="27" max="27" width="1" customWidth="1"/>
    <col min="28" max="28" width="8.26171875" customWidth="1"/>
    <col min="29" max="29" width="10.578125" customWidth="1"/>
    <col min="30" max="30" width="1" customWidth="1"/>
    <col min="31" max="31" width="11.83984375" customWidth="1"/>
    <col min="32" max="32" width="10.578125" customWidth="1"/>
    <col min="33" max="33" width="1" customWidth="1"/>
    <col min="34" max="34" width="20.15625" customWidth="1"/>
    <col min="35" max="35" width="1.578125" customWidth="1"/>
  </cols>
  <sheetData>
    <row r="1" spans="1:35" ht="14.7" thickBot="1" x14ac:dyDescent="0.6"/>
    <row r="2" spans="1:35" ht="21" customHeight="1" thickTop="1" thickBot="1" x14ac:dyDescent="0.6">
      <c r="B2" s="32"/>
      <c r="C2" s="32">
        <v>2021</v>
      </c>
      <c r="F2" s="94" t="s">
        <v>58</v>
      </c>
      <c r="G2" s="95"/>
      <c r="H2" s="96"/>
      <c r="AF2" s="61" t="s">
        <v>74</v>
      </c>
      <c r="AH2" s="62">
        <f>AH20</f>
        <v>3966.0000000000005</v>
      </c>
    </row>
    <row r="3" spans="1:35" ht="7.9" customHeight="1" thickTop="1" thickBot="1" x14ac:dyDescent="0.6"/>
    <row r="4" spans="1:35" ht="21" customHeight="1" thickBot="1" x14ac:dyDescent="0.6">
      <c r="C4" s="85" t="s">
        <v>59</v>
      </c>
      <c r="D4" s="86"/>
      <c r="E4" s="86"/>
      <c r="F4" s="86"/>
      <c r="G4" s="87"/>
      <c r="H4" s="88" t="str">
        <f ca="1">MID(CELL("nomfichier",$H$4),FIND("]",CELL("nomfichier",$H$4))+1,32)</f>
        <v>FedEx Toulouse via Vanderlande</v>
      </c>
      <c r="I4" s="88"/>
      <c r="J4" s="88"/>
      <c r="K4" s="88"/>
      <c r="L4" s="89"/>
      <c r="AF4" s="61" t="s">
        <v>73</v>
      </c>
      <c r="AH4" s="62">
        <f>AH30</f>
        <v>5951.0000000000009</v>
      </c>
    </row>
    <row r="5" spans="1:35" ht="7.9" customHeight="1" thickBot="1" x14ac:dyDescent="0.6">
      <c r="AF5" s="60"/>
    </row>
    <row r="6" spans="1:35" ht="21" customHeight="1" thickTop="1" thickBot="1" x14ac:dyDescent="0.6">
      <c r="B6" s="90" t="s">
        <v>53</v>
      </c>
      <c r="C6" s="91"/>
      <c r="F6" s="85" t="s">
        <v>38</v>
      </c>
      <c r="G6" s="87"/>
      <c r="H6" s="92"/>
      <c r="I6" s="92"/>
      <c r="J6" s="92"/>
      <c r="K6" s="92"/>
      <c r="L6" s="93"/>
      <c r="AF6" s="61" t="s">
        <v>72</v>
      </c>
      <c r="AH6" s="62">
        <f>AH40</f>
        <v>0</v>
      </c>
    </row>
    <row r="7" spans="1:35" ht="7.9" customHeight="1" thickTop="1" thickBot="1" x14ac:dyDescent="0.6">
      <c r="AF7" s="60"/>
    </row>
    <row r="8" spans="1:35" ht="21.6" customHeight="1" thickBot="1" x14ac:dyDescent="0.6">
      <c r="AF8" s="61" t="s">
        <v>71</v>
      </c>
      <c r="AH8" s="62">
        <v>0</v>
      </c>
    </row>
    <row r="9" spans="1:35" ht="7.9" customHeight="1" thickBot="1" x14ac:dyDescent="0.6">
      <c r="AF9" s="60"/>
    </row>
    <row r="10" spans="1:35" ht="20.65" customHeight="1" thickBot="1" x14ac:dyDescent="0.6">
      <c r="AF10" s="61" t="s">
        <v>75</v>
      </c>
      <c r="AH10" s="63">
        <f>AH2+AH4+AH6+AH8</f>
        <v>9917.0000000000018</v>
      </c>
    </row>
    <row r="11" spans="1:35" ht="7.9" customHeight="1" thickBot="1" x14ac:dyDescent="0.6"/>
    <row r="12" spans="1:35" ht="52.5" customHeight="1" thickBot="1" x14ac:dyDescent="0.6">
      <c r="A12" s="10"/>
      <c r="B12" s="13" t="s">
        <v>70</v>
      </c>
      <c r="C12" s="56" t="s">
        <v>33</v>
      </c>
      <c r="D12" s="57">
        <v>10</v>
      </c>
      <c r="E12" s="10"/>
      <c r="F12" s="75" t="s">
        <v>24</v>
      </c>
      <c r="G12" s="76"/>
      <c r="H12" s="75" t="s">
        <v>25</v>
      </c>
      <c r="I12" s="76"/>
      <c r="J12" s="33" t="s">
        <v>63</v>
      </c>
      <c r="K12" s="33" t="s">
        <v>32</v>
      </c>
      <c r="L12" s="11" t="s">
        <v>27</v>
      </c>
      <c r="M12" s="10"/>
      <c r="N12" s="75" t="s">
        <v>36</v>
      </c>
      <c r="O12" s="76"/>
      <c r="P12" s="13" t="s">
        <v>37</v>
      </c>
      <c r="Q12" s="11" t="s">
        <v>27</v>
      </c>
      <c r="R12" s="10"/>
      <c r="S12" s="13" t="s">
        <v>60</v>
      </c>
      <c r="T12" s="11" t="s">
        <v>27</v>
      </c>
      <c r="U12" s="10"/>
      <c r="V12" s="14" t="s">
        <v>35</v>
      </c>
      <c r="W12" s="11" t="s">
        <v>27</v>
      </c>
      <c r="X12" s="10"/>
      <c r="Y12" s="14" t="s">
        <v>62</v>
      </c>
      <c r="Z12" s="11" t="s">
        <v>27</v>
      </c>
      <c r="AA12" s="10"/>
      <c r="AB12" s="14" t="s">
        <v>61</v>
      </c>
      <c r="AC12" s="11" t="s">
        <v>27</v>
      </c>
      <c r="AD12" s="10"/>
      <c r="AE12" s="14" t="s">
        <v>52</v>
      </c>
      <c r="AF12" s="11" t="s">
        <v>27</v>
      </c>
      <c r="AG12" s="10"/>
      <c r="AH12" s="12" t="s">
        <v>7</v>
      </c>
      <c r="AI12" s="10"/>
    </row>
    <row r="13" spans="1:35" s="19" customFormat="1" ht="21" customHeight="1" x14ac:dyDescent="0.55000000000000004">
      <c r="A13" s="15"/>
      <c r="B13" s="64">
        <v>2</v>
      </c>
      <c r="C13" s="20" t="s">
        <v>51</v>
      </c>
      <c r="D13" s="21">
        <f>VLOOKUP($D$12,' Base des Index'!A:H,2,0)</f>
        <v>7</v>
      </c>
      <c r="E13" s="15"/>
      <c r="F13" s="36"/>
      <c r="G13" s="37"/>
      <c r="H13" s="36">
        <v>0.54166666666666663</v>
      </c>
      <c r="I13" s="37">
        <v>0.77083333333333337</v>
      </c>
      <c r="J13" s="46">
        <f t="shared" ref="J13:J19" si="0">((MOD(G13-F13,1)+MOD(I13-H13,1))*24)</f>
        <v>5.5000000000000018</v>
      </c>
      <c r="K13" s="44">
        <f t="shared" ref="K13" si="1">((MOD(G13-F13,1)+MOD(I13-H13,1))*$B$13)*24</f>
        <v>11.000000000000004</v>
      </c>
      <c r="L13" s="67">
        <f>IF(ISERROR($K$13)*VLOOKUP($B$6,' Base des Index'!$L$1:$Q$6,CHOOSE(ROWS($1:1),2,2,2,2,2,3,4),FALSE),"",($K$13)*VLOOKUP($B$6,' Base des Index'!$L$1:$Q$6,CHOOSE(ROWS($1:1),2,2,2,2,2,3,4),FALSE))</f>
        <v>605.00000000000023</v>
      </c>
      <c r="M13" s="15"/>
      <c r="N13" s="34"/>
      <c r="O13" s="35"/>
      <c r="P13" s="45">
        <f>MOD(O13-N13,1)</f>
        <v>0</v>
      </c>
      <c r="Q13" s="59">
        <f>IF(ISERROR(P13*24)*75,"",(P13*24)*75)</f>
        <v>0</v>
      </c>
      <c r="R13" s="15"/>
      <c r="S13" s="16">
        <v>2</v>
      </c>
      <c r="T13" s="41">
        <f>((S13*$B$13)*20)</f>
        <v>80</v>
      </c>
      <c r="U13" s="15"/>
      <c r="V13" s="16">
        <v>580</v>
      </c>
      <c r="W13" s="41">
        <f t="shared" ref="W13:W19" si="2">SUM(V13*0.6)</f>
        <v>348</v>
      </c>
      <c r="X13" s="15"/>
      <c r="Y13" s="16">
        <v>5</v>
      </c>
      <c r="Z13" s="41">
        <f>SUM(Y13*$B$13)*25</f>
        <v>250</v>
      </c>
      <c r="AA13" s="15"/>
      <c r="AB13" s="16">
        <v>1</v>
      </c>
      <c r="AC13" s="41">
        <f>SUM(AB13*$B$13)*110</f>
        <v>220</v>
      </c>
      <c r="AD13" s="15"/>
      <c r="AE13" s="16"/>
      <c r="AF13" s="41">
        <f>AE13</f>
        <v>0</v>
      </c>
      <c r="AG13" s="15"/>
      <c r="AH13" s="18"/>
      <c r="AI13" s="15"/>
    </row>
    <row r="14" spans="1:35" s="19" customFormat="1" ht="21" customHeight="1" x14ac:dyDescent="0.55000000000000004">
      <c r="A14" s="15"/>
      <c r="B14" s="65">
        <v>2</v>
      </c>
      <c r="C14" s="22" t="s">
        <v>40</v>
      </c>
      <c r="D14" s="21">
        <f>VLOOKUP($D$12,' Base des Index'!A:H,3,0)</f>
        <v>8</v>
      </c>
      <c r="E14" s="15"/>
      <c r="F14" s="36">
        <v>0.33333333333333331</v>
      </c>
      <c r="G14" s="37">
        <v>0.5</v>
      </c>
      <c r="H14" s="36">
        <v>0.54166666666666663</v>
      </c>
      <c r="I14" s="37">
        <v>0.77083333333333337</v>
      </c>
      <c r="J14" s="46">
        <f t="shared" si="0"/>
        <v>9.5000000000000018</v>
      </c>
      <c r="K14" s="44">
        <f>((MOD(G14-F14,1)+MOD(I14-H14,1))*$B$14)*24</f>
        <v>19.000000000000004</v>
      </c>
      <c r="L14" s="67">
        <f>IF(ISERROR($K$14)*VLOOKUP($B$6,' Base des Index'!$L$1:$Q$6,CHOOSE(ROWS($1:2),2,2,2,2,2,3,4),FALSE),"",($K$14)*VLOOKUP($B$6,' Base des Index'!$L$1:$Q$6,CHOOSE(ROWS($1:2),2,2,2,2,2,3,4),FALSE))</f>
        <v>1045.0000000000002</v>
      </c>
      <c r="M14" s="15"/>
      <c r="N14" s="36"/>
      <c r="O14" s="37"/>
      <c r="P14" s="45">
        <f t="shared" ref="P14:P19" si="3">MOD(O14-N14,1)</f>
        <v>0</v>
      </c>
      <c r="Q14" s="59">
        <f t="shared" ref="Q14:Q17" si="4">IF(ISERROR(P14*24)*75,"",(P14*24)*75)</f>
        <v>0</v>
      </c>
      <c r="R14" s="15"/>
      <c r="S14" s="16">
        <v>2</v>
      </c>
      <c r="T14" s="41">
        <f>((S14*$B$14*20))</f>
        <v>80</v>
      </c>
      <c r="U14" s="15"/>
      <c r="V14" s="16"/>
      <c r="W14" s="41">
        <f t="shared" si="2"/>
        <v>0</v>
      </c>
      <c r="X14" s="15"/>
      <c r="Y14" s="16"/>
      <c r="Z14" s="41">
        <f>SUM(Y14*$B$14)*25</f>
        <v>0</v>
      </c>
      <c r="AA14" s="15"/>
      <c r="AB14" s="16">
        <v>1</v>
      </c>
      <c r="AC14" s="41">
        <f>SUM(AB14*$B$14)*110</f>
        <v>220</v>
      </c>
      <c r="AD14" s="15"/>
      <c r="AE14" s="16"/>
      <c r="AF14" s="41">
        <f t="shared" ref="AF14:AF19" si="5">AE14</f>
        <v>0</v>
      </c>
      <c r="AG14" s="15"/>
      <c r="AH14" s="18"/>
      <c r="AI14" s="15"/>
    </row>
    <row r="15" spans="1:35" s="19" customFormat="1" ht="21" customHeight="1" x14ac:dyDescent="0.55000000000000004">
      <c r="A15" s="15"/>
      <c r="B15" s="65">
        <v>2</v>
      </c>
      <c r="C15" s="22" t="s">
        <v>41</v>
      </c>
      <c r="D15" s="21">
        <f>VLOOKUP($D$12,' Base des Index'!A:H,4,0)</f>
        <v>9</v>
      </c>
      <c r="E15" s="15"/>
      <c r="F15" s="36">
        <v>0.33333333333333331</v>
      </c>
      <c r="G15" s="37">
        <v>0.5</v>
      </c>
      <c r="H15" s="36"/>
      <c r="I15" s="37"/>
      <c r="J15" s="46">
        <f t="shared" si="0"/>
        <v>4</v>
      </c>
      <c r="K15" s="44">
        <f>((MOD(G15-F15,1)+MOD(I15-H15,1))*$B$15)*24</f>
        <v>8</v>
      </c>
      <c r="L15" s="67">
        <f>IF(ISERROR($K$15)*VLOOKUP($B$6,' Base des Index'!$L$1:$Q$6,CHOOSE(ROWS($1:3),2,2,2,2,2,3,4),FALSE),"",($K$15)*VLOOKUP($B$6,' Base des Index'!$L$1:$Q$6,CHOOSE(ROWS($1:3),2,2,2,2,2,3,4),FALSE))</f>
        <v>440</v>
      </c>
      <c r="M15" s="15"/>
      <c r="N15" s="36"/>
      <c r="O15" s="37"/>
      <c r="P15" s="45">
        <f t="shared" si="3"/>
        <v>0</v>
      </c>
      <c r="Q15" s="59">
        <f t="shared" si="4"/>
        <v>0</v>
      </c>
      <c r="R15" s="15"/>
      <c r="S15" s="16">
        <v>2</v>
      </c>
      <c r="T15" s="41">
        <f>((S15*$B$15)*20)</f>
        <v>80</v>
      </c>
      <c r="U15" s="15"/>
      <c r="V15" s="16">
        <v>580</v>
      </c>
      <c r="W15" s="41">
        <f t="shared" si="2"/>
        <v>348</v>
      </c>
      <c r="X15" s="15"/>
      <c r="Y15" s="16">
        <v>5</v>
      </c>
      <c r="Z15" s="41">
        <f>SUM(Y15*$B$15)*25</f>
        <v>250</v>
      </c>
      <c r="AA15" s="15"/>
      <c r="AB15" s="16"/>
      <c r="AC15" s="41">
        <f>SUM(AB15*$B$15)*110</f>
        <v>0</v>
      </c>
      <c r="AD15" s="15"/>
      <c r="AE15" s="16"/>
      <c r="AF15" s="41">
        <f t="shared" si="5"/>
        <v>0</v>
      </c>
      <c r="AG15" s="15"/>
      <c r="AH15" s="18"/>
      <c r="AI15" s="15"/>
    </row>
    <row r="16" spans="1:35" s="19" customFormat="1" ht="21" customHeight="1" x14ac:dyDescent="0.55000000000000004">
      <c r="A16" s="15"/>
      <c r="B16" s="65"/>
      <c r="C16" s="22" t="s">
        <v>34</v>
      </c>
      <c r="D16" s="21">
        <f>VLOOKUP($D$12,' Base des Index'!A:H,5,0)</f>
        <v>10</v>
      </c>
      <c r="E16" s="15"/>
      <c r="F16" s="36"/>
      <c r="G16" s="37"/>
      <c r="H16" s="36"/>
      <c r="I16" s="37"/>
      <c r="J16" s="46">
        <f t="shared" si="0"/>
        <v>0</v>
      </c>
      <c r="K16" s="44">
        <f>((MOD(G16-F16,1)+MOD(I16-H16,1))*$B$16)*24</f>
        <v>0</v>
      </c>
      <c r="L16" s="67">
        <f>IF(ISERROR($K$16)*VLOOKUP($B$6,' Base des Index'!$L$1:$Q$6,CHOOSE(ROWS($1:4),2,2,2,2,2,3,4),FALSE),"",($K$16)*VLOOKUP($B$6,' Base des Index'!$L$1:$Q$6,CHOOSE(ROWS($1:4),2,2,2,2,2,3,4),FALSE))</f>
        <v>0</v>
      </c>
      <c r="M16" s="15"/>
      <c r="N16" s="36"/>
      <c r="O16" s="37"/>
      <c r="P16" s="45">
        <f t="shared" si="3"/>
        <v>0</v>
      </c>
      <c r="Q16" s="59">
        <f t="shared" si="4"/>
        <v>0</v>
      </c>
      <c r="R16" s="15"/>
      <c r="S16" s="16"/>
      <c r="T16" s="41">
        <f>((S16*$B$16)*20)</f>
        <v>0</v>
      </c>
      <c r="U16" s="15"/>
      <c r="V16" s="58"/>
      <c r="W16" s="41">
        <f t="shared" si="2"/>
        <v>0</v>
      </c>
      <c r="X16" s="15"/>
      <c r="Y16" s="16"/>
      <c r="Z16" s="41">
        <f>SUM(Y16*$B$16)*25</f>
        <v>0</v>
      </c>
      <c r="AA16" s="15"/>
      <c r="AB16" s="16"/>
      <c r="AC16" s="41">
        <f>SUM(AB16*$B$16)*110</f>
        <v>0</v>
      </c>
      <c r="AD16" s="15"/>
      <c r="AE16" s="16"/>
      <c r="AF16" s="41">
        <f t="shared" si="5"/>
        <v>0</v>
      </c>
      <c r="AG16" s="15"/>
      <c r="AH16" s="18"/>
      <c r="AI16" s="15"/>
    </row>
    <row r="17" spans="1:35" s="19" customFormat="1" ht="21" customHeight="1" x14ac:dyDescent="0.55000000000000004">
      <c r="A17" s="15"/>
      <c r="B17" s="65"/>
      <c r="C17" s="22" t="s">
        <v>42</v>
      </c>
      <c r="D17" s="21">
        <f>VLOOKUP($D$12,' Base des Index'!A:H,6,0)</f>
        <v>11</v>
      </c>
      <c r="E17" s="15"/>
      <c r="F17" s="36"/>
      <c r="G17" s="37"/>
      <c r="H17" s="36"/>
      <c r="I17" s="37"/>
      <c r="J17" s="46">
        <f t="shared" si="0"/>
        <v>0</v>
      </c>
      <c r="K17" s="44">
        <f>((MOD(G17-F17,1)+MOD(I17-H17,1))*$B$17)*24</f>
        <v>0</v>
      </c>
      <c r="L17" s="67">
        <f>IF(ISERROR($K$17)*VLOOKUP($B$6,' Base des Index'!$L$1:$Q$6,CHOOSE(ROWS($1:5),2,2,2,2,2,3,4),FALSE),"",($K$17)*VLOOKUP($B$6,' Base des Index'!$L$1:$Q$6,CHOOSE(ROWS($1:5),2,2,2,2,2,3,4),FALSE))</f>
        <v>0</v>
      </c>
      <c r="M17" s="15"/>
      <c r="N17" s="36"/>
      <c r="O17" s="37"/>
      <c r="P17" s="45">
        <f t="shared" si="3"/>
        <v>0</v>
      </c>
      <c r="Q17" s="59">
        <f t="shared" si="4"/>
        <v>0</v>
      </c>
      <c r="R17" s="15"/>
      <c r="S17" s="16"/>
      <c r="T17" s="41">
        <f>((S17*$B$17)*20)</f>
        <v>0</v>
      </c>
      <c r="U17" s="15"/>
      <c r="V17" s="58"/>
      <c r="W17" s="41">
        <f t="shared" si="2"/>
        <v>0</v>
      </c>
      <c r="X17" s="15"/>
      <c r="Y17" s="16"/>
      <c r="Z17" s="41">
        <f>SUM(Y17*$B$17)*25</f>
        <v>0</v>
      </c>
      <c r="AA17" s="15"/>
      <c r="AB17" s="16"/>
      <c r="AC17" s="41">
        <f>SUM(AB17*$B$17)*110</f>
        <v>0</v>
      </c>
      <c r="AD17" s="15"/>
      <c r="AE17" s="16"/>
      <c r="AF17" s="41">
        <f t="shared" si="5"/>
        <v>0</v>
      </c>
      <c r="AG17" s="15"/>
      <c r="AH17" s="18"/>
      <c r="AI17" s="15"/>
    </row>
    <row r="18" spans="1:35" s="19" customFormat="1" ht="21" customHeight="1" x14ac:dyDescent="0.55000000000000004">
      <c r="A18" s="15"/>
      <c r="B18" s="65"/>
      <c r="C18" s="22" t="s">
        <v>43</v>
      </c>
      <c r="D18" s="21">
        <f>VLOOKUP($D$12,' Base des Index'!A:H,7,0)</f>
        <v>12</v>
      </c>
      <c r="E18" s="15"/>
      <c r="F18" s="36"/>
      <c r="G18" s="37"/>
      <c r="H18" s="36"/>
      <c r="I18" s="37"/>
      <c r="J18" s="46">
        <f t="shared" si="0"/>
        <v>0</v>
      </c>
      <c r="K18" s="44">
        <f>((MOD(G18-F18,1)+MOD(I18-H18,1))*$B$18)*24</f>
        <v>0</v>
      </c>
      <c r="L18" s="67">
        <f>IF(ISERROR($K$18)*VLOOKUP($B$6,' Base des Index'!$L$1:$Q$6,CHOOSE(ROWS($1:6),2,2,2,2,2,3,4),FALSE),"",($K$18)*VLOOKUP($B$6,' Base des Index'!$L$1:$Q$6,CHOOSE(ROWS($1:6),2,2,2,2,2,3,4),FALSE))</f>
        <v>0</v>
      </c>
      <c r="M18" s="15"/>
      <c r="N18" s="36"/>
      <c r="O18" s="37"/>
      <c r="P18" s="45">
        <f t="shared" si="3"/>
        <v>0</v>
      </c>
      <c r="Q18" s="59">
        <f>IF(ISERROR(P18*24)*110,"",(P18*24)*110)</f>
        <v>0</v>
      </c>
      <c r="R18" s="15"/>
      <c r="S18" s="16"/>
      <c r="T18" s="41">
        <f>((S18*$B$18)*20)</f>
        <v>0</v>
      </c>
      <c r="U18" s="15"/>
      <c r="V18" s="58"/>
      <c r="W18" s="41">
        <f t="shared" si="2"/>
        <v>0</v>
      </c>
      <c r="X18" s="15"/>
      <c r="Y18" s="16"/>
      <c r="Z18" s="41">
        <f>SUM(Y18*$B$18)*30</f>
        <v>0</v>
      </c>
      <c r="AA18" s="15"/>
      <c r="AB18" s="17"/>
      <c r="AC18" s="41">
        <f>SUM(AB18*$B$18)*110</f>
        <v>0</v>
      </c>
      <c r="AD18" s="15"/>
      <c r="AE18" s="17"/>
      <c r="AF18" s="41">
        <f t="shared" si="5"/>
        <v>0</v>
      </c>
      <c r="AG18" s="15"/>
      <c r="AH18" s="18"/>
      <c r="AI18" s="15"/>
    </row>
    <row r="19" spans="1:35" s="19" customFormat="1" ht="21" customHeight="1" thickBot="1" x14ac:dyDescent="0.6">
      <c r="B19" s="66"/>
      <c r="C19" s="23" t="s">
        <v>39</v>
      </c>
      <c r="D19" s="24">
        <f>VLOOKUP($D$12,' Base des Index'!A:H,8,0)</f>
        <v>13</v>
      </c>
      <c r="F19" s="36"/>
      <c r="G19" s="37"/>
      <c r="H19" s="36"/>
      <c r="I19" s="37"/>
      <c r="J19" s="46">
        <f t="shared" si="0"/>
        <v>0</v>
      </c>
      <c r="K19" s="44">
        <f>((MOD(G19-F19,1)+MOD(I19-H19,1))*$B$19)*24</f>
        <v>0</v>
      </c>
      <c r="L19" s="67">
        <f>IF(ISERROR($K$19)*VLOOKUP($B$6,' Base des Index'!$L$1:$Q$6,CHOOSE(ROWS($1:7),2,2,2,2,2,3,4),FALSE),"",($K$19)*VLOOKUP($B$6,' Base des Index'!$L$1:$Q$6,CHOOSE(ROWS($1:7),2,2,2,2,2,3,4),FALSE))</f>
        <v>0</v>
      </c>
      <c r="N19" s="38"/>
      <c r="O19" s="39"/>
      <c r="P19" s="45">
        <f t="shared" si="3"/>
        <v>0</v>
      </c>
      <c r="Q19" s="59">
        <f>IF(ISERROR(P19*24)*110,"",(P19*24)*110)</f>
        <v>0</v>
      </c>
      <c r="S19" s="25"/>
      <c r="T19" s="41">
        <f>((S19*$B$19)*20)</f>
        <v>0</v>
      </c>
      <c r="V19" s="58"/>
      <c r="W19" s="42">
        <f t="shared" si="2"/>
        <v>0</v>
      </c>
      <c r="Y19" s="16"/>
      <c r="Z19" s="41">
        <f>SUM(Y19*$B$19)*30</f>
        <v>0</v>
      </c>
      <c r="AB19" s="26"/>
      <c r="AC19" s="41">
        <f>SUM(AB19*$B$19)*110</f>
        <v>0</v>
      </c>
      <c r="AE19" s="26"/>
      <c r="AF19" s="42">
        <f t="shared" si="5"/>
        <v>0</v>
      </c>
      <c r="AH19" s="27"/>
      <c r="AI19" s="15"/>
    </row>
    <row r="20" spans="1:35" s="28" customFormat="1" ht="21" customHeight="1" thickBot="1" x14ac:dyDescent="0.6">
      <c r="C20" s="77" t="s">
        <v>26</v>
      </c>
      <c r="D20" s="78"/>
      <c r="F20" s="79"/>
      <c r="G20" s="80"/>
      <c r="H20" s="80"/>
      <c r="I20" s="81"/>
      <c r="J20" s="48">
        <f>SUM(J13:J19)</f>
        <v>19.000000000000004</v>
      </c>
      <c r="K20" s="47">
        <f>SUM(K13:K19)</f>
        <v>38.000000000000007</v>
      </c>
      <c r="L20" s="30">
        <f>SUM(L13:L19)</f>
        <v>2090.0000000000005</v>
      </c>
      <c r="N20" s="79"/>
      <c r="O20" s="81"/>
      <c r="P20" s="29">
        <f>SUM(P13:P19)</f>
        <v>0</v>
      </c>
      <c r="Q20" s="30">
        <f>SUM(Q13:Q19)</f>
        <v>0</v>
      </c>
      <c r="S20" s="69">
        <f>SUM(S13:S19)</f>
        <v>6</v>
      </c>
      <c r="T20" s="30">
        <f>SUM(T13:T19)</f>
        <v>240</v>
      </c>
      <c r="V20" s="68">
        <f>SUM(V13:V19)</f>
        <v>1160</v>
      </c>
      <c r="W20" s="30">
        <f>SUM(W13:W19)</f>
        <v>696</v>
      </c>
      <c r="Y20" s="29">
        <f>SUM(Y14:Y19)</f>
        <v>5</v>
      </c>
      <c r="Z20" s="30">
        <f>SUM(Z13:Z19)</f>
        <v>500</v>
      </c>
      <c r="AB20" s="68">
        <f>SUM(AB13:AB19)</f>
        <v>2</v>
      </c>
      <c r="AC20" s="30">
        <f>SUM(AC13:AC19)</f>
        <v>440</v>
      </c>
      <c r="AE20" s="68"/>
      <c r="AF20" s="30">
        <f>SUM(AF13:AF19)</f>
        <v>0</v>
      </c>
      <c r="AH20" s="40">
        <f>SUM(L20+T20+Z20+W20+Q20+AF20+AC20)</f>
        <v>3966.0000000000005</v>
      </c>
      <c r="AI20" s="31"/>
    </row>
    <row r="21" spans="1:35" ht="7.9" customHeight="1" thickBot="1" x14ac:dyDescent="0.6"/>
    <row r="22" spans="1:35" ht="52.5" customHeight="1" thickBot="1" x14ac:dyDescent="0.6">
      <c r="A22" s="10"/>
      <c r="B22" s="13" t="s">
        <v>70</v>
      </c>
      <c r="C22" s="56" t="s">
        <v>33</v>
      </c>
      <c r="D22" s="57">
        <v>14</v>
      </c>
      <c r="E22" s="10"/>
      <c r="F22" s="75" t="s">
        <v>24</v>
      </c>
      <c r="G22" s="76"/>
      <c r="H22" s="75" t="s">
        <v>25</v>
      </c>
      <c r="I22" s="76"/>
      <c r="J22" s="33" t="s">
        <v>63</v>
      </c>
      <c r="K22" s="33" t="s">
        <v>32</v>
      </c>
      <c r="L22" s="11" t="s">
        <v>27</v>
      </c>
      <c r="M22" s="10"/>
      <c r="N22" s="75" t="s">
        <v>36</v>
      </c>
      <c r="O22" s="76"/>
      <c r="P22" s="13" t="s">
        <v>37</v>
      </c>
      <c r="Q22" s="11" t="s">
        <v>27</v>
      </c>
      <c r="R22" s="10"/>
      <c r="S22" s="13" t="s">
        <v>60</v>
      </c>
      <c r="T22" s="11" t="s">
        <v>27</v>
      </c>
      <c r="U22" s="10"/>
      <c r="V22" s="14" t="s">
        <v>35</v>
      </c>
      <c r="W22" s="11" t="s">
        <v>27</v>
      </c>
      <c r="X22" s="10"/>
      <c r="Y22" s="14" t="s">
        <v>62</v>
      </c>
      <c r="Z22" s="11" t="s">
        <v>27</v>
      </c>
      <c r="AA22" s="10"/>
      <c r="AB22" s="14" t="s">
        <v>61</v>
      </c>
      <c r="AC22" s="11" t="s">
        <v>27</v>
      </c>
      <c r="AD22" s="10"/>
      <c r="AE22" s="14" t="s">
        <v>52</v>
      </c>
      <c r="AF22" s="11" t="s">
        <v>27</v>
      </c>
      <c r="AG22" s="10"/>
      <c r="AH22" s="12" t="s">
        <v>7</v>
      </c>
      <c r="AI22" s="10"/>
    </row>
    <row r="23" spans="1:35" s="19" customFormat="1" ht="21" customHeight="1" x14ac:dyDescent="0.55000000000000004">
      <c r="A23" s="15"/>
      <c r="B23" s="64">
        <v>2</v>
      </c>
      <c r="C23" s="20" t="s">
        <v>51</v>
      </c>
      <c r="D23" s="21">
        <f>VLOOKUP($D$22,' Base des Index'!A:H,2,0)</f>
        <v>4</v>
      </c>
      <c r="E23" s="15"/>
      <c r="F23" s="36"/>
      <c r="G23" s="37"/>
      <c r="H23" s="36">
        <v>0.54166666666666663</v>
      </c>
      <c r="I23" s="37">
        <v>0.77083333333333337</v>
      </c>
      <c r="J23" s="46">
        <f t="shared" ref="J23:J29" si="6">((MOD(G23-F23,1)+MOD(I23-H23,1))*24)</f>
        <v>5.5000000000000018</v>
      </c>
      <c r="K23" s="44">
        <f>((MOD(G23-F23,1)+MOD(I23-H23,1))*$B$23)*24</f>
        <v>11.000000000000004</v>
      </c>
      <c r="L23" s="67">
        <f>IF(ISERROR($K$23)*VLOOKUP($B$6,' Base des Index'!$L$1:$Q$6,CHOOSE(ROWS($1:1),2,2,2,2,2,3,4),FALSE),"",($K$23)*VLOOKUP($B$6,' Base des Index'!$L$1:$Q$6,CHOOSE(ROWS($1:1),2,2,2,2,2,3,4),FALSE))</f>
        <v>605.00000000000023</v>
      </c>
      <c r="M23" s="15"/>
      <c r="N23" s="34"/>
      <c r="O23" s="35"/>
      <c r="P23" s="45">
        <f>MOD(O23-N23,1)</f>
        <v>0</v>
      </c>
      <c r="Q23" s="59">
        <f>IF(ISERROR(P23*24)*75,"",(P23*24)*75)</f>
        <v>0</v>
      </c>
      <c r="R23" s="15"/>
      <c r="S23" s="16">
        <v>2</v>
      </c>
      <c r="T23" s="41">
        <f>((S23*$B$23)*20)</f>
        <v>80</v>
      </c>
      <c r="U23" s="15"/>
      <c r="V23" s="58">
        <v>580</v>
      </c>
      <c r="W23" s="41">
        <f t="shared" ref="W23:W29" si="7">SUM(V23*0.6)</f>
        <v>348</v>
      </c>
      <c r="X23" s="15"/>
      <c r="Y23" s="16"/>
      <c r="Z23" s="41">
        <f>SUM(Y23*$B$23)*25</f>
        <v>0</v>
      </c>
      <c r="AA23" s="15"/>
      <c r="AB23" s="16">
        <v>1</v>
      </c>
      <c r="AC23" s="41">
        <f>SUM(AB23*$B$23)*110</f>
        <v>220</v>
      </c>
      <c r="AD23" s="15"/>
      <c r="AE23" s="16"/>
      <c r="AF23" s="41">
        <f>AE23</f>
        <v>0</v>
      </c>
      <c r="AG23" s="15"/>
      <c r="AH23" s="18"/>
      <c r="AI23" s="15"/>
    </row>
    <row r="24" spans="1:35" s="19" customFormat="1" ht="21" customHeight="1" x14ac:dyDescent="0.55000000000000004">
      <c r="A24" s="15"/>
      <c r="B24" s="65">
        <v>2</v>
      </c>
      <c r="C24" s="22" t="s">
        <v>40</v>
      </c>
      <c r="D24" s="21">
        <f>VLOOKUP($D$22,' Base des Index'!A:H,3,0)</f>
        <v>5</v>
      </c>
      <c r="E24" s="15"/>
      <c r="F24" s="36">
        <v>0.33333333333333331</v>
      </c>
      <c r="G24" s="37">
        <v>0.5</v>
      </c>
      <c r="H24" s="36">
        <v>0.54166666666666663</v>
      </c>
      <c r="I24" s="37">
        <v>0.75</v>
      </c>
      <c r="J24" s="46">
        <f t="shared" si="6"/>
        <v>9.0000000000000018</v>
      </c>
      <c r="K24" s="44">
        <f>((MOD(G24-F24,1)+MOD(I24-H24,1))*$B$24)*24</f>
        <v>18.000000000000004</v>
      </c>
      <c r="L24" s="67">
        <f>IF(ISERROR($K$24)*VLOOKUP($B$6,' Base des Index'!$L$1:$Q$6,CHOOSE(ROWS($1:1),2,2,2,2,2,3,4),FALSE),"",($K$24)*VLOOKUP($B$6,' Base des Index'!$L$1:$Q$6,CHOOSE(ROWS($1:1),2,2,2,2,2,3,4),FALSE))</f>
        <v>990.00000000000023</v>
      </c>
      <c r="M24" s="15"/>
      <c r="N24" s="36"/>
      <c r="O24" s="37"/>
      <c r="P24" s="45">
        <f t="shared" ref="P24:P29" si="8">MOD(O24-N24,1)</f>
        <v>0</v>
      </c>
      <c r="Q24" s="59">
        <f t="shared" ref="Q24:Q27" si="9">IF(ISERROR(P24*24)*75,"",(P24*24)*75)</f>
        <v>0</v>
      </c>
      <c r="R24" s="15"/>
      <c r="S24" s="16">
        <v>2</v>
      </c>
      <c r="T24" s="41">
        <f>((S24*$B$24*20))</f>
        <v>80</v>
      </c>
      <c r="U24" s="15"/>
      <c r="V24" s="58"/>
      <c r="W24" s="41">
        <f t="shared" si="7"/>
        <v>0</v>
      </c>
      <c r="X24" s="15"/>
      <c r="Y24" s="16"/>
      <c r="Z24" s="41">
        <f>SUM(Y24*$B$24)*25</f>
        <v>0</v>
      </c>
      <c r="AA24" s="15"/>
      <c r="AB24" s="16">
        <v>1</v>
      </c>
      <c r="AC24" s="41">
        <f>SUM(AB24*$B$24)*110</f>
        <v>220</v>
      </c>
      <c r="AD24" s="15"/>
      <c r="AE24" s="16"/>
      <c r="AF24" s="41">
        <f t="shared" ref="AF24:AF29" si="10">AE24</f>
        <v>0</v>
      </c>
      <c r="AG24" s="15"/>
      <c r="AH24" s="18"/>
      <c r="AI24" s="15"/>
    </row>
    <row r="25" spans="1:35" s="19" customFormat="1" ht="21" customHeight="1" x14ac:dyDescent="0.55000000000000004">
      <c r="A25" s="15"/>
      <c r="B25" s="65">
        <v>2</v>
      </c>
      <c r="C25" s="22" t="s">
        <v>41</v>
      </c>
      <c r="D25" s="21">
        <f>VLOOKUP($D$22,' Base des Index'!A:H,4,0)</f>
        <v>6</v>
      </c>
      <c r="E25" s="15"/>
      <c r="F25" s="36">
        <v>0.33333333333333331</v>
      </c>
      <c r="G25" s="37">
        <v>0.5</v>
      </c>
      <c r="H25" s="36">
        <v>0.54166666666666663</v>
      </c>
      <c r="I25" s="37">
        <v>0.75</v>
      </c>
      <c r="J25" s="46">
        <f t="shared" si="6"/>
        <v>9.0000000000000018</v>
      </c>
      <c r="K25" s="44">
        <f>((MOD(G25-F25,1)+MOD(I25-H25,1))*$B$25)*24</f>
        <v>18.000000000000004</v>
      </c>
      <c r="L25" s="67">
        <f>IF(ISERROR($K$25)*VLOOKUP($B$6,' Base des Index'!$L$1:$Q$6,CHOOSE(ROWS($1:1),2,2,2,2,2,3,4),FALSE),"",($K$25)*VLOOKUP($B$6,' Base des Index'!$L$1:$Q$6,CHOOSE(ROWS($1:1),2,2,2,2,2,3,4),FALSE))</f>
        <v>990.00000000000023</v>
      </c>
      <c r="M25" s="15"/>
      <c r="N25" s="36"/>
      <c r="O25" s="37"/>
      <c r="P25" s="45">
        <f t="shared" si="8"/>
        <v>0</v>
      </c>
      <c r="Q25" s="59">
        <f t="shared" si="9"/>
        <v>0</v>
      </c>
      <c r="R25" s="15"/>
      <c r="S25" s="16">
        <v>2</v>
      </c>
      <c r="T25" s="41">
        <f>((S25*$B$25)*20)</f>
        <v>80</v>
      </c>
      <c r="U25" s="15"/>
      <c r="V25" s="58"/>
      <c r="W25" s="41">
        <f t="shared" si="7"/>
        <v>0</v>
      </c>
      <c r="X25" s="15"/>
      <c r="Y25" s="16"/>
      <c r="Z25" s="41">
        <f>SUM(Y25*$B$25)*25</f>
        <v>0</v>
      </c>
      <c r="AA25" s="15"/>
      <c r="AB25" s="16">
        <v>1</v>
      </c>
      <c r="AC25" s="41">
        <f>SUM(AB25*$B$25)*110</f>
        <v>220</v>
      </c>
      <c r="AD25" s="15"/>
      <c r="AE25" s="16"/>
      <c r="AF25" s="41">
        <f t="shared" si="10"/>
        <v>0</v>
      </c>
      <c r="AG25" s="15"/>
      <c r="AH25" s="18"/>
      <c r="AI25" s="15"/>
    </row>
    <row r="26" spans="1:35" s="19" customFormat="1" ht="21" customHeight="1" x14ac:dyDescent="0.55000000000000004">
      <c r="A26" s="15"/>
      <c r="B26" s="65">
        <v>2</v>
      </c>
      <c r="C26" s="22" t="s">
        <v>34</v>
      </c>
      <c r="D26" s="21">
        <f>VLOOKUP($D$22,' Base des Index'!A:H,5,0)</f>
        <v>7</v>
      </c>
      <c r="E26" s="15"/>
      <c r="F26" s="36">
        <v>0.33333333333333331</v>
      </c>
      <c r="G26" s="37">
        <v>0.5</v>
      </c>
      <c r="H26" s="36">
        <v>0.54166666666666663</v>
      </c>
      <c r="I26" s="37">
        <v>0.75</v>
      </c>
      <c r="J26" s="46">
        <f t="shared" si="6"/>
        <v>9.0000000000000018</v>
      </c>
      <c r="K26" s="44">
        <f>((MOD(G26-F26,1)+MOD(I26-H26,1))*$B$26)*24</f>
        <v>18.000000000000004</v>
      </c>
      <c r="L26" s="67">
        <f>IF(ISERROR($K$26)*VLOOKUP($B$6,' Base des Index'!$L$1:$Q$6,CHOOSE(ROWS($1:1),2,2,2,2,2,3,4),FALSE),"",($K$26)*VLOOKUP($B$6,' Base des Index'!$L$1:$Q$6,CHOOSE(ROWS($1:1),2,2,2,2,2,3,4),FALSE))</f>
        <v>990.00000000000023</v>
      </c>
      <c r="M26" s="15"/>
      <c r="N26" s="36"/>
      <c r="O26" s="37"/>
      <c r="P26" s="45">
        <f t="shared" si="8"/>
        <v>0</v>
      </c>
      <c r="Q26" s="59">
        <f t="shared" si="9"/>
        <v>0</v>
      </c>
      <c r="R26" s="15"/>
      <c r="S26" s="16">
        <v>2</v>
      </c>
      <c r="T26" s="41">
        <f>((S26*$B$26)*20)</f>
        <v>80</v>
      </c>
      <c r="U26" s="15"/>
      <c r="V26" s="58"/>
      <c r="W26" s="41">
        <f t="shared" si="7"/>
        <v>0</v>
      </c>
      <c r="X26" s="15"/>
      <c r="Y26" s="16"/>
      <c r="Z26" s="41">
        <f>SUM(Y26*$B$26)*25</f>
        <v>0</v>
      </c>
      <c r="AA26" s="15"/>
      <c r="AB26" s="16">
        <v>1</v>
      </c>
      <c r="AC26" s="41">
        <f>SUM(AB26*$B$26)*110</f>
        <v>220</v>
      </c>
      <c r="AD26" s="15"/>
      <c r="AE26" s="16"/>
      <c r="AF26" s="41">
        <f t="shared" si="10"/>
        <v>0</v>
      </c>
      <c r="AG26" s="15"/>
      <c r="AH26" s="18"/>
      <c r="AI26" s="15"/>
    </row>
    <row r="27" spans="1:35" s="19" customFormat="1" ht="21" customHeight="1" x14ac:dyDescent="0.55000000000000004">
      <c r="A27" s="15"/>
      <c r="B27" s="65">
        <v>2</v>
      </c>
      <c r="C27" s="22" t="s">
        <v>42</v>
      </c>
      <c r="D27" s="21">
        <f>VLOOKUP($D$22,' Base des Index'!A:H,6,0)</f>
        <v>8</v>
      </c>
      <c r="E27" s="15"/>
      <c r="F27" s="36">
        <v>0.33333333333333331</v>
      </c>
      <c r="G27" s="37">
        <v>0.5</v>
      </c>
      <c r="H27" s="36"/>
      <c r="I27" s="37"/>
      <c r="J27" s="46">
        <f t="shared" si="6"/>
        <v>4</v>
      </c>
      <c r="K27" s="44">
        <f>((MOD(G27-F27,1)+MOD(I27-H27,1))*$B$27)*24</f>
        <v>8</v>
      </c>
      <c r="L27" s="67">
        <f>IF(ISERROR($K$27)*VLOOKUP($B$6,' Base des Index'!$L$1:$Q$6,CHOOSE(ROWS($1:1),2,2,2,2,2,3,4),FALSE),"",($K$27)*VLOOKUP($B$6,' Base des Index'!$L$1:$Q$6,CHOOSE(ROWS($1:1),2,2,2,2,2,3,4),FALSE))</f>
        <v>440</v>
      </c>
      <c r="M27" s="15"/>
      <c r="N27" s="36"/>
      <c r="O27" s="37"/>
      <c r="P27" s="45">
        <f t="shared" si="8"/>
        <v>0</v>
      </c>
      <c r="Q27" s="59">
        <f t="shared" si="9"/>
        <v>0</v>
      </c>
      <c r="R27" s="15"/>
      <c r="S27" s="16">
        <v>1</v>
      </c>
      <c r="T27" s="41">
        <f>((S27*$B$27)*20)</f>
        <v>40</v>
      </c>
      <c r="U27" s="15"/>
      <c r="V27" s="58">
        <v>580</v>
      </c>
      <c r="W27" s="41">
        <f t="shared" si="7"/>
        <v>348</v>
      </c>
      <c r="X27" s="15"/>
      <c r="Y27" s="16"/>
      <c r="Z27" s="41">
        <f>SUM(Y27*$B$27)*25</f>
        <v>0</v>
      </c>
      <c r="AA27" s="15"/>
      <c r="AB27" s="16"/>
      <c r="AC27" s="41">
        <f>SUM(AB27*$B$27)*110</f>
        <v>0</v>
      </c>
      <c r="AD27" s="15"/>
      <c r="AE27" s="16"/>
      <c r="AF27" s="41">
        <f t="shared" si="10"/>
        <v>0</v>
      </c>
      <c r="AG27" s="15"/>
      <c r="AH27" s="18"/>
      <c r="AI27" s="15"/>
    </row>
    <row r="28" spans="1:35" s="19" customFormat="1" ht="21" customHeight="1" x14ac:dyDescent="0.55000000000000004">
      <c r="A28" s="15"/>
      <c r="B28" s="65"/>
      <c r="C28" s="22" t="s">
        <v>43</v>
      </c>
      <c r="D28" s="21">
        <f>VLOOKUP($D$22,' Base des Index'!A:H,7,0)</f>
        <v>9</v>
      </c>
      <c r="E28" s="15"/>
      <c r="F28" s="36"/>
      <c r="G28" s="37"/>
      <c r="H28" s="36"/>
      <c r="I28" s="37"/>
      <c r="J28" s="46">
        <f t="shared" si="6"/>
        <v>0</v>
      </c>
      <c r="K28" s="44">
        <f>((MOD(G28-F28,1)+MOD(I28-H28,1))*$B$28)*24</f>
        <v>0</v>
      </c>
      <c r="L28" s="67">
        <f>IF(ISERROR($K$28)*VLOOKUP($B$6,' Base des Index'!$L$1:$Q$6,CHOOSE(ROWS($1:6),2,2,2,2,2,3,4),FALSE),"",($K$28)*VLOOKUP($B$6,' Base des Index'!$L$1:$Q$6,CHOOSE(ROWS($1:6),2,2,2,2,2,3,4),FALSE))</f>
        <v>0</v>
      </c>
      <c r="M28" s="15"/>
      <c r="N28" s="36"/>
      <c r="O28" s="37"/>
      <c r="P28" s="45">
        <f t="shared" si="8"/>
        <v>0</v>
      </c>
      <c r="Q28" s="59">
        <f>IF(ISERROR(P28*24)*110,"",(P28*24)*110)</f>
        <v>0</v>
      </c>
      <c r="R28" s="15"/>
      <c r="S28" s="16"/>
      <c r="T28" s="41">
        <f>((S28*$B$28)*20)</f>
        <v>0</v>
      </c>
      <c r="U28" s="15"/>
      <c r="V28" s="58"/>
      <c r="W28" s="41">
        <f t="shared" si="7"/>
        <v>0</v>
      </c>
      <c r="X28" s="15"/>
      <c r="Y28" s="16"/>
      <c r="Z28" s="41">
        <f>SUM(Y28*$B$28)*30</f>
        <v>0</v>
      </c>
      <c r="AA28" s="15"/>
      <c r="AB28" s="17"/>
      <c r="AC28" s="41">
        <f>SUM(AB28*$B$28)*110</f>
        <v>0</v>
      </c>
      <c r="AD28" s="15"/>
      <c r="AE28" s="17"/>
      <c r="AF28" s="41">
        <f t="shared" si="10"/>
        <v>0</v>
      </c>
      <c r="AG28" s="15"/>
      <c r="AH28" s="18"/>
      <c r="AI28" s="15"/>
    </row>
    <row r="29" spans="1:35" s="19" customFormat="1" ht="21" customHeight="1" thickBot="1" x14ac:dyDescent="0.6">
      <c r="B29" s="66"/>
      <c r="C29" s="23" t="s">
        <v>39</v>
      </c>
      <c r="D29" s="24">
        <f>VLOOKUP($D$22,' Base des Index'!A:H,8,0)</f>
        <v>10</v>
      </c>
      <c r="F29" s="36"/>
      <c r="G29" s="37"/>
      <c r="H29" s="36"/>
      <c r="I29" s="37"/>
      <c r="J29" s="46">
        <f t="shared" si="6"/>
        <v>0</v>
      </c>
      <c r="K29" s="44">
        <f>((MOD(G29-F29,1)+MOD(I29-H29,1))*$B$29)*24</f>
        <v>0</v>
      </c>
      <c r="L29" s="67">
        <f>IF(ISERROR($K$29)*VLOOKUP($B$6,' Base des Index'!$L$1:$Q$6,CHOOSE(ROWS($1:7),2,2,2,2,2,3,4),FALSE),"",($K$29)*VLOOKUP($B$6,' Base des Index'!$L$1:$Q$6,CHOOSE(ROWS($1:7),2,2,2,2,2,3,4),FALSE))</f>
        <v>0</v>
      </c>
      <c r="N29" s="38"/>
      <c r="O29" s="39"/>
      <c r="P29" s="45">
        <f t="shared" si="8"/>
        <v>0</v>
      </c>
      <c r="Q29" s="59">
        <f>IF(ISERROR(P29*24)*110,"",(P29*24)*110)</f>
        <v>0</v>
      </c>
      <c r="S29" s="25"/>
      <c r="T29" s="41">
        <f>((S29*$B$29)*20)</f>
        <v>0</v>
      </c>
      <c r="V29" s="58"/>
      <c r="W29" s="42">
        <f t="shared" si="7"/>
        <v>0</v>
      </c>
      <c r="Y29" s="16"/>
      <c r="Z29" s="41">
        <f>SUM(Y29*$B$29)*30</f>
        <v>0</v>
      </c>
      <c r="AB29" s="26"/>
      <c r="AC29" s="41">
        <f>SUM(AB29*$B$29)*110</f>
        <v>0</v>
      </c>
      <c r="AE29" s="26"/>
      <c r="AF29" s="42">
        <f t="shared" si="10"/>
        <v>0</v>
      </c>
      <c r="AH29" s="27"/>
      <c r="AI29" s="15"/>
    </row>
    <row r="30" spans="1:35" s="28" customFormat="1" ht="21" customHeight="1" thickBot="1" x14ac:dyDescent="0.6">
      <c r="C30" s="77" t="s">
        <v>26</v>
      </c>
      <c r="D30" s="78"/>
      <c r="F30" s="79"/>
      <c r="G30" s="80"/>
      <c r="H30" s="80"/>
      <c r="I30" s="81"/>
      <c r="J30" s="48">
        <f>SUM(J23:J29)</f>
        <v>36.500000000000007</v>
      </c>
      <c r="K30" s="47">
        <f>SUM(K23:K29)</f>
        <v>73.000000000000014</v>
      </c>
      <c r="L30" s="30">
        <f>SUM(L23:L29)</f>
        <v>4015.0000000000009</v>
      </c>
      <c r="N30" s="79"/>
      <c r="O30" s="81"/>
      <c r="P30" s="29">
        <f>SUM(P23:P29)</f>
        <v>0</v>
      </c>
      <c r="Q30" s="30">
        <f>SUM(Q23:Q29)</f>
        <v>0</v>
      </c>
      <c r="S30" s="69">
        <f>SUM(S23:S29)</f>
        <v>9</v>
      </c>
      <c r="T30" s="30">
        <f>SUM(T23:T29)</f>
        <v>360</v>
      </c>
      <c r="V30" s="68">
        <f>SUM(V23:V29)</f>
        <v>1160</v>
      </c>
      <c r="W30" s="30">
        <f>SUM(W23:W29)</f>
        <v>696</v>
      </c>
      <c r="Y30" s="29">
        <f>SUM(Y24:Y29)</f>
        <v>0</v>
      </c>
      <c r="Z30" s="30">
        <f>SUM(Z23:Z29)</f>
        <v>0</v>
      </c>
      <c r="AB30" s="68">
        <f>SUM(AB23:AB29)</f>
        <v>4</v>
      </c>
      <c r="AC30" s="30">
        <f>SUM(AC23:AC29)</f>
        <v>880</v>
      </c>
      <c r="AE30" s="68">
        <f>SUM(AE23:AE29)</f>
        <v>0</v>
      </c>
      <c r="AF30" s="30">
        <f>SUM(AF23:AF29)</f>
        <v>0</v>
      </c>
      <c r="AH30" s="40">
        <f>SUM(L30+T30+Z30+W30+Q30+AF30+AC30)</f>
        <v>5951.0000000000009</v>
      </c>
      <c r="AI30" s="31"/>
    </row>
    <row r="31" spans="1:35" ht="7.9" customHeight="1" thickBot="1" x14ac:dyDescent="0.6"/>
    <row r="32" spans="1:35" ht="52.5" customHeight="1" thickBot="1" x14ac:dyDescent="0.6">
      <c r="A32" s="10"/>
      <c r="B32" s="13" t="s">
        <v>70</v>
      </c>
      <c r="C32" s="56" t="s">
        <v>33</v>
      </c>
      <c r="D32" s="57">
        <v>15</v>
      </c>
      <c r="E32" s="10"/>
      <c r="F32" s="75" t="s">
        <v>24</v>
      </c>
      <c r="G32" s="76"/>
      <c r="H32" s="75" t="s">
        <v>25</v>
      </c>
      <c r="I32" s="76"/>
      <c r="J32" s="33" t="s">
        <v>63</v>
      </c>
      <c r="K32" s="33" t="s">
        <v>32</v>
      </c>
      <c r="L32" s="11" t="s">
        <v>27</v>
      </c>
      <c r="M32" s="10"/>
      <c r="N32" s="75" t="s">
        <v>36</v>
      </c>
      <c r="O32" s="76"/>
      <c r="P32" s="13" t="s">
        <v>37</v>
      </c>
      <c r="Q32" s="11" t="s">
        <v>27</v>
      </c>
      <c r="R32" s="10"/>
      <c r="S32" s="13" t="s">
        <v>60</v>
      </c>
      <c r="T32" s="11" t="s">
        <v>27</v>
      </c>
      <c r="U32" s="10"/>
      <c r="V32" s="14" t="s">
        <v>35</v>
      </c>
      <c r="W32" s="11" t="s">
        <v>27</v>
      </c>
      <c r="X32" s="10"/>
      <c r="Y32" s="14" t="s">
        <v>62</v>
      </c>
      <c r="Z32" s="11" t="s">
        <v>27</v>
      </c>
      <c r="AA32" s="10"/>
      <c r="AB32" s="14" t="s">
        <v>61</v>
      </c>
      <c r="AC32" s="11" t="s">
        <v>27</v>
      </c>
      <c r="AD32" s="10"/>
      <c r="AE32" s="14" t="s">
        <v>52</v>
      </c>
      <c r="AF32" s="11" t="s">
        <v>27</v>
      </c>
      <c r="AG32" s="10"/>
      <c r="AH32" s="12" t="s">
        <v>7</v>
      </c>
      <c r="AI32" s="10"/>
    </row>
    <row r="33" spans="1:35" s="19" customFormat="1" ht="21" customHeight="1" x14ac:dyDescent="0.55000000000000004">
      <c r="A33" s="15"/>
      <c r="B33" s="64"/>
      <c r="C33" s="20" t="s">
        <v>51</v>
      </c>
      <c r="D33" s="21">
        <f>VLOOKUP($D$32,' Base des Index'!A:H,2,0)</f>
        <v>11</v>
      </c>
      <c r="E33" s="15"/>
      <c r="F33" s="36"/>
      <c r="G33" s="37"/>
      <c r="H33" s="36"/>
      <c r="I33" s="37"/>
      <c r="J33" s="46">
        <f t="shared" ref="J33:J39" si="11">((MOD(G33-F33,1)+MOD(I33-H33,1))*24)</f>
        <v>0</v>
      </c>
      <c r="K33" s="44">
        <f>((MOD(G33-F33,1)+MOD(I33-H33,1))*$B$33)*24</f>
        <v>0</v>
      </c>
      <c r="L33" s="67">
        <f>IF(ISERROR($K$33)*VLOOKUP($B$6,' Base des Index'!$L$1:$Q$6,CHOOSE(ROWS($1:1),2,2,2,2,2,3,4),FALSE),"",($K$33)*VLOOKUP($B$6,' Base des Index'!$L$1:$Q$6,CHOOSE(ROWS($1:1),2,2,2,2,2,3,4),FALSE))</f>
        <v>0</v>
      </c>
      <c r="M33" s="15"/>
      <c r="N33" s="34"/>
      <c r="O33" s="35"/>
      <c r="P33" s="45">
        <f>MOD(O33-N33,1)</f>
        <v>0</v>
      </c>
      <c r="Q33" s="59">
        <f>IF(ISERROR(P33*24)*75,"",(P33*24)*75)</f>
        <v>0</v>
      </c>
      <c r="R33" s="15"/>
      <c r="S33" s="16"/>
      <c r="T33" s="41">
        <f>((S33*$B$33)*20)</f>
        <v>0</v>
      </c>
      <c r="U33" s="15"/>
      <c r="V33" s="58"/>
      <c r="W33" s="41">
        <f t="shared" ref="W33:W39" si="12">SUM(V33*0.6)</f>
        <v>0</v>
      </c>
      <c r="X33" s="15"/>
      <c r="Y33" s="16"/>
      <c r="Z33" s="41">
        <f>SUM(Y33*$B$33)*25</f>
        <v>0</v>
      </c>
      <c r="AA33" s="15"/>
      <c r="AB33" s="16"/>
      <c r="AC33" s="41">
        <f>SUM(AB33*$B$33)*110</f>
        <v>0</v>
      </c>
      <c r="AD33" s="15"/>
      <c r="AE33" s="16"/>
      <c r="AF33" s="41">
        <f>AE33</f>
        <v>0</v>
      </c>
      <c r="AG33" s="15"/>
      <c r="AH33" s="18"/>
      <c r="AI33" s="15"/>
    </row>
    <row r="34" spans="1:35" s="19" customFormat="1" ht="21" customHeight="1" x14ac:dyDescent="0.55000000000000004">
      <c r="A34" s="15"/>
      <c r="B34" s="65"/>
      <c r="C34" s="22" t="s">
        <v>40</v>
      </c>
      <c r="D34" s="21">
        <f>VLOOKUP($D$32,' Base des Index'!A:H,3,0)</f>
        <v>12</v>
      </c>
      <c r="E34" s="15"/>
      <c r="F34" s="36"/>
      <c r="G34" s="37"/>
      <c r="H34" s="36"/>
      <c r="I34" s="37"/>
      <c r="J34" s="46">
        <f t="shared" si="11"/>
        <v>0</v>
      </c>
      <c r="K34" s="44">
        <f>((MOD(G34-F34,1)+MOD(I34-H34,1))*$B$34)*24</f>
        <v>0</v>
      </c>
      <c r="L34" s="67">
        <f>IF(ISERROR($K$34)*VLOOKUP($B$6,' Base des Index'!$L$1:$Q$6,CHOOSE(ROWS($1:1),2,2,2,2,2,3,4),FALSE),"",($K$34)*VLOOKUP($B$6,' Base des Index'!$L$1:$Q$6,CHOOSE(ROWS($1:1),2,2,2,2,2,3,4),FALSE))</f>
        <v>0</v>
      </c>
      <c r="M34" s="15"/>
      <c r="N34" s="36"/>
      <c r="O34" s="37"/>
      <c r="P34" s="45">
        <f t="shared" ref="P34:P39" si="13">MOD(O34-N34,1)</f>
        <v>0</v>
      </c>
      <c r="Q34" s="59">
        <f t="shared" ref="Q34:Q37" si="14">IF(ISERROR(P34*24)*75,"",(P34*24)*75)</f>
        <v>0</v>
      </c>
      <c r="R34" s="15"/>
      <c r="S34" s="16"/>
      <c r="T34" s="41">
        <f>((S34*$B$34*20))</f>
        <v>0</v>
      </c>
      <c r="U34" s="15"/>
      <c r="V34" s="58"/>
      <c r="W34" s="41">
        <f t="shared" si="12"/>
        <v>0</v>
      </c>
      <c r="X34" s="15"/>
      <c r="Y34" s="16"/>
      <c r="Z34" s="41">
        <f>SUM(Y34*$B$34)*25</f>
        <v>0</v>
      </c>
      <c r="AA34" s="15"/>
      <c r="AB34" s="16"/>
      <c r="AC34" s="41">
        <f>SUM(AB34*$B$34)*110</f>
        <v>0</v>
      </c>
      <c r="AD34" s="15"/>
      <c r="AE34" s="16"/>
      <c r="AF34" s="41">
        <f t="shared" ref="AF34:AF39" si="15">AE34</f>
        <v>0</v>
      </c>
      <c r="AG34" s="15"/>
      <c r="AH34" s="18"/>
      <c r="AI34" s="15"/>
    </row>
    <row r="35" spans="1:35" s="19" customFormat="1" ht="21" customHeight="1" x14ac:dyDescent="0.55000000000000004">
      <c r="A35" s="15"/>
      <c r="B35" s="65"/>
      <c r="C35" s="22" t="s">
        <v>41</v>
      </c>
      <c r="D35" s="21">
        <f>VLOOKUP($D$32,' Base des Index'!A:H,4,0)</f>
        <v>13</v>
      </c>
      <c r="E35" s="15"/>
      <c r="F35" s="36"/>
      <c r="G35" s="37"/>
      <c r="H35" s="36"/>
      <c r="I35" s="37"/>
      <c r="J35" s="46">
        <f t="shared" si="11"/>
        <v>0</v>
      </c>
      <c r="K35" s="44">
        <f>((MOD(G35-F35,1)+MOD(I35-H35,1))*$B$35)*24</f>
        <v>0</v>
      </c>
      <c r="L35" s="67">
        <f>IF(ISERROR($K$35)*VLOOKUP($B$6,' Base des Index'!$L$1:$Q$6,CHOOSE(ROWS($1:1),2,2,2,2,2,3,4),FALSE),"",($K$35)*VLOOKUP($B$6,' Base des Index'!$L$1:$Q$6,CHOOSE(ROWS($1:1),2,2,2,2,2,3,4),FALSE))</f>
        <v>0</v>
      </c>
      <c r="M35" s="15"/>
      <c r="N35" s="36"/>
      <c r="O35" s="37"/>
      <c r="P35" s="45">
        <f t="shared" si="13"/>
        <v>0</v>
      </c>
      <c r="Q35" s="59">
        <f t="shared" si="14"/>
        <v>0</v>
      </c>
      <c r="R35" s="15"/>
      <c r="S35" s="16"/>
      <c r="T35" s="41">
        <f>((S35*$B$35)*20)</f>
        <v>0</v>
      </c>
      <c r="U35" s="15"/>
      <c r="V35" s="58"/>
      <c r="W35" s="41">
        <f t="shared" si="12"/>
        <v>0</v>
      </c>
      <c r="X35" s="15"/>
      <c r="Y35" s="16"/>
      <c r="Z35" s="41">
        <f>SUM(Y35*$B$35)*25</f>
        <v>0</v>
      </c>
      <c r="AA35" s="15"/>
      <c r="AB35" s="16"/>
      <c r="AC35" s="41">
        <f>SUM(AB35*$B$35)*110</f>
        <v>0</v>
      </c>
      <c r="AD35" s="15"/>
      <c r="AE35" s="16"/>
      <c r="AF35" s="41">
        <f t="shared" si="15"/>
        <v>0</v>
      </c>
      <c r="AG35" s="15"/>
      <c r="AH35" s="18"/>
      <c r="AI35" s="15"/>
    </row>
    <row r="36" spans="1:35" s="19" customFormat="1" ht="21" customHeight="1" x14ac:dyDescent="0.55000000000000004">
      <c r="A36" s="15"/>
      <c r="B36" s="65"/>
      <c r="C36" s="22" t="s">
        <v>34</v>
      </c>
      <c r="D36" s="21">
        <f>VLOOKUP($D$32,' Base des Index'!A:H,5,0)</f>
        <v>14</v>
      </c>
      <c r="E36" s="15"/>
      <c r="F36" s="36"/>
      <c r="G36" s="37"/>
      <c r="H36" s="36"/>
      <c r="I36" s="37"/>
      <c r="J36" s="46">
        <f t="shared" si="11"/>
        <v>0</v>
      </c>
      <c r="K36" s="44">
        <f>((MOD(G36-F36,1)+MOD(I36-H36,1))*$B$36)*24</f>
        <v>0</v>
      </c>
      <c r="L36" s="67">
        <f>IF(ISERROR($K$36)*VLOOKUP($B$6,' Base des Index'!$L$1:$Q$6,CHOOSE(ROWS($1:1),2,2,2,2,2,3,4),FALSE),"",($K$36)*VLOOKUP($B$6,' Base des Index'!$L$1:$Q$6,CHOOSE(ROWS($1:1),2,2,2,2,2,3,4),FALSE))</f>
        <v>0</v>
      </c>
      <c r="M36" s="15"/>
      <c r="N36" s="36"/>
      <c r="O36" s="37"/>
      <c r="P36" s="45">
        <f t="shared" si="13"/>
        <v>0</v>
      </c>
      <c r="Q36" s="59">
        <f t="shared" si="14"/>
        <v>0</v>
      </c>
      <c r="R36" s="15"/>
      <c r="S36" s="16"/>
      <c r="T36" s="41">
        <f>((S36*$B$36)*20)</f>
        <v>0</v>
      </c>
      <c r="U36" s="15"/>
      <c r="V36" s="58"/>
      <c r="W36" s="41">
        <f t="shared" si="12"/>
        <v>0</v>
      </c>
      <c r="X36" s="15"/>
      <c r="Y36" s="16"/>
      <c r="Z36" s="41">
        <f>SUM(Y36*$B$36)*25</f>
        <v>0</v>
      </c>
      <c r="AA36" s="15"/>
      <c r="AB36" s="16"/>
      <c r="AC36" s="41">
        <f>SUM(AB36*$B$36)*110</f>
        <v>0</v>
      </c>
      <c r="AD36" s="15"/>
      <c r="AE36" s="16"/>
      <c r="AF36" s="41">
        <f t="shared" si="15"/>
        <v>0</v>
      </c>
      <c r="AG36" s="15"/>
      <c r="AH36" s="18"/>
      <c r="AI36" s="15"/>
    </row>
    <row r="37" spans="1:35" s="19" customFormat="1" ht="21" customHeight="1" x14ac:dyDescent="0.55000000000000004">
      <c r="A37" s="15"/>
      <c r="B37" s="65"/>
      <c r="C37" s="22" t="s">
        <v>42</v>
      </c>
      <c r="D37" s="21">
        <f>VLOOKUP($D$32,' Base des Index'!A:H,6,0)</f>
        <v>15</v>
      </c>
      <c r="E37" s="15"/>
      <c r="F37" s="36"/>
      <c r="G37" s="37"/>
      <c r="H37" s="36"/>
      <c r="I37" s="37"/>
      <c r="J37" s="46">
        <f t="shared" si="11"/>
        <v>0</v>
      </c>
      <c r="K37" s="44">
        <f>((MOD(G37-F37,1)+MOD(I37-H37,1))*$B$37)*24</f>
        <v>0</v>
      </c>
      <c r="L37" s="67">
        <f>IF(ISERROR($K$37)*VLOOKUP($B$6,' Base des Index'!$L$1:$Q$6,CHOOSE(ROWS($1:1),2,2,2,2,2,3,4),FALSE),"",($K$37)*VLOOKUP($B$6,' Base des Index'!$L$1:$Q$6,CHOOSE(ROWS($1:1),2,2,2,2,2,3,4),FALSE))</f>
        <v>0</v>
      </c>
      <c r="M37" s="15"/>
      <c r="N37" s="36"/>
      <c r="O37" s="37"/>
      <c r="P37" s="45">
        <f t="shared" si="13"/>
        <v>0</v>
      </c>
      <c r="Q37" s="59">
        <f t="shared" si="14"/>
        <v>0</v>
      </c>
      <c r="R37" s="15"/>
      <c r="S37" s="16"/>
      <c r="T37" s="41">
        <f>((S37*$B$37)*20)</f>
        <v>0</v>
      </c>
      <c r="U37" s="15"/>
      <c r="V37" s="58"/>
      <c r="W37" s="41">
        <f t="shared" si="12"/>
        <v>0</v>
      </c>
      <c r="X37" s="15"/>
      <c r="Y37" s="16"/>
      <c r="Z37" s="41">
        <f>SUM(Y37*$B$37)*25</f>
        <v>0</v>
      </c>
      <c r="AA37" s="15"/>
      <c r="AB37" s="16"/>
      <c r="AC37" s="41">
        <f>SUM(AB37*$B$37)*110</f>
        <v>0</v>
      </c>
      <c r="AD37" s="15"/>
      <c r="AE37" s="16"/>
      <c r="AF37" s="41">
        <f t="shared" si="15"/>
        <v>0</v>
      </c>
      <c r="AG37" s="15"/>
      <c r="AH37" s="18"/>
      <c r="AI37" s="15"/>
    </row>
    <row r="38" spans="1:35" s="19" customFormat="1" ht="21" customHeight="1" x14ac:dyDescent="0.55000000000000004">
      <c r="A38" s="15"/>
      <c r="B38" s="65"/>
      <c r="C38" s="22" t="s">
        <v>43</v>
      </c>
      <c r="D38" s="21">
        <f>VLOOKUP($D$32,' Base des Index'!A:H,7,0)</f>
        <v>16</v>
      </c>
      <c r="E38" s="15"/>
      <c r="F38" s="36"/>
      <c r="G38" s="37"/>
      <c r="H38" s="36"/>
      <c r="I38" s="37"/>
      <c r="J38" s="46">
        <f t="shared" si="11"/>
        <v>0</v>
      </c>
      <c r="K38" s="44">
        <f>((MOD(G38-F38,1)+MOD(I38-H38,1))*$B$38)*24</f>
        <v>0</v>
      </c>
      <c r="L38" s="67">
        <f>IF(ISERROR($K$38)*VLOOKUP($B$6,' Base des Index'!$L$1:$Q$6,CHOOSE(ROWS($1:6),2,2,2,2,2,3,4),FALSE),"",($K$38)*VLOOKUP($B$6,' Base des Index'!$L$1:$Q$6,CHOOSE(ROWS($1:6),2,2,2,2,2,3,4),FALSE))</f>
        <v>0</v>
      </c>
      <c r="M38" s="15"/>
      <c r="N38" s="36"/>
      <c r="O38" s="37"/>
      <c r="P38" s="45">
        <f t="shared" si="13"/>
        <v>0</v>
      </c>
      <c r="Q38" s="59">
        <f>IF(ISERROR(P38*24)*110,"",(P38*24)*110)</f>
        <v>0</v>
      </c>
      <c r="R38" s="15"/>
      <c r="S38" s="16"/>
      <c r="T38" s="41">
        <f>((S38*$B$38)*20)</f>
        <v>0</v>
      </c>
      <c r="U38" s="15"/>
      <c r="V38" s="58"/>
      <c r="W38" s="41">
        <f t="shared" si="12"/>
        <v>0</v>
      </c>
      <c r="X38" s="15"/>
      <c r="Y38" s="16"/>
      <c r="Z38" s="41">
        <f>SUM(Y38*$B$38)*30</f>
        <v>0</v>
      </c>
      <c r="AA38" s="15"/>
      <c r="AB38" s="17"/>
      <c r="AC38" s="41">
        <f>SUM(AB38*$B$38)*110</f>
        <v>0</v>
      </c>
      <c r="AD38" s="15"/>
      <c r="AE38" s="17"/>
      <c r="AF38" s="41">
        <f t="shared" si="15"/>
        <v>0</v>
      </c>
      <c r="AG38" s="15"/>
      <c r="AH38" s="18"/>
      <c r="AI38" s="15"/>
    </row>
    <row r="39" spans="1:35" s="19" customFormat="1" ht="21" customHeight="1" thickBot="1" x14ac:dyDescent="0.6">
      <c r="B39" s="66"/>
      <c r="C39" s="23" t="s">
        <v>39</v>
      </c>
      <c r="D39" s="24">
        <f>VLOOKUP($D$32,' Base des Index'!A:H,8,0)</f>
        <v>17</v>
      </c>
      <c r="F39" s="36"/>
      <c r="G39" s="37"/>
      <c r="H39" s="36"/>
      <c r="I39" s="37"/>
      <c r="J39" s="46">
        <f t="shared" si="11"/>
        <v>0</v>
      </c>
      <c r="K39" s="44">
        <f>((MOD(G39-F39,1)+MOD(I39-H39,1))*$B$39)*24</f>
        <v>0</v>
      </c>
      <c r="L39" s="67">
        <f>IF(ISERROR($K$39)*VLOOKUP($B$6,' Base des Index'!$L$1:$Q$6,CHOOSE(ROWS($1:7),2,2,2,2,2,3,4),FALSE),"",($K$39)*VLOOKUP($B$6,' Base des Index'!$L$1:$Q$6,CHOOSE(ROWS($1:7),2,2,2,2,2,3,4),FALSE))</f>
        <v>0</v>
      </c>
      <c r="N39" s="38"/>
      <c r="O39" s="39"/>
      <c r="P39" s="45">
        <f t="shared" si="13"/>
        <v>0</v>
      </c>
      <c r="Q39" s="59">
        <f>IF(ISERROR(P39*24)*110,"",(P39*24)*110)</f>
        <v>0</v>
      </c>
      <c r="S39" s="25"/>
      <c r="T39" s="41">
        <f>((S39*$B$39)*20)</f>
        <v>0</v>
      </c>
      <c r="V39" s="58"/>
      <c r="W39" s="42">
        <f t="shared" si="12"/>
        <v>0</v>
      </c>
      <c r="Y39" s="16"/>
      <c r="Z39" s="41">
        <f>SUM(Y39*$B$39)*30</f>
        <v>0</v>
      </c>
      <c r="AB39" s="26"/>
      <c r="AC39" s="41">
        <f>SUM(AB39*$B$39)*110</f>
        <v>0</v>
      </c>
      <c r="AE39" s="26"/>
      <c r="AF39" s="42">
        <f t="shared" si="15"/>
        <v>0</v>
      </c>
      <c r="AH39" s="27"/>
      <c r="AI39" s="15"/>
    </row>
    <row r="40" spans="1:35" s="28" customFormat="1" ht="21" customHeight="1" thickBot="1" x14ac:dyDescent="0.6">
      <c r="C40" s="77" t="s">
        <v>26</v>
      </c>
      <c r="D40" s="78"/>
      <c r="F40" s="79"/>
      <c r="G40" s="80"/>
      <c r="H40" s="80"/>
      <c r="I40" s="81"/>
      <c r="J40" s="48">
        <f>SUM(J33:J39)</f>
        <v>0</v>
      </c>
      <c r="K40" s="47">
        <f>SUM(K33:K39)</f>
        <v>0</v>
      </c>
      <c r="L40" s="30">
        <f>SUM(L33:L39)</f>
        <v>0</v>
      </c>
      <c r="N40" s="79"/>
      <c r="O40" s="81"/>
      <c r="P40" s="29">
        <f>SUM(P33:P39)</f>
        <v>0</v>
      </c>
      <c r="Q40" s="30">
        <f>SUM(Q33:Q39)</f>
        <v>0</v>
      </c>
      <c r="S40" s="69">
        <f>SUM(S33:S39)</f>
        <v>0</v>
      </c>
      <c r="T40" s="30">
        <f>SUM(T33:T39)</f>
        <v>0</v>
      </c>
      <c r="V40" s="68">
        <f>SUM(V33:V39)</f>
        <v>0</v>
      </c>
      <c r="W40" s="30">
        <f>SUM(W33:W39)</f>
        <v>0</v>
      </c>
      <c r="Y40" s="29">
        <f>SUM(Y34:Y39)</f>
        <v>0</v>
      </c>
      <c r="Z40" s="30">
        <f>SUM(Z33:Z39)</f>
        <v>0</v>
      </c>
      <c r="AB40" s="68">
        <f>SUM(AB33:AB39)</f>
        <v>0</v>
      </c>
      <c r="AC40" s="30">
        <f>SUM(AC33:AC39)</f>
        <v>0</v>
      </c>
      <c r="AE40" s="68">
        <f>SUM(AE33:AE39)</f>
        <v>0</v>
      </c>
      <c r="AF40" s="30">
        <f>SUM(AF33:AF39)</f>
        <v>0</v>
      </c>
      <c r="AH40" s="40">
        <f>SUM(L40+T40+Z40+W40+Q40+AF40+AC40)</f>
        <v>0</v>
      </c>
      <c r="AI40" s="31"/>
    </row>
    <row r="41" spans="1:35" ht="7.9" customHeight="1" x14ac:dyDescent="0.55000000000000004"/>
    <row r="42" spans="1:35" ht="7.9" customHeight="1" thickBot="1" x14ac:dyDescent="0.6"/>
    <row r="43" spans="1:35" ht="15" thickTop="1" thickBot="1" x14ac:dyDescent="0.6">
      <c r="J43" s="135">
        <f>J20+J30+J40</f>
        <v>55.500000000000014</v>
      </c>
      <c r="K43" s="136">
        <f>K20+K30+K40</f>
        <v>111.00000000000003</v>
      </c>
    </row>
    <row r="44" spans="1:35" ht="14.7" thickTop="1" x14ac:dyDescent="0.55000000000000004"/>
  </sheetData>
  <mergeCells count="24">
    <mergeCell ref="F32:G32"/>
    <mergeCell ref="H32:I32"/>
    <mergeCell ref="N32:O32"/>
    <mergeCell ref="C40:D40"/>
    <mergeCell ref="F40:I40"/>
    <mergeCell ref="N40:O40"/>
    <mergeCell ref="F22:G22"/>
    <mergeCell ref="H22:I22"/>
    <mergeCell ref="N22:O22"/>
    <mergeCell ref="C30:D30"/>
    <mergeCell ref="F30:I30"/>
    <mergeCell ref="N30:O30"/>
    <mergeCell ref="F12:G12"/>
    <mergeCell ref="H12:I12"/>
    <mergeCell ref="N12:O12"/>
    <mergeCell ref="C20:D20"/>
    <mergeCell ref="F20:I20"/>
    <mergeCell ref="N20:O20"/>
    <mergeCell ref="F2:H2"/>
    <mergeCell ref="C4:G4"/>
    <mergeCell ref="H4:L4"/>
    <mergeCell ref="B6:C6"/>
    <mergeCell ref="F6:G6"/>
    <mergeCell ref="H6:L6"/>
  </mergeCells>
  <conditionalFormatting sqref="P13:P19 K13">
    <cfRule type="containsText" dxfId="154" priority="55" operator="containsText" text="vide">
      <formula>NOT(ISERROR(SEARCH("vide",K13)))</formula>
    </cfRule>
  </conditionalFormatting>
  <conditionalFormatting sqref="K14">
    <cfRule type="containsText" dxfId="153" priority="53" operator="containsText" text="vide">
      <formula>NOT(ISERROR(SEARCH("vide",K14)))</formula>
    </cfRule>
  </conditionalFormatting>
  <conditionalFormatting sqref="K15">
    <cfRule type="containsText" dxfId="152" priority="51" operator="containsText" text="vide">
      <formula>NOT(ISERROR(SEARCH("vide",K15)))</formula>
    </cfRule>
  </conditionalFormatting>
  <conditionalFormatting sqref="K16">
    <cfRule type="containsText" dxfId="151" priority="49" operator="containsText" text="vide">
      <formula>NOT(ISERROR(SEARCH("vide",K16)))</formula>
    </cfRule>
  </conditionalFormatting>
  <conditionalFormatting sqref="K17">
    <cfRule type="containsText" dxfId="150" priority="47" operator="containsText" text="vide">
      <formula>NOT(ISERROR(SEARCH("vide",K17)))</formula>
    </cfRule>
  </conditionalFormatting>
  <conditionalFormatting sqref="K18">
    <cfRule type="containsText" dxfId="149" priority="45" operator="containsText" text="vide">
      <formula>NOT(ISERROR(SEARCH("vide",K18)))</formula>
    </cfRule>
  </conditionalFormatting>
  <conditionalFormatting sqref="K19">
    <cfRule type="containsText" dxfId="148" priority="43" operator="containsText" text="vide">
      <formula>NOT(ISERROR(SEARCH("vide",K19)))</formula>
    </cfRule>
  </conditionalFormatting>
  <conditionalFormatting sqref="P23:P29 K23">
    <cfRule type="containsText" dxfId="147" priority="41" operator="containsText" text="vide">
      <formula>NOT(ISERROR(SEARCH("vide",K23)))</formula>
    </cfRule>
  </conditionalFormatting>
  <conditionalFormatting sqref="K24">
    <cfRule type="containsText" dxfId="146" priority="39" operator="containsText" text="vide">
      <formula>NOT(ISERROR(SEARCH("vide",K24)))</formula>
    </cfRule>
  </conditionalFormatting>
  <conditionalFormatting sqref="K25">
    <cfRule type="containsText" dxfId="145" priority="37" operator="containsText" text="vide">
      <formula>NOT(ISERROR(SEARCH("vide",K25)))</formula>
    </cfRule>
  </conditionalFormatting>
  <conditionalFormatting sqref="K26">
    <cfRule type="containsText" dxfId="144" priority="35" operator="containsText" text="vide">
      <formula>NOT(ISERROR(SEARCH("vide",K26)))</formula>
    </cfRule>
  </conditionalFormatting>
  <conditionalFormatting sqref="K27">
    <cfRule type="containsText" dxfId="143" priority="33" operator="containsText" text="vide">
      <formula>NOT(ISERROR(SEARCH("vide",K27)))</formula>
    </cfRule>
  </conditionalFormatting>
  <conditionalFormatting sqref="K28">
    <cfRule type="containsText" dxfId="142" priority="31" operator="containsText" text="vide">
      <formula>NOT(ISERROR(SEARCH("vide",K28)))</formula>
    </cfRule>
  </conditionalFormatting>
  <conditionalFormatting sqref="K29">
    <cfRule type="containsText" dxfId="141" priority="29" operator="containsText" text="vide">
      <formula>NOT(ISERROR(SEARCH("vide",K29)))</formula>
    </cfRule>
  </conditionalFormatting>
  <conditionalFormatting sqref="P33:P39 K33">
    <cfRule type="containsText" dxfId="140" priority="27" operator="containsText" text="vide">
      <formula>NOT(ISERROR(SEARCH("vide",K33)))</formula>
    </cfRule>
  </conditionalFormatting>
  <conditionalFormatting sqref="K34">
    <cfRule type="containsText" dxfId="139" priority="25" operator="containsText" text="vide">
      <formula>NOT(ISERROR(SEARCH("vide",K34)))</formula>
    </cfRule>
  </conditionalFormatting>
  <conditionalFormatting sqref="K35">
    <cfRule type="containsText" dxfId="138" priority="23" operator="containsText" text="vide">
      <formula>NOT(ISERROR(SEARCH("vide",K35)))</formula>
    </cfRule>
  </conditionalFormatting>
  <conditionalFormatting sqref="K36">
    <cfRule type="containsText" dxfId="137" priority="21" operator="containsText" text="vide">
      <formula>NOT(ISERROR(SEARCH("vide",K36)))</formula>
    </cfRule>
  </conditionalFormatting>
  <conditionalFormatting sqref="K37">
    <cfRule type="containsText" dxfId="136" priority="19" operator="containsText" text="vide">
      <formula>NOT(ISERROR(SEARCH("vide",K37)))</formula>
    </cfRule>
  </conditionalFormatting>
  <conditionalFormatting sqref="K38">
    <cfRule type="containsText" dxfId="135" priority="17" operator="containsText" text="vide">
      <formula>NOT(ISERROR(SEARCH("vide",K38)))</formula>
    </cfRule>
  </conditionalFormatting>
  <conditionalFormatting sqref="K39">
    <cfRule type="containsText" dxfId="134" priority="15" operator="containsText" text="vide">
      <formula>NOT(ISERROR(SEARCH("vide",K39)))</formula>
    </cfRule>
  </conditionalFormatting>
  <printOptions horizontalCentered="1" verticalCentered="1"/>
  <pageMargins left="0" right="0" top="0" bottom="0" header="0.31496062992125984" footer="0.31496062992125984"/>
  <pageSetup paperSize="9" scale="5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6" operator="containsText" id="{E13D63A5-522F-43F5-9C87-091EA8A2F2B0}">
            <xm:f>NOT(ISERROR(SEARCH(#REF!,K13)))</xm:f>
            <xm:f>#REF!</xm:f>
            <x14:dxf>
              <numFmt numFmtId="169" formatCode="[$-40C]dddd\ d\ mmmm\ yyyy"/>
            </x14:dxf>
          </x14:cfRule>
          <xm:sqref>P13:P19 K13</xm:sqref>
        </x14:conditionalFormatting>
        <x14:conditionalFormatting xmlns:xm="http://schemas.microsoft.com/office/excel/2006/main">
          <x14:cfRule type="containsText" priority="54" operator="containsText" id="{AC340A48-0D5E-47C8-85C7-A8347D5AD535}">
            <xm:f>NOT(ISERROR(SEARCH(#REF!,K14)))</xm:f>
            <xm:f>#REF!</xm:f>
            <x14:dxf>
              <numFmt numFmtId="169" formatCode="[$-40C]dddd\ d\ mmmm\ yyyy"/>
            </x14:dxf>
          </x14:cfRule>
          <xm:sqref>K14</xm:sqref>
        </x14:conditionalFormatting>
        <x14:conditionalFormatting xmlns:xm="http://schemas.microsoft.com/office/excel/2006/main">
          <x14:cfRule type="containsText" priority="52" operator="containsText" id="{C05C6CC6-9517-4B8C-8BFB-31A5D57E2B95}">
            <xm:f>NOT(ISERROR(SEARCH(#REF!,K15)))</xm:f>
            <xm:f>#REF!</xm:f>
            <x14:dxf>
              <numFmt numFmtId="169" formatCode="[$-40C]dddd\ d\ mmmm\ yyyy"/>
            </x14:dxf>
          </x14:cfRule>
          <xm:sqref>K15</xm:sqref>
        </x14:conditionalFormatting>
        <x14:conditionalFormatting xmlns:xm="http://schemas.microsoft.com/office/excel/2006/main">
          <x14:cfRule type="containsText" priority="50" operator="containsText" id="{98750D8D-87BC-4370-A907-C5BEC0DB7720}">
            <xm:f>NOT(ISERROR(SEARCH(#REF!,K16)))</xm:f>
            <xm:f>#REF!</xm:f>
            <x14:dxf>
              <numFmt numFmtId="169" formatCode="[$-40C]dddd\ d\ mmmm\ yyyy"/>
            </x14:dxf>
          </x14:cfRule>
          <xm:sqref>K16</xm:sqref>
        </x14:conditionalFormatting>
        <x14:conditionalFormatting xmlns:xm="http://schemas.microsoft.com/office/excel/2006/main">
          <x14:cfRule type="containsText" priority="48" operator="containsText" id="{59277440-2EE9-42D2-A427-B341632B4BC7}">
            <xm:f>NOT(ISERROR(SEARCH(#REF!,K17)))</xm:f>
            <xm:f>#REF!</xm:f>
            <x14:dxf>
              <numFmt numFmtId="169" formatCode="[$-40C]dddd\ d\ mmmm\ yyyy"/>
            </x14:dxf>
          </x14:cfRule>
          <xm:sqref>K17</xm:sqref>
        </x14:conditionalFormatting>
        <x14:conditionalFormatting xmlns:xm="http://schemas.microsoft.com/office/excel/2006/main">
          <x14:cfRule type="containsText" priority="46" operator="containsText" id="{8162F13C-4B26-4E05-ACCE-470AE4DD95F3}">
            <xm:f>NOT(ISERROR(SEARCH(#REF!,K18)))</xm:f>
            <xm:f>#REF!</xm:f>
            <x14:dxf>
              <numFmt numFmtId="169" formatCode="[$-40C]dddd\ d\ mmmm\ yyyy"/>
            </x14:dxf>
          </x14:cfRule>
          <xm:sqref>K18</xm:sqref>
        </x14:conditionalFormatting>
        <x14:conditionalFormatting xmlns:xm="http://schemas.microsoft.com/office/excel/2006/main">
          <x14:cfRule type="containsText" priority="44" operator="containsText" id="{B4E434CD-4B97-42C8-9CFD-DEE011265DC2}">
            <xm:f>NOT(ISERROR(SEARCH(#REF!,K19)))</xm:f>
            <xm:f>#REF!</xm:f>
            <x14:dxf>
              <numFmt numFmtId="169" formatCode="[$-40C]dddd\ d\ mmmm\ yyyy"/>
            </x14:dxf>
          </x14:cfRule>
          <xm:sqref>K19</xm:sqref>
        </x14:conditionalFormatting>
        <x14:conditionalFormatting xmlns:xm="http://schemas.microsoft.com/office/excel/2006/main">
          <x14:cfRule type="containsText" priority="42" operator="containsText" id="{E2283155-29DD-417F-96D5-82A5735AC658}">
            <xm:f>NOT(ISERROR(SEARCH(#REF!,K23)))</xm:f>
            <xm:f>#REF!</xm:f>
            <x14:dxf>
              <numFmt numFmtId="169" formatCode="[$-40C]dddd\ d\ mmmm\ yyyy"/>
            </x14:dxf>
          </x14:cfRule>
          <xm:sqref>P23:P29 K23</xm:sqref>
        </x14:conditionalFormatting>
        <x14:conditionalFormatting xmlns:xm="http://schemas.microsoft.com/office/excel/2006/main">
          <x14:cfRule type="containsText" priority="40" operator="containsText" id="{E6C6F779-DA83-4236-8AA4-0C7C215B9745}">
            <xm:f>NOT(ISERROR(SEARCH(#REF!,K24)))</xm:f>
            <xm:f>#REF!</xm:f>
            <x14:dxf>
              <numFmt numFmtId="169" formatCode="[$-40C]dddd\ d\ mmmm\ yyyy"/>
            </x14:dxf>
          </x14:cfRule>
          <xm:sqref>K24</xm:sqref>
        </x14:conditionalFormatting>
        <x14:conditionalFormatting xmlns:xm="http://schemas.microsoft.com/office/excel/2006/main">
          <x14:cfRule type="containsText" priority="38" operator="containsText" id="{7A9140C6-142B-417C-B083-E5EC8FF05097}">
            <xm:f>NOT(ISERROR(SEARCH(#REF!,K25)))</xm:f>
            <xm:f>#REF!</xm:f>
            <x14:dxf>
              <numFmt numFmtId="169" formatCode="[$-40C]dddd\ d\ mmmm\ yyyy"/>
            </x14:dxf>
          </x14:cfRule>
          <xm:sqref>K25</xm:sqref>
        </x14:conditionalFormatting>
        <x14:conditionalFormatting xmlns:xm="http://schemas.microsoft.com/office/excel/2006/main">
          <x14:cfRule type="containsText" priority="36" operator="containsText" id="{121D1AEF-835A-46BE-9B8B-547F5C739729}">
            <xm:f>NOT(ISERROR(SEARCH(#REF!,K26)))</xm:f>
            <xm:f>#REF!</xm:f>
            <x14:dxf>
              <numFmt numFmtId="169" formatCode="[$-40C]dddd\ d\ mmmm\ yyyy"/>
            </x14:dxf>
          </x14:cfRule>
          <xm:sqref>K26</xm:sqref>
        </x14:conditionalFormatting>
        <x14:conditionalFormatting xmlns:xm="http://schemas.microsoft.com/office/excel/2006/main">
          <x14:cfRule type="containsText" priority="34" operator="containsText" id="{63C41001-5377-4939-AE73-7B2B26D12D49}">
            <xm:f>NOT(ISERROR(SEARCH(#REF!,K27)))</xm:f>
            <xm:f>#REF!</xm:f>
            <x14:dxf>
              <numFmt numFmtId="169" formatCode="[$-40C]dddd\ d\ mmmm\ yyyy"/>
            </x14:dxf>
          </x14:cfRule>
          <xm:sqref>K27</xm:sqref>
        </x14:conditionalFormatting>
        <x14:conditionalFormatting xmlns:xm="http://schemas.microsoft.com/office/excel/2006/main">
          <x14:cfRule type="containsText" priority="32" operator="containsText" id="{85670866-70D3-4BE0-A0C3-BCD71F044077}">
            <xm:f>NOT(ISERROR(SEARCH(#REF!,K28)))</xm:f>
            <xm:f>#REF!</xm:f>
            <x14:dxf>
              <numFmt numFmtId="169" formatCode="[$-40C]dddd\ d\ mmmm\ yyyy"/>
            </x14:dxf>
          </x14:cfRule>
          <xm:sqref>K28</xm:sqref>
        </x14:conditionalFormatting>
        <x14:conditionalFormatting xmlns:xm="http://schemas.microsoft.com/office/excel/2006/main">
          <x14:cfRule type="containsText" priority="30" operator="containsText" id="{C1FC59CF-1295-4DCE-8140-659395851849}">
            <xm:f>NOT(ISERROR(SEARCH(#REF!,K29)))</xm:f>
            <xm:f>#REF!</xm:f>
            <x14:dxf>
              <numFmt numFmtId="169" formatCode="[$-40C]dddd\ d\ mmmm\ yyyy"/>
            </x14:dxf>
          </x14:cfRule>
          <xm:sqref>K29</xm:sqref>
        </x14:conditionalFormatting>
        <x14:conditionalFormatting xmlns:xm="http://schemas.microsoft.com/office/excel/2006/main">
          <x14:cfRule type="containsText" priority="28" operator="containsText" id="{A9EE326A-BE05-4036-90F9-5EF06879D172}">
            <xm:f>NOT(ISERROR(SEARCH(#REF!,K33)))</xm:f>
            <xm:f>#REF!</xm:f>
            <x14:dxf>
              <numFmt numFmtId="169" formatCode="[$-40C]dddd\ d\ mmmm\ yyyy"/>
            </x14:dxf>
          </x14:cfRule>
          <xm:sqref>P33:P39 K33</xm:sqref>
        </x14:conditionalFormatting>
        <x14:conditionalFormatting xmlns:xm="http://schemas.microsoft.com/office/excel/2006/main">
          <x14:cfRule type="containsText" priority="26" operator="containsText" id="{22C16FE1-6AD0-4738-B010-52E79A7AFFCF}">
            <xm:f>NOT(ISERROR(SEARCH(#REF!,K34)))</xm:f>
            <xm:f>#REF!</xm:f>
            <x14:dxf>
              <numFmt numFmtId="169" formatCode="[$-40C]dddd\ d\ mmmm\ yyyy"/>
            </x14:dxf>
          </x14:cfRule>
          <xm:sqref>K34</xm:sqref>
        </x14:conditionalFormatting>
        <x14:conditionalFormatting xmlns:xm="http://schemas.microsoft.com/office/excel/2006/main">
          <x14:cfRule type="containsText" priority="24" operator="containsText" id="{21B8C8A9-8AC5-48AA-8DBA-4EBB57A47469}">
            <xm:f>NOT(ISERROR(SEARCH(#REF!,K35)))</xm:f>
            <xm:f>#REF!</xm:f>
            <x14:dxf>
              <numFmt numFmtId="169" formatCode="[$-40C]dddd\ d\ mmmm\ yyyy"/>
            </x14:dxf>
          </x14:cfRule>
          <xm:sqref>K35</xm:sqref>
        </x14:conditionalFormatting>
        <x14:conditionalFormatting xmlns:xm="http://schemas.microsoft.com/office/excel/2006/main">
          <x14:cfRule type="containsText" priority="22" operator="containsText" id="{34C5BE53-D121-400F-B79A-3D2B9DD8F142}">
            <xm:f>NOT(ISERROR(SEARCH(#REF!,K36)))</xm:f>
            <xm:f>#REF!</xm:f>
            <x14:dxf>
              <numFmt numFmtId="169" formatCode="[$-40C]dddd\ d\ mmmm\ yyyy"/>
            </x14:dxf>
          </x14:cfRule>
          <xm:sqref>K36</xm:sqref>
        </x14:conditionalFormatting>
        <x14:conditionalFormatting xmlns:xm="http://schemas.microsoft.com/office/excel/2006/main">
          <x14:cfRule type="containsText" priority="20" operator="containsText" id="{A3F7D765-B111-458B-80BF-5A24FE7F7AA0}">
            <xm:f>NOT(ISERROR(SEARCH(#REF!,K37)))</xm:f>
            <xm:f>#REF!</xm:f>
            <x14:dxf>
              <numFmt numFmtId="169" formatCode="[$-40C]dddd\ d\ mmmm\ yyyy"/>
            </x14:dxf>
          </x14:cfRule>
          <xm:sqref>K37</xm:sqref>
        </x14:conditionalFormatting>
        <x14:conditionalFormatting xmlns:xm="http://schemas.microsoft.com/office/excel/2006/main">
          <x14:cfRule type="containsText" priority="18" operator="containsText" id="{EB453293-AE0E-44D2-A204-4F360470A8AA}">
            <xm:f>NOT(ISERROR(SEARCH(#REF!,K38)))</xm:f>
            <xm:f>#REF!</xm:f>
            <x14:dxf>
              <numFmt numFmtId="169" formatCode="[$-40C]dddd\ d\ mmmm\ yyyy"/>
            </x14:dxf>
          </x14:cfRule>
          <xm:sqref>K38</xm:sqref>
        </x14:conditionalFormatting>
        <x14:conditionalFormatting xmlns:xm="http://schemas.microsoft.com/office/excel/2006/main">
          <x14:cfRule type="containsText" priority="16" operator="containsText" id="{B996755A-ADC9-440B-A753-C807D4E33782}">
            <xm:f>NOT(ISERROR(SEARCH(#REF!,K39)))</xm:f>
            <xm:f>#REF!</xm:f>
            <x14:dxf>
              <numFmt numFmtId="169" formatCode="[$-40C]dddd\ d\ mmmm\ yyyy"/>
            </x14:dxf>
          </x14:cfRule>
          <xm:sqref>K39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3B224607-1022-44BC-B182-71ACDE82DC7E}">
          <x14:formula1>
            <xm:f>' Base des Index'!$T$1:$T$6</xm:f>
          </x14:formula1>
          <xm:sqref>B13:B19 B33:B39 B23:B29</xm:sqref>
        </x14:dataValidation>
        <x14:dataValidation type="list" allowBlank="1" showInputMessage="1" showErrorMessage="1" xr:uid="{ADC2FFDF-BC58-423B-B926-48D3AE93CE9B}">
          <x14:formula1>
            <xm:f>' Base des Index'!$L$1:$L$8</xm:f>
          </x14:formula1>
          <xm:sqref>C11 B6:B10</xm:sqref>
        </x14:dataValidation>
        <x14:dataValidation type="list" allowBlank="1" showInputMessage="1" showErrorMessage="1" xr:uid="{BE6E2C67-3C9E-4093-8E54-12FF2B186234}">
          <x14:formula1>
            <xm:f>' Base des Index'!$A$2:$A$53</xm:f>
          </x14:formula1>
          <xm:sqref>D12 D22 D32</xm:sqref>
        </x14:dataValidation>
        <x14:dataValidation type="list" allowBlank="1" showInputMessage="1" showErrorMessage="1" xr:uid="{BB4461E6-4AF3-4B4D-856C-5AAF560D6453}">
          <x14:formula1>
            <xm:f>' Base des Index'!$J$1:$J$27</xm:f>
          </x14:formula1>
          <xm:sqref>F33:G39 F13:G19 F23:G29</xm:sqref>
        </x14:dataValidation>
        <x14:dataValidation type="list" allowBlank="1" showInputMessage="1" showErrorMessage="1" xr:uid="{358BD791-BC06-467D-96EB-6797A847B065}">
          <x14:formula1>
            <xm:f>' Base des Index'!$J$61:$J$93</xm:f>
          </x14:formula1>
          <xm:sqref>N13:O19 N23:O29 N33:O39</xm:sqref>
        </x14:dataValidation>
        <x14:dataValidation type="list" allowBlank="1" showInputMessage="1" showErrorMessage="1" xr:uid="{AEDF6186-B9AA-45AF-990B-9C804AB343E8}">
          <x14:formula1>
            <xm:f>' Base des Index'!$L$10:$L$12</xm:f>
          </x14:formula1>
          <xm:sqref>F2:H2</xm:sqref>
        </x14:dataValidation>
        <x14:dataValidation type="list" allowBlank="1" showInputMessage="1" showErrorMessage="1" xr:uid="{ACF602F5-7144-4E77-BEDD-B68C9DD323FB}">
          <x14:formula1>
            <xm:f>' Base des Index'!$J$25:$J$61</xm:f>
          </x14:formula1>
          <xm:sqref>H33:I39 H13:I19 H23:I29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3A61E-7AC6-4CA0-AB40-B1119D8F26D6}">
  <sheetPr codeName="Feuil6">
    <pageSetUpPr fitToPage="1"/>
  </sheetPr>
  <dimension ref="A1:AI53"/>
  <sheetViews>
    <sheetView topLeftCell="A32" zoomScale="85" zoomScaleNormal="85" workbookViewId="0">
      <selection activeCell="J52" sqref="J52:K52"/>
    </sheetView>
  </sheetViews>
  <sheetFormatPr baseColWidth="10" defaultColWidth="11.41796875" defaultRowHeight="14.4" x14ac:dyDescent="0.55000000000000004"/>
  <cols>
    <col min="1" max="1" width="1.41796875" customWidth="1"/>
    <col min="2" max="2" width="10.15625" customWidth="1"/>
    <col min="3" max="3" width="12" customWidth="1"/>
    <col min="4" max="4" width="6" customWidth="1"/>
    <col min="5" max="5" width="1" customWidth="1"/>
    <col min="6" max="9" width="8.41796875" customWidth="1"/>
    <col min="10" max="10" width="10.15625" customWidth="1"/>
    <col min="11" max="11" width="8.41796875" customWidth="1"/>
    <col min="12" max="12" width="10.578125" customWidth="1"/>
    <col min="13" max="13" width="1" customWidth="1"/>
    <col min="14" max="16" width="8.41796875" customWidth="1"/>
    <col min="17" max="17" width="9.578125" customWidth="1"/>
    <col min="18" max="18" width="1" customWidth="1"/>
    <col min="19" max="19" width="9" customWidth="1"/>
    <col min="20" max="20" width="10.578125" customWidth="1"/>
    <col min="21" max="21" width="1" customWidth="1"/>
    <col min="22" max="22" width="11.83984375" customWidth="1"/>
    <col min="23" max="23" width="10.578125" customWidth="1"/>
    <col min="24" max="24" width="1" customWidth="1"/>
    <col min="25" max="25" width="11.83984375" customWidth="1"/>
    <col min="26" max="26" width="10.578125" customWidth="1"/>
    <col min="27" max="27" width="1" customWidth="1"/>
    <col min="28" max="28" width="8.26171875" customWidth="1"/>
    <col min="29" max="29" width="10.578125" customWidth="1"/>
    <col min="30" max="30" width="1" customWidth="1"/>
    <col min="31" max="31" width="11.83984375" customWidth="1"/>
    <col min="32" max="32" width="10.578125" customWidth="1"/>
    <col min="33" max="33" width="1" customWidth="1"/>
    <col min="34" max="34" width="20.15625" customWidth="1"/>
    <col min="35" max="35" width="1.578125" customWidth="1"/>
  </cols>
  <sheetData>
    <row r="1" spans="1:35" ht="14.7" thickBot="1" x14ac:dyDescent="0.6"/>
    <row r="2" spans="1:35" ht="21" customHeight="1" thickTop="1" thickBot="1" x14ac:dyDescent="0.6">
      <c r="B2" s="32"/>
      <c r="C2" s="32">
        <v>2021</v>
      </c>
      <c r="F2" s="94" t="s">
        <v>58</v>
      </c>
      <c r="G2" s="95"/>
      <c r="H2" s="96"/>
      <c r="AF2" s="61" t="s">
        <v>74</v>
      </c>
      <c r="AH2" s="62">
        <f>AH20</f>
        <v>143.5</v>
      </c>
    </row>
    <row r="3" spans="1:35" ht="7.9" customHeight="1" thickTop="1" thickBot="1" x14ac:dyDescent="0.6">
      <c r="AF3" s="60"/>
    </row>
    <row r="4" spans="1:35" ht="21" customHeight="1" thickBot="1" x14ac:dyDescent="0.6">
      <c r="C4" s="85" t="s">
        <v>59</v>
      </c>
      <c r="D4" s="86"/>
      <c r="E4" s="86"/>
      <c r="F4" s="86"/>
      <c r="G4" s="87"/>
      <c r="H4" s="88" t="str">
        <f ca="1">MID(CELL("nomfichier",$H$4),FIND("]",CELL("nomfichier",$H$4))+1,32)</f>
        <v>UPS Aéroport St Exupéry</v>
      </c>
      <c r="I4" s="88"/>
      <c r="J4" s="88"/>
      <c r="K4" s="88"/>
      <c r="L4" s="89"/>
      <c r="AF4" s="61" t="s">
        <v>73</v>
      </c>
      <c r="AH4" s="62">
        <f>AH30</f>
        <v>3644.0000000000082</v>
      </c>
    </row>
    <row r="5" spans="1:35" ht="7.9" customHeight="1" thickBot="1" x14ac:dyDescent="0.6">
      <c r="AF5" s="60"/>
    </row>
    <row r="6" spans="1:35" ht="21" customHeight="1" thickTop="1" thickBot="1" x14ac:dyDescent="0.6">
      <c r="B6" s="90" t="s">
        <v>53</v>
      </c>
      <c r="C6" s="91"/>
      <c r="F6" s="85" t="s">
        <v>38</v>
      </c>
      <c r="G6" s="87"/>
      <c r="H6" s="92"/>
      <c r="I6" s="92"/>
      <c r="J6" s="92"/>
      <c r="K6" s="92"/>
      <c r="L6" s="93"/>
      <c r="AF6" s="61" t="s">
        <v>72</v>
      </c>
      <c r="AH6" s="62">
        <f>AH40</f>
        <v>0</v>
      </c>
    </row>
    <row r="7" spans="1:35" ht="7.9" customHeight="1" thickTop="1" thickBot="1" x14ac:dyDescent="0.6"/>
    <row r="8" spans="1:35" ht="21.6" customHeight="1" thickBot="1" x14ac:dyDescent="0.6">
      <c r="AF8" s="61" t="s">
        <v>71</v>
      </c>
      <c r="AH8" s="62">
        <f>AH50</f>
        <v>0</v>
      </c>
    </row>
    <row r="9" spans="1:35" ht="7.9" customHeight="1" thickBot="1" x14ac:dyDescent="0.6">
      <c r="AF9" s="60"/>
    </row>
    <row r="10" spans="1:35" ht="20.65" customHeight="1" thickBot="1" x14ac:dyDescent="0.6">
      <c r="AF10" s="61" t="s">
        <v>75</v>
      </c>
      <c r="AH10" s="63">
        <f>AH2+AH4+AH6+AH8</f>
        <v>3787.5000000000082</v>
      </c>
    </row>
    <row r="11" spans="1:35" ht="7.9" customHeight="1" thickBot="1" x14ac:dyDescent="0.6">
      <c r="AH11" t="s">
        <v>77</v>
      </c>
    </row>
    <row r="12" spans="1:35" ht="52.5" customHeight="1" thickBot="1" x14ac:dyDescent="0.6">
      <c r="A12" s="10"/>
      <c r="B12" s="13" t="s">
        <v>70</v>
      </c>
      <c r="C12" s="56" t="s">
        <v>33</v>
      </c>
      <c r="D12" s="57">
        <v>5</v>
      </c>
      <c r="E12" s="10"/>
      <c r="F12" s="75" t="s">
        <v>24</v>
      </c>
      <c r="G12" s="76"/>
      <c r="H12" s="75" t="s">
        <v>25</v>
      </c>
      <c r="I12" s="76"/>
      <c r="J12" s="33" t="s">
        <v>63</v>
      </c>
      <c r="K12" s="33" t="s">
        <v>32</v>
      </c>
      <c r="L12" s="11" t="s">
        <v>27</v>
      </c>
      <c r="M12" s="10"/>
      <c r="N12" s="75" t="s">
        <v>36</v>
      </c>
      <c r="O12" s="76"/>
      <c r="P12" s="13" t="s">
        <v>37</v>
      </c>
      <c r="Q12" s="11" t="s">
        <v>27</v>
      </c>
      <c r="R12" s="10"/>
      <c r="S12" s="13" t="s">
        <v>60</v>
      </c>
      <c r="T12" s="11" t="s">
        <v>27</v>
      </c>
      <c r="U12" s="10"/>
      <c r="V12" s="14" t="s">
        <v>35</v>
      </c>
      <c r="W12" s="11" t="s">
        <v>27</v>
      </c>
      <c r="X12" s="10"/>
      <c r="Y12" s="14" t="s">
        <v>62</v>
      </c>
      <c r="Z12" s="11" t="s">
        <v>27</v>
      </c>
      <c r="AA12" s="10"/>
      <c r="AB12" s="14" t="s">
        <v>61</v>
      </c>
      <c r="AC12" s="11" t="s">
        <v>27</v>
      </c>
      <c r="AD12" s="10"/>
      <c r="AE12" s="14" t="s">
        <v>78</v>
      </c>
      <c r="AF12" s="11" t="s">
        <v>27</v>
      </c>
      <c r="AG12" s="10"/>
      <c r="AH12" s="12" t="s">
        <v>7</v>
      </c>
      <c r="AI12" s="10"/>
    </row>
    <row r="13" spans="1:35" s="19" customFormat="1" ht="21" customHeight="1" x14ac:dyDescent="0.55000000000000004">
      <c r="A13" s="15"/>
      <c r="B13" s="64"/>
      <c r="C13" s="20" t="s">
        <v>51</v>
      </c>
      <c r="D13" s="21">
        <f>VLOOKUP($D$12,' Base des Index'!A:H,2,0)</f>
        <v>31</v>
      </c>
      <c r="E13" s="15"/>
      <c r="F13" s="36"/>
      <c r="G13" s="37"/>
      <c r="H13" s="36"/>
      <c r="I13" s="37"/>
      <c r="J13" s="46">
        <f t="shared" ref="J13:J19" si="0">((MOD(G13-F13,1)+MOD(I13-H13,1))*24)</f>
        <v>0</v>
      </c>
      <c r="K13" s="44">
        <f t="shared" ref="K13" si="1">((MOD(G13-F13,1)+MOD(I13-H13,1))*$B$13)*24</f>
        <v>0</v>
      </c>
      <c r="L13" s="67">
        <f>IF(ISERROR($K$13)*VLOOKUP($B$6,' Base des Index'!$L$1:$Q$6,CHOOSE(ROWS($1:1),2,2,2,2,2,3,4),FALSE),"",($K$13)*VLOOKUP($B$6,' Base des Index'!$L$1:$Q$6,CHOOSE(ROWS($1:1),2,2,2,2,2,3,4),FALSE))</f>
        <v>0</v>
      </c>
      <c r="M13" s="15"/>
      <c r="N13" s="34"/>
      <c r="O13" s="35"/>
      <c r="P13" s="45">
        <f>MOD(O13-N13,1)</f>
        <v>0</v>
      </c>
      <c r="Q13" s="59">
        <f>IF(ISERROR(P13*24)*75,"",(P13*24)*75)</f>
        <v>0</v>
      </c>
      <c r="R13" s="15"/>
      <c r="S13" s="16"/>
      <c r="T13" s="41">
        <f>((S13*$B$13)*20)</f>
        <v>0</v>
      </c>
      <c r="U13" s="15"/>
      <c r="V13" s="58"/>
      <c r="W13" s="41">
        <f t="shared" ref="W13:W19" si="2">SUM(V13*0.6)</f>
        <v>0</v>
      </c>
      <c r="X13" s="15"/>
      <c r="Y13" s="16"/>
      <c r="Z13" s="41">
        <f>SUM(Y13*$B$13)*25</f>
        <v>0</v>
      </c>
      <c r="AA13" s="15"/>
      <c r="AB13" s="16"/>
      <c r="AC13" s="41">
        <f>SUM(AB13*$B$13)*110</f>
        <v>0</v>
      </c>
      <c r="AD13" s="15"/>
      <c r="AE13" s="16"/>
      <c r="AF13" s="41">
        <f>AE13*50</f>
        <v>0</v>
      </c>
      <c r="AG13" s="15"/>
      <c r="AH13" s="18"/>
      <c r="AI13" s="15"/>
    </row>
    <row r="14" spans="1:35" s="19" customFormat="1" ht="21" customHeight="1" x14ac:dyDescent="0.55000000000000004">
      <c r="A14" s="15"/>
      <c r="B14" s="65"/>
      <c r="C14" s="22" t="s">
        <v>40</v>
      </c>
      <c r="D14" s="21">
        <f>VLOOKUP($D$12,' Base des Index'!A:H,3,0)</f>
        <v>1</v>
      </c>
      <c r="E14" s="15"/>
      <c r="F14" s="36"/>
      <c r="G14" s="37"/>
      <c r="H14" s="36"/>
      <c r="I14" s="37"/>
      <c r="J14" s="46">
        <f t="shared" si="0"/>
        <v>0</v>
      </c>
      <c r="K14" s="44">
        <f>((MOD(G14-F14,1)+MOD(I14-H14,1))*$B$14)*24</f>
        <v>0</v>
      </c>
      <c r="L14" s="67">
        <f>IF(ISERROR($K$14)*VLOOKUP($B$6,' Base des Index'!$L$1:$Q$6,CHOOSE(ROWS($1:2),2,2,2,2,2,3,4),FALSE),"",($K$14)*VLOOKUP($B$6,' Base des Index'!$L$1:$Q$6,CHOOSE(ROWS($1:2),2,2,2,2,2,3,4),FALSE))</f>
        <v>0</v>
      </c>
      <c r="M14" s="15"/>
      <c r="N14" s="36"/>
      <c r="O14" s="37"/>
      <c r="P14" s="45">
        <f t="shared" ref="P14:P19" si="3">MOD(O14-N14,1)</f>
        <v>0</v>
      </c>
      <c r="Q14" s="59">
        <f t="shared" ref="Q14:Q17" si="4">IF(ISERROR(P14*24)*75,"",(P14*24)*75)</f>
        <v>0</v>
      </c>
      <c r="R14" s="15"/>
      <c r="S14" s="16"/>
      <c r="T14" s="41">
        <f>((S14*$B$14*20))</f>
        <v>0</v>
      </c>
      <c r="U14" s="15"/>
      <c r="V14" s="58"/>
      <c r="W14" s="41">
        <f t="shared" si="2"/>
        <v>0</v>
      </c>
      <c r="X14" s="15"/>
      <c r="Y14" s="16"/>
      <c r="Z14" s="41">
        <f>SUM(Y14*$B$14)*25</f>
        <v>0</v>
      </c>
      <c r="AA14" s="15"/>
      <c r="AB14" s="16"/>
      <c r="AC14" s="41">
        <f>SUM(AB14*$B$14)*110</f>
        <v>0</v>
      </c>
      <c r="AD14" s="15"/>
      <c r="AE14" s="16"/>
      <c r="AF14" s="41">
        <f t="shared" ref="AF14:AF19" si="5">AE14</f>
        <v>0</v>
      </c>
      <c r="AG14" s="15"/>
      <c r="AH14" s="18"/>
      <c r="AI14" s="15"/>
    </row>
    <row r="15" spans="1:35" s="19" customFormat="1" ht="21" customHeight="1" x14ac:dyDescent="0.55000000000000004">
      <c r="A15" s="15"/>
      <c r="B15" s="65">
        <v>1</v>
      </c>
      <c r="C15" s="22" t="s">
        <v>41</v>
      </c>
      <c r="D15" s="21">
        <f>VLOOKUP($D$12,' Base des Index'!A:H,4,0)</f>
        <v>2</v>
      </c>
      <c r="E15" s="15"/>
      <c r="F15" s="36"/>
      <c r="G15" s="37"/>
      <c r="H15" s="36">
        <v>0.58333333333333304</v>
      </c>
      <c r="I15" s="37">
        <v>0.64583333333333304</v>
      </c>
      <c r="J15" s="46">
        <f t="shared" si="0"/>
        <v>1.5</v>
      </c>
      <c r="K15" s="44">
        <f>((MOD(G15-F15,1)+MOD(I15-H15,1))*$B$15)*24</f>
        <v>1.5</v>
      </c>
      <c r="L15" s="67">
        <f>IF(ISERROR($K$15)*VLOOKUP($B$6,' Base des Index'!$L$1:$Q$6,CHOOSE(ROWS($1:3),2,2,2,2,2,3,4),FALSE),"",($K$15)*VLOOKUP($B$6,' Base des Index'!$L$1:$Q$6,CHOOSE(ROWS($1:3),2,2,2,2,2,3,4),FALSE))</f>
        <v>82.5</v>
      </c>
      <c r="M15" s="15"/>
      <c r="N15" s="36"/>
      <c r="O15" s="37"/>
      <c r="P15" s="45">
        <f t="shared" si="3"/>
        <v>0</v>
      </c>
      <c r="Q15" s="59">
        <f t="shared" si="4"/>
        <v>0</v>
      </c>
      <c r="R15" s="15"/>
      <c r="S15" s="16"/>
      <c r="T15" s="41">
        <f>((S15*$B$15)*20)</f>
        <v>0</v>
      </c>
      <c r="U15" s="15"/>
      <c r="V15" s="58">
        <v>60</v>
      </c>
      <c r="W15" s="41">
        <f t="shared" si="2"/>
        <v>36</v>
      </c>
      <c r="X15" s="15"/>
      <c r="Y15" s="16">
        <v>1</v>
      </c>
      <c r="Z15" s="41">
        <f>SUM(Y15*$B$15)*25</f>
        <v>25</v>
      </c>
      <c r="AA15" s="15"/>
      <c r="AB15" s="16"/>
      <c r="AC15" s="41">
        <f>SUM(AB15*$B$15)*110</f>
        <v>0</v>
      </c>
      <c r="AD15" s="15"/>
      <c r="AE15" s="16"/>
      <c r="AF15" s="41">
        <f t="shared" si="5"/>
        <v>0</v>
      </c>
      <c r="AG15" s="15"/>
      <c r="AH15" s="18"/>
      <c r="AI15" s="15"/>
    </row>
    <row r="16" spans="1:35" s="19" customFormat="1" ht="21" customHeight="1" x14ac:dyDescent="0.55000000000000004">
      <c r="A16" s="15"/>
      <c r="B16" s="65"/>
      <c r="C16" s="22" t="s">
        <v>34</v>
      </c>
      <c r="D16" s="21">
        <f>VLOOKUP($D$12,' Base des Index'!A:H,5,0)</f>
        <v>3</v>
      </c>
      <c r="E16" s="15"/>
      <c r="F16" s="36"/>
      <c r="G16" s="37"/>
      <c r="H16" s="36"/>
      <c r="I16" s="37"/>
      <c r="J16" s="46">
        <f t="shared" si="0"/>
        <v>0</v>
      </c>
      <c r="K16" s="44">
        <f>((MOD(G16-F16,1)+MOD(I16-H16,1))*$B$16)*24</f>
        <v>0</v>
      </c>
      <c r="L16" s="67">
        <f>IF(ISERROR($K$16)*VLOOKUP($B$6,' Base des Index'!$L$1:$Q$6,CHOOSE(ROWS($1:4),2,2,2,2,2,3,4),FALSE),"",($K$16)*VLOOKUP($B$6,' Base des Index'!$L$1:$Q$6,CHOOSE(ROWS($1:4),2,2,2,2,2,3,4),FALSE))</f>
        <v>0</v>
      </c>
      <c r="M16" s="15"/>
      <c r="N16" s="36"/>
      <c r="O16" s="37"/>
      <c r="P16" s="45">
        <f t="shared" si="3"/>
        <v>0</v>
      </c>
      <c r="Q16" s="59">
        <f t="shared" si="4"/>
        <v>0</v>
      </c>
      <c r="R16" s="15"/>
      <c r="S16" s="16"/>
      <c r="T16" s="41">
        <f>((S16*$B$16)*20)</f>
        <v>0</v>
      </c>
      <c r="U16" s="15"/>
      <c r="V16" s="58"/>
      <c r="W16" s="41">
        <f t="shared" si="2"/>
        <v>0</v>
      </c>
      <c r="X16" s="15"/>
      <c r="Y16" s="16"/>
      <c r="Z16" s="41">
        <f>SUM(Y16*$B$16)*25</f>
        <v>0</v>
      </c>
      <c r="AA16" s="15"/>
      <c r="AB16" s="16"/>
      <c r="AC16" s="41">
        <f>SUM(AB16*$B$16)*110</f>
        <v>0</v>
      </c>
      <c r="AD16" s="15"/>
      <c r="AE16" s="16"/>
      <c r="AF16" s="41">
        <f t="shared" si="5"/>
        <v>0</v>
      </c>
      <c r="AG16" s="15"/>
      <c r="AH16" s="18"/>
      <c r="AI16" s="15"/>
    </row>
    <row r="17" spans="1:35" s="19" customFormat="1" ht="21" customHeight="1" x14ac:dyDescent="0.55000000000000004">
      <c r="A17" s="15"/>
      <c r="B17" s="65"/>
      <c r="C17" s="22" t="s">
        <v>42</v>
      </c>
      <c r="D17" s="21">
        <f>VLOOKUP($D$12,' Base des Index'!A:H,6,0)</f>
        <v>4</v>
      </c>
      <c r="E17" s="15"/>
      <c r="F17" s="36"/>
      <c r="G17" s="37"/>
      <c r="H17" s="36"/>
      <c r="I17" s="37"/>
      <c r="J17" s="46">
        <f t="shared" si="0"/>
        <v>0</v>
      </c>
      <c r="K17" s="44">
        <f>((MOD(G17-F17,1)+MOD(I17-H17,1))*$B$17)*24</f>
        <v>0</v>
      </c>
      <c r="L17" s="67">
        <f>IF(ISERROR($K$17)*VLOOKUP($B$6,' Base des Index'!$L$1:$Q$6,CHOOSE(ROWS($1:5),2,2,2,2,2,3,4),FALSE),"",($K$17)*VLOOKUP($B$6,' Base des Index'!$L$1:$Q$6,CHOOSE(ROWS($1:5),2,2,2,2,2,3,4),FALSE))</f>
        <v>0</v>
      </c>
      <c r="M17" s="15"/>
      <c r="N17" s="36"/>
      <c r="O17" s="37"/>
      <c r="P17" s="45">
        <f t="shared" si="3"/>
        <v>0</v>
      </c>
      <c r="Q17" s="59">
        <f t="shared" si="4"/>
        <v>0</v>
      </c>
      <c r="R17" s="15"/>
      <c r="S17" s="16"/>
      <c r="T17" s="41">
        <f>((S17*$B$17)*20)</f>
        <v>0</v>
      </c>
      <c r="U17" s="15"/>
      <c r="V17" s="58"/>
      <c r="W17" s="41">
        <f t="shared" si="2"/>
        <v>0</v>
      </c>
      <c r="X17" s="15"/>
      <c r="Y17" s="16"/>
      <c r="Z17" s="41">
        <f>SUM(Y17*$B$17)*25</f>
        <v>0</v>
      </c>
      <c r="AA17" s="15"/>
      <c r="AB17" s="16"/>
      <c r="AC17" s="41">
        <f>SUM(AB17*$B$17)*110</f>
        <v>0</v>
      </c>
      <c r="AD17" s="15"/>
      <c r="AE17" s="16"/>
      <c r="AF17" s="41">
        <f t="shared" si="5"/>
        <v>0</v>
      </c>
      <c r="AG17" s="15"/>
      <c r="AH17" s="18"/>
      <c r="AI17" s="15"/>
    </row>
    <row r="18" spans="1:35" s="19" customFormat="1" ht="21" customHeight="1" x14ac:dyDescent="0.55000000000000004">
      <c r="A18" s="15"/>
      <c r="B18" s="65"/>
      <c r="C18" s="22" t="s">
        <v>43</v>
      </c>
      <c r="D18" s="21">
        <f>VLOOKUP($D$12,' Base des Index'!A:H,7,0)</f>
        <v>5</v>
      </c>
      <c r="E18" s="15"/>
      <c r="F18" s="36"/>
      <c r="G18" s="37"/>
      <c r="H18" s="36"/>
      <c r="I18" s="37"/>
      <c r="J18" s="46">
        <f t="shared" si="0"/>
        <v>0</v>
      </c>
      <c r="K18" s="44">
        <f>((MOD(G18-F18,1)+MOD(I18-H18,1))*$B$18)*24</f>
        <v>0</v>
      </c>
      <c r="L18" s="67">
        <f>IF(ISERROR($K$18)*VLOOKUP($B$6,' Base des Index'!$L$1:$Q$6,CHOOSE(ROWS($1:6),2,2,2,2,2,3,4),FALSE),"",($K$18)*VLOOKUP($B$6,' Base des Index'!$L$1:$Q$6,CHOOSE(ROWS($1:6),2,2,2,2,2,3,4),FALSE))</f>
        <v>0</v>
      </c>
      <c r="M18" s="15"/>
      <c r="N18" s="36"/>
      <c r="O18" s="37"/>
      <c r="P18" s="45">
        <f t="shared" si="3"/>
        <v>0</v>
      </c>
      <c r="Q18" s="59">
        <f>IF(ISERROR(P18*24)*110,"",(P18*24)*110)</f>
        <v>0</v>
      </c>
      <c r="R18" s="15"/>
      <c r="S18" s="16"/>
      <c r="T18" s="41">
        <f>((S18*$B$18)*20)</f>
        <v>0</v>
      </c>
      <c r="U18" s="15"/>
      <c r="V18" s="58"/>
      <c r="W18" s="41">
        <f t="shared" si="2"/>
        <v>0</v>
      </c>
      <c r="X18" s="15"/>
      <c r="Y18" s="16"/>
      <c r="Z18" s="41">
        <f>SUM(Y18*$B$18)*30</f>
        <v>0</v>
      </c>
      <c r="AA18" s="15"/>
      <c r="AB18" s="17"/>
      <c r="AC18" s="41">
        <f>SUM(AB18*$B$18)*110</f>
        <v>0</v>
      </c>
      <c r="AD18" s="15"/>
      <c r="AE18" s="17"/>
      <c r="AF18" s="41">
        <f t="shared" si="5"/>
        <v>0</v>
      </c>
      <c r="AG18" s="15"/>
      <c r="AH18" s="18"/>
      <c r="AI18" s="15"/>
    </row>
    <row r="19" spans="1:35" s="19" customFormat="1" ht="21" customHeight="1" thickBot="1" x14ac:dyDescent="0.6">
      <c r="B19" s="66"/>
      <c r="C19" s="23" t="s">
        <v>39</v>
      </c>
      <c r="D19" s="24">
        <f>VLOOKUP($D$12,' Base des Index'!A:H,8,0)</f>
        <v>6</v>
      </c>
      <c r="F19" s="36"/>
      <c r="G19" s="37"/>
      <c r="H19" s="36"/>
      <c r="I19" s="37"/>
      <c r="J19" s="46">
        <f t="shared" si="0"/>
        <v>0</v>
      </c>
      <c r="K19" s="44">
        <f>((MOD(G19-F19,1)+MOD(I19-H19,1))*$B$19)*24</f>
        <v>0</v>
      </c>
      <c r="L19" s="67">
        <f>IF(ISERROR($K$19)*VLOOKUP($B$6,' Base des Index'!$L$1:$Q$6,CHOOSE(ROWS($1:7),2,2,2,2,2,3,4),FALSE),"",($K$19)*VLOOKUP($B$6,' Base des Index'!$L$1:$Q$6,CHOOSE(ROWS($1:7),2,2,2,2,2,3,4),FALSE))</f>
        <v>0</v>
      </c>
      <c r="N19" s="38"/>
      <c r="O19" s="39"/>
      <c r="P19" s="45">
        <f t="shared" si="3"/>
        <v>0</v>
      </c>
      <c r="Q19" s="59">
        <f>IF(ISERROR(P19*24)*110,"",(P19*24)*110)</f>
        <v>0</v>
      </c>
      <c r="S19" s="25"/>
      <c r="T19" s="41">
        <f>((S19*$B$19)*20)</f>
        <v>0</v>
      </c>
      <c r="V19" s="58"/>
      <c r="W19" s="42">
        <f t="shared" si="2"/>
        <v>0</v>
      </c>
      <c r="Y19" s="16"/>
      <c r="Z19" s="41">
        <f>SUM(Y19*$B$19)*30</f>
        <v>0</v>
      </c>
      <c r="AB19" s="26"/>
      <c r="AC19" s="41">
        <f>SUM(AB19*$B$19)*110</f>
        <v>0</v>
      </c>
      <c r="AE19" s="26"/>
      <c r="AF19" s="42">
        <f t="shared" si="5"/>
        <v>0</v>
      </c>
      <c r="AH19" s="27"/>
      <c r="AI19" s="15"/>
    </row>
    <row r="20" spans="1:35" s="28" customFormat="1" ht="21" customHeight="1" thickBot="1" x14ac:dyDescent="0.6">
      <c r="C20" s="77" t="s">
        <v>26</v>
      </c>
      <c r="D20" s="78"/>
      <c r="F20" s="79"/>
      <c r="G20" s="80"/>
      <c r="H20" s="80"/>
      <c r="I20" s="81"/>
      <c r="J20" s="48">
        <f>SUM(J13:J19)</f>
        <v>1.5</v>
      </c>
      <c r="K20" s="47">
        <f>SUM(K13:K19)</f>
        <v>1.5</v>
      </c>
      <c r="L20" s="30">
        <f>SUM(L13:L19)</f>
        <v>82.5</v>
      </c>
      <c r="N20" s="79"/>
      <c r="O20" s="81"/>
      <c r="P20" s="29">
        <f>SUM(P13:P19)</f>
        <v>0</v>
      </c>
      <c r="Q20" s="30">
        <f>SUM(Q13:Q19)</f>
        <v>0</v>
      </c>
      <c r="S20" s="69">
        <f>SUM(S13:S19)</f>
        <v>0</v>
      </c>
      <c r="T20" s="30">
        <f>SUM(T13:T19)</f>
        <v>0</v>
      </c>
      <c r="V20" s="68">
        <f>SUM(V13:V19)</f>
        <v>60</v>
      </c>
      <c r="W20" s="30">
        <f>SUM(W13:W19)</f>
        <v>36</v>
      </c>
      <c r="Y20" s="29">
        <f>SUM(Y14:Y19)</f>
        <v>1</v>
      </c>
      <c r="Z20" s="30">
        <f>SUM(Z13:Z19)</f>
        <v>25</v>
      </c>
      <c r="AB20" s="68">
        <f>SUM(AB13:AB19)</f>
        <v>0</v>
      </c>
      <c r="AC20" s="30">
        <f>SUM(AC13:AC19)</f>
        <v>0</v>
      </c>
      <c r="AE20" s="68"/>
      <c r="AF20" s="30">
        <f>SUM(AF13:AF19)</f>
        <v>0</v>
      </c>
      <c r="AH20" s="40">
        <f>SUM(L20+T20+Z20+W20+Q20+AF20+AC20)</f>
        <v>143.5</v>
      </c>
      <c r="AI20" s="31"/>
    </row>
    <row r="21" spans="1:35" ht="7.9" customHeight="1" thickBot="1" x14ac:dyDescent="0.6"/>
    <row r="22" spans="1:35" ht="52.5" customHeight="1" thickBot="1" x14ac:dyDescent="0.6">
      <c r="A22" s="10"/>
      <c r="B22" s="13" t="s">
        <v>70</v>
      </c>
      <c r="C22" s="56" t="s">
        <v>33</v>
      </c>
      <c r="D22" s="57">
        <v>11</v>
      </c>
      <c r="E22" s="10"/>
      <c r="F22" s="75" t="s">
        <v>24</v>
      </c>
      <c r="G22" s="76"/>
      <c r="H22" s="75" t="s">
        <v>25</v>
      </c>
      <c r="I22" s="76"/>
      <c r="J22" s="33" t="s">
        <v>63</v>
      </c>
      <c r="K22" s="33" t="s">
        <v>32</v>
      </c>
      <c r="L22" s="11" t="s">
        <v>27</v>
      </c>
      <c r="M22" s="10"/>
      <c r="N22" s="75" t="s">
        <v>36</v>
      </c>
      <c r="O22" s="76"/>
      <c r="P22" s="13" t="s">
        <v>37</v>
      </c>
      <c r="Q22" s="11" t="s">
        <v>27</v>
      </c>
      <c r="R22" s="10"/>
      <c r="S22" s="13" t="s">
        <v>60</v>
      </c>
      <c r="T22" s="11" t="s">
        <v>27</v>
      </c>
      <c r="U22" s="10"/>
      <c r="V22" s="14" t="s">
        <v>35</v>
      </c>
      <c r="W22" s="11" t="s">
        <v>27</v>
      </c>
      <c r="X22" s="10"/>
      <c r="Y22" s="14" t="s">
        <v>62</v>
      </c>
      <c r="Z22" s="11" t="s">
        <v>27</v>
      </c>
      <c r="AA22" s="10"/>
      <c r="AB22" s="14" t="s">
        <v>61</v>
      </c>
      <c r="AC22" s="11" t="s">
        <v>27</v>
      </c>
      <c r="AD22" s="10"/>
      <c r="AE22" s="14" t="s">
        <v>52</v>
      </c>
      <c r="AF22" s="11" t="s">
        <v>27</v>
      </c>
      <c r="AG22" s="10"/>
      <c r="AH22" s="12" t="s">
        <v>7</v>
      </c>
      <c r="AI22" s="10"/>
    </row>
    <row r="23" spans="1:35" s="19" customFormat="1" ht="21" customHeight="1" x14ac:dyDescent="0.55000000000000004">
      <c r="A23" s="15"/>
      <c r="B23" s="64">
        <v>2</v>
      </c>
      <c r="C23" s="20" t="s">
        <v>51</v>
      </c>
      <c r="D23" s="21">
        <f>VLOOKUP($D$22,' Base des Index'!A:H,2,0)</f>
        <v>14</v>
      </c>
      <c r="E23" s="15"/>
      <c r="F23" s="36">
        <v>0.33333333333333298</v>
      </c>
      <c r="G23" s="37">
        <v>0.5</v>
      </c>
      <c r="H23" s="36">
        <v>0.54166666666666596</v>
      </c>
      <c r="I23" s="37">
        <v>0.77083333333333304</v>
      </c>
      <c r="J23" s="46">
        <f t="shared" ref="J23:J29" si="6">((MOD(G23-F23,1)+MOD(I23-H23,1))*24)</f>
        <v>9.5000000000000178</v>
      </c>
      <c r="K23" s="44">
        <f>((MOD(G23-F23,1)+MOD(I23-H23,1))*$B$23)*24</f>
        <v>19.000000000000036</v>
      </c>
      <c r="L23" s="67">
        <f>IF(ISERROR($K$23)*VLOOKUP($B$6,' Base des Index'!$L$1:$Q$6,CHOOSE(ROWS($1:1),2,2,2,2,2,3,4),FALSE),"",($K$23)*VLOOKUP($B$6,' Base des Index'!$L$1:$Q$6,CHOOSE(ROWS($1:1),2,2,2,2,2,3,4),FALSE))</f>
        <v>1045.000000000002</v>
      </c>
      <c r="M23" s="15"/>
      <c r="N23" s="34"/>
      <c r="O23" s="35"/>
      <c r="P23" s="45">
        <f>MOD(O23-N23,1)</f>
        <v>0</v>
      </c>
      <c r="Q23" s="59">
        <f>IF(ISERROR(P23*24)*75,"",(P23*24)*75)</f>
        <v>0</v>
      </c>
      <c r="R23" s="15"/>
      <c r="S23" s="16">
        <v>1</v>
      </c>
      <c r="T23" s="41">
        <f>((S23*$B$23)*20)</f>
        <v>40</v>
      </c>
      <c r="U23" s="15"/>
      <c r="V23" s="58">
        <v>60</v>
      </c>
      <c r="W23" s="41">
        <f t="shared" ref="W23:W29" si="7">SUM(V23*0.6)</f>
        <v>36</v>
      </c>
      <c r="X23" s="15"/>
      <c r="Y23" s="16">
        <v>1</v>
      </c>
      <c r="Z23" s="41">
        <f>SUM(Y23*$B$13)*25</f>
        <v>0</v>
      </c>
      <c r="AA23" s="15"/>
      <c r="AB23" s="16"/>
      <c r="AC23" s="41">
        <f>SUM(AB23*$B$23)*110</f>
        <v>0</v>
      </c>
      <c r="AD23" s="15"/>
      <c r="AE23" s="16"/>
      <c r="AF23" s="41">
        <f>AE23</f>
        <v>0</v>
      </c>
      <c r="AG23" s="15"/>
      <c r="AH23" s="18"/>
      <c r="AI23" s="15"/>
    </row>
    <row r="24" spans="1:35" s="19" customFormat="1" ht="21" customHeight="1" x14ac:dyDescent="0.55000000000000004">
      <c r="A24" s="15"/>
      <c r="B24" s="65">
        <v>2</v>
      </c>
      <c r="C24" s="22" t="s">
        <v>40</v>
      </c>
      <c r="D24" s="21">
        <f>VLOOKUP($D$22,' Base des Index'!A:H,3,0)</f>
        <v>15</v>
      </c>
      <c r="E24" s="15"/>
      <c r="F24" s="36">
        <v>0.33333333333333298</v>
      </c>
      <c r="G24" s="37">
        <v>0.5</v>
      </c>
      <c r="H24" s="36">
        <v>0.54166666666666596</v>
      </c>
      <c r="I24" s="37">
        <v>0.77083333333333304</v>
      </c>
      <c r="J24" s="46">
        <f t="shared" si="6"/>
        <v>9.5000000000000178</v>
      </c>
      <c r="K24" s="44">
        <f>((MOD(G24-F24,1)+MOD(I24-H24,1))*$B$24)*24</f>
        <v>19.000000000000036</v>
      </c>
      <c r="L24" s="67">
        <f>IF(ISERROR($K$24)*VLOOKUP($B$6,' Base des Index'!$L$1:$Q$6,CHOOSE(ROWS($1:1),2,2,2,2,2,3,4),FALSE),"",($K$24)*VLOOKUP($B$6,' Base des Index'!$L$1:$Q$6,CHOOSE(ROWS($1:1),2,2,2,2,2,3,4),FALSE))</f>
        <v>1045.000000000002</v>
      </c>
      <c r="M24" s="15"/>
      <c r="N24" s="36"/>
      <c r="O24" s="37"/>
      <c r="P24" s="45">
        <f t="shared" ref="P24:P29" si="8">MOD(O24-N24,1)</f>
        <v>0</v>
      </c>
      <c r="Q24" s="59">
        <f t="shared" ref="Q24:Q27" si="9">IF(ISERROR(P24*24)*75,"",(P24*24)*75)</f>
        <v>0</v>
      </c>
      <c r="R24" s="15"/>
      <c r="S24" s="16">
        <v>1</v>
      </c>
      <c r="T24" s="41">
        <f>((S24*$B$24*20))</f>
        <v>40</v>
      </c>
      <c r="U24" s="15"/>
      <c r="V24" s="58">
        <v>60</v>
      </c>
      <c r="W24" s="41">
        <f t="shared" si="7"/>
        <v>36</v>
      </c>
      <c r="X24" s="15"/>
      <c r="Y24" s="16">
        <v>1</v>
      </c>
      <c r="Z24" s="41">
        <f>SUM(Y24*$B$14)*25</f>
        <v>0</v>
      </c>
      <c r="AA24" s="15"/>
      <c r="AB24" s="16"/>
      <c r="AC24" s="41">
        <f>SUM(AB24*$B$24)*110</f>
        <v>0</v>
      </c>
      <c r="AD24" s="15"/>
      <c r="AE24" s="16"/>
      <c r="AF24" s="41">
        <f t="shared" ref="AF24:AF29" si="10">AE24</f>
        <v>0</v>
      </c>
      <c r="AG24" s="15"/>
      <c r="AH24" s="18"/>
      <c r="AI24" s="15"/>
    </row>
    <row r="25" spans="1:35" s="19" customFormat="1" ht="21" customHeight="1" x14ac:dyDescent="0.55000000000000004">
      <c r="A25" s="15"/>
      <c r="B25" s="65">
        <v>2</v>
      </c>
      <c r="C25" s="22" t="s">
        <v>41</v>
      </c>
      <c r="D25" s="21">
        <f>VLOOKUP($D$22,' Base des Index'!A:H,4,0)</f>
        <v>16</v>
      </c>
      <c r="E25" s="15"/>
      <c r="F25" s="36">
        <v>0.33333333333333298</v>
      </c>
      <c r="G25" s="37">
        <v>0.5</v>
      </c>
      <c r="H25" s="36">
        <v>0.54166666666666596</v>
      </c>
      <c r="I25" s="37">
        <v>0.77083333333333304</v>
      </c>
      <c r="J25" s="46">
        <f t="shared" si="6"/>
        <v>9.5000000000000178</v>
      </c>
      <c r="K25" s="44">
        <f>((MOD(G25-F25,1)+MOD(I25-H25,1))*$B$25)*24</f>
        <v>19.000000000000036</v>
      </c>
      <c r="L25" s="67">
        <f>IF(ISERROR($K$25)*VLOOKUP($B$6,' Base des Index'!$L$1:$Q$6,CHOOSE(ROWS($1:1),2,2,2,2,2,3,4),FALSE),"",($K$25)*VLOOKUP($B$6,' Base des Index'!$L$1:$Q$6,CHOOSE(ROWS($1:1),2,2,2,2,2,3,4),FALSE))</f>
        <v>1045.000000000002</v>
      </c>
      <c r="M25" s="15"/>
      <c r="N25" s="36"/>
      <c r="O25" s="37"/>
      <c r="P25" s="45">
        <f t="shared" si="8"/>
        <v>0</v>
      </c>
      <c r="Q25" s="59">
        <f t="shared" si="9"/>
        <v>0</v>
      </c>
      <c r="R25" s="15"/>
      <c r="S25" s="16">
        <v>1</v>
      </c>
      <c r="T25" s="41">
        <f>((S25*$B$25)*20)</f>
        <v>40</v>
      </c>
      <c r="U25" s="15"/>
      <c r="V25" s="58">
        <v>60</v>
      </c>
      <c r="W25" s="41">
        <f t="shared" si="7"/>
        <v>36</v>
      </c>
      <c r="X25" s="15"/>
      <c r="Y25" s="16">
        <v>1</v>
      </c>
      <c r="Z25" s="41">
        <f>SUM(Y25*$B$15)*25</f>
        <v>25</v>
      </c>
      <c r="AA25" s="15"/>
      <c r="AB25" s="16"/>
      <c r="AC25" s="41">
        <f>SUM(AB25*$B$25)*110</f>
        <v>0</v>
      </c>
      <c r="AD25" s="15"/>
      <c r="AE25" s="16"/>
      <c r="AF25" s="41">
        <f t="shared" si="10"/>
        <v>0</v>
      </c>
      <c r="AG25" s="15"/>
      <c r="AH25" s="18"/>
      <c r="AI25" s="15"/>
    </row>
    <row r="26" spans="1:35" s="19" customFormat="1" ht="21" customHeight="1" x14ac:dyDescent="0.55000000000000004">
      <c r="A26" s="15"/>
      <c r="B26" s="65">
        <v>2</v>
      </c>
      <c r="C26" s="22" t="s">
        <v>34</v>
      </c>
      <c r="D26" s="21">
        <f>VLOOKUP($D$22,' Base des Index'!A:H,5,0)</f>
        <v>17</v>
      </c>
      <c r="E26" s="15"/>
      <c r="F26" s="36">
        <v>0.33333333333333298</v>
      </c>
      <c r="G26" s="37">
        <v>0.41666666666666702</v>
      </c>
      <c r="H26" s="36"/>
      <c r="I26" s="37"/>
      <c r="J26" s="46">
        <f t="shared" si="6"/>
        <v>2.0000000000000169</v>
      </c>
      <c r="K26" s="44">
        <f>((MOD(G26-F26,1)+MOD(I26-H26,1))*$B$26)*24</f>
        <v>4.0000000000000338</v>
      </c>
      <c r="L26" s="67">
        <f>IF(ISERROR($K$26)*VLOOKUP($B$6,' Base des Index'!$L$1:$Q$6,CHOOSE(ROWS($1:1),2,2,2,2,2,3,4),FALSE),"",($K$26)*VLOOKUP($B$6,' Base des Index'!$L$1:$Q$6,CHOOSE(ROWS($1:1),2,2,2,2,2,3,4),FALSE))</f>
        <v>220.00000000000185</v>
      </c>
      <c r="M26" s="15"/>
      <c r="N26" s="36"/>
      <c r="O26" s="37"/>
      <c r="P26" s="45">
        <f t="shared" si="8"/>
        <v>0</v>
      </c>
      <c r="Q26" s="59">
        <f t="shared" si="9"/>
        <v>0</v>
      </c>
      <c r="R26" s="15"/>
      <c r="S26" s="16"/>
      <c r="T26" s="41">
        <f>((S26*$B$26)*20)</f>
        <v>0</v>
      </c>
      <c r="U26" s="15"/>
      <c r="V26" s="58">
        <v>60</v>
      </c>
      <c r="W26" s="41">
        <f t="shared" si="7"/>
        <v>36</v>
      </c>
      <c r="X26" s="15"/>
      <c r="Y26" s="16">
        <v>1</v>
      </c>
      <c r="Z26" s="41">
        <f>SUM(Y26*$B$16)*25</f>
        <v>0</v>
      </c>
      <c r="AA26" s="15"/>
      <c r="AB26" s="16"/>
      <c r="AC26" s="41">
        <f>SUM(AB26*$B$26)*110</f>
        <v>0</v>
      </c>
      <c r="AD26" s="15"/>
      <c r="AE26" s="16"/>
      <c r="AF26" s="41">
        <f t="shared" si="10"/>
        <v>0</v>
      </c>
      <c r="AG26" s="15"/>
      <c r="AH26" s="18"/>
      <c r="AI26" s="15"/>
    </row>
    <row r="27" spans="1:35" s="19" customFormat="1" ht="21" customHeight="1" x14ac:dyDescent="0.55000000000000004">
      <c r="A27" s="15"/>
      <c r="B27" s="65"/>
      <c r="C27" s="22" t="s">
        <v>42</v>
      </c>
      <c r="D27" s="21">
        <f>VLOOKUP($D$22,' Base des Index'!A:H,6,0)</f>
        <v>18</v>
      </c>
      <c r="E27" s="15"/>
      <c r="F27" s="36"/>
      <c r="G27" s="37"/>
      <c r="H27" s="36"/>
      <c r="I27" s="37"/>
      <c r="J27" s="46">
        <f t="shared" si="6"/>
        <v>0</v>
      </c>
      <c r="K27" s="44">
        <f>((MOD(G27-F27,1)+MOD(I27-H27,1))*$B$27)*24</f>
        <v>0</v>
      </c>
      <c r="L27" s="67">
        <f>IF(ISERROR($K$27)*VLOOKUP($B$6,' Base des Index'!$L$1:$Q$6,CHOOSE(ROWS($1:1),2,2,2,2,2,3,4),FALSE),"",($K$27)*VLOOKUP($B$6,' Base des Index'!$L$1:$Q$6,CHOOSE(ROWS($1:1),2,2,2,2,2,3,4),FALSE))</f>
        <v>0</v>
      </c>
      <c r="M27" s="15"/>
      <c r="N27" s="36"/>
      <c r="O27" s="37"/>
      <c r="P27" s="45">
        <f t="shared" si="8"/>
        <v>0</v>
      </c>
      <c r="Q27" s="59">
        <f t="shared" si="9"/>
        <v>0</v>
      </c>
      <c r="R27" s="15"/>
      <c r="S27" s="16"/>
      <c r="T27" s="41">
        <f>((S27*$B$27)*20)</f>
        <v>0</v>
      </c>
      <c r="U27" s="15"/>
      <c r="V27" s="58"/>
      <c r="W27" s="41">
        <f t="shared" si="7"/>
        <v>0</v>
      </c>
      <c r="X27" s="15"/>
      <c r="Y27" s="16"/>
      <c r="Z27" s="41">
        <f>SUM(Y27*$B$17)*25</f>
        <v>0</v>
      </c>
      <c r="AA27" s="15"/>
      <c r="AB27" s="16"/>
      <c r="AC27" s="41">
        <f>SUM(AB27*$B$27)*110</f>
        <v>0</v>
      </c>
      <c r="AD27" s="15"/>
      <c r="AE27" s="16"/>
      <c r="AF27" s="41">
        <f t="shared" si="10"/>
        <v>0</v>
      </c>
      <c r="AG27" s="15"/>
      <c r="AH27" s="18"/>
      <c r="AI27" s="15"/>
    </row>
    <row r="28" spans="1:35" s="19" customFormat="1" ht="21" customHeight="1" x14ac:dyDescent="0.55000000000000004">
      <c r="A28" s="15"/>
      <c r="B28" s="65"/>
      <c r="C28" s="22" t="s">
        <v>43</v>
      </c>
      <c r="D28" s="21">
        <f>VLOOKUP($D$22,' Base des Index'!A:H,7,0)</f>
        <v>19</v>
      </c>
      <c r="E28" s="15"/>
      <c r="F28" s="36"/>
      <c r="G28" s="37"/>
      <c r="H28" s="36"/>
      <c r="I28" s="37"/>
      <c r="J28" s="46">
        <f t="shared" si="6"/>
        <v>0</v>
      </c>
      <c r="K28" s="44">
        <f>((MOD(G28-F28,1)+MOD(I28-H28,1))*$B$28)*24</f>
        <v>0</v>
      </c>
      <c r="L28" s="67">
        <f>IF(ISERROR($K$28)*VLOOKUP($B$6,' Base des Index'!$L$1:$Q$6,CHOOSE(ROWS($1:6),2,2,2,2,2,3,4),FALSE),"",($K$28)*VLOOKUP($B$6,' Base des Index'!$L$1:$Q$6,CHOOSE(ROWS($1:6),2,2,2,2,2,3,4),FALSE))</f>
        <v>0</v>
      </c>
      <c r="M28" s="15"/>
      <c r="N28" s="36"/>
      <c r="O28" s="37"/>
      <c r="P28" s="45">
        <f t="shared" si="8"/>
        <v>0</v>
      </c>
      <c r="Q28" s="59">
        <f>IF(ISERROR(P28*24)*110,"",(P28*24)*110)</f>
        <v>0</v>
      </c>
      <c r="R28" s="15"/>
      <c r="S28" s="16"/>
      <c r="T28" s="41">
        <f>((S28*$B$28)*20)</f>
        <v>0</v>
      </c>
      <c r="U28" s="15"/>
      <c r="V28" s="58"/>
      <c r="W28" s="41">
        <f t="shared" si="7"/>
        <v>0</v>
      </c>
      <c r="X28" s="15"/>
      <c r="Y28" s="16"/>
      <c r="Z28" s="41">
        <f>SUM(Y28*$B$18)*30</f>
        <v>0</v>
      </c>
      <c r="AA28" s="15"/>
      <c r="AB28" s="17"/>
      <c r="AC28" s="41">
        <f>SUM(AB28*$B$28)*110</f>
        <v>0</v>
      </c>
      <c r="AD28" s="15"/>
      <c r="AE28" s="17"/>
      <c r="AF28" s="41">
        <f t="shared" si="10"/>
        <v>0</v>
      </c>
      <c r="AG28" s="15"/>
      <c r="AH28" s="18"/>
      <c r="AI28" s="15"/>
    </row>
    <row r="29" spans="1:35" s="19" customFormat="1" ht="21" customHeight="1" thickBot="1" x14ac:dyDescent="0.6">
      <c r="B29" s="66"/>
      <c r="C29" s="23" t="s">
        <v>39</v>
      </c>
      <c r="D29" s="24">
        <f>VLOOKUP($D$22,' Base des Index'!A:H,8,0)</f>
        <v>20</v>
      </c>
      <c r="F29" s="36"/>
      <c r="G29" s="37"/>
      <c r="H29" s="36"/>
      <c r="I29" s="37"/>
      <c r="J29" s="46">
        <f t="shared" si="6"/>
        <v>0</v>
      </c>
      <c r="K29" s="44">
        <f>((MOD(G29-F29,1)+MOD(I29-H29,1))*$B$29)*24</f>
        <v>0</v>
      </c>
      <c r="L29" s="67">
        <f>IF(ISERROR($K$29)*VLOOKUP($B$6,' Base des Index'!$L$1:$Q$6,CHOOSE(ROWS($1:7),2,2,2,2,2,3,4),FALSE),"",($K$29))*VLOOKUP($B$6,' Base des Index'!$L$1:$Q$6,CHOOSE(ROWS($1:7),2,2,2,2,2,3,4),FALSE)</f>
        <v>0</v>
      </c>
      <c r="N29" s="38"/>
      <c r="O29" s="39"/>
      <c r="P29" s="45">
        <f t="shared" si="8"/>
        <v>0</v>
      </c>
      <c r="Q29" s="59">
        <f>IF(ISERROR(P29*24)*110,"",(P29*24)*110)</f>
        <v>0</v>
      </c>
      <c r="S29" s="25"/>
      <c r="T29" s="41">
        <f>((S29*$B$29)*20)</f>
        <v>0</v>
      </c>
      <c r="V29" s="58"/>
      <c r="W29" s="42">
        <f t="shared" si="7"/>
        <v>0</v>
      </c>
      <c r="Y29" s="16"/>
      <c r="Z29" s="41">
        <f>SUM(Y29*$B$19)*30</f>
        <v>0</v>
      </c>
      <c r="AB29" s="26"/>
      <c r="AC29" s="41">
        <f>SUM(AB29*$B$29)*110</f>
        <v>0</v>
      </c>
      <c r="AE29" s="26"/>
      <c r="AF29" s="42">
        <f t="shared" si="10"/>
        <v>0</v>
      </c>
      <c r="AH29" s="27"/>
      <c r="AI29" s="15"/>
    </row>
    <row r="30" spans="1:35" s="28" customFormat="1" ht="21" customHeight="1" thickBot="1" x14ac:dyDescent="0.6">
      <c r="C30" s="77" t="s">
        <v>26</v>
      </c>
      <c r="D30" s="78"/>
      <c r="F30" s="79"/>
      <c r="G30" s="80"/>
      <c r="H30" s="80"/>
      <c r="I30" s="81"/>
      <c r="J30" s="48">
        <f>SUM(J23:J29)</f>
        <v>30.500000000000071</v>
      </c>
      <c r="K30" s="47">
        <f>SUM(K23:K29)</f>
        <v>61.000000000000142</v>
      </c>
      <c r="L30" s="30">
        <f>SUM(L23:L29)</f>
        <v>3355.0000000000082</v>
      </c>
      <c r="N30" s="79"/>
      <c r="O30" s="81"/>
      <c r="P30" s="29">
        <f>SUM(P23:P29)</f>
        <v>0</v>
      </c>
      <c r="Q30" s="30">
        <f>SUM(Q23:Q29)</f>
        <v>0</v>
      </c>
      <c r="S30" s="69">
        <f>SUM(S23:S29)</f>
        <v>3</v>
      </c>
      <c r="T30" s="30">
        <f>SUM(T23:T29)</f>
        <v>120</v>
      </c>
      <c r="V30" s="68">
        <f>SUM(V23:V29)</f>
        <v>240</v>
      </c>
      <c r="W30" s="30">
        <f>SUM(W23:W29)</f>
        <v>144</v>
      </c>
      <c r="Y30" s="29">
        <f>SUM(Y24:Y29)</f>
        <v>3</v>
      </c>
      <c r="Z30" s="30">
        <f>SUM(Z23:Z29)</f>
        <v>25</v>
      </c>
      <c r="AB30" s="68">
        <f>SUM(AB23:AB29)</f>
        <v>0</v>
      </c>
      <c r="AC30" s="30">
        <f>SUM(AC23:AC29)</f>
        <v>0</v>
      </c>
      <c r="AE30" s="68">
        <f>SUM(AE23:AE29)</f>
        <v>0</v>
      </c>
      <c r="AF30" s="30">
        <f>SUM(AF23:AF29)</f>
        <v>0</v>
      </c>
      <c r="AH30" s="40">
        <f>SUM(L30+T30+Z30+W30+Q30+AF30+AC30)</f>
        <v>3644.0000000000082</v>
      </c>
      <c r="AI30" s="31"/>
    </row>
    <row r="31" spans="1:35" ht="7.9" customHeight="1" thickBot="1" x14ac:dyDescent="0.6"/>
    <row r="32" spans="1:35" ht="52.5" customHeight="1" thickBot="1" x14ac:dyDescent="0.6">
      <c r="A32" s="10"/>
      <c r="B32" s="13" t="s">
        <v>70</v>
      </c>
      <c r="C32" s="56" t="s">
        <v>33</v>
      </c>
      <c r="D32" s="57">
        <v>7</v>
      </c>
      <c r="E32" s="10"/>
      <c r="F32" s="75" t="s">
        <v>24</v>
      </c>
      <c r="G32" s="76"/>
      <c r="H32" s="75" t="s">
        <v>25</v>
      </c>
      <c r="I32" s="76"/>
      <c r="J32" s="70" t="s">
        <v>63</v>
      </c>
      <c r="K32" s="33" t="s">
        <v>32</v>
      </c>
      <c r="L32" s="11" t="s">
        <v>27</v>
      </c>
      <c r="M32" s="10"/>
      <c r="N32" s="75" t="s">
        <v>36</v>
      </c>
      <c r="O32" s="76"/>
      <c r="P32" s="13" t="s">
        <v>37</v>
      </c>
      <c r="Q32" s="11" t="s">
        <v>27</v>
      </c>
      <c r="R32" s="10"/>
      <c r="S32" s="13" t="s">
        <v>60</v>
      </c>
      <c r="T32" s="11" t="s">
        <v>27</v>
      </c>
      <c r="U32" s="10"/>
      <c r="V32" s="14" t="s">
        <v>35</v>
      </c>
      <c r="W32" s="11" t="s">
        <v>27</v>
      </c>
      <c r="X32" s="10"/>
      <c r="Y32" s="14" t="s">
        <v>62</v>
      </c>
      <c r="Z32" s="11" t="s">
        <v>27</v>
      </c>
      <c r="AA32" s="10"/>
      <c r="AB32" s="14" t="s">
        <v>61</v>
      </c>
      <c r="AC32" s="11" t="s">
        <v>27</v>
      </c>
      <c r="AD32" s="10"/>
      <c r="AE32" s="14" t="s">
        <v>52</v>
      </c>
      <c r="AF32" s="11" t="s">
        <v>27</v>
      </c>
      <c r="AG32" s="10"/>
      <c r="AH32" s="12" t="s">
        <v>7</v>
      </c>
      <c r="AI32" s="10"/>
    </row>
    <row r="33" spans="1:35" s="19" customFormat="1" ht="21" customHeight="1" x14ac:dyDescent="0.55000000000000004">
      <c r="A33" s="15"/>
      <c r="B33" s="64"/>
      <c r="C33" s="20" t="s">
        <v>51</v>
      </c>
      <c r="D33" s="21">
        <f>VLOOKUP($D$32,' Base des Index'!A:H,2,0)</f>
        <v>14</v>
      </c>
      <c r="E33" s="15"/>
      <c r="F33" s="36"/>
      <c r="G33" s="37"/>
      <c r="H33" s="36"/>
      <c r="I33" s="37"/>
      <c r="J33" s="46">
        <f t="shared" ref="J33:J39" si="11">((MOD(G33-F33,1)+MOD(I33-H33,1))*24)</f>
        <v>0</v>
      </c>
      <c r="K33" s="44">
        <f>((MOD(G33-F33,1)+MOD(I33-H33,1))*$B$33)*24</f>
        <v>0</v>
      </c>
      <c r="L33" s="67">
        <f>IF(ISERROR($K$33)*VLOOKUP($B$6,' Base des Index'!$L$1:$Q$6,CHOOSE(ROWS($1:1),2,2,2,2,2,3,4),FALSE),"",($K$33)*VLOOKUP($B$6,' Base des Index'!$L$1:$Q$6,CHOOSE(ROWS($1:1),2,2,2,2,2,3,4),FALSE))</f>
        <v>0</v>
      </c>
      <c r="M33" s="15"/>
      <c r="N33" s="34"/>
      <c r="O33" s="35"/>
      <c r="P33" s="45">
        <f>MOD(O33-N33,1)</f>
        <v>0</v>
      </c>
      <c r="Q33" s="59">
        <f>IF(ISERROR(P33*24)*75,"",(P33*24)*75)</f>
        <v>0</v>
      </c>
      <c r="R33" s="15"/>
      <c r="S33" s="16"/>
      <c r="T33" s="41">
        <f>((S33*$B$33)*20)</f>
        <v>0</v>
      </c>
      <c r="U33" s="15"/>
      <c r="V33" s="58"/>
      <c r="W33" s="41">
        <f t="shared" ref="W33:W39" si="12">SUM(V33*0.6)</f>
        <v>0</v>
      </c>
      <c r="X33" s="15"/>
      <c r="Y33" s="16"/>
      <c r="Z33" s="41">
        <f>SUM(Y33*$B$33)*25</f>
        <v>0</v>
      </c>
      <c r="AA33" s="15"/>
      <c r="AB33" s="16"/>
      <c r="AC33" s="41">
        <f>SUM(AB33*$B$33)*110</f>
        <v>0</v>
      </c>
      <c r="AD33" s="15"/>
      <c r="AE33" s="16"/>
      <c r="AF33" s="41">
        <f>AE33</f>
        <v>0</v>
      </c>
      <c r="AG33" s="15"/>
      <c r="AH33" s="18"/>
      <c r="AI33" s="15"/>
    </row>
    <row r="34" spans="1:35" s="19" customFormat="1" ht="21" customHeight="1" x14ac:dyDescent="0.55000000000000004">
      <c r="A34" s="15"/>
      <c r="B34" s="65"/>
      <c r="C34" s="22" t="s">
        <v>40</v>
      </c>
      <c r="D34" s="21">
        <f>VLOOKUP($D$32,' Base des Index'!A:H,3,0)</f>
        <v>15</v>
      </c>
      <c r="E34" s="15"/>
      <c r="F34" s="36"/>
      <c r="G34" s="37"/>
      <c r="H34" s="36"/>
      <c r="I34" s="37"/>
      <c r="J34" s="46">
        <f t="shared" si="11"/>
        <v>0</v>
      </c>
      <c r="K34" s="44">
        <f>((MOD(G34-F34,1)+MOD(I34-H34,1))*$B$34)*24</f>
        <v>0</v>
      </c>
      <c r="L34" s="67">
        <f>IF(ISERROR($K$34)*VLOOKUP($B$6,' Base des Index'!$L$1:$Q$6,CHOOSE(ROWS($1:1),2,2,2,2,2,3,4),FALSE),"",($K$34)*VLOOKUP($B$6,' Base des Index'!$L$1:$Q$6,CHOOSE(ROWS($1:1),2,2,2,2,2,3,4),FALSE))</f>
        <v>0</v>
      </c>
      <c r="M34" s="15"/>
      <c r="N34" s="36"/>
      <c r="O34" s="37"/>
      <c r="P34" s="45">
        <f t="shared" ref="P34:P39" si="13">MOD(O34-N34,1)</f>
        <v>0</v>
      </c>
      <c r="Q34" s="59">
        <f t="shared" ref="Q34:Q37" si="14">IF(ISERROR(P34*24)*75,"",(P34*24)*75)</f>
        <v>0</v>
      </c>
      <c r="R34" s="15"/>
      <c r="S34" s="16"/>
      <c r="T34" s="41">
        <f>((S34*$B$34*20))</f>
        <v>0</v>
      </c>
      <c r="U34" s="15"/>
      <c r="V34" s="58"/>
      <c r="W34" s="41">
        <f t="shared" si="12"/>
        <v>0</v>
      </c>
      <c r="X34" s="15"/>
      <c r="Y34" s="16"/>
      <c r="Z34" s="41">
        <f>SUM(Y34*$B$34)*25</f>
        <v>0</v>
      </c>
      <c r="AA34" s="15"/>
      <c r="AB34" s="16"/>
      <c r="AC34" s="41">
        <f>SUM(AB34*$B$34)*110</f>
        <v>0</v>
      </c>
      <c r="AD34" s="15"/>
      <c r="AE34" s="16"/>
      <c r="AF34" s="41">
        <f t="shared" ref="AF34:AF39" si="15">AE34</f>
        <v>0</v>
      </c>
      <c r="AG34" s="15"/>
      <c r="AH34" s="18"/>
      <c r="AI34" s="15"/>
    </row>
    <row r="35" spans="1:35" s="19" customFormat="1" ht="21" customHeight="1" x14ac:dyDescent="0.55000000000000004">
      <c r="A35" s="15"/>
      <c r="B35" s="65"/>
      <c r="C35" s="22" t="s">
        <v>41</v>
      </c>
      <c r="D35" s="21">
        <f>VLOOKUP($D$32,' Base des Index'!A:H,4,0)</f>
        <v>16</v>
      </c>
      <c r="E35" s="15"/>
      <c r="F35" s="36"/>
      <c r="G35" s="37"/>
      <c r="H35" s="36"/>
      <c r="I35" s="37"/>
      <c r="J35" s="46">
        <f t="shared" si="11"/>
        <v>0</v>
      </c>
      <c r="K35" s="44">
        <f>((MOD(G35-F35,1)+MOD(I35-H35,1))*$B$35)*24</f>
        <v>0</v>
      </c>
      <c r="L35" s="67">
        <f>IF(ISERROR($K$35)*VLOOKUP($B$6,' Base des Index'!$L$1:$Q$6,CHOOSE(ROWS($1:1),2,2,2,2,2,3,4),FALSE),"",($K$35)*VLOOKUP($B$6,' Base des Index'!$L$1:$Q$6,CHOOSE(ROWS($1:1),2,2,2,2,2,3,4),FALSE))</f>
        <v>0</v>
      </c>
      <c r="M35" s="15"/>
      <c r="N35" s="36"/>
      <c r="O35" s="37"/>
      <c r="P35" s="45">
        <f t="shared" si="13"/>
        <v>0</v>
      </c>
      <c r="Q35" s="59">
        <f t="shared" si="14"/>
        <v>0</v>
      </c>
      <c r="R35" s="15"/>
      <c r="S35" s="16"/>
      <c r="T35" s="41">
        <f>((S35*$B$35)*20)</f>
        <v>0</v>
      </c>
      <c r="U35" s="15"/>
      <c r="V35" s="58"/>
      <c r="W35" s="41">
        <f t="shared" si="12"/>
        <v>0</v>
      </c>
      <c r="X35" s="15"/>
      <c r="Y35" s="16"/>
      <c r="Z35" s="41">
        <f>SUM(Y35*$B$35)*25</f>
        <v>0</v>
      </c>
      <c r="AA35" s="15"/>
      <c r="AB35" s="16"/>
      <c r="AC35" s="41">
        <f>SUM(AB35*$B$35)*110</f>
        <v>0</v>
      </c>
      <c r="AD35" s="15"/>
      <c r="AE35" s="16"/>
      <c r="AF35" s="41">
        <f t="shared" si="15"/>
        <v>0</v>
      </c>
      <c r="AG35" s="15"/>
      <c r="AH35" s="18"/>
      <c r="AI35" s="15"/>
    </row>
    <row r="36" spans="1:35" s="19" customFormat="1" ht="21" customHeight="1" x14ac:dyDescent="0.55000000000000004">
      <c r="A36" s="15"/>
      <c r="B36" s="65"/>
      <c r="C36" s="22" t="s">
        <v>34</v>
      </c>
      <c r="D36" s="21">
        <f>VLOOKUP($D$32,' Base des Index'!A:H,5,0)</f>
        <v>17</v>
      </c>
      <c r="E36" s="15"/>
      <c r="F36" s="36"/>
      <c r="G36" s="37"/>
      <c r="H36" s="36"/>
      <c r="I36" s="37"/>
      <c r="J36" s="46">
        <f t="shared" si="11"/>
        <v>0</v>
      </c>
      <c r="K36" s="44">
        <f>((MOD(G36-F36,1)+MOD(I36-H36,1))*$B$36)*24</f>
        <v>0</v>
      </c>
      <c r="L36" s="67">
        <f>IF(ISERROR($K$36)*VLOOKUP($B$6,' Base des Index'!$L$1:$Q$6,CHOOSE(ROWS($1:1),2,2,2,2,2,3,4),FALSE),"",($K$36)*VLOOKUP($B$6,' Base des Index'!$L$1:$Q$6,CHOOSE(ROWS($1:1),2,2,2,2,2,3,4),FALSE))</f>
        <v>0</v>
      </c>
      <c r="M36" s="15"/>
      <c r="N36" s="36"/>
      <c r="O36" s="37"/>
      <c r="P36" s="45">
        <f t="shared" si="13"/>
        <v>0</v>
      </c>
      <c r="Q36" s="59">
        <f t="shared" si="14"/>
        <v>0</v>
      </c>
      <c r="R36" s="15"/>
      <c r="S36" s="16"/>
      <c r="T36" s="41">
        <f>((S36*$B$36)*20)</f>
        <v>0</v>
      </c>
      <c r="U36" s="15"/>
      <c r="V36" s="58"/>
      <c r="W36" s="41">
        <f t="shared" si="12"/>
        <v>0</v>
      </c>
      <c r="X36" s="15"/>
      <c r="Y36" s="16"/>
      <c r="Z36" s="41">
        <f>SUM(Y36*$B$36)*25</f>
        <v>0</v>
      </c>
      <c r="AA36" s="15"/>
      <c r="AB36" s="16"/>
      <c r="AC36" s="41">
        <f>SUM(AB36*$B$36)*110</f>
        <v>0</v>
      </c>
      <c r="AD36" s="15"/>
      <c r="AE36" s="16"/>
      <c r="AF36" s="41">
        <f t="shared" si="15"/>
        <v>0</v>
      </c>
      <c r="AG36" s="15"/>
      <c r="AH36" s="18"/>
      <c r="AI36" s="15"/>
    </row>
    <row r="37" spans="1:35" s="19" customFormat="1" ht="21" customHeight="1" x14ac:dyDescent="0.55000000000000004">
      <c r="A37" s="15"/>
      <c r="B37" s="65"/>
      <c r="C37" s="22" t="s">
        <v>42</v>
      </c>
      <c r="D37" s="21">
        <f>VLOOKUP($D$32,' Base des Index'!A:H,6,0)</f>
        <v>18</v>
      </c>
      <c r="E37" s="15"/>
      <c r="F37" s="36"/>
      <c r="G37" s="37"/>
      <c r="H37" s="36"/>
      <c r="I37" s="37"/>
      <c r="J37" s="46">
        <f t="shared" si="11"/>
        <v>0</v>
      </c>
      <c r="K37" s="44">
        <f>((MOD(G37-F37,1)+MOD(I37-H37,1))*$B$37)*24</f>
        <v>0</v>
      </c>
      <c r="L37" s="67">
        <f>IF(ISERROR($K$37)*VLOOKUP($B$6,' Base des Index'!$L$1:$Q$6,CHOOSE(ROWS($1:1),2,2,2,2,2,3,4),FALSE),"",($K$37)*VLOOKUP($B$6,' Base des Index'!$L$1:$Q$6,CHOOSE(ROWS($1:1),2,2,2,2,2,3,4),FALSE))</f>
        <v>0</v>
      </c>
      <c r="M37" s="15"/>
      <c r="N37" s="36"/>
      <c r="O37" s="37"/>
      <c r="P37" s="45">
        <f t="shared" si="13"/>
        <v>0</v>
      </c>
      <c r="Q37" s="59">
        <f t="shared" si="14"/>
        <v>0</v>
      </c>
      <c r="R37" s="15"/>
      <c r="S37" s="16"/>
      <c r="T37" s="41">
        <f>((S37*$B$37)*20)</f>
        <v>0</v>
      </c>
      <c r="U37" s="15"/>
      <c r="V37" s="58"/>
      <c r="W37" s="41">
        <f t="shared" si="12"/>
        <v>0</v>
      </c>
      <c r="X37" s="15"/>
      <c r="Y37" s="16"/>
      <c r="Z37" s="41">
        <f>SUM(Y37*$B$37)*25</f>
        <v>0</v>
      </c>
      <c r="AA37" s="15"/>
      <c r="AB37" s="16"/>
      <c r="AC37" s="41">
        <f>SUM(AB37*$B$37)*110</f>
        <v>0</v>
      </c>
      <c r="AD37" s="15"/>
      <c r="AE37" s="16"/>
      <c r="AF37" s="41">
        <f t="shared" si="15"/>
        <v>0</v>
      </c>
      <c r="AG37" s="15"/>
      <c r="AH37" s="18"/>
      <c r="AI37" s="15"/>
    </row>
    <row r="38" spans="1:35" s="19" customFormat="1" ht="21" customHeight="1" x14ac:dyDescent="0.55000000000000004">
      <c r="A38" s="15"/>
      <c r="B38" s="65"/>
      <c r="C38" s="22" t="s">
        <v>43</v>
      </c>
      <c r="D38" s="21">
        <f>VLOOKUP($D$32,' Base des Index'!A:H,7,0)</f>
        <v>19</v>
      </c>
      <c r="E38" s="15"/>
      <c r="F38" s="36"/>
      <c r="G38" s="37"/>
      <c r="H38" s="36"/>
      <c r="I38" s="37"/>
      <c r="J38" s="46">
        <f t="shared" si="11"/>
        <v>0</v>
      </c>
      <c r="K38" s="44">
        <f>((MOD(G38-F38,1)+MOD(I38-H38,1))*$B$38)*24</f>
        <v>0</v>
      </c>
      <c r="L38" s="67">
        <f>IF(ISERROR($K$38)*VLOOKUP($B$6,' Base des Index'!$L$1:$Q$6,CHOOSE(ROWS($1:6),2,2,2,2,2,3,4),FALSE),"",($K$38)*VLOOKUP($B$6,' Base des Index'!$L$1:$Q$6,CHOOSE(ROWS($1:6),2,2,2,2,2,3,4),FALSE))</f>
        <v>0</v>
      </c>
      <c r="M38" s="15"/>
      <c r="N38" s="36"/>
      <c r="O38" s="37"/>
      <c r="P38" s="45">
        <f t="shared" si="13"/>
        <v>0</v>
      </c>
      <c r="Q38" s="59">
        <f>IF(ISERROR(P38*24)*110,"",(P38*24)*110)</f>
        <v>0</v>
      </c>
      <c r="R38" s="15"/>
      <c r="S38" s="16"/>
      <c r="T38" s="41">
        <f>((S38*$B$38)*20)</f>
        <v>0</v>
      </c>
      <c r="U38" s="15"/>
      <c r="V38" s="58"/>
      <c r="W38" s="41">
        <f t="shared" si="12"/>
        <v>0</v>
      </c>
      <c r="X38" s="15"/>
      <c r="Y38" s="16"/>
      <c r="Z38" s="41">
        <f>SUM(Y38*$B$38)*30</f>
        <v>0</v>
      </c>
      <c r="AA38" s="15"/>
      <c r="AB38" s="17"/>
      <c r="AC38" s="41">
        <f>SUM(AB38*$B$38)*110</f>
        <v>0</v>
      </c>
      <c r="AD38" s="15"/>
      <c r="AE38" s="17"/>
      <c r="AF38" s="41">
        <f t="shared" si="15"/>
        <v>0</v>
      </c>
      <c r="AG38" s="15"/>
      <c r="AH38" s="18"/>
      <c r="AI38" s="15"/>
    </row>
    <row r="39" spans="1:35" s="19" customFormat="1" ht="21" customHeight="1" thickBot="1" x14ac:dyDescent="0.6">
      <c r="B39" s="66"/>
      <c r="C39" s="23" t="s">
        <v>39</v>
      </c>
      <c r="D39" s="24">
        <f>VLOOKUP($D$32,' Base des Index'!A:H,8,0)</f>
        <v>20</v>
      </c>
      <c r="F39" s="36"/>
      <c r="G39" s="37"/>
      <c r="H39" s="36"/>
      <c r="I39" s="37"/>
      <c r="J39" s="46">
        <f t="shared" si="11"/>
        <v>0</v>
      </c>
      <c r="K39" s="44">
        <f>((MOD(G39-F39,1)+MOD(I39-H39,1))*$B$39)*24</f>
        <v>0</v>
      </c>
      <c r="L39" s="67">
        <f>IF(ISERROR($K$39)*VLOOKUP($B$6,' Base des Index'!$L$1:$Q$6,CHOOSE(ROWS($1:7),2,2,2,2,2,3,4),FALSE),"",($K$39)*VLOOKUP($B$6,' Base des Index'!$L$1:$Q$6,CHOOSE(ROWS($1:7),2,2,2,2,2,3,4),FALSE))</f>
        <v>0</v>
      </c>
      <c r="N39" s="38"/>
      <c r="O39" s="39"/>
      <c r="P39" s="45">
        <f t="shared" si="13"/>
        <v>0</v>
      </c>
      <c r="Q39" s="59">
        <f>IF(ISERROR(P39*24)*110,"",(P39*24)*110)</f>
        <v>0</v>
      </c>
      <c r="S39" s="25"/>
      <c r="T39" s="41">
        <f>((S39*$B$39)*20)</f>
        <v>0</v>
      </c>
      <c r="V39" s="58"/>
      <c r="W39" s="42">
        <f t="shared" si="12"/>
        <v>0</v>
      </c>
      <c r="Y39" s="16"/>
      <c r="Z39" s="41">
        <f>SUM(Y39*$B$39)*30</f>
        <v>0</v>
      </c>
      <c r="AB39" s="26"/>
      <c r="AC39" s="41">
        <f>SUM(AB39*$B$39)*110</f>
        <v>0</v>
      </c>
      <c r="AE39" s="26"/>
      <c r="AF39" s="42">
        <f t="shared" si="15"/>
        <v>0</v>
      </c>
      <c r="AH39" s="27"/>
      <c r="AI39" s="15"/>
    </row>
    <row r="40" spans="1:35" s="28" customFormat="1" ht="21" customHeight="1" thickBot="1" x14ac:dyDescent="0.6">
      <c r="C40" s="77" t="s">
        <v>26</v>
      </c>
      <c r="D40" s="78"/>
      <c r="F40" s="79"/>
      <c r="G40" s="80"/>
      <c r="H40" s="80"/>
      <c r="I40" s="81"/>
      <c r="J40" s="48">
        <f>SUM(J33:J39)</f>
        <v>0</v>
      </c>
      <c r="K40" s="47">
        <f>SUM(K33:K39)</f>
        <v>0</v>
      </c>
      <c r="L40" s="30">
        <f>SUM(L33:L39)</f>
        <v>0</v>
      </c>
      <c r="N40" s="79"/>
      <c r="O40" s="81"/>
      <c r="P40" s="29">
        <f>SUM(P33:P39)</f>
        <v>0</v>
      </c>
      <c r="Q40" s="30">
        <f>SUM(Q33:Q39)</f>
        <v>0</v>
      </c>
      <c r="S40" s="69">
        <f>SUM(S33:S39)</f>
        <v>0</v>
      </c>
      <c r="T40" s="30">
        <f>SUM(T33:T39)</f>
        <v>0</v>
      </c>
      <c r="V40" s="68">
        <f>SUM(V33:V39)</f>
        <v>0</v>
      </c>
      <c r="W40" s="30">
        <f>SUM(W33:W39)</f>
        <v>0</v>
      </c>
      <c r="Y40" s="29">
        <f>SUM(Y34:Y39)</f>
        <v>0</v>
      </c>
      <c r="Z40" s="30">
        <f>SUM(Z33:Z39)</f>
        <v>0</v>
      </c>
      <c r="AB40" s="68">
        <f>SUM(AB33:AB39)</f>
        <v>0</v>
      </c>
      <c r="AC40" s="30">
        <f>SUM(AC33:AC39)</f>
        <v>0</v>
      </c>
      <c r="AE40" s="68">
        <f>SUM(AE33:AE39)</f>
        <v>0</v>
      </c>
      <c r="AF40" s="30">
        <f>SUM(AF33:AF39)</f>
        <v>0</v>
      </c>
      <c r="AH40" s="40">
        <f>SUM(L40+T40+Z40+W40+Q40+AF40+AC40)</f>
        <v>0</v>
      </c>
      <c r="AI40" s="31"/>
    </row>
    <row r="41" spans="1:35" ht="7.9" customHeight="1" thickBot="1" x14ac:dyDescent="0.6"/>
    <row r="42" spans="1:35" ht="52.5" customHeight="1" thickBot="1" x14ac:dyDescent="0.6">
      <c r="A42" s="10"/>
      <c r="B42" s="13" t="s">
        <v>70</v>
      </c>
      <c r="C42" s="56" t="s">
        <v>33</v>
      </c>
      <c r="D42" s="57">
        <v>7</v>
      </c>
      <c r="E42" s="10"/>
      <c r="F42" s="75" t="s">
        <v>24</v>
      </c>
      <c r="G42" s="76"/>
      <c r="H42" s="75" t="s">
        <v>25</v>
      </c>
      <c r="I42" s="76"/>
      <c r="J42" s="70" t="s">
        <v>63</v>
      </c>
      <c r="K42" s="33" t="s">
        <v>32</v>
      </c>
      <c r="L42" s="11" t="s">
        <v>27</v>
      </c>
      <c r="M42" s="10"/>
      <c r="N42" s="75" t="s">
        <v>36</v>
      </c>
      <c r="O42" s="76"/>
      <c r="P42" s="13" t="s">
        <v>37</v>
      </c>
      <c r="Q42" s="11" t="s">
        <v>27</v>
      </c>
      <c r="R42" s="10"/>
      <c r="S42" s="13" t="s">
        <v>60</v>
      </c>
      <c r="T42" s="11" t="s">
        <v>27</v>
      </c>
      <c r="U42" s="10"/>
      <c r="V42" s="14" t="s">
        <v>35</v>
      </c>
      <c r="W42" s="11" t="s">
        <v>27</v>
      </c>
      <c r="X42" s="10"/>
      <c r="Y42" s="14" t="s">
        <v>62</v>
      </c>
      <c r="Z42" s="11" t="s">
        <v>27</v>
      </c>
      <c r="AA42" s="10"/>
      <c r="AB42" s="14" t="s">
        <v>61</v>
      </c>
      <c r="AC42" s="11" t="s">
        <v>27</v>
      </c>
      <c r="AD42" s="10"/>
      <c r="AE42" s="14" t="s">
        <v>52</v>
      </c>
      <c r="AF42" s="11" t="s">
        <v>27</v>
      </c>
      <c r="AG42" s="10"/>
      <c r="AH42" s="12" t="s">
        <v>7</v>
      </c>
      <c r="AI42" s="10"/>
    </row>
    <row r="43" spans="1:35" s="19" customFormat="1" ht="21" customHeight="1" x14ac:dyDescent="0.55000000000000004">
      <c r="A43" s="15"/>
      <c r="B43" s="64"/>
      <c r="C43" s="20" t="s">
        <v>51</v>
      </c>
      <c r="D43" s="21">
        <f>VLOOKUP($D$32,' Base des Index'!A:H,2,0)</f>
        <v>14</v>
      </c>
      <c r="E43" s="15"/>
      <c r="F43" s="36"/>
      <c r="G43" s="37"/>
      <c r="H43" s="36"/>
      <c r="I43" s="37"/>
      <c r="J43" s="46">
        <f t="shared" ref="J43:J49" si="16">((MOD(G43-F43,1)+MOD(I43-H43,1))*24)</f>
        <v>0</v>
      </c>
      <c r="K43" s="44">
        <f>((MOD(G43-F43,1)+MOD(I43-H43,1))*$B$33)*24</f>
        <v>0</v>
      </c>
      <c r="L43" s="67">
        <f>IF(ISERROR($K$43)*VLOOKUP($B$6,' Base des Index'!$L$1:$Q$6,CHOOSE(ROWS($K$43),2,2,2,2,2,3,4),FALSE),"",($K$43)*VLOOKUP($B$6,' Base des Index'!$L$1:$Q$6,CHOOSE(ROWS($K$43),2,2,2,2,2,3,4),FALSE))</f>
        <v>0</v>
      </c>
      <c r="M43" s="15"/>
      <c r="N43" s="34"/>
      <c r="O43" s="35"/>
      <c r="P43" s="45">
        <f>MOD(O43-N43,1)</f>
        <v>0</v>
      </c>
      <c r="Q43" s="59">
        <f>IF(ISERROR(P43*24)*75,"",(P43*24)*75)</f>
        <v>0</v>
      </c>
      <c r="R43" s="15"/>
      <c r="S43" s="16"/>
      <c r="T43" s="41">
        <f>((S43*$B$33)*20)</f>
        <v>0</v>
      </c>
      <c r="U43" s="15"/>
      <c r="V43" s="58"/>
      <c r="W43" s="41">
        <f t="shared" ref="W43:W49" si="17">SUM(V43*0.6)</f>
        <v>0</v>
      </c>
      <c r="X43" s="15"/>
      <c r="Y43" s="16"/>
      <c r="Z43" s="41">
        <f>SUM(Y43*$B$33)*25</f>
        <v>0</v>
      </c>
      <c r="AA43" s="15"/>
      <c r="AB43" s="16"/>
      <c r="AC43" s="41">
        <f>SUM(AB43*$B$33)*110</f>
        <v>0</v>
      </c>
      <c r="AD43" s="15"/>
      <c r="AE43" s="16"/>
      <c r="AF43" s="41">
        <f>AE43</f>
        <v>0</v>
      </c>
      <c r="AG43" s="15"/>
      <c r="AH43" s="18"/>
      <c r="AI43" s="15"/>
    </row>
    <row r="44" spans="1:35" s="19" customFormat="1" ht="21" customHeight="1" x14ac:dyDescent="0.55000000000000004">
      <c r="A44" s="15"/>
      <c r="B44" s="65"/>
      <c r="C44" s="22" t="s">
        <v>40</v>
      </c>
      <c r="D44" s="21">
        <f>VLOOKUP($D$32,' Base des Index'!A:H,3,0)</f>
        <v>15</v>
      </c>
      <c r="E44" s="15"/>
      <c r="F44" s="36"/>
      <c r="G44" s="37"/>
      <c r="H44" s="36"/>
      <c r="I44" s="37"/>
      <c r="J44" s="46">
        <f t="shared" si="16"/>
        <v>0</v>
      </c>
      <c r="K44" s="44">
        <f>((MOD(G44-F44,1)+MOD(I44-H44,1))*$B$44)*24</f>
        <v>0</v>
      </c>
      <c r="L44" s="67">
        <f>IF(ISERROR($K$44)*VLOOKUP($B$6,' Base des Index'!$L$1:$Q$6,CHOOSE(ROWS($K$44),2,2,2,2,2,3,4),FALSE),"",($K$44)*VLOOKUP($B$6,' Base des Index'!$L$1:$Q$6,CHOOSE(ROWS($K$44),2,2,2,2,2,3,4),FALSE))</f>
        <v>0</v>
      </c>
      <c r="M44" s="15"/>
      <c r="N44" s="36"/>
      <c r="O44" s="37"/>
      <c r="P44" s="45">
        <f t="shared" ref="P44:P49" si="18">MOD(O44-N44,1)</f>
        <v>0</v>
      </c>
      <c r="Q44" s="59">
        <f t="shared" ref="Q44:Q47" si="19">IF(ISERROR(P44*24)*75,"",(P44*24)*75)</f>
        <v>0</v>
      </c>
      <c r="R44" s="15"/>
      <c r="S44" s="16"/>
      <c r="T44" s="41">
        <f>((S44*$B$34*20))</f>
        <v>0</v>
      </c>
      <c r="U44" s="15"/>
      <c r="V44" s="58"/>
      <c r="W44" s="41">
        <f t="shared" si="17"/>
        <v>0</v>
      </c>
      <c r="X44" s="15"/>
      <c r="Y44" s="16"/>
      <c r="Z44" s="41">
        <f>SUM(Y44*$B$34)*25</f>
        <v>0</v>
      </c>
      <c r="AA44" s="15"/>
      <c r="AB44" s="16"/>
      <c r="AC44" s="41">
        <f>SUM(AB44*$B$34)*110</f>
        <v>0</v>
      </c>
      <c r="AD44" s="15"/>
      <c r="AE44" s="16"/>
      <c r="AF44" s="41">
        <f t="shared" ref="AF44:AF49" si="20">AE44</f>
        <v>0</v>
      </c>
      <c r="AG44" s="15"/>
      <c r="AH44" s="18"/>
      <c r="AI44" s="15"/>
    </row>
    <row r="45" spans="1:35" s="19" customFormat="1" ht="21" customHeight="1" x14ac:dyDescent="0.55000000000000004">
      <c r="A45" s="15"/>
      <c r="B45" s="65"/>
      <c r="C45" s="22" t="s">
        <v>41</v>
      </c>
      <c r="D45" s="21">
        <f>VLOOKUP($D$32,' Base des Index'!A:H,4,0)</f>
        <v>16</v>
      </c>
      <c r="E45" s="15"/>
      <c r="F45" s="36"/>
      <c r="G45" s="37"/>
      <c r="H45" s="36"/>
      <c r="I45" s="37"/>
      <c r="J45" s="46">
        <f t="shared" si="16"/>
        <v>0</v>
      </c>
      <c r="K45" s="44">
        <f>((MOD(G45-F45,1)+MOD(I45-H45,1))*$B$35)*24</f>
        <v>0</v>
      </c>
      <c r="L45" s="67">
        <f>IF(ISERROR($K$45)*VLOOKUP($B$6,' Base des Index'!$L$1:$Q$6,CHOOSE(ROWS($K$45),2,2,2,2,2,3,4),FALSE),"",($K$45)*VLOOKUP($B$6,' Base des Index'!$L$1:$Q$6,CHOOSE(ROWS($K$45),2,2,2,2,2,3,4),FALSE))</f>
        <v>0</v>
      </c>
      <c r="M45" s="15"/>
      <c r="N45" s="36"/>
      <c r="O45" s="37"/>
      <c r="P45" s="45">
        <f t="shared" si="18"/>
        <v>0</v>
      </c>
      <c r="Q45" s="59">
        <f t="shared" si="19"/>
        <v>0</v>
      </c>
      <c r="R45" s="15"/>
      <c r="S45" s="16"/>
      <c r="T45" s="41">
        <f>((S45*$B$35)*20)</f>
        <v>0</v>
      </c>
      <c r="U45" s="15"/>
      <c r="V45" s="58"/>
      <c r="W45" s="41">
        <f t="shared" si="17"/>
        <v>0</v>
      </c>
      <c r="X45" s="15"/>
      <c r="Y45" s="16"/>
      <c r="Z45" s="41">
        <f>SUM(Y45*$B$35)*25</f>
        <v>0</v>
      </c>
      <c r="AA45" s="15"/>
      <c r="AB45" s="16"/>
      <c r="AC45" s="41">
        <f>SUM(AB45*$B$35)*110</f>
        <v>0</v>
      </c>
      <c r="AD45" s="15"/>
      <c r="AE45" s="16"/>
      <c r="AF45" s="41">
        <f t="shared" si="20"/>
        <v>0</v>
      </c>
      <c r="AG45" s="15"/>
      <c r="AH45" s="18"/>
      <c r="AI45" s="15"/>
    </row>
    <row r="46" spans="1:35" s="19" customFormat="1" ht="21" customHeight="1" x14ac:dyDescent="0.55000000000000004">
      <c r="A46" s="15"/>
      <c r="B46" s="65"/>
      <c r="C46" s="22" t="s">
        <v>34</v>
      </c>
      <c r="D46" s="21">
        <f>VLOOKUP($D$32,' Base des Index'!A:H,5,0)</f>
        <v>17</v>
      </c>
      <c r="E46" s="15"/>
      <c r="F46" s="36"/>
      <c r="G46" s="37"/>
      <c r="H46" s="36"/>
      <c r="I46" s="37"/>
      <c r="J46" s="46">
        <f t="shared" si="16"/>
        <v>0</v>
      </c>
      <c r="K46" s="44">
        <f>((MOD(G46-F46,1)+MOD(I46-H46,1))*$B$36)*24</f>
        <v>0</v>
      </c>
      <c r="L46" s="67">
        <f>IF(ISERROR($K$46)*VLOOKUP($B$6,' Base des Index'!$L$1:$Q$6,CHOOSE(ROWS($K$46),2,2,2,2,2,3,4),FALSE),"",($K$46)*VLOOKUP($B$6,' Base des Index'!$L$1:$Q$6,CHOOSE(ROWS($K$46),2,2,2,2,2,3,4),FALSE))</f>
        <v>0</v>
      </c>
      <c r="M46" s="15"/>
      <c r="N46" s="36"/>
      <c r="O46" s="37"/>
      <c r="P46" s="45">
        <f t="shared" si="18"/>
        <v>0</v>
      </c>
      <c r="Q46" s="59">
        <f t="shared" si="19"/>
        <v>0</v>
      </c>
      <c r="R46" s="15"/>
      <c r="S46" s="16"/>
      <c r="T46" s="41">
        <f>((S46*$B$36)*20)</f>
        <v>0</v>
      </c>
      <c r="U46" s="15"/>
      <c r="V46" s="58"/>
      <c r="W46" s="41">
        <f t="shared" si="17"/>
        <v>0</v>
      </c>
      <c r="X46" s="15"/>
      <c r="Y46" s="16"/>
      <c r="Z46" s="41">
        <f>SUM(Y46*$B$36)*25</f>
        <v>0</v>
      </c>
      <c r="AA46" s="15"/>
      <c r="AB46" s="16"/>
      <c r="AC46" s="41">
        <f>SUM(AB46*$B$36)*110</f>
        <v>0</v>
      </c>
      <c r="AD46" s="15"/>
      <c r="AE46" s="16"/>
      <c r="AF46" s="41">
        <f t="shared" si="20"/>
        <v>0</v>
      </c>
      <c r="AG46" s="15"/>
      <c r="AH46" s="18"/>
      <c r="AI46" s="15"/>
    </row>
    <row r="47" spans="1:35" s="19" customFormat="1" ht="21" customHeight="1" x14ac:dyDescent="0.55000000000000004">
      <c r="A47" s="15"/>
      <c r="B47" s="65"/>
      <c r="C47" s="22" t="s">
        <v>42</v>
      </c>
      <c r="D47" s="21">
        <f>VLOOKUP($D$32,' Base des Index'!A:H,6,0)</f>
        <v>18</v>
      </c>
      <c r="E47" s="15"/>
      <c r="F47" s="36"/>
      <c r="G47" s="37"/>
      <c r="H47" s="36"/>
      <c r="I47" s="37"/>
      <c r="J47" s="46">
        <f t="shared" si="16"/>
        <v>0</v>
      </c>
      <c r="K47" s="44">
        <f>((MOD(G47-F47,1)+MOD(I47-H47,1))*$B$37)*24</f>
        <v>0</v>
      </c>
      <c r="L47" s="67">
        <f>IF(ISERROR($K$47)*VLOOKUP($B$6,' Base des Index'!$L$1:$Q$6,CHOOSE(ROWS($K$47),2,2,2,2,2,3,4),FALSE),"",($K$47)*VLOOKUP($B$6,' Base des Index'!$L$1:$Q$6,CHOOSE(ROWS($K$47),2,2,2,2,2,3,4),FALSE))</f>
        <v>0</v>
      </c>
      <c r="M47" s="15"/>
      <c r="N47" s="36"/>
      <c r="O47" s="37"/>
      <c r="P47" s="45">
        <f t="shared" si="18"/>
        <v>0</v>
      </c>
      <c r="Q47" s="59">
        <f t="shared" si="19"/>
        <v>0</v>
      </c>
      <c r="R47" s="15"/>
      <c r="S47" s="16"/>
      <c r="T47" s="41">
        <f>((S47*$B$37)*20)</f>
        <v>0</v>
      </c>
      <c r="U47" s="15"/>
      <c r="V47" s="58"/>
      <c r="W47" s="41">
        <f t="shared" si="17"/>
        <v>0</v>
      </c>
      <c r="X47" s="15"/>
      <c r="Y47" s="16"/>
      <c r="Z47" s="41">
        <f>SUM(Y47*$B$37)*25</f>
        <v>0</v>
      </c>
      <c r="AA47" s="15"/>
      <c r="AB47" s="16"/>
      <c r="AC47" s="41">
        <f>SUM(AB47*$B$37)*110</f>
        <v>0</v>
      </c>
      <c r="AD47" s="15"/>
      <c r="AE47" s="16"/>
      <c r="AF47" s="41">
        <f t="shared" si="20"/>
        <v>0</v>
      </c>
      <c r="AG47" s="15"/>
      <c r="AH47" s="18"/>
      <c r="AI47" s="15"/>
    </row>
    <row r="48" spans="1:35" s="19" customFormat="1" ht="21" customHeight="1" x14ac:dyDescent="0.55000000000000004">
      <c r="A48" s="15"/>
      <c r="B48" s="65"/>
      <c r="C48" s="22" t="s">
        <v>43</v>
      </c>
      <c r="D48" s="21">
        <f>VLOOKUP($D$32,' Base des Index'!A:H,7,0)</f>
        <v>19</v>
      </c>
      <c r="E48" s="15"/>
      <c r="F48" s="36"/>
      <c r="G48" s="37"/>
      <c r="H48" s="36"/>
      <c r="I48" s="37"/>
      <c r="J48" s="46">
        <f t="shared" si="16"/>
        <v>0</v>
      </c>
      <c r="K48" s="44">
        <f>((MOD(G48-F48,1)+MOD(I48-H48,1))*$B$38)*24</f>
        <v>0</v>
      </c>
      <c r="L48" s="67">
        <f>IF(ISERROR($K$48)*VLOOKUP($B$6,' Base des Index'!$L$1:$Q$6,CHOOSE(ROWS($K$48),2,2,2,2,2,3,4),FALSE),"",($K$48)*VLOOKUP($B$6,' Base des Index'!$L$1:$Q$6,CHOOSE(ROWS($K$48),2,2,2,2,2,3,4),FALSE))</f>
        <v>0</v>
      </c>
      <c r="M48" s="15"/>
      <c r="N48" s="36"/>
      <c r="O48" s="37"/>
      <c r="P48" s="45">
        <f t="shared" si="18"/>
        <v>0</v>
      </c>
      <c r="Q48" s="59">
        <f>IF(ISERROR(P48*24)*110,"",(P48*24)*110)</f>
        <v>0</v>
      </c>
      <c r="R48" s="15"/>
      <c r="S48" s="16"/>
      <c r="T48" s="41">
        <f>((S48*$B$38)*20)</f>
        <v>0</v>
      </c>
      <c r="U48" s="15"/>
      <c r="V48" s="58"/>
      <c r="W48" s="41">
        <f t="shared" si="17"/>
        <v>0</v>
      </c>
      <c r="X48" s="15"/>
      <c r="Y48" s="16"/>
      <c r="Z48" s="41">
        <f>SUM(Y48*$B$38)*30</f>
        <v>0</v>
      </c>
      <c r="AA48" s="15"/>
      <c r="AB48" s="17"/>
      <c r="AC48" s="41">
        <f>SUM(AB48*$B$38)*110</f>
        <v>0</v>
      </c>
      <c r="AD48" s="15"/>
      <c r="AE48" s="17"/>
      <c r="AF48" s="41">
        <f t="shared" si="20"/>
        <v>0</v>
      </c>
      <c r="AG48" s="15"/>
      <c r="AH48" s="18"/>
      <c r="AI48" s="15"/>
    </row>
    <row r="49" spans="2:35" s="19" customFormat="1" ht="21" customHeight="1" thickBot="1" x14ac:dyDescent="0.6">
      <c r="B49" s="66"/>
      <c r="C49" s="23" t="s">
        <v>39</v>
      </c>
      <c r="D49" s="24">
        <f>VLOOKUP($D$32,' Base des Index'!A:H,8,0)</f>
        <v>20</v>
      </c>
      <c r="F49" s="36"/>
      <c r="G49" s="37"/>
      <c r="H49" s="36"/>
      <c r="I49" s="37"/>
      <c r="J49" s="46">
        <f t="shared" si="16"/>
        <v>0</v>
      </c>
      <c r="K49" s="44">
        <f>((MOD(G49-F49,1)+MOD(I49-H49,1))*$B$39)*24</f>
        <v>0</v>
      </c>
      <c r="L49" s="67">
        <f>IF(ISERROR($K$49)*VLOOKUP($B$6,' Base des Index'!$L$1:$Q$6,CHOOSE(ROWS($K$49),2,2,2,2,2,3,4),FALSE),"",($K$49)*VLOOKUP($B$6,' Base des Index'!$L$1:$Q$6,CHOOSE(ROWS($K$49),2,2,2,2,2,3,4),FALSE))</f>
        <v>0</v>
      </c>
      <c r="N49" s="38"/>
      <c r="O49" s="39"/>
      <c r="P49" s="45">
        <f t="shared" si="18"/>
        <v>0</v>
      </c>
      <c r="Q49" s="59">
        <f>IF(ISERROR(P49*24)*110,"",(P49*24)*110)</f>
        <v>0</v>
      </c>
      <c r="S49" s="25"/>
      <c r="T49" s="41">
        <f>((S49*$B$39)*20)</f>
        <v>0</v>
      </c>
      <c r="V49" s="58"/>
      <c r="W49" s="42">
        <f t="shared" si="17"/>
        <v>0</v>
      </c>
      <c r="Y49" s="16"/>
      <c r="Z49" s="41">
        <f>SUM(Y49*$B$39)*30</f>
        <v>0</v>
      </c>
      <c r="AB49" s="26"/>
      <c r="AC49" s="41">
        <f>SUM(AB49*$B$39)*110</f>
        <v>0</v>
      </c>
      <c r="AE49" s="26"/>
      <c r="AF49" s="42">
        <f t="shared" si="20"/>
        <v>0</v>
      </c>
      <c r="AH49" s="27"/>
      <c r="AI49" s="15"/>
    </row>
    <row r="50" spans="2:35" s="28" customFormat="1" ht="21" customHeight="1" thickBot="1" x14ac:dyDescent="0.6">
      <c r="C50" s="77" t="s">
        <v>26</v>
      </c>
      <c r="D50" s="78"/>
      <c r="F50" s="79"/>
      <c r="G50" s="80"/>
      <c r="H50" s="80"/>
      <c r="I50" s="81"/>
      <c r="J50" s="48">
        <f>SUM(J43:J49)</f>
        <v>0</v>
      </c>
      <c r="K50" s="47">
        <f>SUM(K43:K49)</f>
        <v>0</v>
      </c>
      <c r="L50" s="30">
        <f>SUM(L43:L49)</f>
        <v>0</v>
      </c>
      <c r="N50" s="79"/>
      <c r="O50" s="81"/>
      <c r="P50" s="29">
        <f>SUM(P43:P49)</f>
        <v>0</v>
      </c>
      <c r="Q50" s="30">
        <f>SUM(Q43:Q49)</f>
        <v>0</v>
      </c>
      <c r="S50" s="69">
        <f>SUM(S43:S49)</f>
        <v>0</v>
      </c>
      <c r="T50" s="30">
        <f>SUM(T43:T49)</f>
        <v>0</v>
      </c>
      <c r="V50" s="68">
        <f>SUM(V43:V49)</f>
        <v>0</v>
      </c>
      <c r="W50" s="30">
        <f>SUM(W43:W49)</f>
        <v>0</v>
      </c>
      <c r="Y50" s="29">
        <f>SUM(Y44:Y49)</f>
        <v>0</v>
      </c>
      <c r="Z50" s="30">
        <f>SUM(Z43:Z49)</f>
        <v>0</v>
      </c>
      <c r="AB50" s="68">
        <f>SUM(AB43:AB49)</f>
        <v>0</v>
      </c>
      <c r="AC50" s="30">
        <f>SUM(AC43:AC49)</f>
        <v>0</v>
      </c>
      <c r="AE50" s="68">
        <f>SUM(AE43:AE49)</f>
        <v>0</v>
      </c>
      <c r="AF50" s="30">
        <f>SUM(AF43:AF49)</f>
        <v>0</v>
      </c>
      <c r="AH50" s="40">
        <f>SUM(L50+T50+Z50+W50+Q50+AF50+AC50)</f>
        <v>0</v>
      </c>
      <c r="AI50" s="31"/>
    </row>
    <row r="51" spans="2:35" ht="14.7" thickBot="1" x14ac:dyDescent="0.6"/>
    <row r="52" spans="2:35" ht="15" thickTop="1" thickBot="1" x14ac:dyDescent="0.6">
      <c r="J52" s="135">
        <f>J20+J40+J50+J30</f>
        <v>32.000000000000071</v>
      </c>
      <c r="K52" s="136">
        <f>K20+K30+K40+K50</f>
        <v>62.500000000000142</v>
      </c>
    </row>
    <row r="53" spans="2:35" ht="14.7" thickTop="1" x14ac:dyDescent="0.55000000000000004"/>
  </sheetData>
  <mergeCells count="30">
    <mergeCell ref="F2:H2"/>
    <mergeCell ref="C4:G4"/>
    <mergeCell ref="H4:L4"/>
    <mergeCell ref="B6:C6"/>
    <mergeCell ref="F6:G6"/>
    <mergeCell ref="H6:L6"/>
    <mergeCell ref="F12:G12"/>
    <mergeCell ref="H12:I12"/>
    <mergeCell ref="N12:O12"/>
    <mergeCell ref="C20:D20"/>
    <mergeCell ref="F20:I20"/>
    <mergeCell ref="N20:O20"/>
    <mergeCell ref="F22:G22"/>
    <mergeCell ref="H22:I22"/>
    <mergeCell ref="N22:O22"/>
    <mergeCell ref="C30:D30"/>
    <mergeCell ref="F30:I30"/>
    <mergeCell ref="N30:O30"/>
    <mergeCell ref="F32:G32"/>
    <mergeCell ref="H32:I32"/>
    <mergeCell ref="N32:O32"/>
    <mergeCell ref="C40:D40"/>
    <mergeCell ref="F40:I40"/>
    <mergeCell ref="N40:O40"/>
    <mergeCell ref="F42:G42"/>
    <mergeCell ref="H42:I42"/>
    <mergeCell ref="N42:O42"/>
    <mergeCell ref="C50:D50"/>
    <mergeCell ref="F50:I50"/>
    <mergeCell ref="N50:O50"/>
  </mergeCells>
  <conditionalFormatting sqref="P13:P19 K13">
    <cfRule type="containsText" dxfId="112" priority="55" operator="containsText" text="vide">
      <formula>NOT(ISERROR(SEARCH("vide",K13)))</formula>
    </cfRule>
  </conditionalFormatting>
  <conditionalFormatting sqref="K14">
    <cfRule type="containsText" dxfId="111" priority="53" operator="containsText" text="vide">
      <formula>NOT(ISERROR(SEARCH("vide",K14)))</formula>
    </cfRule>
  </conditionalFormatting>
  <conditionalFormatting sqref="K15">
    <cfRule type="containsText" dxfId="110" priority="51" operator="containsText" text="vide">
      <formula>NOT(ISERROR(SEARCH("vide",K15)))</formula>
    </cfRule>
  </conditionalFormatting>
  <conditionalFormatting sqref="K16">
    <cfRule type="containsText" dxfId="109" priority="49" operator="containsText" text="vide">
      <formula>NOT(ISERROR(SEARCH("vide",K16)))</formula>
    </cfRule>
  </conditionalFormatting>
  <conditionalFormatting sqref="K17">
    <cfRule type="containsText" dxfId="108" priority="47" operator="containsText" text="vide">
      <formula>NOT(ISERROR(SEARCH("vide",K17)))</formula>
    </cfRule>
  </conditionalFormatting>
  <conditionalFormatting sqref="K18">
    <cfRule type="containsText" dxfId="107" priority="45" operator="containsText" text="vide">
      <formula>NOT(ISERROR(SEARCH("vide",K18)))</formula>
    </cfRule>
  </conditionalFormatting>
  <conditionalFormatting sqref="K19">
    <cfRule type="containsText" dxfId="106" priority="43" operator="containsText" text="vide">
      <formula>NOT(ISERROR(SEARCH("vide",K19)))</formula>
    </cfRule>
  </conditionalFormatting>
  <conditionalFormatting sqref="P23:P29 K23">
    <cfRule type="containsText" dxfId="105" priority="41" operator="containsText" text="vide">
      <formula>NOT(ISERROR(SEARCH("vide",K23)))</formula>
    </cfRule>
  </conditionalFormatting>
  <conditionalFormatting sqref="K24">
    <cfRule type="containsText" dxfId="104" priority="39" operator="containsText" text="vide">
      <formula>NOT(ISERROR(SEARCH("vide",K24)))</formula>
    </cfRule>
  </conditionalFormatting>
  <conditionalFormatting sqref="K25">
    <cfRule type="containsText" dxfId="103" priority="37" operator="containsText" text="vide">
      <formula>NOT(ISERROR(SEARCH("vide",K25)))</formula>
    </cfRule>
  </conditionalFormatting>
  <conditionalFormatting sqref="K26">
    <cfRule type="containsText" dxfId="102" priority="35" operator="containsText" text="vide">
      <formula>NOT(ISERROR(SEARCH("vide",K26)))</formula>
    </cfRule>
  </conditionalFormatting>
  <conditionalFormatting sqref="K27">
    <cfRule type="containsText" dxfId="101" priority="33" operator="containsText" text="vide">
      <formula>NOT(ISERROR(SEARCH("vide",K27)))</formula>
    </cfRule>
  </conditionalFormatting>
  <conditionalFormatting sqref="K28">
    <cfRule type="containsText" dxfId="100" priority="31" operator="containsText" text="vide">
      <formula>NOT(ISERROR(SEARCH("vide",K28)))</formula>
    </cfRule>
  </conditionalFormatting>
  <conditionalFormatting sqref="K29">
    <cfRule type="containsText" dxfId="99" priority="29" operator="containsText" text="vide">
      <formula>NOT(ISERROR(SEARCH("vide",K29)))</formula>
    </cfRule>
  </conditionalFormatting>
  <conditionalFormatting sqref="P33:P39 K33">
    <cfRule type="containsText" dxfId="98" priority="27" operator="containsText" text="vide">
      <formula>NOT(ISERROR(SEARCH("vide",K33)))</formula>
    </cfRule>
  </conditionalFormatting>
  <conditionalFormatting sqref="K34">
    <cfRule type="containsText" dxfId="97" priority="25" operator="containsText" text="vide">
      <formula>NOT(ISERROR(SEARCH("vide",K34)))</formula>
    </cfRule>
  </conditionalFormatting>
  <conditionalFormatting sqref="K35">
    <cfRule type="containsText" dxfId="96" priority="23" operator="containsText" text="vide">
      <formula>NOT(ISERROR(SEARCH("vide",K35)))</formula>
    </cfRule>
  </conditionalFormatting>
  <conditionalFormatting sqref="K36">
    <cfRule type="containsText" dxfId="95" priority="21" operator="containsText" text="vide">
      <formula>NOT(ISERROR(SEARCH("vide",K36)))</formula>
    </cfRule>
  </conditionalFormatting>
  <conditionalFormatting sqref="K37">
    <cfRule type="containsText" dxfId="94" priority="19" operator="containsText" text="vide">
      <formula>NOT(ISERROR(SEARCH("vide",K37)))</formula>
    </cfRule>
  </conditionalFormatting>
  <conditionalFormatting sqref="K38">
    <cfRule type="containsText" dxfId="93" priority="17" operator="containsText" text="vide">
      <formula>NOT(ISERROR(SEARCH("vide",K38)))</formula>
    </cfRule>
  </conditionalFormatting>
  <conditionalFormatting sqref="K39">
    <cfRule type="containsText" dxfId="92" priority="15" operator="containsText" text="vide">
      <formula>NOT(ISERROR(SEARCH("vide",K39)))</formula>
    </cfRule>
  </conditionalFormatting>
  <conditionalFormatting sqref="P43:P49 K43">
    <cfRule type="containsText" dxfId="91" priority="13" operator="containsText" text="vide">
      <formula>NOT(ISERROR(SEARCH("vide",K43)))</formula>
    </cfRule>
  </conditionalFormatting>
  <conditionalFormatting sqref="K44">
    <cfRule type="containsText" dxfId="90" priority="11" operator="containsText" text="vide">
      <formula>NOT(ISERROR(SEARCH("vide",K44)))</formula>
    </cfRule>
  </conditionalFormatting>
  <conditionalFormatting sqref="K45">
    <cfRule type="containsText" dxfId="89" priority="9" operator="containsText" text="vide">
      <formula>NOT(ISERROR(SEARCH("vide",K45)))</formula>
    </cfRule>
  </conditionalFormatting>
  <conditionalFormatting sqref="K46">
    <cfRule type="containsText" dxfId="88" priority="7" operator="containsText" text="vide">
      <formula>NOT(ISERROR(SEARCH("vide",K46)))</formula>
    </cfRule>
  </conditionalFormatting>
  <conditionalFormatting sqref="K47">
    <cfRule type="containsText" dxfId="87" priority="5" operator="containsText" text="vide">
      <formula>NOT(ISERROR(SEARCH("vide",K47)))</formula>
    </cfRule>
  </conditionalFormatting>
  <conditionalFormatting sqref="K48">
    <cfRule type="containsText" dxfId="86" priority="3" operator="containsText" text="vide">
      <formula>NOT(ISERROR(SEARCH("vide",K48)))</formula>
    </cfRule>
  </conditionalFormatting>
  <conditionalFormatting sqref="K49">
    <cfRule type="containsText" dxfId="85" priority="1" operator="containsText" text="vide">
      <formula>NOT(ISERROR(SEARCH("vide",K49)))</formula>
    </cfRule>
  </conditionalFormatting>
  <printOptions horizontalCentered="1" verticalCentered="1"/>
  <pageMargins left="0" right="0" top="0" bottom="0" header="0.31496062992125984" footer="0.31496062992125984"/>
  <pageSetup paperSize="9" scale="56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6" operator="containsText" id="{4F2E26CE-6BDC-4074-A405-7B68CB4E9193}">
            <xm:f>NOT(ISERROR(SEARCH(#REF!,K13)))</xm:f>
            <xm:f>#REF!</xm:f>
            <x14:dxf>
              <numFmt numFmtId="169" formatCode="[$-40C]dddd\ d\ mmmm\ yyyy"/>
            </x14:dxf>
          </x14:cfRule>
          <xm:sqref>P13:P19 K13</xm:sqref>
        </x14:conditionalFormatting>
        <x14:conditionalFormatting xmlns:xm="http://schemas.microsoft.com/office/excel/2006/main">
          <x14:cfRule type="containsText" priority="54" operator="containsText" id="{073E7A28-F023-49B3-8700-EF1A467D987C}">
            <xm:f>NOT(ISERROR(SEARCH(#REF!,K14)))</xm:f>
            <xm:f>#REF!</xm:f>
            <x14:dxf>
              <numFmt numFmtId="169" formatCode="[$-40C]dddd\ d\ mmmm\ yyyy"/>
            </x14:dxf>
          </x14:cfRule>
          <xm:sqref>K14</xm:sqref>
        </x14:conditionalFormatting>
        <x14:conditionalFormatting xmlns:xm="http://schemas.microsoft.com/office/excel/2006/main">
          <x14:cfRule type="containsText" priority="52" operator="containsText" id="{AB0E19EE-8024-4EB2-A984-F674768C1C69}">
            <xm:f>NOT(ISERROR(SEARCH(#REF!,K15)))</xm:f>
            <xm:f>#REF!</xm:f>
            <x14:dxf>
              <numFmt numFmtId="169" formatCode="[$-40C]dddd\ d\ mmmm\ yyyy"/>
            </x14:dxf>
          </x14:cfRule>
          <xm:sqref>K15</xm:sqref>
        </x14:conditionalFormatting>
        <x14:conditionalFormatting xmlns:xm="http://schemas.microsoft.com/office/excel/2006/main">
          <x14:cfRule type="containsText" priority="50" operator="containsText" id="{60F907F7-1AB5-4BB1-BC04-FDD647A03946}">
            <xm:f>NOT(ISERROR(SEARCH(#REF!,K16)))</xm:f>
            <xm:f>#REF!</xm:f>
            <x14:dxf>
              <numFmt numFmtId="169" formatCode="[$-40C]dddd\ d\ mmmm\ yyyy"/>
            </x14:dxf>
          </x14:cfRule>
          <xm:sqref>K16</xm:sqref>
        </x14:conditionalFormatting>
        <x14:conditionalFormatting xmlns:xm="http://schemas.microsoft.com/office/excel/2006/main">
          <x14:cfRule type="containsText" priority="48" operator="containsText" id="{5D208576-CB3A-495E-8534-F4BD99ADFD2C}">
            <xm:f>NOT(ISERROR(SEARCH(#REF!,K17)))</xm:f>
            <xm:f>#REF!</xm:f>
            <x14:dxf>
              <numFmt numFmtId="169" formatCode="[$-40C]dddd\ d\ mmmm\ yyyy"/>
            </x14:dxf>
          </x14:cfRule>
          <xm:sqref>K17</xm:sqref>
        </x14:conditionalFormatting>
        <x14:conditionalFormatting xmlns:xm="http://schemas.microsoft.com/office/excel/2006/main">
          <x14:cfRule type="containsText" priority="46" operator="containsText" id="{726EAAE3-BFED-4D43-9B8D-9BA7C78B6F4F}">
            <xm:f>NOT(ISERROR(SEARCH(#REF!,K18)))</xm:f>
            <xm:f>#REF!</xm:f>
            <x14:dxf>
              <numFmt numFmtId="169" formatCode="[$-40C]dddd\ d\ mmmm\ yyyy"/>
            </x14:dxf>
          </x14:cfRule>
          <xm:sqref>K18</xm:sqref>
        </x14:conditionalFormatting>
        <x14:conditionalFormatting xmlns:xm="http://schemas.microsoft.com/office/excel/2006/main">
          <x14:cfRule type="containsText" priority="44" operator="containsText" id="{E1296DC1-7561-433C-B25F-CE4DFB54AA0C}">
            <xm:f>NOT(ISERROR(SEARCH(#REF!,K19)))</xm:f>
            <xm:f>#REF!</xm:f>
            <x14:dxf>
              <numFmt numFmtId="169" formatCode="[$-40C]dddd\ d\ mmmm\ yyyy"/>
            </x14:dxf>
          </x14:cfRule>
          <xm:sqref>K19</xm:sqref>
        </x14:conditionalFormatting>
        <x14:conditionalFormatting xmlns:xm="http://schemas.microsoft.com/office/excel/2006/main">
          <x14:cfRule type="containsText" priority="42" operator="containsText" id="{0FEB43A4-0661-42AA-91A1-5DFD456AAFDE}">
            <xm:f>NOT(ISERROR(SEARCH(#REF!,K23)))</xm:f>
            <xm:f>#REF!</xm:f>
            <x14:dxf>
              <numFmt numFmtId="169" formatCode="[$-40C]dddd\ d\ mmmm\ yyyy"/>
            </x14:dxf>
          </x14:cfRule>
          <xm:sqref>P23:P29 K23</xm:sqref>
        </x14:conditionalFormatting>
        <x14:conditionalFormatting xmlns:xm="http://schemas.microsoft.com/office/excel/2006/main">
          <x14:cfRule type="containsText" priority="40" operator="containsText" id="{F2556F37-5A66-4CBA-A7D8-9A1D280F1DB5}">
            <xm:f>NOT(ISERROR(SEARCH(#REF!,K24)))</xm:f>
            <xm:f>#REF!</xm:f>
            <x14:dxf>
              <numFmt numFmtId="169" formatCode="[$-40C]dddd\ d\ mmmm\ yyyy"/>
            </x14:dxf>
          </x14:cfRule>
          <xm:sqref>K24</xm:sqref>
        </x14:conditionalFormatting>
        <x14:conditionalFormatting xmlns:xm="http://schemas.microsoft.com/office/excel/2006/main">
          <x14:cfRule type="containsText" priority="38" operator="containsText" id="{E5FA9177-B01D-4ACD-B02D-E5D644AC4D7A}">
            <xm:f>NOT(ISERROR(SEARCH(#REF!,K25)))</xm:f>
            <xm:f>#REF!</xm:f>
            <x14:dxf>
              <numFmt numFmtId="169" formatCode="[$-40C]dddd\ d\ mmmm\ yyyy"/>
            </x14:dxf>
          </x14:cfRule>
          <xm:sqref>K25</xm:sqref>
        </x14:conditionalFormatting>
        <x14:conditionalFormatting xmlns:xm="http://schemas.microsoft.com/office/excel/2006/main">
          <x14:cfRule type="containsText" priority="36" operator="containsText" id="{C18C346C-03E1-4C8F-A5A3-DB01C3457B74}">
            <xm:f>NOT(ISERROR(SEARCH(#REF!,K26)))</xm:f>
            <xm:f>#REF!</xm:f>
            <x14:dxf>
              <numFmt numFmtId="169" formatCode="[$-40C]dddd\ d\ mmmm\ yyyy"/>
            </x14:dxf>
          </x14:cfRule>
          <xm:sqref>K26</xm:sqref>
        </x14:conditionalFormatting>
        <x14:conditionalFormatting xmlns:xm="http://schemas.microsoft.com/office/excel/2006/main">
          <x14:cfRule type="containsText" priority="34" operator="containsText" id="{DB61C7C7-6554-4547-A5CF-546554524C2D}">
            <xm:f>NOT(ISERROR(SEARCH(#REF!,K27)))</xm:f>
            <xm:f>#REF!</xm:f>
            <x14:dxf>
              <numFmt numFmtId="169" formatCode="[$-40C]dddd\ d\ mmmm\ yyyy"/>
            </x14:dxf>
          </x14:cfRule>
          <xm:sqref>K27</xm:sqref>
        </x14:conditionalFormatting>
        <x14:conditionalFormatting xmlns:xm="http://schemas.microsoft.com/office/excel/2006/main">
          <x14:cfRule type="containsText" priority="32" operator="containsText" id="{97C992BC-F3CC-48ED-ACF2-56BC653FA55E}">
            <xm:f>NOT(ISERROR(SEARCH(#REF!,K28)))</xm:f>
            <xm:f>#REF!</xm:f>
            <x14:dxf>
              <numFmt numFmtId="169" formatCode="[$-40C]dddd\ d\ mmmm\ yyyy"/>
            </x14:dxf>
          </x14:cfRule>
          <xm:sqref>K28</xm:sqref>
        </x14:conditionalFormatting>
        <x14:conditionalFormatting xmlns:xm="http://schemas.microsoft.com/office/excel/2006/main">
          <x14:cfRule type="containsText" priority="30" operator="containsText" id="{62A02A6C-9FA4-40FE-85B9-3B1C2322E75D}">
            <xm:f>NOT(ISERROR(SEARCH(#REF!,K29)))</xm:f>
            <xm:f>#REF!</xm:f>
            <x14:dxf>
              <numFmt numFmtId="169" formatCode="[$-40C]dddd\ d\ mmmm\ yyyy"/>
            </x14:dxf>
          </x14:cfRule>
          <xm:sqref>K29</xm:sqref>
        </x14:conditionalFormatting>
        <x14:conditionalFormatting xmlns:xm="http://schemas.microsoft.com/office/excel/2006/main">
          <x14:cfRule type="containsText" priority="28" operator="containsText" id="{BB632B2E-3DBF-488C-B564-90895B2F529D}">
            <xm:f>NOT(ISERROR(SEARCH(#REF!,K33)))</xm:f>
            <xm:f>#REF!</xm:f>
            <x14:dxf>
              <numFmt numFmtId="169" formatCode="[$-40C]dddd\ d\ mmmm\ yyyy"/>
            </x14:dxf>
          </x14:cfRule>
          <xm:sqref>P33:P39 K33</xm:sqref>
        </x14:conditionalFormatting>
        <x14:conditionalFormatting xmlns:xm="http://schemas.microsoft.com/office/excel/2006/main">
          <x14:cfRule type="containsText" priority="26" operator="containsText" id="{D1D6B555-77DD-488F-B469-63C30513DA2F}">
            <xm:f>NOT(ISERROR(SEARCH(#REF!,K34)))</xm:f>
            <xm:f>#REF!</xm:f>
            <x14:dxf>
              <numFmt numFmtId="169" formatCode="[$-40C]dddd\ d\ mmmm\ yyyy"/>
            </x14:dxf>
          </x14:cfRule>
          <xm:sqref>K34</xm:sqref>
        </x14:conditionalFormatting>
        <x14:conditionalFormatting xmlns:xm="http://schemas.microsoft.com/office/excel/2006/main">
          <x14:cfRule type="containsText" priority="24" operator="containsText" id="{318E12C0-812B-42D0-8EEC-97AE08EB516C}">
            <xm:f>NOT(ISERROR(SEARCH(#REF!,K35)))</xm:f>
            <xm:f>#REF!</xm:f>
            <x14:dxf>
              <numFmt numFmtId="169" formatCode="[$-40C]dddd\ d\ mmmm\ yyyy"/>
            </x14:dxf>
          </x14:cfRule>
          <xm:sqref>K35</xm:sqref>
        </x14:conditionalFormatting>
        <x14:conditionalFormatting xmlns:xm="http://schemas.microsoft.com/office/excel/2006/main">
          <x14:cfRule type="containsText" priority="22" operator="containsText" id="{AA4FCA16-931B-4CF0-A241-6CB556FFFE12}">
            <xm:f>NOT(ISERROR(SEARCH(#REF!,K36)))</xm:f>
            <xm:f>#REF!</xm:f>
            <x14:dxf>
              <numFmt numFmtId="169" formatCode="[$-40C]dddd\ d\ mmmm\ yyyy"/>
            </x14:dxf>
          </x14:cfRule>
          <xm:sqref>K36</xm:sqref>
        </x14:conditionalFormatting>
        <x14:conditionalFormatting xmlns:xm="http://schemas.microsoft.com/office/excel/2006/main">
          <x14:cfRule type="containsText" priority="20" operator="containsText" id="{D2CDBA3E-7CD3-4379-9D08-4559D7DCB7DF}">
            <xm:f>NOT(ISERROR(SEARCH(#REF!,K37)))</xm:f>
            <xm:f>#REF!</xm:f>
            <x14:dxf>
              <numFmt numFmtId="169" formatCode="[$-40C]dddd\ d\ mmmm\ yyyy"/>
            </x14:dxf>
          </x14:cfRule>
          <xm:sqref>K37</xm:sqref>
        </x14:conditionalFormatting>
        <x14:conditionalFormatting xmlns:xm="http://schemas.microsoft.com/office/excel/2006/main">
          <x14:cfRule type="containsText" priority="18" operator="containsText" id="{99D58DB3-FFC2-4187-B56E-7926BDB3FF0A}">
            <xm:f>NOT(ISERROR(SEARCH(#REF!,K38)))</xm:f>
            <xm:f>#REF!</xm:f>
            <x14:dxf>
              <numFmt numFmtId="169" formatCode="[$-40C]dddd\ d\ mmmm\ yyyy"/>
            </x14:dxf>
          </x14:cfRule>
          <xm:sqref>K38</xm:sqref>
        </x14:conditionalFormatting>
        <x14:conditionalFormatting xmlns:xm="http://schemas.microsoft.com/office/excel/2006/main">
          <x14:cfRule type="containsText" priority="16" operator="containsText" id="{38707A92-0865-447D-AF13-5EE01712E5B4}">
            <xm:f>NOT(ISERROR(SEARCH(#REF!,K39)))</xm:f>
            <xm:f>#REF!</xm:f>
            <x14:dxf>
              <numFmt numFmtId="169" formatCode="[$-40C]dddd\ d\ mmmm\ yyyy"/>
            </x14:dxf>
          </x14:cfRule>
          <xm:sqref>K39</xm:sqref>
        </x14:conditionalFormatting>
        <x14:conditionalFormatting xmlns:xm="http://schemas.microsoft.com/office/excel/2006/main">
          <x14:cfRule type="containsText" priority="14" operator="containsText" id="{2C4C178A-A9EA-48EF-A2F5-521582A358B2}">
            <xm:f>NOT(ISERROR(SEARCH(#REF!,K43)))</xm:f>
            <xm:f>#REF!</xm:f>
            <x14:dxf>
              <numFmt numFmtId="169" formatCode="[$-40C]dddd\ d\ mmmm\ yyyy"/>
            </x14:dxf>
          </x14:cfRule>
          <xm:sqref>P43:P49 K43</xm:sqref>
        </x14:conditionalFormatting>
        <x14:conditionalFormatting xmlns:xm="http://schemas.microsoft.com/office/excel/2006/main">
          <x14:cfRule type="containsText" priority="12" operator="containsText" id="{93021EAF-F7EB-4F46-964E-C1859C17C17B}">
            <xm:f>NOT(ISERROR(SEARCH(#REF!,K44)))</xm:f>
            <xm:f>#REF!</xm:f>
            <x14:dxf>
              <numFmt numFmtId="169" formatCode="[$-40C]dddd\ d\ mmmm\ yyyy"/>
            </x14:dxf>
          </x14:cfRule>
          <xm:sqref>K44</xm:sqref>
        </x14:conditionalFormatting>
        <x14:conditionalFormatting xmlns:xm="http://schemas.microsoft.com/office/excel/2006/main">
          <x14:cfRule type="containsText" priority="10" operator="containsText" id="{436420F6-F51F-423C-A4C7-F89EC1CA7492}">
            <xm:f>NOT(ISERROR(SEARCH(#REF!,K45)))</xm:f>
            <xm:f>#REF!</xm:f>
            <x14:dxf>
              <numFmt numFmtId="169" formatCode="[$-40C]dddd\ d\ mmmm\ yyyy"/>
            </x14:dxf>
          </x14:cfRule>
          <xm:sqref>K45</xm:sqref>
        </x14:conditionalFormatting>
        <x14:conditionalFormatting xmlns:xm="http://schemas.microsoft.com/office/excel/2006/main">
          <x14:cfRule type="containsText" priority="8" operator="containsText" id="{660AAB7A-FB80-442C-B9F3-B1FD83C3EB72}">
            <xm:f>NOT(ISERROR(SEARCH(#REF!,K46)))</xm:f>
            <xm:f>#REF!</xm:f>
            <x14:dxf>
              <numFmt numFmtId="169" formatCode="[$-40C]dddd\ d\ mmmm\ yyyy"/>
            </x14:dxf>
          </x14:cfRule>
          <xm:sqref>K46</xm:sqref>
        </x14:conditionalFormatting>
        <x14:conditionalFormatting xmlns:xm="http://schemas.microsoft.com/office/excel/2006/main">
          <x14:cfRule type="containsText" priority="6" operator="containsText" id="{C6A4BFA1-1D1C-45AA-A6DC-67131B293DBC}">
            <xm:f>NOT(ISERROR(SEARCH(#REF!,K47)))</xm:f>
            <xm:f>#REF!</xm:f>
            <x14:dxf>
              <numFmt numFmtId="169" formatCode="[$-40C]dddd\ d\ mmmm\ yyyy"/>
            </x14:dxf>
          </x14:cfRule>
          <xm:sqref>K47</xm:sqref>
        </x14:conditionalFormatting>
        <x14:conditionalFormatting xmlns:xm="http://schemas.microsoft.com/office/excel/2006/main">
          <x14:cfRule type="containsText" priority="4" operator="containsText" id="{292029B1-3D2B-440C-86B9-F4D2CDF508FE}">
            <xm:f>NOT(ISERROR(SEARCH(#REF!,K48)))</xm:f>
            <xm:f>#REF!</xm:f>
            <x14:dxf>
              <numFmt numFmtId="169" formatCode="[$-40C]dddd\ d\ mmmm\ yyyy"/>
            </x14:dxf>
          </x14:cfRule>
          <xm:sqref>K48</xm:sqref>
        </x14:conditionalFormatting>
        <x14:conditionalFormatting xmlns:xm="http://schemas.microsoft.com/office/excel/2006/main">
          <x14:cfRule type="containsText" priority="2" operator="containsText" id="{2F5E66C5-B249-4642-8634-2DC86781E31E}">
            <xm:f>NOT(ISERROR(SEARCH(#REF!,K49)))</xm:f>
            <xm:f>#REF!</xm:f>
            <x14:dxf>
              <numFmt numFmtId="169" formatCode="[$-40C]dddd\ d\ mmmm\ yyyy"/>
            </x14:dxf>
          </x14:cfRule>
          <xm:sqref>K49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27B8718A-D709-49D9-9F70-F7345CC2C599}">
          <x14:formula1>
            <xm:f>' Base des Index'!$T$1:$T$6</xm:f>
          </x14:formula1>
          <xm:sqref>B13:B19 B43:B49 B33:B39 B23:B29</xm:sqref>
        </x14:dataValidation>
        <x14:dataValidation type="list" allowBlank="1" showInputMessage="1" showErrorMessage="1" xr:uid="{846D7B9A-AE1F-44BE-8F6B-16CD25B8C382}">
          <x14:formula1>
            <xm:f>' Base des Index'!$L$1:$L$8</xm:f>
          </x14:formula1>
          <xm:sqref>C11 B6:B10</xm:sqref>
        </x14:dataValidation>
        <x14:dataValidation type="list" allowBlank="1" showInputMessage="1" showErrorMessage="1" xr:uid="{267D0EBF-0C82-4B7B-8E3A-472EEA5F35CE}">
          <x14:formula1>
            <xm:f>' Base des Index'!$A$2:$A$53</xm:f>
          </x14:formula1>
          <xm:sqref>D12 D22 D32 D42</xm:sqref>
        </x14:dataValidation>
        <x14:dataValidation type="list" allowBlank="1" showInputMessage="1" showErrorMessage="1" xr:uid="{4F284987-6EAD-4A70-BE11-CFA1E440C1D4}">
          <x14:formula1>
            <xm:f>' Base des Index'!$J$1:$J$27</xm:f>
          </x14:formula1>
          <xm:sqref>F23:G29 F33:G39 F13:G16 F18:G19 F43:G49</xm:sqref>
        </x14:dataValidation>
        <x14:dataValidation type="list" allowBlank="1" showInputMessage="1" showErrorMessage="1" xr:uid="{544AFAFC-B810-4DC8-A443-58A8D39FC04F}">
          <x14:formula1>
            <xm:f>' Base des Index'!$J$61:$J$93</xm:f>
          </x14:formula1>
          <xm:sqref>N13:O19 N23:O29 N33:O39 N43:O49</xm:sqref>
        </x14:dataValidation>
        <x14:dataValidation type="list" allowBlank="1" showInputMessage="1" showErrorMessage="1" xr:uid="{421B5D41-2EFE-4E2C-AD55-8B58BEC6C624}">
          <x14:formula1>
            <xm:f>' Base des Index'!$L$10:$L$12</xm:f>
          </x14:formula1>
          <xm:sqref>F2:H2</xm:sqref>
        </x14:dataValidation>
        <x14:dataValidation type="list" allowBlank="1" showInputMessage="1" showErrorMessage="1" xr:uid="{529532E9-357C-4DA5-96C3-6C173DD528BC}">
          <x14:formula1>
            <xm:f>' Base des Index'!$J$13:$J$31</xm:f>
          </x14:formula1>
          <xm:sqref>H23:I29 H33:I39 H13:I16 H18:I19 H43:I49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F51E2-6495-4893-BA95-1D37F349DAA4}">
  <sheetPr codeName="Feuil7">
    <pageSetUpPr fitToPage="1"/>
  </sheetPr>
  <dimension ref="A1:AI53"/>
  <sheetViews>
    <sheetView tabSelected="1" topLeftCell="A33" zoomScale="85" zoomScaleNormal="85" workbookViewId="0">
      <selection activeCell="J52" sqref="J52:K52"/>
    </sheetView>
  </sheetViews>
  <sheetFormatPr baseColWidth="10" defaultColWidth="11.41796875" defaultRowHeight="14.4" x14ac:dyDescent="0.55000000000000004"/>
  <cols>
    <col min="1" max="1" width="1.41796875" customWidth="1"/>
    <col min="2" max="2" width="10.15625" customWidth="1"/>
    <col min="3" max="3" width="12" customWidth="1"/>
    <col min="4" max="4" width="6" customWidth="1"/>
    <col min="5" max="5" width="1" customWidth="1"/>
    <col min="6" max="9" width="8.41796875" customWidth="1"/>
    <col min="10" max="10" width="10.15625" customWidth="1"/>
    <col min="11" max="11" width="8.41796875" customWidth="1"/>
    <col min="12" max="12" width="10.578125" customWidth="1"/>
    <col min="13" max="13" width="1" customWidth="1"/>
    <col min="14" max="16" width="8.41796875" customWidth="1"/>
    <col min="17" max="17" width="9.578125" customWidth="1"/>
    <col min="18" max="18" width="1" customWidth="1"/>
    <col min="19" max="19" width="9" customWidth="1"/>
    <col min="20" max="20" width="10.578125" customWidth="1"/>
    <col min="21" max="21" width="1" customWidth="1"/>
    <col min="22" max="22" width="11.83984375" customWidth="1"/>
    <col min="23" max="23" width="10.578125" customWidth="1"/>
    <col min="24" max="24" width="1" customWidth="1"/>
    <col min="25" max="25" width="11.83984375" customWidth="1"/>
    <col min="26" max="26" width="10.578125" customWidth="1"/>
    <col min="27" max="27" width="1" customWidth="1"/>
    <col min="28" max="28" width="8.26171875" customWidth="1"/>
    <col min="29" max="29" width="10.578125" customWidth="1"/>
    <col min="30" max="30" width="1" customWidth="1"/>
    <col min="31" max="31" width="11.83984375" customWidth="1"/>
    <col min="32" max="32" width="10.578125" customWidth="1"/>
    <col min="33" max="33" width="1" customWidth="1"/>
    <col min="34" max="34" width="20.15625" customWidth="1"/>
    <col min="35" max="35" width="1.578125" customWidth="1"/>
  </cols>
  <sheetData>
    <row r="1" spans="1:35" ht="14.7" thickBot="1" x14ac:dyDescent="0.6"/>
    <row r="2" spans="1:35" ht="21" customHeight="1" thickTop="1" thickBot="1" x14ac:dyDescent="0.6">
      <c r="B2" s="32"/>
      <c r="C2" s="32">
        <v>2021</v>
      </c>
      <c r="F2" s="94" t="s">
        <v>67</v>
      </c>
      <c r="G2" s="95"/>
      <c r="H2" s="96"/>
      <c r="AF2" s="61" t="s">
        <v>74</v>
      </c>
      <c r="AH2" s="62">
        <f>AH20</f>
        <v>1978.0000000000027</v>
      </c>
    </row>
    <row r="3" spans="1:35" ht="7.9" customHeight="1" thickTop="1" thickBot="1" x14ac:dyDescent="0.6">
      <c r="AF3" s="60"/>
    </row>
    <row r="4" spans="1:35" ht="21" customHeight="1" thickBot="1" x14ac:dyDescent="0.6">
      <c r="C4" s="85" t="s">
        <v>59</v>
      </c>
      <c r="D4" s="86"/>
      <c r="E4" s="86"/>
      <c r="F4" s="86"/>
      <c r="G4" s="87"/>
      <c r="H4" s="88" t="str">
        <f ca="1">MID(CELL("nomfichier",$H$4),FIND("]",CELL("nomfichier",$H$4))+1,32)</f>
        <v>Chronopost Marignane</v>
      </c>
      <c r="I4" s="88"/>
      <c r="J4" s="88"/>
      <c r="K4" s="88"/>
      <c r="L4" s="89"/>
      <c r="AF4" s="61" t="s">
        <v>73</v>
      </c>
      <c r="AH4" s="62">
        <f>AH30</f>
        <v>1545.5000000000018</v>
      </c>
    </row>
    <row r="5" spans="1:35" ht="7.9" customHeight="1" thickBot="1" x14ac:dyDescent="0.6">
      <c r="AF5" s="60"/>
    </row>
    <row r="6" spans="1:35" ht="21" customHeight="1" thickTop="1" thickBot="1" x14ac:dyDescent="0.6">
      <c r="B6" s="90" t="s">
        <v>53</v>
      </c>
      <c r="C6" s="91"/>
      <c r="F6" s="85" t="s">
        <v>38</v>
      </c>
      <c r="G6" s="87"/>
      <c r="H6" s="92"/>
      <c r="I6" s="92"/>
      <c r="J6" s="92"/>
      <c r="K6" s="92"/>
      <c r="L6" s="93"/>
      <c r="AF6" s="61" t="s">
        <v>72</v>
      </c>
      <c r="AH6" s="62">
        <f>AH40</f>
        <v>0</v>
      </c>
    </row>
    <row r="7" spans="1:35" ht="7.9" customHeight="1" thickTop="1" thickBot="1" x14ac:dyDescent="0.6"/>
    <row r="8" spans="1:35" ht="21.6" customHeight="1" thickBot="1" x14ac:dyDescent="0.6">
      <c r="AF8" s="61" t="s">
        <v>71</v>
      </c>
      <c r="AH8" s="62">
        <f>AH50</f>
        <v>0</v>
      </c>
    </row>
    <row r="9" spans="1:35" ht="7.9" customHeight="1" thickBot="1" x14ac:dyDescent="0.6">
      <c r="AF9" s="60"/>
    </row>
    <row r="10" spans="1:35" ht="20.65" customHeight="1" thickBot="1" x14ac:dyDescent="0.6">
      <c r="AF10" s="61" t="s">
        <v>75</v>
      </c>
      <c r="AH10" s="63">
        <f>AH2+AH4+AH6+AH8</f>
        <v>3523.5000000000045</v>
      </c>
    </row>
    <row r="11" spans="1:35" ht="7.9" customHeight="1" thickBot="1" x14ac:dyDescent="0.6">
      <c r="AH11" t="s">
        <v>77</v>
      </c>
    </row>
    <row r="12" spans="1:35" ht="52.5" customHeight="1" thickBot="1" x14ac:dyDescent="0.6">
      <c r="A12" s="10"/>
      <c r="B12" s="13" t="s">
        <v>70</v>
      </c>
      <c r="C12" s="56" t="s">
        <v>33</v>
      </c>
      <c r="D12" s="57">
        <v>5</v>
      </c>
      <c r="E12" s="10"/>
      <c r="F12" s="75" t="s">
        <v>24</v>
      </c>
      <c r="G12" s="76"/>
      <c r="H12" s="75" t="s">
        <v>25</v>
      </c>
      <c r="I12" s="76"/>
      <c r="J12" s="33" t="s">
        <v>63</v>
      </c>
      <c r="K12" s="33" t="s">
        <v>32</v>
      </c>
      <c r="L12" s="11" t="s">
        <v>27</v>
      </c>
      <c r="M12" s="10"/>
      <c r="N12" s="75" t="s">
        <v>36</v>
      </c>
      <c r="O12" s="76"/>
      <c r="P12" s="13" t="s">
        <v>37</v>
      </c>
      <c r="Q12" s="11" t="s">
        <v>27</v>
      </c>
      <c r="R12" s="10"/>
      <c r="S12" s="13" t="s">
        <v>60</v>
      </c>
      <c r="T12" s="11" t="s">
        <v>27</v>
      </c>
      <c r="U12" s="10"/>
      <c r="V12" s="14" t="s">
        <v>35</v>
      </c>
      <c r="W12" s="11" t="s">
        <v>27</v>
      </c>
      <c r="X12" s="10"/>
      <c r="Y12" s="14" t="s">
        <v>62</v>
      </c>
      <c r="Z12" s="11" t="s">
        <v>27</v>
      </c>
      <c r="AA12" s="10"/>
      <c r="AB12" s="14" t="s">
        <v>61</v>
      </c>
      <c r="AC12" s="11" t="s">
        <v>27</v>
      </c>
      <c r="AD12" s="10"/>
      <c r="AE12" s="14" t="s">
        <v>52</v>
      </c>
      <c r="AF12" s="11" t="s">
        <v>27</v>
      </c>
      <c r="AG12" s="10"/>
      <c r="AH12" s="12" t="s">
        <v>7</v>
      </c>
      <c r="AI12" s="10"/>
    </row>
    <row r="13" spans="1:35" s="19" customFormat="1" ht="21" customHeight="1" x14ac:dyDescent="0.55000000000000004">
      <c r="A13" s="15"/>
      <c r="B13" s="64"/>
      <c r="C13" s="20" t="s">
        <v>51</v>
      </c>
      <c r="D13" s="21">
        <f>VLOOKUP($D$12,' Base des Index'!A:H,2,0)</f>
        <v>31</v>
      </c>
      <c r="E13" s="15"/>
      <c r="F13" s="36"/>
      <c r="G13" s="37"/>
      <c r="H13" s="36"/>
      <c r="I13" s="37"/>
      <c r="J13" s="46">
        <f t="shared" ref="J13:J19" si="0">((MOD(G13-F13,1)+MOD(I13-H13,1))*24)</f>
        <v>0</v>
      </c>
      <c r="K13" s="44">
        <f t="shared" ref="K13" si="1">((MOD(G13-F13,1)+MOD(I13-H13,1))*$B$13)*24</f>
        <v>0</v>
      </c>
      <c r="L13" s="67">
        <f>IF(ISERROR($K$13)*VLOOKUP($B$6,' Base des Index'!$L$1:$Q$6,CHOOSE(ROWS($1:1),2,2,2,2,2,3,4),FALSE),"",($K$13)*VLOOKUP($B$6,' Base des Index'!$L$1:$Q$6,CHOOSE(ROWS($1:1),2,2,2,2,2,3,4),FALSE))</f>
        <v>0</v>
      </c>
      <c r="M13" s="15"/>
      <c r="N13" s="34"/>
      <c r="O13" s="35"/>
      <c r="P13" s="45">
        <f>MOD(O13-N13,1)</f>
        <v>0</v>
      </c>
      <c r="Q13" s="59">
        <f>IF(ISERROR(P13*24)*75,"",(P13*24)*75)</f>
        <v>0</v>
      </c>
      <c r="R13" s="15"/>
      <c r="S13" s="16"/>
      <c r="T13" s="41">
        <f>((S13*$B$13)*20)</f>
        <v>0</v>
      </c>
      <c r="U13" s="15"/>
      <c r="V13" s="58"/>
      <c r="W13" s="41">
        <f t="shared" ref="W13:W19" si="2">SUM(V13*0.6)</f>
        <v>0</v>
      </c>
      <c r="X13" s="15"/>
      <c r="Y13" s="16"/>
      <c r="Z13" s="41">
        <f>SUM(Y13*$B$13)*25</f>
        <v>0</v>
      </c>
      <c r="AA13" s="15"/>
      <c r="AB13" s="16"/>
      <c r="AC13" s="41">
        <f>SUM(AB13*$B$13)*110</f>
        <v>0</v>
      </c>
      <c r="AD13" s="15"/>
      <c r="AE13" s="16"/>
      <c r="AF13" s="41">
        <f>AE13*50</f>
        <v>0</v>
      </c>
      <c r="AG13" s="15"/>
      <c r="AH13" s="18"/>
      <c r="AI13" s="15"/>
    </row>
    <row r="14" spans="1:35" s="19" customFormat="1" ht="21" customHeight="1" x14ac:dyDescent="0.55000000000000004">
      <c r="A14" s="15"/>
      <c r="B14" s="65"/>
      <c r="C14" s="22" t="s">
        <v>40</v>
      </c>
      <c r="D14" s="21">
        <f>VLOOKUP($D$12,' Base des Index'!A:H,3,0)</f>
        <v>1</v>
      </c>
      <c r="E14" s="15"/>
      <c r="F14" s="36"/>
      <c r="G14" s="37"/>
      <c r="H14" s="36"/>
      <c r="I14" s="37"/>
      <c r="J14" s="46">
        <f t="shared" si="0"/>
        <v>0</v>
      </c>
      <c r="K14" s="44">
        <f>((MOD(G14-F14,1)+MOD(I14-H14,1))*$B$14)*24</f>
        <v>0</v>
      </c>
      <c r="L14" s="67">
        <f>IF(ISERROR($K$14)*VLOOKUP($B$6,' Base des Index'!$L$1:$Q$6,CHOOSE(ROWS($1:2),2,2,2,2,2,3,4),FALSE),"",($K$14)*VLOOKUP($B$6,' Base des Index'!$L$1:$Q$6,CHOOSE(ROWS($1:2),2,2,2,2,2,3,4),FALSE))</f>
        <v>0</v>
      </c>
      <c r="M14" s="15"/>
      <c r="N14" s="36"/>
      <c r="O14" s="37"/>
      <c r="P14" s="45">
        <f t="shared" ref="P14:P19" si="3">MOD(O14-N14,1)</f>
        <v>0</v>
      </c>
      <c r="Q14" s="59">
        <f t="shared" ref="Q14:Q17" si="4">IF(ISERROR(P14*24)*75,"",(P14*24)*75)</f>
        <v>0</v>
      </c>
      <c r="R14" s="15"/>
      <c r="S14" s="16"/>
      <c r="T14" s="41">
        <f>((S14*$B$14*20))</f>
        <v>0</v>
      </c>
      <c r="U14" s="15"/>
      <c r="V14" s="58"/>
      <c r="W14" s="41">
        <f t="shared" si="2"/>
        <v>0</v>
      </c>
      <c r="X14" s="15"/>
      <c r="Y14" s="16"/>
      <c r="Z14" s="41">
        <f>SUM(Y14*$B$14)*25</f>
        <v>0</v>
      </c>
      <c r="AA14" s="15"/>
      <c r="AB14" s="16"/>
      <c r="AC14" s="41">
        <f>SUM(AB14*$B$14)*110</f>
        <v>0</v>
      </c>
      <c r="AD14" s="15"/>
      <c r="AE14" s="16"/>
      <c r="AF14" s="41">
        <f t="shared" ref="AF14:AF19" si="5">AE14</f>
        <v>0</v>
      </c>
      <c r="AG14" s="15"/>
      <c r="AH14" s="18"/>
      <c r="AI14" s="15"/>
    </row>
    <row r="15" spans="1:35" s="19" customFormat="1" ht="21" customHeight="1" x14ac:dyDescent="0.55000000000000004">
      <c r="A15" s="15"/>
      <c r="B15" s="65"/>
      <c r="C15" s="22" t="s">
        <v>41</v>
      </c>
      <c r="D15" s="21">
        <f>VLOOKUP($D$12,' Base des Index'!A:H,4,0)</f>
        <v>2</v>
      </c>
      <c r="E15" s="15"/>
      <c r="F15" s="36"/>
      <c r="G15" s="37"/>
      <c r="H15" s="36"/>
      <c r="I15" s="37"/>
      <c r="J15" s="46">
        <f t="shared" si="0"/>
        <v>0</v>
      </c>
      <c r="K15" s="44">
        <f>((MOD(G15-F15,1)+MOD(I15-H15,1))*$B$15)*24</f>
        <v>0</v>
      </c>
      <c r="L15" s="67">
        <f>IF(ISERROR($K$15)*VLOOKUP($B$6,' Base des Index'!$L$1:$Q$6,CHOOSE(ROWS($1:3),2,2,2,2,2,3,4),FALSE),"",($K$15)*VLOOKUP($B$6,' Base des Index'!$L$1:$Q$6,CHOOSE(ROWS($1:3),2,2,2,2,2,3,4),FALSE))</f>
        <v>0</v>
      </c>
      <c r="M15" s="15"/>
      <c r="N15" s="36"/>
      <c r="O15" s="37"/>
      <c r="P15" s="45">
        <f t="shared" si="3"/>
        <v>0</v>
      </c>
      <c r="Q15" s="59">
        <f t="shared" si="4"/>
        <v>0</v>
      </c>
      <c r="R15" s="15"/>
      <c r="S15" s="16"/>
      <c r="T15" s="41">
        <f>((S15*$B$15)*20)</f>
        <v>0</v>
      </c>
      <c r="U15" s="15"/>
      <c r="V15" s="58"/>
      <c r="W15" s="41">
        <f t="shared" si="2"/>
        <v>0</v>
      </c>
      <c r="X15" s="15"/>
      <c r="Y15" s="16"/>
      <c r="Z15" s="41">
        <f>SUM(Y15*$B$15)*25</f>
        <v>0</v>
      </c>
      <c r="AA15" s="15"/>
      <c r="AB15" s="16"/>
      <c r="AC15" s="41">
        <f>SUM(AB15*$B$15)*110</f>
        <v>0</v>
      </c>
      <c r="AD15" s="15"/>
      <c r="AE15" s="16"/>
      <c r="AF15" s="41">
        <f t="shared" si="5"/>
        <v>0</v>
      </c>
      <c r="AG15" s="15"/>
      <c r="AH15" s="18"/>
      <c r="AI15" s="15"/>
    </row>
    <row r="16" spans="1:35" s="19" customFormat="1" ht="21" customHeight="1" x14ac:dyDescent="0.55000000000000004">
      <c r="A16" s="15"/>
      <c r="B16" s="65"/>
      <c r="C16" s="22" t="s">
        <v>34</v>
      </c>
      <c r="D16" s="21">
        <f>VLOOKUP($D$12,' Base des Index'!A:H,5,0)</f>
        <v>3</v>
      </c>
      <c r="E16" s="15"/>
      <c r="F16" s="36"/>
      <c r="G16" s="37"/>
      <c r="H16" s="36"/>
      <c r="I16" s="37"/>
      <c r="J16" s="46">
        <f t="shared" si="0"/>
        <v>0</v>
      </c>
      <c r="K16" s="44">
        <f>((MOD(G16-F16,1)+MOD(I16-H16,1))*$B$16)*24</f>
        <v>0</v>
      </c>
      <c r="L16" s="67">
        <f>IF(ISERROR($K$16)*VLOOKUP($B$6,' Base des Index'!$L$1:$Q$6,CHOOSE(ROWS($1:4),2,2,2,2,2,3,4),FALSE),"",($K$16)*VLOOKUP($B$6,' Base des Index'!$L$1:$Q$6,CHOOSE(ROWS($1:4),2,2,2,2,2,3,4),FALSE))</f>
        <v>0</v>
      </c>
      <c r="M16" s="15"/>
      <c r="N16" s="36"/>
      <c r="O16" s="37"/>
      <c r="P16" s="45">
        <f t="shared" si="3"/>
        <v>0</v>
      </c>
      <c r="Q16" s="59">
        <f t="shared" si="4"/>
        <v>0</v>
      </c>
      <c r="R16" s="15"/>
      <c r="S16" s="16"/>
      <c r="T16" s="41">
        <f>((S16*$B$16)*20)</f>
        <v>0</v>
      </c>
      <c r="U16" s="15"/>
      <c r="V16" s="58"/>
      <c r="W16" s="41">
        <f t="shared" si="2"/>
        <v>0</v>
      </c>
      <c r="X16" s="15"/>
      <c r="Y16" s="16"/>
      <c r="Z16" s="41">
        <f>SUM(Y16*$B$16)*25</f>
        <v>0</v>
      </c>
      <c r="AA16" s="15"/>
      <c r="AB16" s="16"/>
      <c r="AC16" s="41">
        <f>SUM(AB16*$B$16)*110</f>
        <v>0</v>
      </c>
      <c r="AD16" s="15"/>
      <c r="AE16" s="16"/>
      <c r="AF16" s="41">
        <f t="shared" si="5"/>
        <v>0</v>
      </c>
      <c r="AG16" s="15"/>
      <c r="AH16" s="18"/>
      <c r="AI16" s="15"/>
    </row>
    <row r="17" spans="1:35" s="19" customFormat="1" ht="21" customHeight="1" x14ac:dyDescent="0.55000000000000004">
      <c r="A17" s="15"/>
      <c r="B17" s="65"/>
      <c r="C17" s="22" t="s">
        <v>42</v>
      </c>
      <c r="D17" s="21">
        <f>VLOOKUP($D$12,' Base des Index'!A:H,6,0)</f>
        <v>4</v>
      </c>
      <c r="E17" s="15"/>
      <c r="F17" s="36"/>
      <c r="G17" s="37"/>
      <c r="H17" s="36"/>
      <c r="I17" s="37"/>
      <c r="J17" s="46">
        <f t="shared" si="0"/>
        <v>0</v>
      </c>
      <c r="K17" s="44">
        <f>((MOD(G17-F17,1)+MOD(I17-H17,1))*$B$17)*24</f>
        <v>0</v>
      </c>
      <c r="L17" s="67">
        <f>IF(ISERROR($K$17)*VLOOKUP($B$6,' Base des Index'!$L$1:$Q$6,CHOOSE(ROWS($1:5),2,2,2,2,2,3,4),FALSE),"",($K$17)*VLOOKUP($B$6,' Base des Index'!$L$1:$Q$6,CHOOSE(ROWS($1:5),2,2,2,2,2,3,4),FALSE))</f>
        <v>0</v>
      </c>
      <c r="M17" s="15"/>
      <c r="N17" s="36"/>
      <c r="O17" s="37"/>
      <c r="P17" s="45">
        <f t="shared" si="3"/>
        <v>0</v>
      </c>
      <c r="Q17" s="59">
        <f t="shared" si="4"/>
        <v>0</v>
      </c>
      <c r="R17" s="15"/>
      <c r="S17" s="16"/>
      <c r="T17" s="41">
        <f>((S17*$B$17)*20)</f>
        <v>0</v>
      </c>
      <c r="U17" s="15"/>
      <c r="V17" s="58"/>
      <c r="W17" s="41">
        <f t="shared" si="2"/>
        <v>0</v>
      </c>
      <c r="X17" s="15"/>
      <c r="Y17" s="16"/>
      <c r="Z17" s="41">
        <f>SUM(Y17*$B$17)*25</f>
        <v>0</v>
      </c>
      <c r="AA17" s="15"/>
      <c r="AB17" s="16"/>
      <c r="AC17" s="41">
        <f>SUM(AB17*$B$17)*110</f>
        <v>0</v>
      </c>
      <c r="AD17" s="15"/>
      <c r="AE17" s="16"/>
      <c r="AF17" s="41">
        <f t="shared" si="5"/>
        <v>0</v>
      </c>
      <c r="AG17" s="15"/>
      <c r="AH17" s="18"/>
      <c r="AI17" s="15"/>
    </row>
    <row r="18" spans="1:35" s="19" customFormat="1" ht="21" customHeight="1" x14ac:dyDescent="0.55000000000000004">
      <c r="A18" s="15"/>
      <c r="B18" s="65">
        <v>2</v>
      </c>
      <c r="C18" s="22" t="s">
        <v>43</v>
      </c>
      <c r="D18" s="21">
        <f>VLOOKUP($D$12,' Base des Index'!A:H,7,0)</f>
        <v>5</v>
      </c>
      <c r="E18" s="15"/>
      <c r="F18" s="36">
        <v>0.375</v>
      </c>
      <c r="G18" s="37">
        <v>0.5</v>
      </c>
      <c r="H18" s="36">
        <v>0.54166666666666596</v>
      </c>
      <c r="I18" s="37">
        <v>0.75</v>
      </c>
      <c r="J18" s="46">
        <f t="shared" si="0"/>
        <v>8.0000000000000178</v>
      </c>
      <c r="K18" s="44">
        <f>((MOD(G18-F18,1)+MOD(I18-H18,1))*$B$18)*24</f>
        <v>16.000000000000036</v>
      </c>
      <c r="L18" s="67">
        <f>IF(ISERROR($K$18)*VLOOKUP($B$6,' Base des Index'!$L$1:$Q$6,CHOOSE(ROWS($1:6),2,2,2,2,2,3,4),FALSE),"",($K$18)*VLOOKUP($B$6,' Base des Index'!$L$1:$Q$6,CHOOSE(ROWS($1:6),2,2,2,2,2,3,4),FALSE))</f>
        <v>1200.0000000000027</v>
      </c>
      <c r="M18" s="15"/>
      <c r="N18" s="36"/>
      <c r="O18" s="37"/>
      <c r="P18" s="45">
        <f t="shared" si="3"/>
        <v>0</v>
      </c>
      <c r="Q18" s="59">
        <f>IF(ISERROR(P18*24)*110,"",(P18*24)*110)</f>
        <v>0</v>
      </c>
      <c r="R18" s="15"/>
      <c r="S18" s="16">
        <v>1</v>
      </c>
      <c r="T18" s="41">
        <f>((S18*$B$18)*20)</f>
        <v>40</v>
      </c>
      <c r="U18" s="15"/>
      <c r="V18" s="58">
        <v>630</v>
      </c>
      <c r="W18" s="41">
        <f t="shared" si="2"/>
        <v>378</v>
      </c>
      <c r="X18" s="15"/>
      <c r="Y18" s="16">
        <v>6</v>
      </c>
      <c r="Z18" s="41">
        <f>SUM(Y18*$B$18)*30</f>
        <v>360</v>
      </c>
      <c r="AA18" s="15"/>
      <c r="AB18" s="17"/>
      <c r="AC18" s="41">
        <f>SUM(AB18*$B$18)*110</f>
        <v>0</v>
      </c>
      <c r="AD18" s="15"/>
      <c r="AE18" s="17"/>
      <c r="AF18" s="41">
        <f t="shared" si="5"/>
        <v>0</v>
      </c>
      <c r="AG18" s="15"/>
      <c r="AH18" s="18"/>
      <c r="AI18" s="15"/>
    </row>
    <row r="19" spans="1:35" s="19" customFormat="1" ht="21" customHeight="1" thickBot="1" x14ac:dyDescent="0.6">
      <c r="B19" s="66"/>
      <c r="C19" s="23" t="s">
        <v>39</v>
      </c>
      <c r="D19" s="24">
        <f>VLOOKUP($D$12,' Base des Index'!A:H,8,0)</f>
        <v>6</v>
      </c>
      <c r="F19" s="36"/>
      <c r="G19" s="37"/>
      <c r="H19" s="36"/>
      <c r="I19" s="37"/>
      <c r="J19" s="46">
        <f t="shared" si="0"/>
        <v>0</v>
      </c>
      <c r="K19" s="44">
        <f>((MOD(G19-F19,1)+MOD(I19-H19,1))*$B$19)*24</f>
        <v>0</v>
      </c>
      <c r="L19" s="67">
        <f>IF(ISERROR($K$19)*VLOOKUP($B$6,' Base des Index'!$L$1:$Q$6,CHOOSE(ROWS($1:7),2,2,2,2,2,3,4),FALSE),"",($K$19)*VLOOKUP($B$6,' Base des Index'!$L$1:$Q$6,CHOOSE(ROWS($1:7),2,2,2,2,2,3,4),FALSE))</f>
        <v>0</v>
      </c>
      <c r="N19" s="38"/>
      <c r="O19" s="39"/>
      <c r="P19" s="45">
        <f t="shared" si="3"/>
        <v>0</v>
      </c>
      <c r="Q19" s="59">
        <f>IF(ISERROR(P19*24)*110,"",(P19*24)*110)</f>
        <v>0</v>
      </c>
      <c r="S19" s="25"/>
      <c r="T19" s="41">
        <f>((S19*$B$19)*20)</f>
        <v>0</v>
      </c>
      <c r="V19" s="58"/>
      <c r="W19" s="42">
        <f t="shared" si="2"/>
        <v>0</v>
      </c>
      <c r="Y19" s="16"/>
      <c r="Z19" s="41">
        <f>SUM(Y19*$B$19)*30</f>
        <v>0</v>
      </c>
      <c r="AB19" s="26"/>
      <c r="AC19" s="41">
        <f>SUM(AB19*$B$19)*110</f>
        <v>0</v>
      </c>
      <c r="AE19" s="26"/>
      <c r="AF19" s="42">
        <f t="shared" si="5"/>
        <v>0</v>
      </c>
      <c r="AH19" s="27"/>
      <c r="AI19" s="15"/>
    </row>
    <row r="20" spans="1:35" s="28" customFormat="1" ht="21" customHeight="1" thickBot="1" x14ac:dyDescent="0.6">
      <c r="C20" s="77" t="s">
        <v>26</v>
      </c>
      <c r="D20" s="78"/>
      <c r="F20" s="79"/>
      <c r="G20" s="80"/>
      <c r="H20" s="80"/>
      <c r="I20" s="81"/>
      <c r="J20" s="48">
        <f>SUM(J13:J19)</f>
        <v>8.0000000000000178</v>
      </c>
      <c r="K20" s="47">
        <f>SUM(K13:K19)</f>
        <v>16.000000000000036</v>
      </c>
      <c r="L20" s="30">
        <f>SUM(L13:L19)</f>
        <v>1200.0000000000027</v>
      </c>
      <c r="N20" s="79"/>
      <c r="O20" s="81"/>
      <c r="P20" s="29">
        <f>SUM(P13:P19)</f>
        <v>0</v>
      </c>
      <c r="Q20" s="30">
        <f>SUM(Q13:Q19)</f>
        <v>0</v>
      </c>
      <c r="S20" s="69">
        <f>SUM(S13:S19)</f>
        <v>1</v>
      </c>
      <c r="T20" s="30">
        <f>SUM(T13:T19)</f>
        <v>40</v>
      </c>
      <c r="V20" s="68">
        <f>SUM(V13:V19)</f>
        <v>630</v>
      </c>
      <c r="W20" s="30">
        <f>SUM(W13:W19)</f>
        <v>378</v>
      </c>
      <c r="Y20" s="29">
        <f>SUM(Y14:Y19)</f>
        <v>6</v>
      </c>
      <c r="Z20" s="30">
        <f>SUM(Z13:Z19)</f>
        <v>360</v>
      </c>
      <c r="AB20" s="68">
        <f>SUM(AB13:AB19)</f>
        <v>0</v>
      </c>
      <c r="AC20" s="30">
        <f>SUM(AC13:AC19)</f>
        <v>0</v>
      </c>
      <c r="AE20" s="68"/>
      <c r="AF20" s="30">
        <f>SUM(AF13:AF19)</f>
        <v>0</v>
      </c>
      <c r="AH20" s="40">
        <f>SUM(L20+T20+Z20+W20+Q20+AF20+AC20)</f>
        <v>1978.0000000000027</v>
      </c>
      <c r="AI20" s="31"/>
    </row>
    <row r="21" spans="1:35" ht="7.9" customHeight="1" thickBot="1" x14ac:dyDescent="0.6"/>
    <row r="22" spans="1:35" ht="52.5" customHeight="1" thickBot="1" x14ac:dyDescent="0.6">
      <c r="A22" s="10"/>
      <c r="B22" s="13" t="s">
        <v>70</v>
      </c>
      <c r="C22" s="56" t="s">
        <v>33</v>
      </c>
      <c r="D22" s="57">
        <v>6</v>
      </c>
      <c r="E22" s="10"/>
      <c r="F22" s="75" t="s">
        <v>24</v>
      </c>
      <c r="G22" s="76"/>
      <c r="H22" s="75" t="s">
        <v>25</v>
      </c>
      <c r="I22" s="76"/>
      <c r="J22" s="33" t="s">
        <v>63</v>
      </c>
      <c r="K22" s="33" t="s">
        <v>32</v>
      </c>
      <c r="L22" s="11" t="s">
        <v>27</v>
      </c>
      <c r="M22" s="10"/>
      <c r="N22" s="75" t="s">
        <v>36</v>
      </c>
      <c r="O22" s="76"/>
      <c r="P22" s="13" t="s">
        <v>37</v>
      </c>
      <c r="Q22" s="11" t="s">
        <v>27</v>
      </c>
      <c r="R22" s="10"/>
      <c r="S22" s="13" t="s">
        <v>60</v>
      </c>
      <c r="T22" s="11" t="s">
        <v>27</v>
      </c>
      <c r="U22" s="10"/>
      <c r="V22" s="14" t="s">
        <v>35</v>
      </c>
      <c r="W22" s="11" t="s">
        <v>27</v>
      </c>
      <c r="X22" s="10"/>
      <c r="Y22" s="14" t="s">
        <v>62</v>
      </c>
      <c r="Z22" s="11" t="s">
        <v>27</v>
      </c>
      <c r="AA22" s="10"/>
      <c r="AB22" s="14" t="s">
        <v>61</v>
      </c>
      <c r="AC22" s="11" t="s">
        <v>27</v>
      </c>
      <c r="AD22" s="10"/>
      <c r="AE22" s="14" t="s">
        <v>52</v>
      </c>
      <c r="AF22" s="11" t="s">
        <v>27</v>
      </c>
      <c r="AG22" s="10"/>
      <c r="AH22" s="12" t="s">
        <v>7</v>
      </c>
      <c r="AI22" s="10"/>
    </row>
    <row r="23" spans="1:35" s="19" customFormat="1" ht="21" customHeight="1" x14ac:dyDescent="0.55000000000000004">
      <c r="A23" s="15"/>
      <c r="B23" s="64"/>
      <c r="C23" s="20" t="s">
        <v>51</v>
      </c>
      <c r="D23" s="21">
        <f>VLOOKUP($D$22,' Base des Index'!A:H,2,0)</f>
        <v>7</v>
      </c>
      <c r="E23" s="15"/>
      <c r="F23" s="36"/>
      <c r="G23" s="37"/>
      <c r="H23" s="36"/>
      <c r="I23" s="37"/>
      <c r="J23" s="46">
        <f t="shared" ref="J23:J29" si="6">((MOD(G23-F23,1)+MOD(I23-H23,1))*24)</f>
        <v>0</v>
      </c>
      <c r="K23" s="44">
        <f>((MOD(G23-F23,1)+MOD(I23-H23,1))*$B$23)*24</f>
        <v>0</v>
      </c>
      <c r="L23" s="67">
        <f>IF(ISERROR($K$23)*VLOOKUP($B$6,' Base des Index'!$L$1:$Q$6,CHOOSE(ROWS($1:1),2,2,2,2,2,3,4),FALSE),"",($K$23)*VLOOKUP($B$6,' Base des Index'!$L$1:$Q$6,CHOOSE(ROWS($1:1),2,2,2,2,2,3,4),FALSE))</f>
        <v>0</v>
      </c>
      <c r="M23" s="15"/>
      <c r="N23" s="34"/>
      <c r="O23" s="35"/>
      <c r="P23" s="45">
        <f>MOD(O23-N23,1)</f>
        <v>0</v>
      </c>
      <c r="Q23" s="59">
        <f>IF(ISERROR(P23*24)*75,"",(P23*24)*75)</f>
        <v>0</v>
      </c>
      <c r="R23" s="15"/>
      <c r="S23" s="16"/>
      <c r="T23" s="41">
        <f>((S23*$B$23)*20)</f>
        <v>0</v>
      </c>
      <c r="U23" s="15"/>
      <c r="V23" s="58"/>
      <c r="W23" s="41">
        <f t="shared" ref="W23:W29" si="7">SUM(V23*0.6)</f>
        <v>0</v>
      </c>
      <c r="X23" s="15"/>
      <c r="Y23" s="16"/>
      <c r="Z23" s="41">
        <f>SUM(Y23*$B$13)*25</f>
        <v>0</v>
      </c>
      <c r="AA23" s="15"/>
      <c r="AB23" s="16"/>
      <c r="AC23" s="41">
        <f>SUM(AB23*$B$23)*110</f>
        <v>0</v>
      </c>
      <c r="AD23" s="15"/>
      <c r="AE23" s="16"/>
      <c r="AF23" s="41">
        <f>AE23</f>
        <v>0</v>
      </c>
      <c r="AG23" s="15"/>
      <c r="AH23" s="18"/>
      <c r="AI23" s="15"/>
    </row>
    <row r="24" spans="1:35" s="19" customFormat="1" ht="21" customHeight="1" x14ac:dyDescent="0.55000000000000004">
      <c r="A24" s="15"/>
      <c r="B24" s="65"/>
      <c r="C24" s="22" t="s">
        <v>40</v>
      </c>
      <c r="D24" s="21">
        <f>VLOOKUP($D$22,' Base des Index'!A:H,3,0)</f>
        <v>8</v>
      </c>
      <c r="E24" s="15"/>
      <c r="F24" s="36"/>
      <c r="G24" s="37"/>
      <c r="H24" s="36"/>
      <c r="I24" s="37"/>
      <c r="J24" s="46">
        <f t="shared" si="6"/>
        <v>0</v>
      </c>
      <c r="K24" s="44">
        <f>((MOD(G24-F24,1)+MOD(I24-H24,1))*$B$24)*24</f>
        <v>0</v>
      </c>
      <c r="L24" s="67">
        <f>IF(ISERROR($K$24)*VLOOKUP($B$6,' Base des Index'!$L$1:$Q$6,CHOOSE(ROWS($1:1),2,2,2,2,2,3,4),FALSE),"",($K$24)*VLOOKUP($B$6,' Base des Index'!$L$1:$Q$6,CHOOSE(ROWS($1:1),2,2,2,2,2,3,4),FALSE))</f>
        <v>0</v>
      </c>
      <c r="M24" s="15"/>
      <c r="N24" s="36"/>
      <c r="O24" s="37"/>
      <c r="P24" s="45">
        <f t="shared" ref="P24:P29" si="8">MOD(O24-N24,1)</f>
        <v>0</v>
      </c>
      <c r="Q24" s="59">
        <f t="shared" ref="Q24:Q27" si="9">IF(ISERROR(P24*24)*75,"",(P24*24)*75)</f>
        <v>0</v>
      </c>
      <c r="R24" s="15"/>
      <c r="S24" s="16"/>
      <c r="T24" s="41">
        <f>((S24*$B$24*20))</f>
        <v>0</v>
      </c>
      <c r="U24" s="15"/>
      <c r="V24" s="58"/>
      <c r="W24" s="41">
        <f t="shared" si="7"/>
        <v>0</v>
      </c>
      <c r="X24" s="15"/>
      <c r="Y24" s="16"/>
      <c r="Z24" s="41">
        <f>SUM(Y24*$B$14)*25</f>
        <v>0</v>
      </c>
      <c r="AA24" s="15"/>
      <c r="AB24" s="16"/>
      <c r="AC24" s="41">
        <f>SUM(AB24*$B$24)*110</f>
        <v>0</v>
      </c>
      <c r="AD24" s="15"/>
      <c r="AE24" s="16"/>
      <c r="AF24" s="41">
        <f t="shared" ref="AF24:AF29" si="10">AE24</f>
        <v>0</v>
      </c>
      <c r="AG24" s="15"/>
      <c r="AH24" s="18"/>
      <c r="AI24" s="15"/>
    </row>
    <row r="25" spans="1:35" s="19" customFormat="1" ht="21" customHeight="1" x14ac:dyDescent="0.55000000000000004">
      <c r="A25" s="15"/>
      <c r="B25" s="65"/>
      <c r="C25" s="22" t="s">
        <v>41</v>
      </c>
      <c r="D25" s="21">
        <f>VLOOKUP($D$22,' Base des Index'!A:H,4,0)</f>
        <v>9</v>
      </c>
      <c r="E25" s="15"/>
      <c r="F25" s="36"/>
      <c r="G25" s="37"/>
      <c r="H25" s="36"/>
      <c r="I25" s="37"/>
      <c r="J25" s="46">
        <f t="shared" si="6"/>
        <v>0</v>
      </c>
      <c r="K25" s="44">
        <f>((MOD(G25-F25,1)+MOD(I25-H25,1))*$B$25)*24</f>
        <v>0</v>
      </c>
      <c r="L25" s="67">
        <f>IF(ISERROR($K$25)*VLOOKUP($B$6,' Base des Index'!$L$1:$Q$6,CHOOSE(ROWS($1:1),2,2,2,2,2,3,4),FALSE),"",($K$25)*VLOOKUP($B$6,' Base des Index'!$L$1:$Q$6,CHOOSE(ROWS($1:1),2,2,2,2,2,3,4),FALSE))</f>
        <v>0</v>
      </c>
      <c r="M25" s="15"/>
      <c r="N25" s="36"/>
      <c r="O25" s="37"/>
      <c r="P25" s="45">
        <f t="shared" si="8"/>
        <v>0</v>
      </c>
      <c r="Q25" s="59">
        <f t="shared" si="9"/>
        <v>0</v>
      </c>
      <c r="R25" s="15"/>
      <c r="S25" s="16"/>
      <c r="T25" s="41">
        <f>((S25*$B$25)*20)</f>
        <v>0</v>
      </c>
      <c r="U25" s="15"/>
      <c r="V25" s="58"/>
      <c r="W25" s="41">
        <f t="shared" si="7"/>
        <v>0</v>
      </c>
      <c r="X25" s="15"/>
      <c r="Y25" s="16"/>
      <c r="Z25" s="41">
        <f>SUM(Y25*$B$15)*25</f>
        <v>0</v>
      </c>
      <c r="AA25" s="15"/>
      <c r="AB25" s="16"/>
      <c r="AC25" s="41">
        <f>SUM(AB25*$B$25)*110</f>
        <v>0</v>
      </c>
      <c r="AD25" s="15"/>
      <c r="AE25" s="16"/>
      <c r="AF25" s="41">
        <f t="shared" si="10"/>
        <v>0</v>
      </c>
      <c r="AG25" s="15"/>
      <c r="AH25" s="18"/>
      <c r="AI25" s="15"/>
    </row>
    <row r="26" spans="1:35" s="19" customFormat="1" ht="21" customHeight="1" x14ac:dyDescent="0.55000000000000004">
      <c r="A26" s="15"/>
      <c r="B26" s="65"/>
      <c r="C26" s="22" t="s">
        <v>34</v>
      </c>
      <c r="D26" s="21">
        <f>VLOOKUP($D$22,' Base des Index'!A:H,5,0)</f>
        <v>10</v>
      </c>
      <c r="E26" s="15"/>
      <c r="F26" s="36"/>
      <c r="G26" s="37"/>
      <c r="H26" s="36"/>
      <c r="I26" s="37"/>
      <c r="J26" s="46">
        <f t="shared" si="6"/>
        <v>0</v>
      </c>
      <c r="K26" s="44">
        <f>((MOD(G26-F26,1)+MOD(I26-H26,1))*$B$26)*24</f>
        <v>0</v>
      </c>
      <c r="L26" s="67">
        <f>IF(ISERROR($K$26)*VLOOKUP($B$6,' Base des Index'!$L$1:$Q$6,CHOOSE(ROWS($1:1),2,2,2,2,2,3,4),FALSE),"",($K$26)*VLOOKUP($B$6,' Base des Index'!$L$1:$Q$6,CHOOSE(ROWS($1:1),2,2,2,2,2,3,4),FALSE))</f>
        <v>0</v>
      </c>
      <c r="M26" s="15"/>
      <c r="N26" s="36"/>
      <c r="O26" s="37"/>
      <c r="P26" s="45">
        <f t="shared" si="8"/>
        <v>0</v>
      </c>
      <c r="Q26" s="59">
        <f t="shared" si="9"/>
        <v>0</v>
      </c>
      <c r="R26" s="15"/>
      <c r="S26" s="16"/>
      <c r="T26" s="41">
        <f>((S26*$B$26)*20)</f>
        <v>0</v>
      </c>
      <c r="U26" s="15"/>
      <c r="V26" s="58"/>
      <c r="W26" s="41">
        <f t="shared" si="7"/>
        <v>0</v>
      </c>
      <c r="X26" s="15"/>
      <c r="Y26" s="16"/>
      <c r="Z26" s="41">
        <f>SUM(Y26*$B$16)*25</f>
        <v>0</v>
      </c>
      <c r="AA26" s="15"/>
      <c r="AB26" s="16"/>
      <c r="AC26" s="41">
        <f>SUM(AB26*$B$26)*110</f>
        <v>0</v>
      </c>
      <c r="AD26" s="15"/>
      <c r="AE26" s="16"/>
      <c r="AF26" s="41">
        <f t="shared" si="10"/>
        <v>0</v>
      </c>
      <c r="AG26" s="15"/>
      <c r="AH26" s="18"/>
      <c r="AI26" s="15"/>
    </row>
    <row r="27" spans="1:35" s="19" customFormat="1" ht="21" customHeight="1" x14ac:dyDescent="0.55000000000000004">
      <c r="A27" s="15"/>
      <c r="B27" s="65"/>
      <c r="C27" s="22" t="s">
        <v>42</v>
      </c>
      <c r="D27" s="21">
        <f>VLOOKUP($D$22,' Base des Index'!A:H,6,0)</f>
        <v>11</v>
      </c>
      <c r="E27" s="15"/>
      <c r="F27" s="36"/>
      <c r="G27" s="37"/>
      <c r="H27" s="36"/>
      <c r="I27" s="37"/>
      <c r="J27" s="46">
        <f t="shared" si="6"/>
        <v>0</v>
      </c>
      <c r="K27" s="44">
        <f>((MOD(G27-F27,1)+MOD(I27-H27,1))*$B$27)*24</f>
        <v>0</v>
      </c>
      <c r="L27" s="67">
        <f>IF(ISERROR($K$27)*VLOOKUP($B$6,' Base des Index'!$L$1:$Q$6,CHOOSE(ROWS($1:1),2,2,2,2,2,3,4),FALSE),"",($K$27)*VLOOKUP($B$6,' Base des Index'!$L$1:$Q$6,CHOOSE(ROWS($1:1),2,2,2,2,2,3,4),FALSE))</f>
        <v>0</v>
      </c>
      <c r="M27" s="15"/>
      <c r="N27" s="36"/>
      <c r="O27" s="37"/>
      <c r="P27" s="45">
        <f t="shared" si="8"/>
        <v>0</v>
      </c>
      <c r="Q27" s="59">
        <f t="shared" si="9"/>
        <v>0</v>
      </c>
      <c r="R27" s="15"/>
      <c r="S27" s="16"/>
      <c r="T27" s="41">
        <f>((S27*$B$27)*20)</f>
        <v>0</v>
      </c>
      <c r="U27" s="15"/>
      <c r="V27" s="58"/>
      <c r="W27" s="41">
        <f t="shared" si="7"/>
        <v>0</v>
      </c>
      <c r="X27" s="15"/>
      <c r="Y27" s="16"/>
      <c r="Z27" s="41">
        <f>SUM(Y27*$B$17)*25</f>
        <v>0</v>
      </c>
      <c r="AA27" s="15"/>
      <c r="AB27" s="16"/>
      <c r="AC27" s="41">
        <f>SUM(AB27*$B$27)*110</f>
        <v>0</v>
      </c>
      <c r="AD27" s="15"/>
      <c r="AE27" s="16"/>
      <c r="AF27" s="41">
        <f t="shared" si="10"/>
        <v>0</v>
      </c>
      <c r="AG27" s="15"/>
      <c r="AH27" s="18"/>
      <c r="AI27" s="15"/>
    </row>
    <row r="28" spans="1:35" s="19" customFormat="1" ht="21" customHeight="1" x14ac:dyDescent="0.55000000000000004">
      <c r="A28" s="15"/>
      <c r="B28" s="65">
        <v>1</v>
      </c>
      <c r="C28" s="22" t="s">
        <v>43</v>
      </c>
      <c r="D28" s="21">
        <f>VLOOKUP($D$22,' Base des Index'!A:H,7,0)</f>
        <v>12</v>
      </c>
      <c r="E28" s="15"/>
      <c r="F28" s="36">
        <v>0.33333333333333298</v>
      </c>
      <c r="G28" s="37">
        <v>0.5</v>
      </c>
      <c r="H28" s="36">
        <v>0.54166666666666596</v>
      </c>
      <c r="I28" s="37">
        <v>0.8125</v>
      </c>
      <c r="J28" s="46">
        <f t="shared" si="6"/>
        <v>10.500000000000025</v>
      </c>
      <c r="K28" s="44">
        <f>((MOD(G28-F28,1)+MOD(I28-H28,1))*$B$28)*24</f>
        <v>10.500000000000025</v>
      </c>
      <c r="L28" s="67">
        <f>IF(ISERROR($K$28)*VLOOKUP($B$6,' Base des Index'!$L$1:$Q$6,CHOOSE(ROWS($1:6),2,2,2,2,2,3,4),FALSE),"",($K$28)*VLOOKUP($B$6,' Base des Index'!$L$1:$Q$6,CHOOSE(ROWS($1:6),2,2,2,2,2,3,4),FALSE))</f>
        <v>787.50000000000182</v>
      </c>
      <c r="M28" s="15"/>
      <c r="N28" s="36"/>
      <c r="O28" s="37"/>
      <c r="P28" s="45">
        <f t="shared" si="8"/>
        <v>0</v>
      </c>
      <c r="Q28" s="59">
        <f>IF(ISERROR(P28*24)*110,"",(P28*24)*110)</f>
        <v>0</v>
      </c>
      <c r="R28" s="15"/>
      <c r="S28" s="16">
        <v>1</v>
      </c>
      <c r="T28" s="41">
        <f>((S28*$B$28)*20)</f>
        <v>20</v>
      </c>
      <c r="U28" s="15"/>
      <c r="V28" s="58">
        <v>630</v>
      </c>
      <c r="W28" s="41">
        <f t="shared" si="7"/>
        <v>378</v>
      </c>
      <c r="X28" s="15"/>
      <c r="Y28" s="16">
        <v>6</v>
      </c>
      <c r="Z28" s="41">
        <f>SUM(Y28*$B$18)*30</f>
        <v>360</v>
      </c>
      <c r="AA28" s="15"/>
      <c r="AB28" s="17"/>
      <c r="AC28" s="41">
        <f>SUM(AB28*$B$28)*110</f>
        <v>0</v>
      </c>
      <c r="AD28" s="15"/>
      <c r="AE28" s="17"/>
      <c r="AF28" s="41">
        <f t="shared" si="10"/>
        <v>0</v>
      </c>
      <c r="AG28" s="15"/>
      <c r="AH28" s="18"/>
      <c r="AI28" s="15"/>
    </row>
    <row r="29" spans="1:35" s="19" customFormat="1" ht="21" customHeight="1" thickBot="1" x14ac:dyDescent="0.6">
      <c r="B29" s="66"/>
      <c r="C29" s="23" t="s">
        <v>39</v>
      </c>
      <c r="D29" s="24">
        <f>VLOOKUP($D$22,' Base des Index'!A:H,8,0)</f>
        <v>13</v>
      </c>
      <c r="F29" s="36"/>
      <c r="G29" s="37"/>
      <c r="H29" s="36"/>
      <c r="I29" s="37"/>
      <c r="J29" s="46">
        <f t="shared" si="6"/>
        <v>0</v>
      </c>
      <c r="K29" s="44">
        <f>((MOD(G29-F29,1)+MOD(I29-H29,1))*$B$29)*24</f>
        <v>0</v>
      </c>
      <c r="L29" s="67">
        <f>IF(ISERROR($K$29)*VLOOKUP($B$6,' Base des Index'!$L$1:$Q$6,CHOOSE(ROWS($1:7),2,2,2,2,2,3,4),FALSE),"",($K$29))*VLOOKUP($B$6,' Base des Index'!$L$1:$Q$6,CHOOSE(ROWS($1:7),2,2,2,2,2,3,4),FALSE)</f>
        <v>0</v>
      </c>
      <c r="N29" s="38"/>
      <c r="O29" s="39"/>
      <c r="P29" s="45">
        <f t="shared" si="8"/>
        <v>0</v>
      </c>
      <c r="Q29" s="59">
        <f>IF(ISERROR(P29*24)*110,"",(P29*24)*110)</f>
        <v>0</v>
      </c>
      <c r="S29" s="25"/>
      <c r="T29" s="41">
        <f>((S29*$B$29)*20)</f>
        <v>0</v>
      </c>
      <c r="V29" s="58"/>
      <c r="W29" s="42">
        <f t="shared" si="7"/>
        <v>0</v>
      </c>
      <c r="Y29" s="16"/>
      <c r="Z29" s="41">
        <f>SUM(Y29*$B$19)*30</f>
        <v>0</v>
      </c>
      <c r="AB29" s="26"/>
      <c r="AC29" s="41">
        <f>SUM(AB29*$B$29)*110</f>
        <v>0</v>
      </c>
      <c r="AE29" s="26"/>
      <c r="AF29" s="42">
        <f t="shared" si="10"/>
        <v>0</v>
      </c>
      <c r="AH29" s="27"/>
      <c r="AI29" s="15"/>
    </row>
    <row r="30" spans="1:35" s="28" customFormat="1" ht="21" customHeight="1" thickBot="1" x14ac:dyDescent="0.6">
      <c r="C30" s="77" t="s">
        <v>26</v>
      </c>
      <c r="D30" s="78"/>
      <c r="F30" s="79"/>
      <c r="G30" s="80"/>
      <c r="H30" s="80"/>
      <c r="I30" s="81"/>
      <c r="J30" s="48">
        <f>SUM(J23:J29)</f>
        <v>10.500000000000025</v>
      </c>
      <c r="K30" s="47">
        <f>SUM(K23:K29)</f>
        <v>10.500000000000025</v>
      </c>
      <c r="L30" s="30">
        <f>SUM(L23:L29)</f>
        <v>787.50000000000182</v>
      </c>
      <c r="N30" s="79"/>
      <c r="O30" s="81"/>
      <c r="P30" s="29">
        <f>SUM(P23:P29)</f>
        <v>0</v>
      </c>
      <c r="Q30" s="30">
        <f>SUM(Q23:Q29)</f>
        <v>0</v>
      </c>
      <c r="S30" s="69">
        <f>SUM(S23:S29)</f>
        <v>1</v>
      </c>
      <c r="T30" s="30">
        <f>SUM(T23:T29)</f>
        <v>20</v>
      </c>
      <c r="V30" s="68">
        <f>SUM(V23:V29)</f>
        <v>630</v>
      </c>
      <c r="W30" s="30">
        <f>SUM(W23:W29)</f>
        <v>378</v>
      </c>
      <c r="Y30" s="29">
        <f>SUM(Y24:Y29)</f>
        <v>6</v>
      </c>
      <c r="Z30" s="30">
        <f>SUM(Z23:Z29)</f>
        <v>360</v>
      </c>
      <c r="AB30" s="68">
        <f>SUM(AB23:AB29)</f>
        <v>0</v>
      </c>
      <c r="AC30" s="30">
        <f>SUM(AC23:AC29)</f>
        <v>0</v>
      </c>
      <c r="AE30" s="68">
        <f>SUM(AE23:AE29)</f>
        <v>0</v>
      </c>
      <c r="AF30" s="30">
        <f>SUM(AF23:AF29)</f>
        <v>0</v>
      </c>
      <c r="AH30" s="40">
        <f>SUM(L30+T30+Z30+W30+Q30+AF30+AC30)</f>
        <v>1545.5000000000018</v>
      </c>
      <c r="AI30" s="31"/>
    </row>
    <row r="31" spans="1:35" ht="7.9" customHeight="1" thickBot="1" x14ac:dyDescent="0.6"/>
    <row r="32" spans="1:35" ht="52.5" customHeight="1" thickBot="1" x14ac:dyDescent="0.6">
      <c r="A32" s="10"/>
      <c r="B32" s="13" t="s">
        <v>70</v>
      </c>
      <c r="C32" s="56" t="s">
        <v>33</v>
      </c>
      <c r="D32" s="57">
        <v>7</v>
      </c>
      <c r="E32" s="10"/>
      <c r="F32" s="75" t="s">
        <v>24</v>
      </c>
      <c r="G32" s="76"/>
      <c r="H32" s="75" t="s">
        <v>25</v>
      </c>
      <c r="I32" s="76"/>
      <c r="J32" s="70" t="s">
        <v>63</v>
      </c>
      <c r="K32" s="33" t="s">
        <v>32</v>
      </c>
      <c r="L32" s="11" t="s">
        <v>27</v>
      </c>
      <c r="M32" s="10"/>
      <c r="N32" s="75" t="s">
        <v>36</v>
      </c>
      <c r="O32" s="76"/>
      <c r="P32" s="13" t="s">
        <v>37</v>
      </c>
      <c r="Q32" s="11" t="s">
        <v>27</v>
      </c>
      <c r="R32" s="10"/>
      <c r="S32" s="13" t="s">
        <v>60</v>
      </c>
      <c r="T32" s="11" t="s">
        <v>27</v>
      </c>
      <c r="U32" s="10"/>
      <c r="V32" s="14" t="s">
        <v>35</v>
      </c>
      <c r="W32" s="11" t="s">
        <v>27</v>
      </c>
      <c r="X32" s="10"/>
      <c r="Y32" s="14" t="s">
        <v>62</v>
      </c>
      <c r="Z32" s="11" t="s">
        <v>27</v>
      </c>
      <c r="AA32" s="10"/>
      <c r="AB32" s="14" t="s">
        <v>61</v>
      </c>
      <c r="AC32" s="11" t="s">
        <v>27</v>
      </c>
      <c r="AD32" s="10"/>
      <c r="AE32" s="14" t="s">
        <v>52</v>
      </c>
      <c r="AF32" s="11" t="s">
        <v>27</v>
      </c>
      <c r="AG32" s="10"/>
      <c r="AH32" s="12" t="s">
        <v>7</v>
      </c>
      <c r="AI32" s="10"/>
    </row>
    <row r="33" spans="1:35" s="19" customFormat="1" ht="21" customHeight="1" x14ac:dyDescent="0.55000000000000004">
      <c r="A33" s="15"/>
      <c r="B33" s="64"/>
      <c r="C33" s="20" t="s">
        <v>51</v>
      </c>
      <c r="D33" s="21">
        <f>VLOOKUP($D$32,' Base des Index'!A:H,2,0)</f>
        <v>14</v>
      </c>
      <c r="E33" s="15"/>
      <c r="F33" s="36"/>
      <c r="G33" s="37"/>
      <c r="H33" s="36"/>
      <c r="I33" s="37"/>
      <c r="J33" s="46">
        <f t="shared" ref="J33:J39" si="11">((MOD(G33-F33,1)+MOD(I33-H33,1))*24)</f>
        <v>0</v>
      </c>
      <c r="K33" s="44">
        <f>((MOD(G33-F33,1)+MOD(I33-H33,1))*$B$33)*24</f>
        <v>0</v>
      </c>
      <c r="L33" s="67">
        <f>IF(ISERROR($K$33)*VLOOKUP($B$6,' Base des Index'!$L$1:$Q$6,CHOOSE(ROWS($1:1),2,2,2,2,2,3,4),FALSE),"",($K$33)*VLOOKUP($B$6,' Base des Index'!$L$1:$Q$6,CHOOSE(ROWS($1:1),2,2,2,2,2,3,4),FALSE))</f>
        <v>0</v>
      </c>
      <c r="M33" s="15"/>
      <c r="N33" s="34"/>
      <c r="O33" s="35"/>
      <c r="P33" s="45">
        <f>MOD(O33-N33,1)</f>
        <v>0</v>
      </c>
      <c r="Q33" s="59">
        <f>IF(ISERROR(P33*24)*75,"",(P33*24)*75)</f>
        <v>0</v>
      </c>
      <c r="R33" s="15"/>
      <c r="S33" s="16"/>
      <c r="T33" s="41">
        <f>((S33*$B$33)*20)</f>
        <v>0</v>
      </c>
      <c r="U33" s="15"/>
      <c r="V33" s="58"/>
      <c r="W33" s="41">
        <f t="shared" ref="W33:W39" si="12">SUM(V33*0.6)</f>
        <v>0</v>
      </c>
      <c r="X33" s="15"/>
      <c r="Y33" s="16"/>
      <c r="Z33" s="41">
        <f>SUM(Y33*$B$33)*25</f>
        <v>0</v>
      </c>
      <c r="AA33" s="15"/>
      <c r="AB33" s="16"/>
      <c r="AC33" s="41">
        <f>SUM(AB33*$B$33)*110</f>
        <v>0</v>
      </c>
      <c r="AD33" s="15"/>
      <c r="AE33" s="16"/>
      <c r="AF33" s="41">
        <f>AE33</f>
        <v>0</v>
      </c>
      <c r="AG33" s="15"/>
      <c r="AH33" s="18"/>
      <c r="AI33" s="15"/>
    </row>
    <row r="34" spans="1:35" s="19" customFormat="1" ht="21" customHeight="1" x14ac:dyDescent="0.55000000000000004">
      <c r="A34" s="15"/>
      <c r="B34" s="65"/>
      <c r="C34" s="22" t="s">
        <v>40</v>
      </c>
      <c r="D34" s="21">
        <f>VLOOKUP($D$32,' Base des Index'!A:H,3,0)</f>
        <v>15</v>
      </c>
      <c r="E34" s="15"/>
      <c r="F34" s="36"/>
      <c r="G34" s="37"/>
      <c r="H34" s="36"/>
      <c r="I34" s="37"/>
      <c r="J34" s="46">
        <f t="shared" si="11"/>
        <v>0</v>
      </c>
      <c r="K34" s="44">
        <f>((MOD(G34-F34,1)+MOD(I34-H34,1))*$B$34)*24</f>
        <v>0</v>
      </c>
      <c r="L34" s="67">
        <f>IF(ISERROR($K$34)*VLOOKUP($B$6,' Base des Index'!$L$1:$Q$6,CHOOSE(ROWS($1:1),2,2,2,2,2,3,4),FALSE),"",($K$34)*VLOOKUP($B$6,' Base des Index'!$L$1:$Q$6,CHOOSE(ROWS($1:1),2,2,2,2,2,3,4),FALSE))</f>
        <v>0</v>
      </c>
      <c r="M34" s="15"/>
      <c r="N34" s="36"/>
      <c r="O34" s="37"/>
      <c r="P34" s="45">
        <f t="shared" ref="P34:P39" si="13">MOD(O34-N34,1)</f>
        <v>0</v>
      </c>
      <c r="Q34" s="59">
        <f t="shared" ref="Q34:Q37" si="14">IF(ISERROR(P34*24)*75,"",(P34*24)*75)</f>
        <v>0</v>
      </c>
      <c r="R34" s="15"/>
      <c r="S34" s="16"/>
      <c r="T34" s="41">
        <f>((S34*$B$34*20))</f>
        <v>0</v>
      </c>
      <c r="U34" s="15"/>
      <c r="V34" s="58"/>
      <c r="W34" s="41">
        <f t="shared" si="12"/>
        <v>0</v>
      </c>
      <c r="X34" s="15"/>
      <c r="Y34" s="16"/>
      <c r="Z34" s="41">
        <f>SUM(Y34*$B$34)*25</f>
        <v>0</v>
      </c>
      <c r="AA34" s="15"/>
      <c r="AB34" s="16"/>
      <c r="AC34" s="41">
        <f>SUM(AB34*$B$34)*110</f>
        <v>0</v>
      </c>
      <c r="AD34" s="15"/>
      <c r="AE34" s="16"/>
      <c r="AF34" s="41">
        <f t="shared" ref="AF34:AF39" si="15">AE34</f>
        <v>0</v>
      </c>
      <c r="AG34" s="15"/>
      <c r="AH34" s="18"/>
      <c r="AI34" s="15"/>
    </row>
    <row r="35" spans="1:35" s="19" customFormat="1" ht="21" customHeight="1" x14ac:dyDescent="0.55000000000000004">
      <c r="A35" s="15"/>
      <c r="B35" s="65"/>
      <c r="C35" s="22" t="s">
        <v>41</v>
      </c>
      <c r="D35" s="21">
        <f>VLOOKUP($D$32,' Base des Index'!A:H,4,0)</f>
        <v>16</v>
      </c>
      <c r="E35" s="15"/>
      <c r="F35" s="36"/>
      <c r="G35" s="37"/>
      <c r="H35" s="36"/>
      <c r="I35" s="37"/>
      <c r="J35" s="46">
        <f t="shared" si="11"/>
        <v>0</v>
      </c>
      <c r="K35" s="44">
        <f>((MOD(G35-F35,1)+MOD(I35-H35,1))*$B$35)*24</f>
        <v>0</v>
      </c>
      <c r="L35" s="67">
        <f>IF(ISERROR($K$35)*VLOOKUP($B$6,' Base des Index'!$L$1:$Q$6,CHOOSE(ROWS($1:1),2,2,2,2,2,3,4),FALSE),"",($K$35)*VLOOKUP($B$6,' Base des Index'!$L$1:$Q$6,CHOOSE(ROWS($1:1),2,2,2,2,2,3,4),FALSE))</f>
        <v>0</v>
      </c>
      <c r="M35" s="15"/>
      <c r="N35" s="36"/>
      <c r="O35" s="37"/>
      <c r="P35" s="45">
        <f t="shared" si="13"/>
        <v>0</v>
      </c>
      <c r="Q35" s="59">
        <f t="shared" si="14"/>
        <v>0</v>
      </c>
      <c r="R35" s="15"/>
      <c r="S35" s="16"/>
      <c r="T35" s="41">
        <f>((S35*$B$35)*20)</f>
        <v>0</v>
      </c>
      <c r="U35" s="15"/>
      <c r="V35" s="58"/>
      <c r="W35" s="41">
        <f t="shared" si="12"/>
        <v>0</v>
      </c>
      <c r="X35" s="15"/>
      <c r="Y35" s="16"/>
      <c r="Z35" s="41">
        <f>SUM(Y35*$B$35)*25</f>
        <v>0</v>
      </c>
      <c r="AA35" s="15"/>
      <c r="AB35" s="16"/>
      <c r="AC35" s="41">
        <f>SUM(AB35*$B$35)*110</f>
        <v>0</v>
      </c>
      <c r="AD35" s="15"/>
      <c r="AE35" s="16"/>
      <c r="AF35" s="41">
        <f t="shared" si="15"/>
        <v>0</v>
      </c>
      <c r="AG35" s="15"/>
      <c r="AH35" s="18"/>
      <c r="AI35" s="15"/>
    </row>
    <row r="36" spans="1:35" s="19" customFormat="1" ht="21" customHeight="1" x14ac:dyDescent="0.55000000000000004">
      <c r="A36" s="15"/>
      <c r="B36" s="65"/>
      <c r="C36" s="22" t="s">
        <v>34</v>
      </c>
      <c r="D36" s="21">
        <f>VLOOKUP($D$32,' Base des Index'!A:H,5,0)</f>
        <v>17</v>
      </c>
      <c r="E36" s="15"/>
      <c r="F36" s="36"/>
      <c r="G36" s="37"/>
      <c r="H36" s="36"/>
      <c r="I36" s="37"/>
      <c r="J36" s="46">
        <f t="shared" si="11"/>
        <v>0</v>
      </c>
      <c r="K36" s="44">
        <f>((MOD(G36-F36,1)+MOD(I36-H36,1))*$B$36)*24</f>
        <v>0</v>
      </c>
      <c r="L36" s="67">
        <f>IF(ISERROR($K$36)*VLOOKUP($B$6,' Base des Index'!$L$1:$Q$6,CHOOSE(ROWS($1:1),2,2,2,2,2,3,4),FALSE),"",($K$36)*VLOOKUP($B$6,' Base des Index'!$L$1:$Q$6,CHOOSE(ROWS($1:1),2,2,2,2,2,3,4),FALSE))</f>
        <v>0</v>
      </c>
      <c r="M36" s="15"/>
      <c r="N36" s="36"/>
      <c r="O36" s="37"/>
      <c r="P36" s="45">
        <f t="shared" si="13"/>
        <v>0</v>
      </c>
      <c r="Q36" s="59">
        <f t="shared" si="14"/>
        <v>0</v>
      </c>
      <c r="R36" s="15"/>
      <c r="S36" s="16"/>
      <c r="T36" s="41">
        <f>((S36*$B$36)*20)</f>
        <v>0</v>
      </c>
      <c r="U36" s="15"/>
      <c r="V36" s="58"/>
      <c r="W36" s="41">
        <f t="shared" si="12"/>
        <v>0</v>
      </c>
      <c r="X36" s="15"/>
      <c r="Y36" s="16"/>
      <c r="Z36" s="41">
        <f>SUM(Y36*$B$36)*25</f>
        <v>0</v>
      </c>
      <c r="AA36" s="15"/>
      <c r="AB36" s="16"/>
      <c r="AC36" s="41">
        <f>SUM(AB36*$B$36)*110</f>
        <v>0</v>
      </c>
      <c r="AD36" s="15"/>
      <c r="AE36" s="16"/>
      <c r="AF36" s="41">
        <f t="shared" si="15"/>
        <v>0</v>
      </c>
      <c r="AG36" s="15"/>
      <c r="AH36" s="18"/>
      <c r="AI36" s="15"/>
    </row>
    <row r="37" spans="1:35" s="19" customFormat="1" ht="21" customHeight="1" x14ac:dyDescent="0.55000000000000004">
      <c r="A37" s="15"/>
      <c r="B37" s="65"/>
      <c r="C37" s="22" t="s">
        <v>42</v>
      </c>
      <c r="D37" s="21">
        <f>VLOOKUP($D$32,' Base des Index'!A:H,6,0)</f>
        <v>18</v>
      </c>
      <c r="E37" s="15"/>
      <c r="F37" s="36"/>
      <c r="G37" s="37"/>
      <c r="H37" s="36"/>
      <c r="I37" s="37"/>
      <c r="J37" s="46">
        <f t="shared" si="11"/>
        <v>0</v>
      </c>
      <c r="K37" s="44">
        <f>((MOD(G37-F37,1)+MOD(I37-H37,1))*$B$37)*24</f>
        <v>0</v>
      </c>
      <c r="L37" s="67">
        <f>IF(ISERROR($K$37)*VLOOKUP($B$6,' Base des Index'!$L$1:$Q$6,CHOOSE(ROWS($1:1),2,2,2,2,2,3,4),FALSE),"",($K$37)*VLOOKUP($B$6,' Base des Index'!$L$1:$Q$6,CHOOSE(ROWS($1:1),2,2,2,2,2,3,4),FALSE))</f>
        <v>0</v>
      </c>
      <c r="M37" s="15"/>
      <c r="N37" s="36"/>
      <c r="O37" s="37"/>
      <c r="P37" s="45">
        <f t="shared" si="13"/>
        <v>0</v>
      </c>
      <c r="Q37" s="59">
        <f t="shared" si="14"/>
        <v>0</v>
      </c>
      <c r="R37" s="15"/>
      <c r="S37" s="16"/>
      <c r="T37" s="41">
        <f>((S37*$B$37)*20)</f>
        <v>0</v>
      </c>
      <c r="U37" s="15"/>
      <c r="V37" s="58"/>
      <c r="W37" s="41">
        <f t="shared" si="12"/>
        <v>0</v>
      </c>
      <c r="X37" s="15"/>
      <c r="Y37" s="16"/>
      <c r="Z37" s="41">
        <f>SUM(Y37*$B$37)*25</f>
        <v>0</v>
      </c>
      <c r="AA37" s="15"/>
      <c r="AB37" s="16"/>
      <c r="AC37" s="41">
        <f>SUM(AB37*$B$37)*110</f>
        <v>0</v>
      </c>
      <c r="AD37" s="15"/>
      <c r="AE37" s="16"/>
      <c r="AF37" s="41">
        <f t="shared" si="15"/>
        <v>0</v>
      </c>
      <c r="AG37" s="15"/>
      <c r="AH37" s="18"/>
      <c r="AI37" s="15"/>
    </row>
    <row r="38" spans="1:35" s="19" customFormat="1" ht="21" customHeight="1" x14ac:dyDescent="0.55000000000000004">
      <c r="A38" s="15"/>
      <c r="B38" s="65"/>
      <c r="C38" s="22" t="s">
        <v>43</v>
      </c>
      <c r="D38" s="21">
        <f>VLOOKUP($D$32,' Base des Index'!A:H,7,0)</f>
        <v>19</v>
      </c>
      <c r="E38" s="15"/>
      <c r="F38" s="36"/>
      <c r="G38" s="37"/>
      <c r="H38" s="36"/>
      <c r="I38" s="37"/>
      <c r="J38" s="46">
        <f t="shared" si="11"/>
        <v>0</v>
      </c>
      <c r="K38" s="44">
        <f>((MOD(G38-F38,1)+MOD(I38-H38,1))*$B$38)*24</f>
        <v>0</v>
      </c>
      <c r="L38" s="67">
        <f>IF(ISERROR($K$38)*VLOOKUP($B$6,' Base des Index'!$L$1:$Q$6,CHOOSE(ROWS($1:6),2,2,2,2,2,3,4),FALSE),"",($K$38)*VLOOKUP($B$6,' Base des Index'!$L$1:$Q$6,CHOOSE(ROWS($1:6),2,2,2,2,2,3,4),FALSE))</f>
        <v>0</v>
      </c>
      <c r="M38" s="15"/>
      <c r="N38" s="36"/>
      <c r="O38" s="37"/>
      <c r="P38" s="45">
        <f t="shared" si="13"/>
        <v>0</v>
      </c>
      <c r="Q38" s="59">
        <f>IF(ISERROR(P38*24)*110,"",(P38*24)*110)</f>
        <v>0</v>
      </c>
      <c r="R38" s="15"/>
      <c r="S38" s="16"/>
      <c r="T38" s="41">
        <f>((S38*$B$38)*20)</f>
        <v>0</v>
      </c>
      <c r="U38" s="15"/>
      <c r="V38" s="58"/>
      <c r="W38" s="41">
        <f t="shared" si="12"/>
        <v>0</v>
      </c>
      <c r="X38" s="15"/>
      <c r="Y38" s="16"/>
      <c r="Z38" s="41">
        <f>SUM(Y38*$B$38)*30</f>
        <v>0</v>
      </c>
      <c r="AA38" s="15"/>
      <c r="AB38" s="17"/>
      <c r="AC38" s="41">
        <f>SUM(AB38*$B$38)*110</f>
        <v>0</v>
      </c>
      <c r="AD38" s="15"/>
      <c r="AE38" s="17"/>
      <c r="AF38" s="41">
        <f t="shared" si="15"/>
        <v>0</v>
      </c>
      <c r="AG38" s="15"/>
      <c r="AH38" s="18"/>
      <c r="AI38" s="15"/>
    </row>
    <row r="39" spans="1:35" s="19" customFormat="1" ht="21" customHeight="1" thickBot="1" x14ac:dyDescent="0.6">
      <c r="B39" s="66"/>
      <c r="C39" s="23" t="s">
        <v>39</v>
      </c>
      <c r="D39" s="24">
        <f>VLOOKUP($D$32,' Base des Index'!A:H,8,0)</f>
        <v>20</v>
      </c>
      <c r="F39" s="36"/>
      <c r="G39" s="37"/>
      <c r="H39" s="36"/>
      <c r="I39" s="37"/>
      <c r="J39" s="46">
        <f t="shared" si="11"/>
        <v>0</v>
      </c>
      <c r="K39" s="44">
        <f>((MOD(G39-F39,1)+MOD(I39-H39,1))*$B$39)*24</f>
        <v>0</v>
      </c>
      <c r="L39" s="67">
        <f>IF(ISERROR($K$39)*VLOOKUP($B$6,' Base des Index'!$L$1:$Q$6,CHOOSE(ROWS($1:7),2,2,2,2,2,3,4),FALSE),"",($K$39)*VLOOKUP($B$6,' Base des Index'!$L$1:$Q$6,CHOOSE(ROWS($1:7),2,2,2,2,2,3,4),FALSE))</f>
        <v>0</v>
      </c>
      <c r="N39" s="38"/>
      <c r="O39" s="39"/>
      <c r="P39" s="45">
        <f t="shared" si="13"/>
        <v>0</v>
      </c>
      <c r="Q39" s="59">
        <f>IF(ISERROR(P39*24)*110,"",(P39*24)*110)</f>
        <v>0</v>
      </c>
      <c r="S39" s="25"/>
      <c r="T39" s="41">
        <f>((S39*$B$39)*20)</f>
        <v>0</v>
      </c>
      <c r="V39" s="58"/>
      <c r="W39" s="42">
        <f t="shared" si="12"/>
        <v>0</v>
      </c>
      <c r="Y39" s="16"/>
      <c r="Z39" s="41">
        <f>SUM(Y39*$B$39)*30</f>
        <v>0</v>
      </c>
      <c r="AB39" s="26"/>
      <c r="AC39" s="41">
        <f>SUM(AB39*$B$39)*110</f>
        <v>0</v>
      </c>
      <c r="AE39" s="26"/>
      <c r="AF39" s="42">
        <f t="shared" si="15"/>
        <v>0</v>
      </c>
      <c r="AH39" s="27"/>
      <c r="AI39" s="15"/>
    </row>
    <row r="40" spans="1:35" s="28" customFormat="1" ht="21" customHeight="1" thickBot="1" x14ac:dyDescent="0.6">
      <c r="C40" s="77" t="s">
        <v>26</v>
      </c>
      <c r="D40" s="78"/>
      <c r="F40" s="79"/>
      <c r="G40" s="80"/>
      <c r="H40" s="80"/>
      <c r="I40" s="81"/>
      <c r="J40" s="48">
        <f>SUM(J33:J39)</f>
        <v>0</v>
      </c>
      <c r="K40" s="47">
        <f>SUM(K33:K39)</f>
        <v>0</v>
      </c>
      <c r="L40" s="30">
        <f>SUM(L33:L39)</f>
        <v>0</v>
      </c>
      <c r="N40" s="79"/>
      <c r="O40" s="81"/>
      <c r="P40" s="29">
        <f>SUM(P33:P39)</f>
        <v>0</v>
      </c>
      <c r="Q40" s="30">
        <f>SUM(Q33:Q39)</f>
        <v>0</v>
      </c>
      <c r="S40" s="69">
        <f>SUM(S33:S39)</f>
        <v>0</v>
      </c>
      <c r="T40" s="30">
        <f>SUM(T33:T39)</f>
        <v>0</v>
      </c>
      <c r="V40" s="68">
        <f>SUM(V33:V39)</f>
        <v>0</v>
      </c>
      <c r="W40" s="30">
        <f>SUM(W33:W39)</f>
        <v>0</v>
      </c>
      <c r="Y40" s="29">
        <f>SUM(Y34:Y39)</f>
        <v>0</v>
      </c>
      <c r="Z40" s="30">
        <f>SUM(Z33:Z39)</f>
        <v>0</v>
      </c>
      <c r="AB40" s="68">
        <f>SUM(AB33:AB39)</f>
        <v>0</v>
      </c>
      <c r="AC40" s="30">
        <f>SUM(AC33:AC39)</f>
        <v>0</v>
      </c>
      <c r="AE40" s="68">
        <f>SUM(AE33:AE39)</f>
        <v>0</v>
      </c>
      <c r="AF40" s="30">
        <f>SUM(AF33:AF39)</f>
        <v>0</v>
      </c>
      <c r="AH40" s="40">
        <f>SUM(L40+T40+Z40+W40+Q40+AF40+AC40)</f>
        <v>0</v>
      </c>
      <c r="AI40" s="31"/>
    </row>
    <row r="41" spans="1:35" ht="7.9" customHeight="1" thickBot="1" x14ac:dyDescent="0.6"/>
    <row r="42" spans="1:35" ht="52.5" customHeight="1" thickBot="1" x14ac:dyDescent="0.6">
      <c r="A42" s="10"/>
      <c r="B42" s="13" t="s">
        <v>70</v>
      </c>
      <c r="C42" s="56" t="s">
        <v>33</v>
      </c>
      <c r="D42" s="57">
        <v>7</v>
      </c>
      <c r="E42" s="10"/>
      <c r="F42" s="75" t="s">
        <v>24</v>
      </c>
      <c r="G42" s="76"/>
      <c r="H42" s="75" t="s">
        <v>25</v>
      </c>
      <c r="I42" s="76"/>
      <c r="J42" s="70" t="s">
        <v>63</v>
      </c>
      <c r="K42" s="33" t="s">
        <v>32</v>
      </c>
      <c r="L42" s="11" t="s">
        <v>27</v>
      </c>
      <c r="M42" s="10"/>
      <c r="N42" s="75" t="s">
        <v>36</v>
      </c>
      <c r="O42" s="76"/>
      <c r="P42" s="13" t="s">
        <v>37</v>
      </c>
      <c r="Q42" s="11" t="s">
        <v>27</v>
      </c>
      <c r="R42" s="10"/>
      <c r="S42" s="13" t="s">
        <v>60</v>
      </c>
      <c r="T42" s="11" t="s">
        <v>27</v>
      </c>
      <c r="U42" s="10"/>
      <c r="V42" s="14" t="s">
        <v>35</v>
      </c>
      <c r="W42" s="11" t="s">
        <v>27</v>
      </c>
      <c r="X42" s="10"/>
      <c r="Y42" s="14" t="s">
        <v>62</v>
      </c>
      <c r="Z42" s="11" t="s">
        <v>27</v>
      </c>
      <c r="AA42" s="10"/>
      <c r="AB42" s="14" t="s">
        <v>61</v>
      </c>
      <c r="AC42" s="11" t="s">
        <v>27</v>
      </c>
      <c r="AD42" s="10"/>
      <c r="AE42" s="14" t="s">
        <v>52</v>
      </c>
      <c r="AF42" s="11" t="s">
        <v>27</v>
      </c>
      <c r="AG42" s="10"/>
      <c r="AH42" s="12" t="s">
        <v>7</v>
      </c>
      <c r="AI42" s="10"/>
    </row>
    <row r="43" spans="1:35" s="19" customFormat="1" ht="21" customHeight="1" x14ac:dyDescent="0.55000000000000004">
      <c r="A43" s="15"/>
      <c r="B43" s="64"/>
      <c r="C43" s="20" t="s">
        <v>51</v>
      </c>
      <c r="D43" s="21">
        <f>VLOOKUP($D$32,' Base des Index'!A:H,2,0)</f>
        <v>14</v>
      </c>
      <c r="E43" s="15"/>
      <c r="F43" s="36"/>
      <c r="G43" s="37"/>
      <c r="H43" s="36"/>
      <c r="I43" s="37"/>
      <c r="J43" s="46">
        <f t="shared" ref="J43:J49" si="16">((MOD(G43-F43,1)+MOD(I43-H43,1))*24)</f>
        <v>0</v>
      </c>
      <c r="K43" s="44">
        <f>((MOD(G43-F43,1)+MOD(I43-H43,1))*$B$33)*24</f>
        <v>0</v>
      </c>
      <c r="L43" s="67">
        <f>IF(ISERROR($K$43)*VLOOKUP($B$6,' Base des Index'!$L$1:$Q$6,CHOOSE(ROWS($K$43),2,2,2,2,2,3,4),FALSE),"",($K$43)*VLOOKUP($B$6,' Base des Index'!$L$1:$Q$6,CHOOSE(ROWS($K$43),2,2,2,2,2,3,4),FALSE))</f>
        <v>0</v>
      </c>
      <c r="M43" s="15"/>
      <c r="N43" s="34"/>
      <c r="O43" s="35"/>
      <c r="P43" s="45">
        <f>MOD(O43-N43,1)</f>
        <v>0</v>
      </c>
      <c r="Q43" s="59">
        <f>IF(ISERROR(P43*24)*75,"",(P43*24)*75)</f>
        <v>0</v>
      </c>
      <c r="R43" s="15"/>
      <c r="S43" s="16"/>
      <c r="T43" s="41">
        <f>((S43*$B$33)*20)</f>
        <v>0</v>
      </c>
      <c r="U43" s="15"/>
      <c r="V43" s="58"/>
      <c r="W43" s="41">
        <f t="shared" ref="W43:W49" si="17">SUM(V43*0.6)</f>
        <v>0</v>
      </c>
      <c r="X43" s="15"/>
      <c r="Y43" s="16"/>
      <c r="Z43" s="41">
        <f>SUM(Y43*$B$33)*25</f>
        <v>0</v>
      </c>
      <c r="AA43" s="15"/>
      <c r="AB43" s="16"/>
      <c r="AC43" s="41">
        <f>SUM(AB43*$B$33)*110</f>
        <v>0</v>
      </c>
      <c r="AD43" s="15"/>
      <c r="AE43" s="16"/>
      <c r="AF43" s="41">
        <f>AE43</f>
        <v>0</v>
      </c>
      <c r="AG43" s="15"/>
      <c r="AH43" s="18"/>
      <c r="AI43" s="15"/>
    </row>
    <row r="44" spans="1:35" s="19" customFormat="1" ht="21" customHeight="1" x14ac:dyDescent="0.55000000000000004">
      <c r="A44" s="15"/>
      <c r="B44" s="65"/>
      <c r="C44" s="22" t="s">
        <v>40</v>
      </c>
      <c r="D44" s="21">
        <f>VLOOKUP($D$32,' Base des Index'!A:H,3,0)</f>
        <v>15</v>
      </c>
      <c r="E44" s="15"/>
      <c r="F44" s="36"/>
      <c r="G44" s="37"/>
      <c r="H44" s="36"/>
      <c r="I44" s="37"/>
      <c r="J44" s="46">
        <f t="shared" si="16"/>
        <v>0</v>
      </c>
      <c r="K44" s="44">
        <f>((MOD(G44-F44,1)+MOD(I44-H44,1))*$B$44)*24</f>
        <v>0</v>
      </c>
      <c r="L44" s="67">
        <f>IF(ISERROR($K$44)*VLOOKUP($B$6,' Base des Index'!$L$1:$Q$6,CHOOSE(ROWS($K$44),2,2,2,2,2,3,4),FALSE),"",($K$44)*VLOOKUP($B$6,' Base des Index'!$L$1:$Q$6,CHOOSE(ROWS($K$44),2,2,2,2,2,3,4),FALSE))</f>
        <v>0</v>
      </c>
      <c r="M44" s="15"/>
      <c r="N44" s="36"/>
      <c r="O44" s="37"/>
      <c r="P44" s="45">
        <f t="shared" ref="P44:P49" si="18">MOD(O44-N44,1)</f>
        <v>0</v>
      </c>
      <c r="Q44" s="59">
        <f t="shared" ref="Q44:Q47" si="19">IF(ISERROR(P44*24)*75,"",(P44*24)*75)</f>
        <v>0</v>
      </c>
      <c r="R44" s="15"/>
      <c r="S44" s="16"/>
      <c r="T44" s="41">
        <f>((S44*$B$34*20))</f>
        <v>0</v>
      </c>
      <c r="U44" s="15"/>
      <c r="V44" s="58"/>
      <c r="W44" s="41">
        <f t="shared" si="17"/>
        <v>0</v>
      </c>
      <c r="X44" s="15"/>
      <c r="Y44" s="16"/>
      <c r="Z44" s="41">
        <f>SUM(Y44*$B$34)*25</f>
        <v>0</v>
      </c>
      <c r="AA44" s="15"/>
      <c r="AB44" s="16"/>
      <c r="AC44" s="41">
        <f>SUM(AB44*$B$34)*110</f>
        <v>0</v>
      </c>
      <c r="AD44" s="15"/>
      <c r="AE44" s="16"/>
      <c r="AF44" s="41">
        <f t="shared" ref="AF44:AF49" si="20">AE44</f>
        <v>0</v>
      </c>
      <c r="AG44" s="15"/>
      <c r="AH44" s="18"/>
      <c r="AI44" s="15"/>
    </row>
    <row r="45" spans="1:35" s="19" customFormat="1" ht="21" customHeight="1" x14ac:dyDescent="0.55000000000000004">
      <c r="A45" s="15"/>
      <c r="B45" s="65"/>
      <c r="C45" s="22" t="s">
        <v>41</v>
      </c>
      <c r="D45" s="21">
        <f>VLOOKUP($D$32,' Base des Index'!A:H,4,0)</f>
        <v>16</v>
      </c>
      <c r="E45" s="15"/>
      <c r="F45" s="36"/>
      <c r="G45" s="37"/>
      <c r="H45" s="36"/>
      <c r="I45" s="37"/>
      <c r="J45" s="46">
        <f t="shared" si="16"/>
        <v>0</v>
      </c>
      <c r="K45" s="44">
        <f>((MOD(G45-F45,1)+MOD(I45-H45,1))*$B$35)*24</f>
        <v>0</v>
      </c>
      <c r="L45" s="67">
        <f>IF(ISERROR($K$45)*VLOOKUP($B$6,' Base des Index'!$L$1:$Q$6,CHOOSE(ROWS($K$45),2,2,2,2,2,3,4),FALSE),"",($K$45)*VLOOKUP($B$6,' Base des Index'!$L$1:$Q$6,CHOOSE(ROWS($K$45),2,2,2,2,2,3,4),FALSE))</f>
        <v>0</v>
      </c>
      <c r="M45" s="15"/>
      <c r="N45" s="36"/>
      <c r="O45" s="37"/>
      <c r="P45" s="45">
        <f t="shared" si="18"/>
        <v>0</v>
      </c>
      <c r="Q45" s="59">
        <f t="shared" si="19"/>
        <v>0</v>
      </c>
      <c r="R45" s="15"/>
      <c r="S45" s="16"/>
      <c r="T45" s="41">
        <f>((S45*$B$35)*20)</f>
        <v>0</v>
      </c>
      <c r="U45" s="15"/>
      <c r="V45" s="58"/>
      <c r="W45" s="41">
        <f t="shared" si="17"/>
        <v>0</v>
      </c>
      <c r="X45" s="15"/>
      <c r="Y45" s="16"/>
      <c r="Z45" s="41">
        <f>SUM(Y45*$B$35)*25</f>
        <v>0</v>
      </c>
      <c r="AA45" s="15"/>
      <c r="AB45" s="16"/>
      <c r="AC45" s="41">
        <f>SUM(AB45*$B$35)*110</f>
        <v>0</v>
      </c>
      <c r="AD45" s="15"/>
      <c r="AE45" s="16"/>
      <c r="AF45" s="41">
        <f t="shared" si="20"/>
        <v>0</v>
      </c>
      <c r="AG45" s="15"/>
      <c r="AH45" s="18"/>
      <c r="AI45" s="15"/>
    </row>
    <row r="46" spans="1:35" s="19" customFormat="1" ht="21" customHeight="1" x14ac:dyDescent="0.55000000000000004">
      <c r="A46" s="15"/>
      <c r="B46" s="65"/>
      <c r="C46" s="22" t="s">
        <v>34</v>
      </c>
      <c r="D46" s="21">
        <f>VLOOKUP($D$32,' Base des Index'!A:H,5,0)</f>
        <v>17</v>
      </c>
      <c r="E46" s="15"/>
      <c r="F46" s="36"/>
      <c r="G46" s="37"/>
      <c r="H46" s="36"/>
      <c r="I46" s="37"/>
      <c r="J46" s="46">
        <f t="shared" si="16"/>
        <v>0</v>
      </c>
      <c r="K46" s="44">
        <f>((MOD(G46-F46,1)+MOD(I46-H46,1))*$B$36)*24</f>
        <v>0</v>
      </c>
      <c r="L46" s="67">
        <f>IF(ISERROR($K$46)*VLOOKUP($B$6,' Base des Index'!$L$1:$Q$6,CHOOSE(ROWS($K$46),2,2,2,2,2,3,4),FALSE),"",($K$46)*VLOOKUP($B$6,' Base des Index'!$L$1:$Q$6,CHOOSE(ROWS($K$46),2,2,2,2,2,3,4),FALSE))</f>
        <v>0</v>
      </c>
      <c r="M46" s="15"/>
      <c r="N46" s="36"/>
      <c r="O46" s="37"/>
      <c r="P46" s="45">
        <f t="shared" si="18"/>
        <v>0</v>
      </c>
      <c r="Q46" s="59">
        <f t="shared" si="19"/>
        <v>0</v>
      </c>
      <c r="R46" s="15"/>
      <c r="S46" s="16"/>
      <c r="T46" s="41">
        <f>((S46*$B$36)*20)</f>
        <v>0</v>
      </c>
      <c r="U46" s="15"/>
      <c r="V46" s="58"/>
      <c r="W46" s="41">
        <f t="shared" si="17"/>
        <v>0</v>
      </c>
      <c r="X46" s="15"/>
      <c r="Y46" s="16"/>
      <c r="Z46" s="41">
        <f>SUM(Y46*$B$36)*25</f>
        <v>0</v>
      </c>
      <c r="AA46" s="15"/>
      <c r="AB46" s="16"/>
      <c r="AC46" s="41">
        <f>SUM(AB46*$B$36)*110</f>
        <v>0</v>
      </c>
      <c r="AD46" s="15"/>
      <c r="AE46" s="16"/>
      <c r="AF46" s="41">
        <f t="shared" si="20"/>
        <v>0</v>
      </c>
      <c r="AG46" s="15"/>
      <c r="AH46" s="18"/>
      <c r="AI46" s="15"/>
    </row>
    <row r="47" spans="1:35" s="19" customFormat="1" ht="21" customHeight="1" x14ac:dyDescent="0.55000000000000004">
      <c r="A47" s="15"/>
      <c r="B47" s="65"/>
      <c r="C47" s="22" t="s">
        <v>42</v>
      </c>
      <c r="D47" s="21">
        <f>VLOOKUP($D$32,' Base des Index'!A:H,6,0)</f>
        <v>18</v>
      </c>
      <c r="E47" s="15"/>
      <c r="F47" s="36"/>
      <c r="G47" s="37"/>
      <c r="H47" s="36"/>
      <c r="I47" s="37"/>
      <c r="J47" s="46">
        <f t="shared" si="16"/>
        <v>0</v>
      </c>
      <c r="K47" s="44">
        <f>((MOD(G47-F47,1)+MOD(I47-H47,1))*$B$37)*24</f>
        <v>0</v>
      </c>
      <c r="L47" s="67">
        <f>IF(ISERROR($K$47)*VLOOKUP($B$6,' Base des Index'!$L$1:$Q$6,CHOOSE(ROWS($K$47),2,2,2,2,2,3,4),FALSE),"",($K$47)*VLOOKUP($B$6,' Base des Index'!$L$1:$Q$6,CHOOSE(ROWS($K$47),2,2,2,2,2,3,4),FALSE))</f>
        <v>0</v>
      </c>
      <c r="M47" s="15"/>
      <c r="N47" s="36"/>
      <c r="O47" s="37"/>
      <c r="P47" s="45">
        <f t="shared" si="18"/>
        <v>0</v>
      </c>
      <c r="Q47" s="59">
        <f t="shared" si="19"/>
        <v>0</v>
      </c>
      <c r="R47" s="15"/>
      <c r="S47" s="16"/>
      <c r="T47" s="41">
        <f>((S47*$B$37)*20)</f>
        <v>0</v>
      </c>
      <c r="U47" s="15"/>
      <c r="V47" s="58"/>
      <c r="W47" s="41">
        <f t="shared" si="17"/>
        <v>0</v>
      </c>
      <c r="X47" s="15"/>
      <c r="Y47" s="16"/>
      <c r="Z47" s="41">
        <f>SUM(Y47*$B$37)*25</f>
        <v>0</v>
      </c>
      <c r="AA47" s="15"/>
      <c r="AB47" s="16"/>
      <c r="AC47" s="41">
        <f>SUM(AB47*$B$37)*110</f>
        <v>0</v>
      </c>
      <c r="AD47" s="15"/>
      <c r="AE47" s="16"/>
      <c r="AF47" s="41">
        <f t="shared" si="20"/>
        <v>0</v>
      </c>
      <c r="AG47" s="15"/>
      <c r="AH47" s="18"/>
      <c r="AI47" s="15"/>
    </row>
    <row r="48" spans="1:35" s="19" customFormat="1" ht="21" customHeight="1" x14ac:dyDescent="0.55000000000000004">
      <c r="A48" s="15"/>
      <c r="B48" s="65"/>
      <c r="C48" s="22" t="s">
        <v>43</v>
      </c>
      <c r="D48" s="21">
        <f>VLOOKUP($D$32,' Base des Index'!A:H,7,0)</f>
        <v>19</v>
      </c>
      <c r="E48" s="15"/>
      <c r="F48" s="36"/>
      <c r="G48" s="37"/>
      <c r="H48" s="36"/>
      <c r="I48" s="37"/>
      <c r="J48" s="46">
        <f t="shared" si="16"/>
        <v>0</v>
      </c>
      <c r="K48" s="44">
        <f>((MOD(G48-F48,1)+MOD(I48-H48,1))*$B$38)*24</f>
        <v>0</v>
      </c>
      <c r="L48" s="67">
        <f>IF(ISERROR($K$48)*VLOOKUP($B$6,' Base des Index'!$L$1:$Q$6,CHOOSE(ROWS($K$48),2,2,2,2,2,3,4),FALSE),"",($K$48)*VLOOKUP($B$6,' Base des Index'!$L$1:$Q$6,CHOOSE(ROWS($K$48),2,2,2,2,2,3,4),FALSE))</f>
        <v>0</v>
      </c>
      <c r="M48" s="15"/>
      <c r="N48" s="36"/>
      <c r="O48" s="37"/>
      <c r="P48" s="45">
        <f t="shared" si="18"/>
        <v>0</v>
      </c>
      <c r="Q48" s="59">
        <f>IF(ISERROR(P48*24)*110,"",(P48*24)*110)</f>
        <v>0</v>
      </c>
      <c r="R48" s="15"/>
      <c r="S48" s="16"/>
      <c r="T48" s="41">
        <f>((S48*$B$38)*20)</f>
        <v>0</v>
      </c>
      <c r="U48" s="15"/>
      <c r="V48" s="58"/>
      <c r="W48" s="41">
        <f t="shared" si="17"/>
        <v>0</v>
      </c>
      <c r="X48" s="15"/>
      <c r="Y48" s="16"/>
      <c r="Z48" s="41">
        <f>SUM(Y48*$B$38)*30</f>
        <v>0</v>
      </c>
      <c r="AA48" s="15"/>
      <c r="AB48" s="17"/>
      <c r="AC48" s="41">
        <f>SUM(AB48*$B$38)*110</f>
        <v>0</v>
      </c>
      <c r="AD48" s="15"/>
      <c r="AE48" s="17"/>
      <c r="AF48" s="41">
        <f t="shared" si="20"/>
        <v>0</v>
      </c>
      <c r="AG48" s="15"/>
      <c r="AH48" s="18"/>
      <c r="AI48" s="15"/>
    </row>
    <row r="49" spans="2:35" s="19" customFormat="1" ht="21" customHeight="1" thickBot="1" x14ac:dyDescent="0.6">
      <c r="B49" s="66"/>
      <c r="C49" s="23" t="s">
        <v>39</v>
      </c>
      <c r="D49" s="24">
        <f>VLOOKUP($D$32,' Base des Index'!A:H,8,0)</f>
        <v>20</v>
      </c>
      <c r="F49" s="36"/>
      <c r="G49" s="37"/>
      <c r="H49" s="36"/>
      <c r="I49" s="37"/>
      <c r="J49" s="46">
        <f t="shared" si="16"/>
        <v>0</v>
      </c>
      <c r="K49" s="44">
        <f>((MOD(G49-F49,1)+MOD(I49-H49,1))*$B$39)*24</f>
        <v>0</v>
      </c>
      <c r="L49" s="67">
        <f>IF(ISERROR($K$49)*VLOOKUP($B$6,' Base des Index'!$L$1:$Q$6,CHOOSE(ROWS($K$49),2,2,2,2,2,3,4),FALSE),"",($K$49)*VLOOKUP($B$6,' Base des Index'!$L$1:$Q$6,CHOOSE(ROWS($K$49),2,2,2,2,2,3,4),FALSE))</f>
        <v>0</v>
      </c>
      <c r="N49" s="38"/>
      <c r="O49" s="39"/>
      <c r="P49" s="45">
        <f t="shared" si="18"/>
        <v>0</v>
      </c>
      <c r="Q49" s="59">
        <f>IF(ISERROR(P49*24)*110,"",(P49*24)*110)</f>
        <v>0</v>
      </c>
      <c r="S49" s="25"/>
      <c r="T49" s="41">
        <f>((S49*$B$39)*20)</f>
        <v>0</v>
      </c>
      <c r="V49" s="58"/>
      <c r="W49" s="42">
        <f t="shared" si="17"/>
        <v>0</v>
      </c>
      <c r="Y49" s="16"/>
      <c r="Z49" s="41">
        <f>SUM(Y49*$B$39)*30</f>
        <v>0</v>
      </c>
      <c r="AB49" s="26"/>
      <c r="AC49" s="41">
        <f>SUM(AB49*$B$39)*110</f>
        <v>0</v>
      </c>
      <c r="AE49" s="26"/>
      <c r="AF49" s="42">
        <f t="shared" si="20"/>
        <v>0</v>
      </c>
      <c r="AH49" s="27"/>
      <c r="AI49" s="15"/>
    </row>
    <row r="50" spans="2:35" s="28" customFormat="1" ht="21" customHeight="1" thickBot="1" x14ac:dyDescent="0.6">
      <c r="C50" s="77" t="s">
        <v>26</v>
      </c>
      <c r="D50" s="78"/>
      <c r="F50" s="79"/>
      <c r="G50" s="80"/>
      <c r="H50" s="80"/>
      <c r="I50" s="81"/>
      <c r="J50" s="48">
        <f>SUM(J43:J49)</f>
        <v>0</v>
      </c>
      <c r="K50" s="47">
        <f>SUM(K43:K49)</f>
        <v>0</v>
      </c>
      <c r="L50" s="30">
        <f>SUM(L43:L49)</f>
        <v>0</v>
      </c>
      <c r="N50" s="79"/>
      <c r="O50" s="81"/>
      <c r="P50" s="29">
        <f>SUM(P43:P49)</f>
        <v>0</v>
      </c>
      <c r="Q50" s="30">
        <f>SUM(Q43:Q49)</f>
        <v>0</v>
      </c>
      <c r="S50" s="69">
        <f>SUM(S43:S49)</f>
        <v>0</v>
      </c>
      <c r="T50" s="30">
        <f>SUM(T43:T49)</f>
        <v>0</v>
      </c>
      <c r="V50" s="68">
        <f>SUM(V43:V49)</f>
        <v>0</v>
      </c>
      <c r="W50" s="30">
        <f>SUM(W43:W49)</f>
        <v>0</v>
      </c>
      <c r="Y50" s="29">
        <f>SUM(Y44:Y49)</f>
        <v>0</v>
      </c>
      <c r="Z50" s="30">
        <f>SUM(Z43:Z49)</f>
        <v>0</v>
      </c>
      <c r="AB50" s="68">
        <f>SUM(AB43:AB49)</f>
        <v>0</v>
      </c>
      <c r="AC50" s="30">
        <f>SUM(AC43:AC49)</f>
        <v>0</v>
      </c>
      <c r="AE50" s="68">
        <f>SUM(AE43:AE49)</f>
        <v>0</v>
      </c>
      <c r="AF50" s="30">
        <f>SUM(AF43:AF49)</f>
        <v>0</v>
      </c>
      <c r="AH50" s="40">
        <f>SUM(L50+T50+Z50+W50+Q50+AF50+AC50)</f>
        <v>0</v>
      </c>
      <c r="AI50" s="31"/>
    </row>
    <row r="51" spans="2:35" ht="14.7" thickBot="1" x14ac:dyDescent="0.6"/>
    <row r="52" spans="2:35" ht="15" thickTop="1" thickBot="1" x14ac:dyDescent="0.6">
      <c r="J52" s="135">
        <f>J20+J40+J50+J30</f>
        <v>18.500000000000043</v>
      </c>
      <c r="K52" s="136">
        <f>K20+K30+K40+K50</f>
        <v>26.50000000000006</v>
      </c>
    </row>
    <row r="53" spans="2:35" ht="14.7" thickTop="1" x14ac:dyDescent="0.55000000000000004"/>
  </sheetData>
  <mergeCells count="30">
    <mergeCell ref="F2:H2"/>
    <mergeCell ref="C4:G4"/>
    <mergeCell ref="H4:L4"/>
    <mergeCell ref="B6:C6"/>
    <mergeCell ref="F6:G6"/>
    <mergeCell ref="H6:L6"/>
    <mergeCell ref="F12:G12"/>
    <mergeCell ref="H12:I12"/>
    <mergeCell ref="N12:O12"/>
    <mergeCell ref="C20:D20"/>
    <mergeCell ref="F20:I20"/>
    <mergeCell ref="N20:O20"/>
    <mergeCell ref="F22:G22"/>
    <mergeCell ref="H22:I22"/>
    <mergeCell ref="N22:O22"/>
    <mergeCell ref="C30:D30"/>
    <mergeCell ref="F30:I30"/>
    <mergeCell ref="N30:O30"/>
    <mergeCell ref="F32:G32"/>
    <mergeCell ref="H32:I32"/>
    <mergeCell ref="N32:O32"/>
    <mergeCell ref="C40:D40"/>
    <mergeCell ref="F40:I40"/>
    <mergeCell ref="N40:O40"/>
    <mergeCell ref="F42:G42"/>
    <mergeCell ref="H42:I42"/>
    <mergeCell ref="N42:O42"/>
    <mergeCell ref="C50:D50"/>
    <mergeCell ref="F50:I50"/>
    <mergeCell ref="N50:O50"/>
  </mergeCells>
  <conditionalFormatting sqref="P13:P19 K13">
    <cfRule type="containsText" dxfId="56" priority="55" operator="containsText" text="vide">
      <formula>NOT(ISERROR(SEARCH("vide",K13)))</formula>
    </cfRule>
  </conditionalFormatting>
  <conditionalFormatting sqref="K14">
    <cfRule type="containsText" dxfId="55" priority="53" operator="containsText" text="vide">
      <formula>NOT(ISERROR(SEARCH("vide",K14)))</formula>
    </cfRule>
  </conditionalFormatting>
  <conditionalFormatting sqref="K15">
    <cfRule type="containsText" dxfId="54" priority="51" operator="containsText" text="vide">
      <formula>NOT(ISERROR(SEARCH("vide",K15)))</formula>
    </cfRule>
  </conditionalFormatting>
  <conditionalFormatting sqref="K16">
    <cfRule type="containsText" dxfId="53" priority="49" operator="containsText" text="vide">
      <formula>NOT(ISERROR(SEARCH("vide",K16)))</formula>
    </cfRule>
  </conditionalFormatting>
  <conditionalFormatting sqref="K17">
    <cfRule type="containsText" dxfId="52" priority="47" operator="containsText" text="vide">
      <formula>NOT(ISERROR(SEARCH("vide",K17)))</formula>
    </cfRule>
  </conditionalFormatting>
  <conditionalFormatting sqref="K18">
    <cfRule type="containsText" dxfId="51" priority="45" operator="containsText" text="vide">
      <formula>NOT(ISERROR(SEARCH("vide",K18)))</formula>
    </cfRule>
  </conditionalFormatting>
  <conditionalFormatting sqref="K19">
    <cfRule type="containsText" dxfId="50" priority="43" operator="containsText" text="vide">
      <formula>NOT(ISERROR(SEARCH("vide",K19)))</formula>
    </cfRule>
  </conditionalFormatting>
  <conditionalFormatting sqref="P23:P29 K23">
    <cfRule type="containsText" dxfId="49" priority="41" operator="containsText" text="vide">
      <formula>NOT(ISERROR(SEARCH("vide",K23)))</formula>
    </cfRule>
  </conditionalFormatting>
  <conditionalFormatting sqref="K24">
    <cfRule type="containsText" dxfId="48" priority="39" operator="containsText" text="vide">
      <formula>NOT(ISERROR(SEARCH("vide",K24)))</formula>
    </cfRule>
  </conditionalFormatting>
  <conditionalFormatting sqref="K25">
    <cfRule type="containsText" dxfId="47" priority="37" operator="containsText" text="vide">
      <formula>NOT(ISERROR(SEARCH("vide",K25)))</formula>
    </cfRule>
  </conditionalFormatting>
  <conditionalFormatting sqref="K26">
    <cfRule type="containsText" dxfId="46" priority="35" operator="containsText" text="vide">
      <formula>NOT(ISERROR(SEARCH("vide",K26)))</formula>
    </cfRule>
  </conditionalFormatting>
  <conditionalFormatting sqref="K27">
    <cfRule type="containsText" dxfId="45" priority="33" operator="containsText" text="vide">
      <formula>NOT(ISERROR(SEARCH("vide",K27)))</formula>
    </cfRule>
  </conditionalFormatting>
  <conditionalFormatting sqref="K28">
    <cfRule type="containsText" dxfId="44" priority="31" operator="containsText" text="vide">
      <formula>NOT(ISERROR(SEARCH("vide",K28)))</formula>
    </cfRule>
  </conditionalFormatting>
  <conditionalFormatting sqref="K29">
    <cfRule type="containsText" dxfId="43" priority="29" operator="containsText" text="vide">
      <formula>NOT(ISERROR(SEARCH("vide",K29)))</formula>
    </cfRule>
  </conditionalFormatting>
  <conditionalFormatting sqref="P33:P39 K33">
    <cfRule type="containsText" dxfId="42" priority="27" operator="containsText" text="vide">
      <formula>NOT(ISERROR(SEARCH("vide",K33)))</formula>
    </cfRule>
  </conditionalFormatting>
  <conditionalFormatting sqref="K34">
    <cfRule type="containsText" dxfId="41" priority="25" operator="containsText" text="vide">
      <formula>NOT(ISERROR(SEARCH("vide",K34)))</formula>
    </cfRule>
  </conditionalFormatting>
  <conditionalFormatting sqref="K35">
    <cfRule type="containsText" dxfId="40" priority="23" operator="containsText" text="vide">
      <formula>NOT(ISERROR(SEARCH("vide",K35)))</formula>
    </cfRule>
  </conditionalFormatting>
  <conditionalFormatting sqref="K36">
    <cfRule type="containsText" dxfId="39" priority="21" operator="containsText" text="vide">
      <formula>NOT(ISERROR(SEARCH("vide",K36)))</formula>
    </cfRule>
  </conditionalFormatting>
  <conditionalFormatting sqref="K37">
    <cfRule type="containsText" dxfId="38" priority="19" operator="containsText" text="vide">
      <formula>NOT(ISERROR(SEARCH("vide",K37)))</formula>
    </cfRule>
  </conditionalFormatting>
  <conditionalFormatting sqref="K38">
    <cfRule type="containsText" dxfId="37" priority="17" operator="containsText" text="vide">
      <formula>NOT(ISERROR(SEARCH("vide",K38)))</formula>
    </cfRule>
  </conditionalFormatting>
  <conditionalFormatting sqref="K39">
    <cfRule type="containsText" dxfId="36" priority="15" operator="containsText" text="vide">
      <formula>NOT(ISERROR(SEARCH("vide",K39)))</formula>
    </cfRule>
  </conditionalFormatting>
  <conditionalFormatting sqref="P43:P49 K43">
    <cfRule type="containsText" dxfId="35" priority="13" operator="containsText" text="vide">
      <formula>NOT(ISERROR(SEARCH("vide",K43)))</formula>
    </cfRule>
  </conditionalFormatting>
  <conditionalFormatting sqref="K44">
    <cfRule type="containsText" dxfId="34" priority="11" operator="containsText" text="vide">
      <formula>NOT(ISERROR(SEARCH("vide",K44)))</formula>
    </cfRule>
  </conditionalFormatting>
  <conditionalFormatting sqref="K45">
    <cfRule type="containsText" dxfId="33" priority="9" operator="containsText" text="vide">
      <formula>NOT(ISERROR(SEARCH("vide",K45)))</formula>
    </cfRule>
  </conditionalFormatting>
  <conditionalFormatting sqref="K46">
    <cfRule type="containsText" dxfId="32" priority="7" operator="containsText" text="vide">
      <formula>NOT(ISERROR(SEARCH("vide",K46)))</formula>
    </cfRule>
  </conditionalFormatting>
  <conditionalFormatting sqref="K47">
    <cfRule type="containsText" dxfId="31" priority="5" operator="containsText" text="vide">
      <formula>NOT(ISERROR(SEARCH("vide",K47)))</formula>
    </cfRule>
  </conditionalFormatting>
  <conditionalFormatting sqref="K48">
    <cfRule type="containsText" dxfId="30" priority="3" operator="containsText" text="vide">
      <formula>NOT(ISERROR(SEARCH("vide",K48)))</formula>
    </cfRule>
  </conditionalFormatting>
  <conditionalFormatting sqref="K49">
    <cfRule type="containsText" dxfId="29" priority="1" operator="containsText" text="vide">
      <formula>NOT(ISERROR(SEARCH("vide",K49)))</formula>
    </cfRule>
  </conditionalFormatting>
  <printOptions horizontalCentered="1" verticalCentered="1"/>
  <pageMargins left="0" right="0" top="0" bottom="0" header="0.31496062992125984" footer="0.31496062992125984"/>
  <pageSetup paperSize="9" scale="55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6" operator="containsText" id="{B664A4DE-57DD-4BEE-9FBD-236D666A66B0}">
            <xm:f>NOT(ISERROR(SEARCH(#REF!,K13)))</xm:f>
            <xm:f>#REF!</xm:f>
            <x14:dxf>
              <numFmt numFmtId="169" formatCode="[$-40C]dddd\ d\ mmmm\ yyyy"/>
            </x14:dxf>
          </x14:cfRule>
          <xm:sqref>P13:P19 K13</xm:sqref>
        </x14:conditionalFormatting>
        <x14:conditionalFormatting xmlns:xm="http://schemas.microsoft.com/office/excel/2006/main">
          <x14:cfRule type="containsText" priority="54" operator="containsText" id="{33EE09EC-C0D4-4F31-A186-B453CB71B072}">
            <xm:f>NOT(ISERROR(SEARCH(#REF!,K14)))</xm:f>
            <xm:f>#REF!</xm:f>
            <x14:dxf>
              <numFmt numFmtId="169" formatCode="[$-40C]dddd\ d\ mmmm\ yyyy"/>
            </x14:dxf>
          </x14:cfRule>
          <xm:sqref>K14</xm:sqref>
        </x14:conditionalFormatting>
        <x14:conditionalFormatting xmlns:xm="http://schemas.microsoft.com/office/excel/2006/main">
          <x14:cfRule type="containsText" priority="52" operator="containsText" id="{2C66818A-02E0-4D4E-B81B-AC89EB4FBE12}">
            <xm:f>NOT(ISERROR(SEARCH(#REF!,K15)))</xm:f>
            <xm:f>#REF!</xm:f>
            <x14:dxf>
              <numFmt numFmtId="169" formatCode="[$-40C]dddd\ d\ mmmm\ yyyy"/>
            </x14:dxf>
          </x14:cfRule>
          <xm:sqref>K15</xm:sqref>
        </x14:conditionalFormatting>
        <x14:conditionalFormatting xmlns:xm="http://schemas.microsoft.com/office/excel/2006/main">
          <x14:cfRule type="containsText" priority="50" operator="containsText" id="{E3A2668C-13EB-4770-8C89-BDF3485FDC58}">
            <xm:f>NOT(ISERROR(SEARCH(#REF!,K16)))</xm:f>
            <xm:f>#REF!</xm:f>
            <x14:dxf>
              <numFmt numFmtId="169" formatCode="[$-40C]dddd\ d\ mmmm\ yyyy"/>
            </x14:dxf>
          </x14:cfRule>
          <xm:sqref>K16</xm:sqref>
        </x14:conditionalFormatting>
        <x14:conditionalFormatting xmlns:xm="http://schemas.microsoft.com/office/excel/2006/main">
          <x14:cfRule type="containsText" priority="48" operator="containsText" id="{4A3FF797-FD41-4D0C-A96F-2AF7F3EDAF17}">
            <xm:f>NOT(ISERROR(SEARCH(#REF!,K17)))</xm:f>
            <xm:f>#REF!</xm:f>
            <x14:dxf>
              <numFmt numFmtId="169" formatCode="[$-40C]dddd\ d\ mmmm\ yyyy"/>
            </x14:dxf>
          </x14:cfRule>
          <xm:sqref>K17</xm:sqref>
        </x14:conditionalFormatting>
        <x14:conditionalFormatting xmlns:xm="http://schemas.microsoft.com/office/excel/2006/main">
          <x14:cfRule type="containsText" priority="46" operator="containsText" id="{730AE97D-71E3-40E9-8651-99E5F99E3DBE}">
            <xm:f>NOT(ISERROR(SEARCH(#REF!,K18)))</xm:f>
            <xm:f>#REF!</xm:f>
            <x14:dxf>
              <numFmt numFmtId="169" formatCode="[$-40C]dddd\ d\ mmmm\ yyyy"/>
            </x14:dxf>
          </x14:cfRule>
          <xm:sqref>K18</xm:sqref>
        </x14:conditionalFormatting>
        <x14:conditionalFormatting xmlns:xm="http://schemas.microsoft.com/office/excel/2006/main">
          <x14:cfRule type="containsText" priority="44" operator="containsText" id="{A8B176B8-7A51-4F16-B551-5EF54FED8FF9}">
            <xm:f>NOT(ISERROR(SEARCH(#REF!,K19)))</xm:f>
            <xm:f>#REF!</xm:f>
            <x14:dxf>
              <numFmt numFmtId="169" formatCode="[$-40C]dddd\ d\ mmmm\ yyyy"/>
            </x14:dxf>
          </x14:cfRule>
          <xm:sqref>K19</xm:sqref>
        </x14:conditionalFormatting>
        <x14:conditionalFormatting xmlns:xm="http://schemas.microsoft.com/office/excel/2006/main">
          <x14:cfRule type="containsText" priority="42" operator="containsText" id="{D0EE4EA7-2490-484B-9B6D-B174176F2B33}">
            <xm:f>NOT(ISERROR(SEARCH(#REF!,K23)))</xm:f>
            <xm:f>#REF!</xm:f>
            <x14:dxf>
              <numFmt numFmtId="169" formatCode="[$-40C]dddd\ d\ mmmm\ yyyy"/>
            </x14:dxf>
          </x14:cfRule>
          <xm:sqref>P23:P29 K23</xm:sqref>
        </x14:conditionalFormatting>
        <x14:conditionalFormatting xmlns:xm="http://schemas.microsoft.com/office/excel/2006/main">
          <x14:cfRule type="containsText" priority="40" operator="containsText" id="{B40B18F6-95EA-4E3D-8AA6-12851B0DAB1C}">
            <xm:f>NOT(ISERROR(SEARCH(#REF!,K24)))</xm:f>
            <xm:f>#REF!</xm:f>
            <x14:dxf>
              <numFmt numFmtId="169" formatCode="[$-40C]dddd\ d\ mmmm\ yyyy"/>
            </x14:dxf>
          </x14:cfRule>
          <xm:sqref>K24</xm:sqref>
        </x14:conditionalFormatting>
        <x14:conditionalFormatting xmlns:xm="http://schemas.microsoft.com/office/excel/2006/main">
          <x14:cfRule type="containsText" priority="38" operator="containsText" id="{30A7D16B-EE2A-4677-ADC8-08EE3E16771D}">
            <xm:f>NOT(ISERROR(SEARCH(#REF!,K25)))</xm:f>
            <xm:f>#REF!</xm:f>
            <x14:dxf>
              <numFmt numFmtId="169" formatCode="[$-40C]dddd\ d\ mmmm\ yyyy"/>
            </x14:dxf>
          </x14:cfRule>
          <xm:sqref>K25</xm:sqref>
        </x14:conditionalFormatting>
        <x14:conditionalFormatting xmlns:xm="http://schemas.microsoft.com/office/excel/2006/main">
          <x14:cfRule type="containsText" priority="36" operator="containsText" id="{9CDD06BD-3410-471A-908E-F16A3E0BF9B0}">
            <xm:f>NOT(ISERROR(SEARCH(#REF!,K26)))</xm:f>
            <xm:f>#REF!</xm:f>
            <x14:dxf>
              <numFmt numFmtId="169" formatCode="[$-40C]dddd\ d\ mmmm\ yyyy"/>
            </x14:dxf>
          </x14:cfRule>
          <xm:sqref>K26</xm:sqref>
        </x14:conditionalFormatting>
        <x14:conditionalFormatting xmlns:xm="http://schemas.microsoft.com/office/excel/2006/main">
          <x14:cfRule type="containsText" priority="34" operator="containsText" id="{0970B10E-A354-4D62-BB47-6D1FB51C81B0}">
            <xm:f>NOT(ISERROR(SEARCH(#REF!,K27)))</xm:f>
            <xm:f>#REF!</xm:f>
            <x14:dxf>
              <numFmt numFmtId="169" formatCode="[$-40C]dddd\ d\ mmmm\ yyyy"/>
            </x14:dxf>
          </x14:cfRule>
          <xm:sqref>K27</xm:sqref>
        </x14:conditionalFormatting>
        <x14:conditionalFormatting xmlns:xm="http://schemas.microsoft.com/office/excel/2006/main">
          <x14:cfRule type="containsText" priority="32" operator="containsText" id="{3EA7122B-8C33-461A-8992-273BB14141FA}">
            <xm:f>NOT(ISERROR(SEARCH(#REF!,K28)))</xm:f>
            <xm:f>#REF!</xm:f>
            <x14:dxf>
              <numFmt numFmtId="169" formatCode="[$-40C]dddd\ d\ mmmm\ yyyy"/>
            </x14:dxf>
          </x14:cfRule>
          <xm:sqref>K28</xm:sqref>
        </x14:conditionalFormatting>
        <x14:conditionalFormatting xmlns:xm="http://schemas.microsoft.com/office/excel/2006/main">
          <x14:cfRule type="containsText" priority="30" operator="containsText" id="{5DE8E957-69A3-45CE-989A-E70B40A2C8B7}">
            <xm:f>NOT(ISERROR(SEARCH(#REF!,K29)))</xm:f>
            <xm:f>#REF!</xm:f>
            <x14:dxf>
              <numFmt numFmtId="169" formatCode="[$-40C]dddd\ d\ mmmm\ yyyy"/>
            </x14:dxf>
          </x14:cfRule>
          <xm:sqref>K29</xm:sqref>
        </x14:conditionalFormatting>
        <x14:conditionalFormatting xmlns:xm="http://schemas.microsoft.com/office/excel/2006/main">
          <x14:cfRule type="containsText" priority="28" operator="containsText" id="{3404152A-274E-437C-9591-8336761FA8D9}">
            <xm:f>NOT(ISERROR(SEARCH(#REF!,K33)))</xm:f>
            <xm:f>#REF!</xm:f>
            <x14:dxf>
              <numFmt numFmtId="169" formatCode="[$-40C]dddd\ d\ mmmm\ yyyy"/>
            </x14:dxf>
          </x14:cfRule>
          <xm:sqref>P33:P39 K33</xm:sqref>
        </x14:conditionalFormatting>
        <x14:conditionalFormatting xmlns:xm="http://schemas.microsoft.com/office/excel/2006/main">
          <x14:cfRule type="containsText" priority="26" operator="containsText" id="{99111D48-4EAF-4751-9683-AB959B0967F5}">
            <xm:f>NOT(ISERROR(SEARCH(#REF!,K34)))</xm:f>
            <xm:f>#REF!</xm:f>
            <x14:dxf>
              <numFmt numFmtId="169" formatCode="[$-40C]dddd\ d\ mmmm\ yyyy"/>
            </x14:dxf>
          </x14:cfRule>
          <xm:sqref>K34</xm:sqref>
        </x14:conditionalFormatting>
        <x14:conditionalFormatting xmlns:xm="http://schemas.microsoft.com/office/excel/2006/main">
          <x14:cfRule type="containsText" priority="24" operator="containsText" id="{390EB85C-BDEA-4DA4-AFE4-DD2CC0B75825}">
            <xm:f>NOT(ISERROR(SEARCH(#REF!,K35)))</xm:f>
            <xm:f>#REF!</xm:f>
            <x14:dxf>
              <numFmt numFmtId="169" formatCode="[$-40C]dddd\ d\ mmmm\ yyyy"/>
            </x14:dxf>
          </x14:cfRule>
          <xm:sqref>K35</xm:sqref>
        </x14:conditionalFormatting>
        <x14:conditionalFormatting xmlns:xm="http://schemas.microsoft.com/office/excel/2006/main">
          <x14:cfRule type="containsText" priority="22" operator="containsText" id="{715AEB04-A358-477B-A2BE-3CEF26DD844C}">
            <xm:f>NOT(ISERROR(SEARCH(#REF!,K36)))</xm:f>
            <xm:f>#REF!</xm:f>
            <x14:dxf>
              <numFmt numFmtId="169" formatCode="[$-40C]dddd\ d\ mmmm\ yyyy"/>
            </x14:dxf>
          </x14:cfRule>
          <xm:sqref>K36</xm:sqref>
        </x14:conditionalFormatting>
        <x14:conditionalFormatting xmlns:xm="http://schemas.microsoft.com/office/excel/2006/main">
          <x14:cfRule type="containsText" priority="20" operator="containsText" id="{FEB1688F-ECA4-4C39-A286-D845F03DBFA2}">
            <xm:f>NOT(ISERROR(SEARCH(#REF!,K37)))</xm:f>
            <xm:f>#REF!</xm:f>
            <x14:dxf>
              <numFmt numFmtId="169" formatCode="[$-40C]dddd\ d\ mmmm\ yyyy"/>
            </x14:dxf>
          </x14:cfRule>
          <xm:sqref>K37</xm:sqref>
        </x14:conditionalFormatting>
        <x14:conditionalFormatting xmlns:xm="http://schemas.microsoft.com/office/excel/2006/main">
          <x14:cfRule type="containsText" priority="18" operator="containsText" id="{9C670EFD-3251-4181-B03C-EB49693EAEEA}">
            <xm:f>NOT(ISERROR(SEARCH(#REF!,K38)))</xm:f>
            <xm:f>#REF!</xm:f>
            <x14:dxf>
              <numFmt numFmtId="169" formatCode="[$-40C]dddd\ d\ mmmm\ yyyy"/>
            </x14:dxf>
          </x14:cfRule>
          <xm:sqref>K38</xm:sqref>
        </x14:conditionalFormatting>
        <x14:conditionalFormatting xmlns:xm="http://schemas.microsoft.com/office/excel/2006/main">
          <x14:cfRule type="containsText" priority="16" operator="containsText" id="{AD857218-6410-4ECC-BB1C-A7B0D95F0A9A}">
            <xm:f>NOT(ISERROR(SEARCH(#REF!,K39)))</xm:f>
            <xm:f>#REF!</xm:f>
            <x14:dxf>
              <numFmt numFmtId="169" formatCode="[$-40C]dddd\ d\ mmmm\ yyyy"/>
            </x14:dxf>
          </x14:cfRule>
          <xm:sqref>K39</xm:sqref>
        </x14:conditionalFormatting>
        <x14:conditionalFormatting xmlns:xm="http://schemas.microsoft.com/office/excel/2006/main">
          <x14:cfRule type="containsText" priority="14" operator="containsText" id="{D9842129-5588-4C4B-A13D-2EF44B4113D2}">
            <xm:f>NOT(ISERROR(SEARCH(#REF!,K43)))</xm:f>
            <xm:f>#REF!</xm:f>
            <x14:dxf>
              <numFmt numFmtId="169" formatCode="[$-40C]dddd\ d\ mmmm\ yyyy"/>
            </x14:dxf>
          </x14:cfRule>
          <xm:sqref>P43:P49 K43</xm:sqref>
        </x14:conditionalFormatting>
        <x14:conditionalFormatting xmlns:xm="http://schemas.microsoft.com/office/excel/2006/main">
          <x14:cfRule type="containsText" priority="12" operator="containsText" id="{5D688F19-02E9-47FA-8DD2-27A0DD963F34}">
            <xm:f>NOT(ISERROR(SEARCH(#REF!,K44)))</xm:f>
            <xm:f>#REF!</xm:f>
            <x14:dxf>
              <numFmt numFmtId="169" formatCode="[$-40C]dddd\ d\ mmmm\ yyyy"/>
            </x14:dxf>
          </x14:cfRule>
          <xm:sqref>K44</xm:sqref>
        </x14:conditionalFormatting>
        <x14:conditionalFormatting xmlns:xm="http://schemas.microsoft.com/office/excel/2006/main">
          <x14:cfRule type="containsText" priority="10" operator="containsText" id="{D0F99899-A4B2-4419-9224-FB4A73F13524}">
            <xm:f>NOT(ISERROR(SEARCH(#REF!,K45)))</xm:f>
            <xm:f>#REF!</xm:f>
            <x14:dxf>
              <numFmt numFmtId="169" formatCode="[$-40C]dddd\ d\ mmmm\ yyyy"/>
            </x14:dxf>
          </x14:cfRule>
          <xm:sqref>K45</xm:sqref>
        </x14:conditionalFormatting>
        <x14:conditionalFormatting xmlns:xm="http://schemas.microsoft.com/office/excel/2006/main">
          <x14:cfRule type="containsText" priority="8" operator="containsText" id="{E5A93DB9-B7EB-471D-8E79-C558EFDFA0DC}">
            <xm:f>NOT(ISERROR(SEARCH(#REF!,K46)))</xm:f>
            <xm:f>#REF!</xm:f>
            <x14:dxf>
              <numFmt numFmtId="169" formatCode="[$-40C]dddd\ d\ mmmm\ yyyy"/>
            </x14:dxf>
          </x14:cfRule>
          <xm:sqref>K46</xm:sqref>
        </x14:conditionalFormatting>
        <x14:conditionalFormatting xmlns:xm="http://schemas.microsoft.com/office/excel/2006/main">
          <x14:cfRule type="containsText" priority="6" operator="containsText" id="{E8D4CD08-777F-4F20-8F35-4B4A513D0059}">
            <xm:f>NOT(ISERROR(SEARCH(#REF!,K47)))</xm:f>
            <xm:f>#REF!</xm:f>
            <x14:dxf>
              <numFmt numFmtId="169" formatCode="[$-40C]dddd\ d\ mmmm\ yyyy"/>
            </x14:dxf>
          </x14:cfRule>
          <xm:sqref>K47</xm:sqref>
        </x14:conditionalFormatting>
        <x14:conditionalFormatting xmlns:xm="http://schemas.microsoft.com/office/excel/2006/main">
          <x14:cfRule type="containsText" priority="4" operator="containsText" id="{588103DC-6FB2-4544-86A1-4B80C5652FB9}">
            <xm:f>NOT(ISERROR(SEARCH(#REF!,K48)))</xm:f>
            <xm:f>#REF!</xm:f>
            <x14:dxf>
              <numFmt numFmtId="169" formatCode="[$-40C]dddd\ d\ mmmm\ yyyy"/>
            </x14:dxf>
          </x14:cfRule>
          <xm:sqref>K48</xm:sqref>
        </x14:conditionalFormatting>
        <x14:conditionalFormatting xmlns:xm="http://schemas.microsoft.com/office/excel/2006/main">
          <x14:cfRule type="containsText" priority="2" operator="containsText" id="{DB91E62E-88D8-40D0-949A-F8B4FE78A192}">
            <xm:f>NOT(ISERROR(SEARCH(#REF!,K49)))</xm:f>
            <xm:f>#REF!</xm:f>
            <x14:dxf>
              <numFmt numFmtId="169" formatCode="[$-40C]dddd\ d\ mmmm\ yyyy"/>
            </x14:dxf>
          </x14:cfRule>
          <xm:sqref>K49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1229E51F-126F-4035-AD0D-F4FC55FE834E}">
          <x14:formula1>
            <xm:f>' Base des Index'!$J$13:$J$31</xm:f>
          </x14:formula1>
          <xm:sqref>H23:I29 H33:I39 H13:I16 H18:I19 H43:I49</xm:sqref>
        </x14:dataValidation>
        <x14:dataValidation type="list" allowBlank="1" showInputMessage="1" showErrorMessage="1" xr:uid="{EB08D18D-D45B-4E34-84B7-ADCD79E3ECF5}">
          <x14:formula1>
            <xm:f>' Base des Index'!$L$10:$L$12</xm:f>
          </x14:formula1>
          <xm:sqref>F2:H2</xm:sqref>
        </x14:dataValidation>
        <x14:dataValidation type="list" allowBlank="1" showInputMessage="1" showErrorMessage="1" xr:uid="{6E45F806-D875-4597-B5CF-9533BB1B916C}">
          <x14:formula1>
            <xm:f>' Base des Index'!$J$61:$J$93</xm:f>
          </x14:formula1>
          <xm:sqref>N13:O19 N23:O29 N33:O39 N43:O49</xm:sqref>
        </x14:dataValidation>
        <x14:dataValidation type="list" allowBlank="1" showInputMessage="1" showErrorMessage="1" xr:uid="{7DEEF1B2-A2D8-46FC-82E1-85DFFE060711}">
          <x14:formula1>
            <xm:f>' Base des Index'!$J$1:$J$27</xm:f>
          </x14:formula1>
          <xm:sqref>F23:G29 F33:G39 F13:G16 F18:G19 F43:G49</xm:sqref>
        </x14:dataValidation>
        <x14:dataValidation type="list" allowBlank="1" showInputMessage="1" showErrorMessage="1" xr:uid="{7187A534-D878-4CFF-BB2E-07CC2AD24618}">
          <x14:formula1>
            <xm:f>' Base des Index'!$A$2:$A$53</xm:f>
          </x14:formula1>
          <xm:sqref>D12 D22 D32 D42</xm:sqref>
        </x14:dataValidation>
        <x14:dataValidation type="list" allowBlank="1" showInputMessage="1" showErrorMessage="1" xr:uid="{C17F1A21-01E1-4F8A-AAC5-A570D5A32F03}">
          <x14:formula1>
            <xm:f>' Base des Index'!$L$1:$L$8</xm:f>
          </x14:formula1>
          <xm:sqref>C11 B6:B10</xm:sqref>
        </x14:dataValidation>
        <x14:dataValidation type="list" allowBlank="1" showInputMessage="1" showErrorMessage="1" xr:uid="{AFBC9763-8152-4F80-959E-ECFCE09688CF}">
          <x14:formula1>
            <xm:f>' Base des Index'!$T$1:$T$6</xm:f>
          </x14:formula1>
          <xm:sqref>B13:B19 B43:B49 B33:B39 B23:B29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Coûts déplacements</vt:lpstr>
      <vt:lpstr> Base des Index</vt:lpstr>
      <vt:lpstr>Onglet de référence</vt:lpstr>
      <vt:lpstr>FedEx rétrofit Pierre Bénite</vt:lpstr>
      <vt:lpstr>FedEx Toulouse via Vanderlande</vt:lpstr>
      <vt:lpstr>UPS Aéroport St Exupéry</vt:lpstr>
      <vt:lpstr>Chronopost Marignane</vt:lpstr>
      <vt:lpstr>'Chronopost Marignane'!Zone_d_impression</vt:lpstr>
      <vt:lpstr>'FedEx rétrofit Pierre Bénite'!Zone_d_impression</vt:lpstr>
      <vt:lpstr>'FedEx Toulouse via Vanderlande'!Zone_d_impression</vt:lpstr>
      <vt:lpstr>'Onglet de référence'!Zone_d_impression</vt:lpstr>
      <vt:lpstr>'UPS Aéroport St Exupéry'!Zone_d_impression</vt:lpstr>
    </vt:vector>
  </TitlesOfParts>
  <Manager>José de Oliveira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José de Oliveira</cp:lastModifiedBy>
  <cp:lastPrinted>2022-02-18T13:42:48Z</cp:lastPrinted>
  <dcterms:created xsi:type="dcterms:W3CDTF">2013-07-23T14:40:08Z</dcterms:created>
  <dcterms:modified xsi:type="dcterms:W3CDTF">2022-02-18T16:52:21Z</dcterms:modified>
</cp:coreProperties>
</file>