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RACABILIS\COMPTABILITE\FACTURATION INTERVENTIONS SICK\2022\"/>
    </mc:Choice>
  </mc:AlternateContent>
  <xr:revisionPtr revIDLastSave="0" documentId="13_ncr:1_{BEA428D4-11F4-4B91-AF04-35B690D5583A}" xr6:coauthVersionLast="47" xr6:coauthVersionMax="47" xr10:uidLastSave="{00000000-0000-0000-0000-000000000000}"/>
  <bookViews>
    <workbookView xWindow="-96" yWindow="-96" windowWidth="23232" windowHeight="12552" tabRatio="826" firstSheet="1" activeTab="1" xr2:uid="{00000000-000D-0000-FFFF-FFFF00000000}"/>
  </bookViews>
  <sheets>
    <sheet name="Coûts déplacements" sheetId="1" state="hidden" r:id="rId1"/>
    <sheet name="Base de Référence " sheetId="137" r:id="rId2"/>
    <sheet name=" Base des Index" sheetId="131" r:id="rId3"/>
    <sheet name="Chronopost Marignane (13)" sheetId="160" r:id="rId4"/>
  </sheets>
  <externalReferences>
    <externalReference r:id="rId5"/>
  </externalReferences>
  <definedNames>
    <definedName name="clients">[1]!Tableau1[clients]</definedName>
    <definedName name="_xlnm.Print_Area" localSheetId="1">'Base de Référence '!$A$1:$AI$20</definedName>
    <definedName name="_xlnm.Print_Area" localSheetId="3">'Chronopost Marignane (13)'!$A$1:$AH$22</definedName>
  </definedNames>
  <calcPr calcId="18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5" i="137" l="1"/>
  <c r="D44" i="137"/>
  <c r="D43" i="137"/>
  <c r="D42" i="137"/>
  <c r="D41" i="137"/>
  <c r="D40" i="137"/>
  <c r="D39" i="137"/>
  <c r="AE46" i="137"/>
  <c r="AB46" i="137"/>
  <c r="Y46" i="137"/>
  <c r="V46" i="137"/>
  <c r="S46" i="137"/>
  <c r="AF45" i="137"/>
  <c r="AC45" i="137"/>
  <c r="Z45" i="137"/>
  <c r="W45" i="137"/>
  <c r="T45" i="137"/>
  <c r="P45" i="137"/>
  <c r="Q45" i="137" s="1"/>
  <c r="L45" i="137"/>
  <c r="K45" i="137"/>
  <c r="J45" i="137"/>
  <c r="AF44" i="137"/>
  <c r="AC44" i="137"/>
  <c r="Z44" i="137"/>
  <c r="W44" i="137"/>
  <c r="T44" i="137"/>
  <c r="P44" i="137"/>
  <c r="Q44" i="137" s="1"/>
  <c r="L44" i="137"/>
  <c r="K44" i="137"/>
  <c r="J44" i="137"/>
  <c r="AF43" i="137"/>
  <c r="AC43" i="137"/>
  <c r="Z43" i="137"/>
  <c r="W43" i="137"/>
  <c r="T43" i="137"/>
  <c r="P43" i="137"/>
  <c r="Q43" i="137" s="1"/>
  <c r="L43" i="137"/>
  <c r="K43" i="137"/>
  <c r="J43" i="137"/>
  <c r="J46" i="137" s="1"/>
  <c r="AF42" i="137"/>
  <c r="AC42" i="137"/>
  <c r="Z42" i="137"/>
  <c r="W42" i="137"/>
  <c r="T42" i="137"/>
  <c r="P42" i="137"/>
  <c r="Q42" i="137" s="1"/>
  <c r="L42" i="137"/>
  <c r="K42" i="137"/>
  <c r="J42" i="137"/>
  <c r="AF41" i="137"/>
  <c r="AC41" i="137"/>
  <c r="Z41" i="137"/>
  <c r="W41" i="137"/>
  <c r="W46" i="137" s="1"/>
  <c r="T41" i="137"/>
  <c r="P41" i="137"/>
  <c r="Q41" i="137" s="1"/>
  <c r="L41" i="137"/>
  <c r="K41" i="137"/>
  <c r="J41" i="137"/>
  <c r="AF40" i="137"/>
  <c r="AC40" i="137"/>
  <c r="Z40" i="137"/>
  <c r="W40" i="137"/>
  <c r="T40" i="137"/>
  <c r="P40" i="137"/>
  <c r="Q40" i="137" s="1"/>
  <c r="K40" i="137"/>
  <c r="L40" i="137" s="1"/>
  <c r="J40" i="137"/>
  <c r="AF39" i="137"/>
  <c r="AF46" i="137" s="1"/>
  <c r="AC39" i="137"/>
  <c r="AC46" i="137" s="1"/>
  <c r="Z39" i="137"/>
  <c r="Z46" i="137" s="1"/>
  <c r="W39" i="137"/>
  <c r="T39" i="137"/>
  <c r="T46" i="137" s="1"/>
  <c r="Q39" i="137"/>
  <c r="Q46" i="137" s="1"/>
  <c r="P39" i="137"/>
  <c r="P46" i="137" s="1"/>
  <c r="K39" i="137"/>
  <c r="L39" i="137" s="1"/>
  <c r="L46" i="137" s="1"/>
  <c r="AH46" i="137" s="1"/>
  <c r="J39" i="137"/>
  <c r="D35" i="137"/>
  <c r="D34" i="137"/>
  <c r="D33" i="137"/>
  <c r="D32" i="137"/>
  <c r="D31" i="137"/>
  <c r="D30" i="137"/>
  <c r="D29" i="137"/>
  <c r="AE36" i="137"/>
  <c r="AB36" i="137"/>
  <c r="Y36" i="137"/>
  <c r="V36" i="137"/>
  <c r="S36" i="137"/>
  <c r="AF35" i="137"/>
  <c r="AC35" i="137"/>
  <c r="Z35" i="137"/>
  <c r="W35" i="137"/>
  <c r="T35" i="137"/>
  <c r="P35" i="137"/>
  <c r="Q35" i="137" s="1"/>
  <c r="L35" i="137"/>
  <c r="K35" i="137"/>
  <c r="J35" i="137"/>
  <c r="AF34" i="137"/>
  <c r="AC34" i="137"/>
  <c r="Z34" i="137"/>
  <c r="W34" i="137"/>
  <c r="T34" i="137"/>
  <c r="P34" i="137"/>
  <c r="Q34" i="137" s="1"/>
  <c r="L34" i="137"/>
  <c r="K34" i="137"/>
  <c r="J34" i="137"/>
  <c r="AF33" i="137"/>
  <c r="AC33" i="137"/>
  <c r="Z33" i="137"/>
  <c r="W33" i="137"/>
  <c r="T33" i="137"/>
  <c r="P33" i="137"/>
  <c r="Q33" i="137" s="1"/>
  <c r="L33" i="137"/>
  <c r="K33" i="137"/>
  <c r="J33" i="137"/>
  <c r="AF32" i="137"/>
  <c r="AC32" i="137"/>
  <c r="Z32" i="137"/>
  <c r="W32" i="137"/>
  <c r="T32" i="137"/>
  <c r="P32" i="137"/>
  <c r="Q32" i="137" s="1"/>
  <c r="L32" i="137"/>
  <c r="K32" i="137"/>
  <c r="J32" i="137"/>
  <c r="AF31" i="137"/>
  <c r="AC31" i="137"/>
  <c r="Z31" i="137"/>
  <c r="W31" i="137"/>
  <c r="T31" i="137"/>
  <c r="P31" i="137"/>
  <c r="Q31" i="137" s="1"/>
  <c r="L31" i="137"/>
  <c r="K31" i="137"/>
  <c r="J31" i="137"/>
  <c r="AF30" i="137"/>
  <c r="AC30" i="137"/>
  <c r="Z30" i="137"/>
  <c r="W30" i="137"/>
  <c r="T30" i="137"/>
  <c r="P30" i="137"/>
  <c r="Q30" i="137" s="1"/>
  <c r="K30" i="137"/>
  <c r="L30" i="137" s="1"/>
  <c r="J30" i="137"/>
  <c r="AF29" i="137"/>
  <c r="AF36" i="137" s="1"/>
  <c r="AC29" i="137"/>
  <c r="AC36" i="137" s="1"/>
  <c r="Z29" i="137"/>
  <c r="Z36" i="137" s="1"/>
  <c r="W29" i="137"/>
  <c r="W36" i="137" s="1"/>
  <c r="T29" i="137"/>
  <c r="Q29" i="137"/>
  <c r="P29" i="137"/>
  <c r="P36" i="137" s="1"/>
  <c r="K29" i="137"/>
  <c r="L29" i="137" s="1"/>
  <c r="J29" i="137"/>
  <c r="J36" i="137" s="1"/>
  <c r="D25" i="137"/>
  <c r="D24" i="137"/>
  <c r="D23" i="137"/>
  <c r="D22" i="137"/>
  <c r="D21" i="137"/>
  <c r="D20" i="137"/>
  <c r="D19" i="137"/>
  <c r="AE26" i="137"/>
  <c r="AB26" i="137"/>
  <c r="Y26" i="137"/>
  <c r="V26" i="137"/>
  <c r="S26" i="137"/>
  <c r="J26" i="137"/>
  <c r="AF25" i="137"/>
  <c r="AC25" i="137"/>
  <c r="Z25" i="137"/>
  <c r="W25" i="137"/>
  <c r="T25" i="137"/>
  <c r="P25" i="137"/>
  <c r="Q25" i="137" s="1"/>
  <c r="L25" i="137"/>
  <c r="K25" i="137"/>
  <c r="J25" i="137"/>
  <c r="AF24" i="137"/>
  <c r="AC24" i="137"/>
  <c r="Z24" i="137"/>
  <c r="W24" i="137"/>
  <c r="T24" i="137"/>
  <c r="Q24" i="137"/>
  <c r="P24" i="137"/>
  <c r="L24" i="137"/>
  <c r="K24" i="137"/>
  <c r="J24" i="137"/>
  <c r="AF23" i="137"/>
  <c r="AC23" i="137"/>
  <c r="Z23" i="137"/>
  <c r="W23" i="137"/>
  <c r="T23" i="137"/>
  <c r="P23" i="137"/>
  <c r="Q23" i="137" s="1"/>
  <c r="L23" i="137"/>
  <c r="K23" i="137"/>
  <c r="J23" i="137"/>
  <c r="AF22" i="137"/>
  <c r="AC22" i="137"/>
  <c r="Z22" i="137"/>
  <c r="W22" i="137"/>
  <c r="T22" i="137"/>
  <c r="P22" i="137"/>
  <c r="Q22" i="137" s="1"/>
  <c r="L22" i="137"/>
  <c r="K22" i="137"/>
  <c r="J22" i="137"/>
  <c r="AF21" i="137"/>
  <c r="AC21" i="137"/>
  <c r="Z21" i="137"/>
  <c r="W21" i="137"/>
  <c r="W26" i="137" s="1"/>
  <c r="T21" i="137"/>
  <c r="P21" i="137"/>
  <c r="Q21" i="137" s="1"/>
  <c r="L21" i="137"/>
  <c r="K21" i="137"/>
  <c r="J21" i="137"/>
  <c r="AF20" i="137"/>
  <c r="AC20" i="137"/>
  <c r="Z20" i="137"/>
  <c r="W20" i="137"/>
  <c r="T20" i="137"/>
  <c r="P20" i="137"/>
  <c r="Q20" i="137" s="1"/>
  <c r="K20" i="137"/>
  <c r="L20" i="137" s="1"/>
  <c r="J20" i="137"/>
  <c r="AF19" i="137"/>
  <c r="AF26" i="137" s="1"/>
  <c r="AC19" i="137"/>
  <c r="AC26" i="137" s="1"/>
  <c r="Z19" i="137"/>
  <c r="Z26" i="137" s="1"/>
  <c r="W19" i="137"/>
  <c r="T19" i="137"/>
  <c r="T26" i="137" s="1"/>
  <c r="Q19" i="137"/>
  <c r="P19" i="137"/>
  <c r="P26" i="137" s="1"/>
  <c r="K19" i="137"/>
  <c r="L19" i="137" s="1"/>
  <c r="J19" i="137"/>
  <c r="C27" i="160"/>
  <c r="C26" i="160"/>
  <c r="C25" i="160"/>
  <c r="C24" i="160"/>
  <c r="C23" i="160"/>
  <c r="C22" i="160"/>
  <c r="C21" i="160"/>
  <c r="C11" i="160"/>
  <c r="L14" i="137"/>
  <c r="K9" i="137"/>
  <c r="L9" i="137" s="1"/>
  <c r="K14" i="137"/>
  <c r="K16" i="137" s="1"/>
  <c r="K16" i="160"/>
  <c r="K17" i="160"/>
  <c r="K12" i="160"/>
  <c r="K11" i="160"/>
  <c r="Q9" i="137"/>
  <c r="AC15" i="137"/>
  <c r="AC14" i="137"/>
  <c r="AC13" i="137"/>
  <c r="AC12" i="137"/>
  <c r="AC11" i="137"/>
  <c r="AC10" i="137"/>
  <c r="AC9" i="137"/>
  <c r="Z15" i="137"/>
  <c r="Z14" i="137"/>
  <c r="Z13" i="137"/>
  <c r="Z12" i="137"/>
  <c r="Z11" i="137"/>
  <c r="Z10" i="137"/>
  <c r="Z9" i="137"/>
  <c r="T15" i="137"/>
  <c r="T14" i="137"/>
  <c r="T13" i="137"/>
  <c r="T12" i="137"/>
  <c r="T11" i="137"/>
  <c r="T10" i="137"/>
  <c r="T9" i="137"/>
  <c r="K15" i="137"/>
  <c r="K13" i="137"/>
  <c r="K12" i="137"/>
  <c r="K11" i="137"/>
  <c r="K10" i="137"/>
  <c r="J16" i="160"/>
  <c r="AD28" i="160"/>
  <c r="AA28" i="160"/>
  <c r="X28" i="160"/>
  <c r="U28" i="160"/>
  <c r="R28" i="160"/>
  <c r="AE27" i="160"/>
  <c r="AB27" i="160"/>
  <c r="Y27" i="160"/>
  <c r="V27" i="160"/>
  <c r="S27" i="160"/>
  <c r="O27" i="160"/>
  <c r="P27" i="160" s="1"/>
  <c r="J27" i="160"/>
  <c r="K27" i="160" s="1"/>
  <c r="I27" i="160"/>
  <c r="AE26" i="160"/>
  <c r="AB26" i="160"/>
  <c r="Y26" i="160"/>
  <c r="V26" i="160"/>
  <c r="S26" i="160"/>
  <c r="O26" i="160"/>
  <c r="P26" i="160" s="1"/>
  <c r="J26" i="160"/>
  <c r="K26" i="160" s="1"/>
  <c r="I26" i="160"/>
  <c r="AE25" i="160"/>
  <c r="AB25" i="160"/>
  <c r="Y25" i="160"/>
  <c r="V25" i="160"/>
  <c r="S25" i="160"/>
  <c r="O25" i="160"/>
  <c r="P25" i="160" s="1"/>
  <c r="J25" i="160"/>
  <c r="K25" i="160" s="1"/>
  <c r="I25" i="160"/>
  <c r="AE24" i="160"/>
  <c r="AB24" i="160"/>
  <c r="Y24" i="160"/>
  <c r="V24" i="160"/>
  <c r="S24" i="160"/>
  <c r="O24" i="160"/>
  <c r="P24" i="160" s="1"/>
  <c r="J24" i="160"/>
  <c r="K24" i="160" s="1"/>
  <c r="I24" i="160"/>
  <c r="AE23" i="160"/>
  <c r="AB23" i="160"/>
  <c r="Y23" i="160"/>
  <c r="V23" i="160"/>
  <c r="V28" i="160" s="1"/>
  <c r="S23" i="160"/>
  <c r="O23" i="160"/>
  <c r="P23" i="160" s="1"/>
  <c r="K23" i="160"/>
  <c r="J23" i="160"/>
  <c r="I23" i="160"/>
  <c r="AE22" i="160"/>
  <c r="AB22" i="160"/>
  <c r="Y22" i="160"/>
  <c r="V22" i="160"/>
  <c r="S22" i="160"/>
  <c r="O22" i="160"/>
  <c r="P22" i="160" s="1"/>
  <c r="J22" i="160"/>
  <c r="K22" i="160" s="1"/>
  <c r="I22" i="160"/>
  <c r="AE21" i="160"/>
  <c r="AE28" i="160" s="1"/>
  <c r="AB21" i="160"/>
  <c r="Y21" i="160"/>
  <c r="V21" i="160"/>
  <c r="S21" i="160"/>
  <c r="O21" i="160"/>
  <c r="P21" i="160" s="1"/>
  <c r="J21" i="160"/>
  <c r="K21" i="160" s="1"/>
  <c r="I21" i="160"/>
  <c r="I28" i="160" s="1"/>
  <c r="AD18" i="160"/>
  <c r="AA18" i="160"/>
  <c r="X18" i="160"/>
  <c r="U18" i="160"/>
  <c r="R18" i="160"/>
  <c r="AE17" i="160"/>
  <c r="AB17" i="160"/>
  <c r="Y17" i="160"/>
  <c r="V17" i="160"/>
  <c r="S17" i="160"/>
  <c r="O17" i="160"/>
  <c r="P17" i="160" s="1"/>
  <c r="J17" i="160"/>
  <c r="I17" i="160"/>
  <c r="C17" i="160"/>
  <c r="AE16" i="160"/>
  <c r="AB16" i="160"/>
  <c r="Y16" i="160"/>
  <c r="V16" i="160"/>
  <c r="S16" i="160"/>
  <c r="O16" i="160"/>
  <c r="P16" i="160" s="1"/>
  <c r="I16" i="160"/>
  <c r="C16" i="160"/>
  <c r="AE15" i="160"/>
  <c r="AB15" i="160"/>
  <c r="Y15" i="160"/>
  <c r="V15" i="160"/>
  <c r="S15" i="160"/>
  <c r="O15" i="160"/>
  <c r="P15" i="160" s="1"/>
  <c r="J15" i="160"/>
  <c r="K15" i="160" s="1"/>
  <c r="I15" i="160"/>
  <c r="C15" i="160"/>
  <c r="AE14" i="160"/>
  <c r="AB14" i="160"/>
  <c r="Y14" i="160"/>
  <c r="V14" i="160"/>
  <c r="S14" i="160"/>
  <c r="P14" i="160"/>
  <c r="O14" i="160"/>
  <c r="J14" i="160"/>
  <c r="K14" i="160" s="1"/>
  <c r="I14" i="160"/>
  <c r="C14" i="160"/>
  <c r="AE13" i="160"/>
  <c r="AB13" i="160"/>
  <c r="Y13" i="160"/>
  <c r="V13" i="160"/>
  <c r="S13" i="160"/>
  <c r="O13" i="160"/>
  <c r="P13" i="160" s="1"/>
  <c r="J13" i="160"/>
  <c r="K13" i="160" s="1"/>
  <c r="I13" i="160"/>
  <c r="C13" i="160"/>
  <c r="AE12" i="160"/>
  <c r="AB12" i="160"/>
  <c r="Y12" i="160"/>
  <c r="V12" i="160"/>
  <c r="S12" i="160"/>
  <c r="O12" i="160"/>
  <c r="P12" i="160" s="1"/>
  <c r="J12" i="160"/>
  <c r="I12" i="160"/>
  <c r="C12" i="160"/>
  <c r="AE11" i="160"/>
  <c r="AE18" i="160" s="1"/>
  <c r="AB11" i="160"/>
  <c r="Y11" i="160"/>
  <c r="V11" i="160"/>
  <c r="S11" i="160"/>
  <c r="O11" i="160"/>
  <c r="O18" i="160" s="1"/>
  <c r="J11" i="160"/>
  <c r="I11" i="160"/>
  <c r="G4" i="160"/>
  <c r="K46" i="137" l="1"/>
  <c r="T36" i="137"/>
  <c r="L36" i="137"/>
  <c r="Q36" i="137"/>
  <c r="K36" i="137"/>
  <c r="Q26" i="137"/>
  <c r="L26" i="137"/>
  <c r="AH26" i="137" s="1"/>
  <c r="K26" i="137"/>
  <c r="S28" i="160"/>
  <c r="K28" i="160"/>
  <c r="Y28" i="160"/>
  <c r="AB28" i="160"/>
  <c r="P28" i="160"/>
  <c r="J28" i="160"/>
  <c r="O28" i="160"/>
  <c r="S18" i="160"/>
  <c r="AB18" i="160"/>
  <c r="Y18" i="160"/>
  <c r="V18" i="160"/>
  <c r="I18" i="160"/>
  <c r="K18" i="160"/>
  <c r="P11" i="160"/>
  <c r="P18" i="160" s="1"/>
  <c r="J18" i="160"/>
  <c r="H4" i="137"/>
  <c r="AH36" i="137" l="1"/>
  <c r="AG28" i="160"/>
  <c r="AG18" i="160"/>
  <c r="AG6" i="160" s="1"/>
  <c r="J10" i="137" l="1"/>
  <c r="J11" i="137"/>
  <c r="J12" i="137"/>
  <c r="J13" i="137"/>
  <c r="J14" i="137"/>
  <c r="J15" i="137"/>
  <c r="J9" i="137"/>
  <c r="AE16" i="137"/>
  <c r="AB16" i="137"/>
  <c r="Y16" i="137"/>
  <c r="V16" i="137"/>
  <c r="S16" i="137"/>
  <c r="AF15" i="137"/>
  <c r="W15" i="137"/>
  <c r="P15" i="137"/>
  <c r="Q15" i="137" s="1"/>
  <c r="L15" i="137"/>
  <c r="D15" i="137"/>
  <c r="AF14" i="137"/>
  <c r="W14" i="137"/>
  <c r="P14" i="137"/>
  <c r="Q14" i="137" s="1"/>
  <c r="D14" i="137"/>
  <c r="AF13" i="137"/>
  <c r="W13" i="137"/>
  <c r="P13" i="137"/>
  <c r="Q13" i="137" s="1"/>
  <c r="L13" i="137"/>
  <c r="D13" i="137"/>
  <c r="AF12" i="137"/>
  <c r="W12" i="137"/>
  <c r="P12" i="137"/>
  <c r="Q12" i="137" s="1"/>
  <c r="L12" i="137"/>
  <c r="D12" i="137"/>
  <c r="AF11" i="137"/>
  <c r="W11" i="137"/>
  <c r="P11" i="137"/>
  <c r="Q11" i="137" s="1"/>
  <c r="L11" i="137"/>
  <c r="D11" i="137"/>
  <c r="AF10" i="137"/>
  <c r="W10" i="137"/>
  <c r="P10" i="137"/>
  <c r="Q10" i="137" s="1"/>
  <c r="L10" i="137"/>
  <c r="D10" i="137"/>
  <c r="AF9" i="137"/>
  <c r="W9" i="137"/>
  <c r="P9" i="137"/>
  <c r="D9" i="137"/>
  <c r="J16" i="137" l="1"/>
  <c r="T16" i="137"/>
  <c r="W16" i="137"/>
  <c r="Z16" i="137"/>
  <c r="AC16" i="137"/>
  <c r="AF16" i="137"/>
  <c r="L16" i="137"/>
  <c r="Q16" i="137"/>
  <c r="P16" i="137"/>
  <c r="AH16" i="137" l="1"/>
  <c r="AH6" i="137" s="1"/>
  <c r="N9" i="1" l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8" i="1"/>
  <c r="N7" i="1"/>
  <c r="N6" i="1"/>
</calcChain>
</file>

<file path=xl/sharedStrings.xml><?xml version="1.0" encoding="utf-8"?>
<sst xmlns="http://schemas.openxmlformats.org/spreadsheetml/2006/main" count="233" uniqueCount="73">
  <si>
    <t>Coût déplacement SICK</t>
  </si>
  <si>
    <t>Client</t>
  </si>
  <si>
    <t>Lieu</t>
  </si>
  <si>
    <t>Département</t>
  </si>
  <si>
    <t>Temps de déplacement en Heures</t>
  </si>
  <si>
    <t>Hôtel par nuitée</t>
  </si>
  <si>
    <t>Restauration par repas</t>
  </si>
  <si>
    <t>Total HT</t>
  </si>
  <si>
    <t>Cinetic</t>
  </si>
  <si>
    <t>Lovate Pozzolo</t>
  </si>
  <si>
    <t>Italie</t>
  </si>
  <si>
    <t>Colipost</t>
  </si>
  <si>
    <t>Toulouse</t>
  </si>
  <si>
    <t>Distance  A/R en Km</t>
  </si>
  <si>
    <t>Intervention semaine  
€ / h</t>
  </si>
  <si>
    <t>Intervention dimanche / Fériés  
€ / h</t>
  </si>
  <si>
    <t>Barême 2013 HT</t>
  </si>
  <si>
    <t>Dates d'intervention</t>
  </si>
  <si>
    <t>2 au 4/07/2013</t>
  </si>
  <si>
    <t>2 au 4/08/2013</t>
  </si>
  <si>
    <t>Intervention nuit / samedi  
€ /h</t>
  </si>
  <si>
    <t>Déplacement Train / avion</t>
  </si>
  <si>
    <t>Alainé</t>
  </si>
  <si>
    <t>Mâcon</t>
  </si>
  <si>
    <t>Matin</t>
  </si>
  <si>
    <t>Après-Midi</t>
  </si>
  <si>
    <t>Total semaine</t>
  </si>
  <si>
    <t>Coût</t>
  </si>
  <si>
    <t>Chronopost Corbas</t>
  </si>
  <si>
    <t>Corbas</t>
  </si>
  <si>
    <t>19 au 23/08/2013</t>
  </si>
  <si>
    <t>26 au 30/08/2013</t>
  </si>
  <si>
    <t>Total Heures jour</t>
  </si>
  <si>
    <t xml:space="preserve">Semaine </t>
  </si>
  <si>
    <t xml:space="preserve">Jeudi </t>
  </si>
  <si>
    <t>Distance kilomètrique  Aller / Retour</t>
  </si>
  <si>
    <t>nuit</t>
  </si>
  <si>
    <t>Total heures Nuit</t>
  </si>
  <si>
    <t>N° de Commande :</t>
  </si>
  <si>
    <t xml:space="preserve">Dimanche </t>
  </si>
  <si>
    <t xml:space="preserve">Mardi </t>
  </si>
  <si>
    <t xml:space="preserve">Mercredi </t>
  </si>
  <si>
    <t xml:space="preserve">Vendredi </t>
  </si>
  <si>
    <t xml:space="preserve">Samedi </t>
  </si>
  <si>
    <t>LUNDI</t>
  </si>
  <si>
    <t xml:space="preserve">MARDI </t>
  </si>
  <si>
    <t>MERCREDI</t>
  </si>
  <si>
    <t>JEUDI</t>
  </si>
  <si>
    <t>VENDREDI</t>
  </si>
  <si>
    <t>SAMEDI</t>
  </si>
  <si>
    <t>DIMANCHE</t>
  </si>
  <si>
    <t xml:space="preserve">Lundi </t>
  </si>
  <si>
    <t>Autres: Parking, Achat fournitures</t>
  </si>
  <si>
    <t>SICK</t>
  </si>
  <si>
    <t>AVN</t>
  </si>
  <si>
    <t>HENRI REIGNIR</t>
  </si>
  <si>
    <t>CLA</t>
  </si>
  <si>
    <t>BF INDUSTRIES</t>
  </si>
  <si>
    <t>DEVIS</t>
  </si>
  <si>
    <t>Client et lieu d'intervention</t>
  </si>
  <si>
    <t>N° de techniciens:</t>
  </si>
  <si>
    <t>Forfait repas par jour et par personne</t>
  </si>
  <si>
    <t>Forfait hôtel par personne</t>
  </si>
  <si>
    <t>Temps déplacement Aller / Retour par personne</t>
  </si>
  <si>
    <t>Total heures par technicien</t>
  </si>
  <si>
    <t>clients</t>
  </si>
  <si>
    <t>semaine</t>
  </si>
  <si>
    <t>samedi</t>
  </si>
  <si>
    <t>dimanche</t>
  </si>
  <si>
    <t>A FACTURER</t>
  </si>
  <si>
    <t>Nuit</t>
  </si>
  <si>
    <t>Nuit weekend</t>
  </si>
  <si>
    <t>N° de Techniciens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</si>
</sst>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.00\ &quot;€&quot;"/>
    <numFmt numFmtId="165" formatCode="h:mm;@"/>
    <numFmt numFmtId="166" formatCode="[hh]:mm"/>
    <numFmt numFmtId="167" formatCode="#,##0.00\ _€"/>
    <numFmt numFmtId="168" formatCode="0.00;;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164" fontId="1" fillId="0" borderId="0" xfId="0" applyNumberFormat="1" applyFont="1"/>
    <xf numFmtId="0" fontId="2" fillId="0" borderId="0" xfId="0" applyFont="1"/>
    <xf numFmtId="164" fontId="0" fillId="3" borderId="1" xfId="0" applyNumberFormat="1" applyFill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" fontId="0" fillId="0" borderId="0" xfId="0" applyNumberFormat="1" applyAlignment="1">
      <alignment horizontal="center"/>
    </xf>
    <xf numFmtId="0" fontId="3" fillId="0" borderId="0" xfId="0" applyFont="1" applyAlignment="1">
      <alignment vertical="center"/>
    </xf>
    <xf numFmtId="164" fontId="8" fillId="4" borderId="5" xfId="0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6" fillId="0" borderId="8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4" borderId="11" xfId="0" applyFont="1" applyFill="1" applyBorder="1" applyAlignment="1">
      <alignment horizontal="right" vertical="center"/>
    </xf>
    <xf numFmtId="1" fontId="4" fillId="4" borderId="12" xfId="0" applyNumberFormat="1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right" vertical="center"/>
    </xf>
    <xf numFmtId="0" fontId="4" fillId="4" borderId="9" xfId="0" applyFont="1" applyFill="1" applyBorder="1" applyAlignment="1">
      <alignment horizontal="right" vertical="center"/>
    </xf>
    <xf numFmtId="1" fontId="4" fillId="4" borderId="13" xfId="0" applyNumberFormat="1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166" fontId="1" fillId="0" borderId="0" xfId="0" applyNumberFormat="1" applyFont="1" applyAlignment="1">
      <alignment vertical="center"/>
    </xf>
    <xf numFmtId="166" fontId="3" fillId="4" borderId="7" xfId="0" applyNumberFormat="1" applyFont="1" applyFill="1" applyBorder="1" applyAlignment="1">
      <alignment horizontal="center" vertical="center"/>
    </xf>
    <xf numFmtId="166" fontId="3" fillId="4" borderId="1" xfId="0" applyNumberFormat="1" applyFont="1" applyFill="1" applyBorder="1" applyAlignment="1">
      <alignment horizontal="center" vertical="center"/>
    </xf>
    <xf numFmtId="167" fontId="3" fillId="5" borderId="1" xfId="0" applyNumberFormat="1" applyFont="1" applyFill="1" applyBorder="1" applyAlignment="1">
      <alignment horizontal="center" vertical="center"/>
    </xf>
    <xf numFmtId="166" fontId="3" fillId="0" borderId="0" xfId="0" applyNumberFormat="1" applyFont="1" applyAlignment="1">
      <alignment vertical="center"/>
    </xf>
    <xf numFmtId="0" fontId="11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165" fontId="6" fillId="0" borderId="14" xfId="0" applyNumberFormat="1" applyFont="1" applyBorder="1" applyAlignment="1">
      <alignment horizontal="center" vertical="center"/>
    </xf>
    <xf numFmtId="165" fontId="6" fillId="0" borderId="15" xfId="0" applyNumberFormat="1" applyFont="1" applyBorder="1" applyAlignment="1">
      <alignment horizontal="center" vertical="center"/>
    </xf>
    <xf numFmtId="165" fontId="6" fillId="0" borderId="16" xfId="0" applyNumberFormat="1" applyFont="1" applyBorder="1" applyAlignment="1">
      <alignment horizontal="center" vertical="center"/>
    </xf>
    <xf numFmtId="165" fontId="6" fillId="0" borderId="17" xfId="0" applyNumberFormat="1" applyFont="1" applyBorder="1" applyAlignment="1">
      <alignment horizontal="center" vertical="center"/>
    </xf>
    <xf numFmtId="165" fontId="6" fillId="0" borderId="18" xfId="0" applyNumberFormat="1" applyFont="1" applyBorder="1" applyAlignment="1">
      <alignment horizontal="center" vertical="center"/>
    </xf>
    <xf numFmtId="165" fontId="6" fillId="0" borderId="19" xfId="0" applyNumberFormat="1" applyFont="1" applyBorder="1" applyAlignment="1">
      <alignment horizontal="center" vertical="center"/>
    </xf>
    <xf numFmtId="164" fontId="5" fillId="4" borderId="1" xfId="0" applyNumberFormat="1" applyFont="1" applyFill="1" applyBorder="1" applyAlignment="1">
      <alignment horizontal="center" vertical="center"/>
    </xf>
    <xf numFmtId="168" fontId="4" fillId="4" borderId="8" xfId="0" applyNumberFormat="1" applyFont="1" applyFill="1" applyBorder="1" applyAlignment="1">
      <alignment horizontal="center" vertical="center"/>
    </xf>
    <xf numFmtId="168" fontId="4" fillId="4" borderId="11" xfId="0" applyNumberFormat="1" applyFont="1" applyFill="1" applyBorder="1" applyAlignment="1">
      <alignment horizontal="center" vertical="center"/>
    </xf>
    <xf numFmtId="168" fontId="4" fillId="4" borderId="9" xfId="0" applyNumberFormat="1" applyFont="1" applyFill="1" applyBorder="1" applyAlignment="1">
      <alignment horizontal="center" vertical="center"/>
    </xf>
    <xf numFmtId="168" fontId="4" fillId="4" borderId="6" xfId="0" applyNumberFormat="1" applyFont="1" applyFill="1" applyBorder="1" applyAlignment="1">
      <alignment horizontal="center" vertical="center"/>
    </xf>
    <xf numFmtId="165" fontId="12" fillId="0" borderId="0" xfId="0" applyNumberFormat="1" applyFont="1"/>
    <xf numFmtId="0" fontId="13" fillId="7" borderId="5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0" fillId="0" borderId="0" xfId="0" applyFill="1"/>
    <xf numFmtId="0" fontId="1" fillId="0" borderId="0" xfId="0" applyFont="1" applyFill="1" applyBorder="1" applyAlignment="1">
      <alignment horizontal="center" vertical="center" wrapText="1"/>
    </xf>
    <xf numFmtId="2" fontId="4" fillId="0" borderId="8" xfId="0" applyNumberFormat="1" applyFont="1" applyBorder="1" applyAlignment="1">
      <alignment horizontal="center" vertical="center"/>
    </xf>
    <xf numFmtId="164" fontId="8" fillId="0" borderId="0" xfId="0" applyNumberFormat="1" applyFont="1" applyFill="1" applyBorder="1" applyAlignment="1">
      <alignment horizontal="center" vertical="center"/>
    </xf>
    <xf numFmtId="165" fontId="6" fillId="0" borderId="11" xfId="0" applyNumberFormat="1" applyFont="1" applyBorder="1" applyAlignment="1">
      <alignment horizontal="center" vertical="center"/>
    </xf>
    <xf numFmtId="2" fontId="4" fillId="0" borderId="12" xfId="0" applyNumberFormat="1" applyFont="1" applyBorder="1" applyAlignment="1">
      <alignment horizontal="center" vertical="center"/>
    </xf>
    <xf numFmtId="2" fontId="3" fillId="4" borderId="1" xfId="0" applyNumberFormat="1" applyFont="1" applyFill="1" applyBorder="1" applyAlignment="1">
      <alignment horizontal="center" vertical="center"/>
    </xf>
    <xf numFmtId="2" fontId="3" fillId="4" borderId="4" xfId="0" applyNumberFormat="1" applyFont="1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10" fillId="5" borderId="0" xfId="0" applyFont="1" applyFill="1"/>
    <xf numFmtId="0" fontId="16" fillId="10" borderId="14" xfId="0" applyFont="1" applyFill="1" applyBorder="1"/>
    <xf numFmtId="0" fontId="0" fillId="0" borderId="16" xfId="0" applyBorder="1"/>
    <xf numFmtId="0" fontId="0" fillId="0" borderId="24" xfId="0" applyBorder="1"/>
    <xf numFmtId="0" fontId="0" fillId="0" borderId="17" xfId="0" applyBorder="1"/>
    <xf numFmtId="0" fontId="0" fillId="10" borderId="16" xfId="0" applyFill="1" applyBorder="1"/>
    <xf numFmtId="0" fontId="17" fillId="10" borderId="18" xfId="0" applyFont="1" applyFill="1" applyBorder="1"/>
    <xf numFmtId="0" fontId="16" fillId="10" borderId="25" xfId="0" applyFont="1" applyFill="1" applyBorder="1"/>
    <xf numFmtId="0" fontId="16" fillId="10" borderId="19" xfId="0" applyFont="1" applyFill="1" applyBorder="1"/>
    <xf numFmtId="0" fontId="15" fillId="9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66" fontId="1" fillId="0" borderId="2" xfId="0" applyNumberFormat="1" applyFont="1" applyBorder="1" applyAlignment="1">
      <alignment horizontal="center" vertical="center"/>
    </xf>
    <xf numFmtId="166" fontId="1" fillId="0" borderId="4" xfId="0" applyNumberFormat="1" applyFont="1" applyBorder="1" applyAlignment="1">
      <alignment horizontal="center" vertical="center"/>
    </xf>
    <xf numFmtId="166" fontId="3" fillId="0" borderId="2" xfId="0" applyNumberFormat="1" applyFont="1" applyBorder="1" applyAlignment="1">
      <alignment horizontal="center" vertical="center"/>
    </xf>
    <xf numFmtId="166" fontId="3" fillId="0" borderId="3" xfId="0" applyNumberFormat="1" applyFont="1" applyBorder="1" applyAlignment="1">
      <alignment horizontal="center" vertical="center"/>
    </xf>
    <xf numFmtId="166" fontId="3" fillId="0" borderId="4" xfId="0" applyNumberFormat="1" applyFont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5" fillId="9" borderId="2" xfId="0" applyFont="1" applyFill="1" applyBorder="1" applyAlignment="1">
      <alignment horizontal="center" vertical="center" wrapText="1"/>
    </xf>
    <xf numFmtId="0" fontId="15" fillId="9" borderId="3" xfId="0" applyFont="1" applyFill="1" applyBorder="1" applyAlignment="1">
      <alignment horizontal="center" vertical="center" wrapText="1"/>
    </xf>
    <xf numFmtId="0" fontId="15" fillId="9" borderId="4" xfId="0" applyFont="1" applyFill="1" applyBorder="1" applyAlignment="1">
      <alignment horizontal="center" vertical="center" wrapText="1"/>
    </xf>
    <xf numFmtId="0" fontId="14" fillId="8" borderId="20" xfId="0" applyFont="1" applyFill="1" applyBorder="1" applyAlignment="1">
      <alignment horizontal="center" vertical="center"/>
    </xf>
    <xf numFmtId="0" fontId="14" fillId="8" borderId="21" xfId="0" applyFont="1" applyFill="1" applyBorder="1" applyAlignment="1">
      <alignment horizontal="center" vertical="center"/>
    </xf>
    <xf numFmtId="0" fontId="14" fillId="8" borderId="22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 wrapText="1"/>
    </xf>
    <xf numFmtId="0" fontId="0" fillId="11" borderId="0" xfId="0" applyFill="1"/>
    <xf numFmtId="0" fontId="13" fillId="7" borderId="20" xfId="0" applyFont="1" applyFill="1" applyBorder="1" applyAlignment="1">
      <alignment horizontal="center" vertical="center"/>
    </xf>
    <xf numFmtId="0" fontId="13" fillId="7" borderId="22" xfId="0" applyFont="1" applyFill="1" applyBorder="1" applyAlignment="1">
      <alignment horizontal="center" vertical="center"/>
    </xf>
    <xf numFmtId="0" fontId="3" fillId="12" borderId="2" xfId="0" applyFont="1" applyFill="1" applyBorder="1" applyAlignment="1">
      <alignment horizontal="center" vertical="center"/>
    </xf>
    <xf numFmtId="0" fontId="7" fillId="12" borderId="1" xfId="0" applyFont="1" applyFill="1" applyBorder="1" applyAlignment="1">
      <alignment horizontal="center" vertical="center"/>
    </xf>
    <xf numFmtId="0" fontId="16" fillId="13" borderId="23" xfId="0" applyFont="1" applyFill="1" applyBorder="1"/>
    <xf numFmtId="168" fontId="4" fillId="13" borderId="11" xfId="0" applyNumberFormat="1" applyFont="1" applyFill="1" applyBorder="1" applyAlignment="1">
      <alignment horizontal="center" vertical="center"/>
    </xf>
    <xf numFmtId="0" fontId="16" fillId="14" borderId="15" xfId="0" applyFont="1" applyFill="1" applyBorder="1"/>
    <xf numFmtId="168" fontId="4" fillId="14" borderId="6" xfId="0" applyNumberFormat="1" applyFont="1" applyFill="1" applyBorder="1" applyAlignment="1">
      <alignment horizontal="center" vertical="center"/>
    </xf>
    <xf numFmtId="0" fontId="16" fillId="15" borderId="23" xfId="0" applyFont="1" applyFill="1" applyBorder="1"/>
    <xf numFmtId="168" fontId="4" fillId="15" borderId="8" xfId="0" applyNumberFormat="1" applyFont="1" applyFill="1" applyBorder="1" applyAlignment="1">
      <alignment horizontal="center" vertical="center"/>
    </xf>
    <xf numFmtId="0" fontId="16" fillId="16" borderId="23" xfId="0" applyFont="1" applyFill="1" applyBorder="1"/>
    <xf numFmtId="168" fontId="4" fillId="16" borderId="11" xfId="0" applyNumberFormat="1" applyFont="1" applyFill="1" applyBorder="1" applyAlignment="1">
      <alignment horizontal="center" vertical="center"/>
    </xf>
    <xf numFmtId="0" fontId="16" fillId="17" borderId="15" xfId="0" applyFont="1" applyFill="1" applyBorder="1"/>
    <xf numFmtId="168" fontId="4" fillId="17" borderId="8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8"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</font>
      <border diagonalUp="0" diagonalDown="0" outline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colors>
    <mruColors>
      <color rgb="FFFF00FF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CABILIS/COMPTABILITE/FACTURATION%20INTERVENTIONS%20SICK/2021/FACTURATION%20INTERVENTIONS%20SICK%20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ûts déplacements"/>
      <sheetName val=" Base des Index"/>
      <sheetName val="Base référence"/>
      <sheetName val="FedEx Bâle-Mulhouse"/>
      <sheetName val="FedEx Bâle-Mulhouse (2)"/>
      <sheetName val="UPS Tremblay en France (93)"/>
      <sheetName val="Téfal Rumilly (74)"/>
      <sheetName val="SIEMENS_CDG UTBE 10 (F.X1.42)"/>
      <sheetName val="Téfal Rumilly 2 (74)"/>
      <sheetName val="SIEMENS_CDG UTBE 10 (F.X1.52)"/>
      <sheetName val="SIEMENS_CDG UTBE 10 (F.X1.52) "/>
      <sheetName val="CHANEL Milan (ITA)"/>
      <sheetName val="SOLYSTIC Alixan (26)"/>
      <sheetName val="SOLYSTIC Alixan Bâches (26)"/>
      <sheetName val="EASY LOGISTIQUE Argoeuvres (80)"/>
      <sheetName val="Paul Hartmann Belleville (69)"/>
      <sheetName val="COLIPOSTE Toulouse (31)"/>
      <sheetName val="Amazon CDG7 Senlis (95)"/>
      <sheetName val="Viapost Corbas (69)"/>
      <sheetName val="Téfal Caméra IP Rumilly (74)"/>
      <sheetName val="Carrefour Brie-Conte-Robert"/>
      <sheetName val="FedEx Rétrofi Strasbourg"/>
      <sheetName val="SOLYSTIC Dépl caméra"/>
      <sheetName val="Chronopost Salon de Prov (13)"/>
      <sheetName val="FedEx Rétrofi St Etienne"/>
      <sheetName val="Aéroport de Nantes"/>
      <sheetName val="Somfy Bonneville (74)"/>
      <sheetName val="FACTURATION INTERVENTIONS SICK 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EE372CA-5938-415F-8A7A-919392C76E17}" name="Tableau1" displayName="Tableau1" ref="L1:Q7" totalsRowShown="0">
  <autoFilter ref="L1:Q7" xr:uid="{2EE372CA-5938-415F-8A7A-919392C76E17}"/>
  <tableColumns count="6">
    <tableColumn id="1" xr3:uid="{CBBF559C-7E3D-49FA-985B-CD5BFF005BCC}" name="clients" dataDxfId="17"/>
    <tableColumn id="2" xr3:uid="{2C161961-3755-4AFB-8BC4-DEDF987A094E}" name="semaine" dataDxfId="16"/>
    <tableColumn id="3" xr3:uid="{49164549-ECF5-4025-A16D-8BFE503A7B8D}" name="samedi" dataDxfId="15"/>
    <tableColumn id="4" xr3:uid="{14D02E2B-993A-409C-8D6F-0B85540A6C88}" name="dimanche" dataDxfId="14"/>
    <tableColumn id="5" xr3:uid="{4485A005-1A2D-4EE1-A671-B9CCB51FB4BD}" name="Nuit" dataDxfId="13"/>
    <tableColumn id="6" xr3:uid="{A7318A83-96B5-4B61-A78F-AB62D5682940}" name="Nuit weekend" dataDxfId="1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N74"/>
  <sheetViews>
    <sheetView workbookViewId="0">
      <selection activeCell="J12" sqref="J12"/>
    </sheetView>
  </sheetViews>
  <sheetFormatPr baseColWidth="10" defaultRowHeight="14.4" x14ac:dyDescent="0.55000000000000004"/>
  <cols>
    <col min="1" max="1" width="3.68359375" customWidth="1"/>
    <col min="2" max="2" width="15.68359375" customWidth="1"/>
    <col min="3" max="3" width="34.578125" bestFit="1" customWidth="1"/>
    <col min="4" max="4" width="14.15625" bestFit="1" customWidth="1"/>
    <col min="5" max="5" width="13.83984375" customWidth="1"/>
    <col min="6" max="7" width="12.83984375" customWidth="1"/>
    <col min="8" max="8" width="14" customWidth="1"/>
    <col min="9" max="9" width="13.83984375" customWidth="1"/>
    <col min="10" max="10" width="13.68359375" customWidth="1"/>
    <col min="11" max="11" width="18.83984375" customWidth="1"/>
    <col min="13" max="13" width="13.83984375" customWidth="1"/>
  </cols>
  <sheetData>
    <row r="2" spans="2:14" ht="23.1" x14ac:dyDescent="0.85">
      <c r="C2" s="5" t="s">
        <v>0</v>
      </c>
      <c r="D2" s="5"/>
    </row>
    <row r="3" spans="2:14" ht="14.7" thickBot="1" x14ac:dyDescent="0.6"/>
    <row r="4" spans="2:14" ht="43.5" thickBot="1" x14ac:dyDescent="0.6">
      <c r="B4" s="3" t="s">
        <v>17</v>
      </c>
      <c r="C4" s="3" t="s">
        <v>1</v>
      </c>
      <c r="D4" s="3" t="s">
        <v>2</v>
      </c>
      <c r="E4" s="3" t="s">
        <v>3</v>
      </c>
      <c r="F4" s="3" t="s">
        <v>13</v>
      </c>
      <c r="G4" s="3" t="s">
        <v>21</v>
      </c>
      <c r="H4" s="3" t="s">
        <v>4</v>
      </c>
      <c r="I4" s="3" t="s">
        <v>14</v>
      </c>
      <c r="J4" s="3" t="s">
        <v>20</v>
      </c>
      <c r="K4" s="3" t="s">
        <v>15</v>
      </c>
      <c r="L4" s="3" t="s">
        <v>5</v>
      </c>
      <c r="M4" s="3" t="s">
        <v>6</v>
      </c>
      <c r="N4" s="2"/>
    </row>
    <row r="5" spans="2:14" ht="14.7" thickBot="1" x14ac:dyDescent="0.6">
      <c r="B5" s="71" t="s">
        <v>16</v>
      </c>
      <c r="C5" s="72"/>
      <c r="D5" s="72"/>
      <c r="E5" s="72"/>
      <c r="F5" s="6">
        <v>0.5</v>
      </c>
      <c r="G5" s="6"/>
      <c r="H5" s="6">
        <v>10</v>
      </c>
      <c r="I5" s="6">
        <v>40</v>
      </c>
      <c r="J5" s="6">
        <v>60</v>
      </c>
      <c r="K5" s="6">
        <v>80</v>
      </c>
      <c r="L5" s="6">
        <v>100</v>
      </c>
      <c r="M5" s="6">
        <v>20</v>
      </c>
      <c r="N5" s="3" t="s">
        <v>7</v>
      </c>
    </row>
    <row r="6" spans="2:14" x14ac:dyDescent="0.55000000000000004">
      <c r="B6" s="7" t="s">
        <v>18</v>
      </c>
      <c r="C6" t="s">
        <v>8</v>
      </c>
      <c r="D6" t="s">
        <v>9</v>
      </c>
      <c r="E6" s="1" t="s">
        <v>10</v>
      </c>
      <c r="F6" s="1">
        <v>880</v>
      </c>
      <c r="G6" s="1"/>
      <c r="H6" s="1">
        <v>9</v>
      </c>
      <c r="I6" s="1">
        <v>13</v>
      </c>
      <c r="J6" s="1"/>
      <c r="K6" s="1"/>
      <c r="L6" s="1">
        <v>2</v>
      </c>
      <c r="M6" s="1">
        <v>4</v>
      </c>
      <c r="N6" s="4">
        <f>(F$5*F6)+(H$5*H6)+(I$5*I6)+(J$5*J6)+(K$5*K6)+(L$5*L6)+(M$5*M6)</f>
        <v>1330</v>
      </c>
    </row>
    <row r="7" spans="2:14" x14ac:dyDescent="0.55000000000000004">
      <c r="B7" s="8" t="s">
        <v>19</v>
      </c>
      <c r="C7" t="s">
        <v>11</v>
      </c>
      <c r="D7" t="s">
        <v>12</v>
      </c>
      <c r="E7" s="1">
        <v>31</v>
      </c>
      <c r="F7" s="1">
        <v>1150</v>
      </c>
      <c r="G7" s="1"/>
      <c r="H7" s="1">
        <v>11</v>
      </c>
      <c r="I7" s="1">
        <v>0</v>
      </c>
      <c r="J7" s="1">
        <v>10</v>
      </c>
      <c r="K7" s="1">
        <v>8</v>
      </c>
      <c r="L7" s="1">
        <v>2</v>
      </c>
      <c r="M7" s="1">
        <v>5</v>
      </c>
      <c r="N7" s="4">
        <f>(F$5*F7)+(H$5*H7)+(I$5*I7)+(J$5*J7)+(K$5*K7)+(L$5*L7)+(M$5*M7)</f>
        <v>2225</v>
      </c>
    </row>
    <row r="8" spans="2:14" x14ac:dyDescent="0.55000000000000004">
      <c r="B8" s="7">
        <v>41373</v>
      </c>
      <c r="C8" t="s">
        <v>11</v>
      </c>
      <c r="D8" t="s">
        <v>12</v>
      </c>
      <c r="E8" s="1">
        <v>31</v>
      </c>
      <c r="F8" s="1"/>
      <c r="G8" s="1">
        <v>183.5</v>
      </c>
      <c r="H8" s="1">
        <v>8</v>
      </c>
      <c r="I8" s="1"/>
      <c r="J8" s="1">
        <v>6</v>
      </c>
      <c r="K8" s="1"/>
      <c r="L8" s="1"/>
      <c r="M8" s="1">
        <v>0.5</v>
      </c>
      <c r="N8" s="4">
        <f>(F$5*F8)+(H$5*H8)+(I$5*I8)+(J$5*J8)+(K$5*K8)+(L$5*L8)+(M$5*M8)+G8</f>
        <v>633.5</v>
      </c>
    </row>
    <row r="9" spans="2:14" x14ac:dyDescent="0.55000000000000004">
      <c r="B9" s="7">
        <v>41499</v>
      </c>
      <c r="C9" t="s">
        <v>22</v>
      </c>
      <c r="D9" t="s">
        <v>23</v>
      </c>
      <c r="E9" s="1">
        <v>71</v>
      </c>
      <c r="F9" s="1">
        <v>150</v>
      </c>
      <c r="G9" s="1"/>
      <c r="H9" s="1">
        <v>2</v>
      </c>
      <c r="I9" s="1">
        <v>6</v>
      </c>
      <c r="J9" s="1"/>
      <c r="K9" s="1"/>
      <c r="L9" s="1"/>
      <c r="M9" s="1">
        <v>1</v>
      </c>
      <c r="N9" s="4">
        <f t="shared" ref="N9:N33" si="0">(F$5*F9)+(H$5*H9)+(I$5*I9)+(J$5*J9)+(K$5*K9)+(L$5*L9)+(M$5*M9)+G9</f>
        <v>355</v>
      </c>
    </row>
    <row r="10" spans="2:14" x14ac:dyDescent="0.55000000000000004">
      <c r="B10" s="9" t="s">
        <v>30</v>
      </c>
      <c r="C10" t="s">
        <v>28</v>
      </c>
      <c r="D10" t="s">
        <v>29</v>
      </c>
      <c r="E10" s="1">
        <v>69</v>
      </c>
      <c r="F10" s="1">
        <v>300</v>
      </c>
      <c r="G10" s="1"/>
      <c r="H10" s="1">
        <v>5</v>
      </c>
      <c r="I10" s="1">
        <v>38</v>
      </c>
      <c r="J10" s="1">
        <v>3</v>
      </c>
      <c r="K10" s="1"/>
      <c r="L10" s="1"/>
      <c r="M10" s="1">
        <v>5</v>
      </c>
      <c r="N10" s="4">
        <f t="shared" si="0"/>
        <v>2000</v>
      </c>
    </row>
    <row r="11" spans="2:14" x14ac:dyDescent="0.55000000000000004">
      <c r="B11" s="8" t="s">
        <v>31</v>
      </c>
      <c r="C11" t="s">
        <v>28</v>
      </c>
      <c r="D11" t="s">
        <v>29</v>
      </c>
      <c r="E11" s="1">
        <v>69</v>
      </c>
      <c r="F11" s="1">
        <v>360</v>
      </c>
      <c r="G11" s="1"/>
      <c r="H11" s="1">
        <v>6</v>
      </c>
      <c r="I11" s="1">
        <v>41</v>
      </c>
      <c r="J11" s="1">
        <v>4</v>
      </c>
      <c r="K11" s="1"/>
      <c r="L11" s="1"/>
      <c r="M11" s="1">
        <v>6</v>
      </c>
      <c r="N11" s="4">
        <f t="shared" si="0"/>
        <v>2240</v>
      </c>
    </row>
    <row r="12" spans="2:14" x14ac:dyDescent="0.55000000000000004">
      <c r="B12" s="8"/>
      <c r="E12" s="1"/>
      <c r="F12" s="1"/>
      <c r="G12" s="1"/>
      <c r="H12" s="1"/>
      <c r="I12" s="1"/>
      <c r="J12" s="1"/>
      <c r="K12" s="1"/>
      <c r="L12" s="1"/>
      <c r="M12" s="1"/>
      <c r="N12" s="4">
        <f t="shared" si="0"/>
        <v>0</v>
      </c>
    </row>
    <row r="13" spans="2:14" x14ac:dyDescent="0.55000000000000004">
      <c r="B13" s="8"/>
      <c r="E13" s="1"/>
      <c r="F13" s="1"/>
      <c r="G13" s="1"/>
      <c r="H13" s="1"/>
      <c r="I13" s="1"/>
      <c r="J13" s="1"/>
      <c r="K13" s="1"/>
      <c r="L13" s="1"/>
      <c r="M13" s="1"/>
      <c r="N13" s="4">
        <f t="shared" si="0"/>
        <v>0</v>
      </c>
    </row>
    <row r="14" spans="2:14" x14ac:dyDescent="0.55000000000000004">
      <c r="B14" s="8"/>
      <c r="E14" s="1"/>
      <c r="F14" s="1"/>
      <c r="G14" s="1"/>
      <c r="H14" s="1"/>
      <c r="I14" s="1"/>
      <c r="J14" s="1"/>
      <c r="K14" s="1"/>
      <c r="L14" s="1"/>
      <c r="M14" s="1"/>
      <c r="N14" s="4">
        <f t="shared" si="0"/>
        <v>0</v>
      </c>
    </row>
    <row r="15" spans="2:14" x14ac:dyDescent="0.55000000000000004">
      <c r="B15" s="8"/>
      <c r="E15" s="1"/>
      <c r="F15" s="1"/>
      <c r="G15" s="1"/>
      <c r="H15" s="1"/>
      <c r="I15" s="1"/>
      <c r="J15" s="1"/>
      <c r="K15" s="1"/>
      <c r="L15" s="1"/>
      <c r="M15" s="1"/>
      <c r="N15" s="4">
        <f t="shared" si="0"/>
        <v>0</v>
      </c>
    </row>
    <row r="16" spans="2:14" x14ac:dyDescent="0.55000000000000004">
      <c r="B16" s="8"/>
      <c r="E16" s="1"/>
      <c r="F16" s="1"/>
      <c r="G16" s="1"/>
      <c r="H16" s="1"/>
      <c r="I16" s="1"/>
      <c r="J16" s="1"/>
      <c r="K16" s="1"/>
      <c r="L16" s="1"/>
      <c r="M16" s="1"/>
      <c r="N16" s="4">
        <f t="shared" si="0"/>
        <v>0</v>
      </c>
    </row>
    <row r="17" spans="2:14" x14ac:dyDescent="0.55000000000000004">
      <c r="B17" s="8"/>
      <c r="E17" s="1"/>
      <c r="F17" s="1"/>
      <c r="G17" s="1"/>
      <c r="H17" s="1"/>
      <c r="I17" s="1"/>
      <c r="J17" s="1"/>
      <c r="K17" s="1"/>
      <c r="L17" s="1"/>
      <c r="M17" s="1"/>
      <c r="N17" s="4">
        <f t="shared" si="0"/>
        <v>0</v>
      </c>
    </row>
    <row r="18" spans="2:14" x14ac:dyDescent="0.55000000000000004">
      <c r="B18" s="8"/>
      <c r="E18" s="1"/>
      <c r="F18" s="1"/>
      <c r="G18" s="1"/>
      <c r="H18" s="1"/>
      <c r="I18" s="1"/>
      <c r="J18" s="1"/>
      <c r="K18" s="1"/>
      <c r="L18" s="1"/>
      <c r="M18" s="1"/>
      <c r="N18" s="4">
        <f t="shared" si="0"/>
        <v>0</v>
      </c>
    </row>
    <row r="19" spans="2:14" x14ac:dyDescent="0.55000000000000004">
      <c r="B19" s="8"/>
      <c r="E19" s="1"/>
      <c r="F19" s="1"/>
      <c r="G19" s="1"/>
      <c r="H19" s="1"/>
      <c r="I19" s="1"/>
      <c r="J19" s="1"/>
      <c r="K19" s="1"/>
      <c r="L19" s="1"/>
      <c r="M19" s="1"/>
      <c r="N19" s="4">
        <f t="shared" si="0"/>
        <v>0</v>
      </c>
    </row>
    <row r="20" spans="2:14" x14ac:dyDescent="0.55000000000000004">
      <c r="B20" s="8"/>
      <c r="E20" s="1"/>
      <c r="F20" s="1"/>
      <c r="G20" s="1"/>
      <c r="H20" s="1"/>
      <c r="I20" s="1"/>
      <c r="J20" s="1"/>
      <c r="K20" s="1"/>
      <c r="L20" s="1"/>
      <c r="M20" s="1"/>
      <c r="N20" s="4">
        <f t="shared" si="0"/>
        <v>0</v>
      </c>
    </row>
    <row r="21" spans="2:14" x14ac:dyDescent="0.55000000000000004">
      <c r="B21" s="8"/>
      <c r="E21" s="1"/>
      <c r="F21" s="1"/>
      <c r="G21" s="1"/>
      <c r="H21" s="1"/>
      <c r="I21" s="1"/>
      <c r="J21" s="1"/>
      <c r="K21" s="1"/>
      <c r="L21" s="1"/>
      <c r="M21" s="1"/>
      <c r="N21" s="4">
        <f t="shared" si="0"/>
        <v>0</v>
      </c>
    </row>
    <row r="22" spans="2:14" x14ac:dyDescent="0.55000000000000004">
      <c r="B22" s="8"/>
      <c r="E22" s="1"/>
      <c r="F22" s="1"/>
      <c r="G22" s="1"/>
      <c r="H22" s="1"/>
      <c r="I22" s="1"/>
      <c r="J22" s="1"/>
      <c r="K22" s="1"/>
      <c r="L22" s="1"/>
      <c r="M22" s="1"/>
      <c r="N22" s="4">
        <f t="shared" si="0"/>
        <v>0</v>
      </c>
    </row>
    <row r="23" spans="2:14" x14ac:dyDescent="0.55000000000000004">
      <c r="B23" s="8"/>
      <c r="E23" s="1"/>
      <c r="F23" s="1"/>
      <c r="G23" s="1"/>
      <c r="H23" s="1"/>
      <c r="I23" s="1"/>
      <c r="J23" s="1"/>
      <c r="K23" s="1"/>
      <c r="L23" s="1"/>
      <c r="M23" s="1"/>
      <c r="N23" s="4">
        <f t="shared" si="0"/>
        <v>0</v>
      </c>
    </row>
    <row r="24" spans="2:14" x14ac:dyDescent="0.55000000000000004">
      <c r="E24" s="1"/>
      <c r="F24" s="1"/>
      <c r="G24" s="1"/>
      <c r="H24" s="1"/>
      <c r="I24" s="1"/>
      <c r="J24" s="1"/>
      <c r="K24" s="1"/>
      <c r="L24" s="1"/>
      <c r="M24" s="1"/>
      <c r="N24" s="4">
        <f t="shared" si="0"/>
        <v>0</v>
      </c>
    </row>
    <row r="25" spans="2:14" x14ac:dyDescent="0.55000000000000004">
      <c r="E25" s="1"/>
      <c r="F25" s="1"/>
      <c r="G25" s="1"/>
      <c r="H25" s="1"/>
      <c r="I25" s="1"/>
      <c r="J25" s="1"/>
      <c r="K25" s="1"/>
      <c r="L25" s="1"/>
      <c r="M25" s="1"/>
      <c r="N25" s="4">
        <f t="shared" si="0"/>
        <v>0</v>
      </c>
    </row>
    <row r="26" spans="2:14" x14ac:dyDescent="0.55000000000000004">
      <c r="E26" s="1"/>
      <c r="F26" s="1"/>
      <c r="G26" s="1"/>
      <c r="H26" s="1"/>
      <c r="I26" s="1"/>
      <c r="J26" s="1"/>
      <c r="K26" s="1"/>
      <c r="L26" s="1"/>
      <c r="M26" s="1"/>
      <c r="N26" s="4">
        <f t="shared" si="0"/>
        <v>0</v>
      </c>
    </row>
    <row r="27" spans="2:14" x14ac:dyDescent="0.55000000000000004">
      <c r="E27" s="1"/>
      <c r="F27" s="1"/>
      <c r="G27" s="1"/>
      <c r="H27" s="1"/>
      <c r="I27" s="1"/>
      <c r="J27" s="1"/>
      <c r="K27" s="1"/>
      <c r="L27" s="1"/>
      <c r="M27" s="1"/>
      <c r="N27" s="4">
        <f t="shared" si="0"/>
        <v>0</v>
      </c>
    </row>
    <row r="28" spans="2:14" x14ac:dyDescent="0.55000000000000004">
      <c r="E28" s="1"/>
      <c r="F28" s="1"/>
      <c r="G28" s="1"/>
      <c r="H28" s="1"/>
      <c r="I28" s="1"/>
      <c r="J28" s="1"/>
      <c r="K28" s="1"/>
      <c r="L28" s="1"/>
      <c r="M28" s="1"/>
      <c r="N28" s="4">
        <f t="shared" si="0"/>
        <v>0</v>
      </c>
    </row>
    <row r="29" spans="2:14" x14ac:dyDescent="0.55000000000000004">
      <c r="E29" s="1"/>
      <c r="N29" s="4">
        <f t="shared" si="0"/>
        <v>0</v>
      </c>
    </row>
    <row r="30" spans="2:14" x14ac:dyDescent="0.55000000000000004">
      <c r="E30" s="1"/>
      <c r="N30" s="4">
        <f t="shared" si="0"/>
        <v>0</v>
      </c>
    </row>
    <row r="31" spans="2:14" x14ac:dyDescent="0.55000000000000004">
      <c r="E31" s="1"/>
      <c r="N31" s="4">
        <f t="shared" si="0"/>
        <v>0</v>
      </c>
    </row>
    <row r="32" spans="2:14" x14ac:dyDescent="0.55000000000000004">
      <c r="E32" s="1"/>
      <c r="N32" s="4">
        <f t="shared" si="0"/>
        <v>0</v>
      </c>
    </row>
    <row r="33" spans="5:14" x14ac:dyDescent="0.55000000000000004">
      <c r="E33" s="1"/>
      <c r="N33" s="4">
        <f t="shared" si="0"/>
        <v>0</v>
      </c>
    </row>
    <row r="34" spans="5:14" x14ac:dyDescent="0.55000000000000004">
      <c r="E34" s="1"/>
    </row>
    <row r="35" spans="5:14" x14ac:dyDescent="0.55000000000000004">
      <c r="E35" s="1"/>
    </row>
    <row r="36" spans="5:14" x14ac:dyDescent="0.55000000000000004">
      <c r="E36" s="1"/>
    </row>
    <row r="37" spans="5:14" x14ac:dyDescent="0.55000000000000004">
      <c r="E37" s="1"/>
    </row>
    <row r="38" spans="5:14" x14ac:dyDescent="0.55000000000000004">
      <c r="E38" s="1"/>
    </row>
    <row r="39" spans="5:14" x14ac:dyDescent="0.55000000000000004">
      <c r="E39" s="1"/>
    </row>
    <row r="40" spans="5:14" x14ac:dyDescent="0.55000000000000004">
      <c r="E40" s="1"/>
    </row>
    <row r="41" spans="5:14" x14ac:dyDescent="0.55000000000000004">
      <c r="E41" s="1"/>
    </row>
    <row r="42" spans="5:14" x14ac:dyDescent="0.55000000000000004">
      <c r="E42" s="1"/>
    </row>
    <row r="43" spans="5:14" x14ac:dyDescent="0.55000000000000004">
      <c r="E43" s="1"/>
    </row>
    <row r="44" spans="5:14" x14ac:dyDescent="0.55000000000000004">
      <c r="E44" s="1"/>
    </row>
    <row r="45" spans="5:14" x14ac:dyDescent="0.55000000000000004">
      <c r="E45" s="1"/>
    </row>
    <row r="46" spans="5:14" x14ac:dyDescent="0.55000000000000004">
      <c r="E46" s="1"/>
    </row>
    <row r="47" spans="5:14" x14ac:dyDescent="0.55000000000000004">
      <c r="E47" s="1"/>
    </row>
    <row r="48" spans="5:14" x14ac:dyDescent="0.55000000000000004">
      <c r="E48" s="1"/>
    </row>
    <row r="49" spans="5:5" x14ac:dyDescent="0.55000000000000004">
      <c r="E49" s="1"/>
    </row>
    <row r="50" spans="5:5" x14ac:dyDescent="0.55000000000000004">
      <c r="E50" s="1"/>
    </row>
    <row r="51" spans="5:5" x14ac:dyDescent="0.55000000000000004">
      <c r="E51" s="1"/>
    </row>
    <row r="52" spans="5:5" x14ac:dyDescent="0.55000000000000004">
      <c r="E52" s="1"/>
    </row>
    <row r="53" spans="5:5" x14ac:dyDescent="0.55000000000000004">
      <c r="E53" s="1"/>
    </row>
    <row r="54" spans="5:5" x14ac:dyDescent="0.55000000000000004">
      <c r="E54" s="1"/>
    </row>
    <row r="55" spans="5:5" x14ac:dyDescent="0.55000000000000004">
      <c r="E55" s="1"/>
    </row>
    <row r="56" spans="5:5" x14ac:dyDescent="0.55000000000000004">
      <c r="E56" s="1"/>
    </row>
    <row r="57" spans="5:5" x14ac:dyDescent="0.55000000000000004">
      <c r="E57" s="1"/>
    </row>
    <row r="58" spans="5:5" x14ac:dyDescent="0.55000000000000004">
      <c r="E58" s="1"/>
    </row>
    <row r="59" spans="5:5" x14ac:dyDescent="0.55000000000000004">
      <c r="E59" s="1"/>
    </row>
    <row r="60" spans="5:5" x14ac:dyDescent="0.55000000000000004">
      <c r="E60" s="1"/>
    </row>
    <row r="61" spans="5:5" x14ac:dyDescent="0.55000000000000004">
      <c r="E61" s="1"/>
    </row>
    <row r="62" spans="5:5" x14ac:dyDescent="0.55000000000000004">
      <c r="E62" s="1"/>
    </row>
    <row r="63" spans="5:5" x14ac:dyDescent="0.55000000000000004">
      <c r="E63" s="1"/>
    </row>
    <row r="64" spans="5:5" x14ac:dyDescent="0.55000000000000004">
      <c r="E64" s="1"/>
    </row>
    <row r="65" spans="5:5" x14ac:dyDescent="0.55000000000000004">
      <c r="E65" s="1"/>
    </row>
    <row r="66" spans="5:5" x14ac:dyDescent="0.55000000000000004">
      <c r="E66" s="1"/>
    </row>
    <row r="67" spans="5:5" x14ac:dyDescent="0.55000000000000004">
      <c r="E67" s="1"/>
    </row>
    <row r="68" spans="5:5" x14ac:dyDescent="0.55000000000000004">
      <c r="E68" s="1"/>
    </row>
    <row r="69" spans="5:5" x14ac:dyDescent="0.55000000000000004">
      <c r="E69" s="1"/>
    </row>
    <row r="70" spans="5:5" x14ac:dyDescent="0.55000000000000004">
      <c r="E70" s="1"/>
    </row>
    <row r="71" spans="5:5" x14ac:dyDescent="0.55000000000000004">
      <c r="E71" s="1"/>
    </row>
    <row r="72" spans="5:5" x14ac:dyDescent="0.55000000000000004">
      <c r="E72" s="1"/>
    </row>
    <row r="73" spans="5:5" x14ac:dyDescent="0.55000000000000004">
      <c r="E73" s="1"/>
    </row>
    <row r="74" spans="5:5" x14ac:dyDescent="0.55000000000000004">
      <c r="E74" s="1"/>
    </row>
  </sheetData>
  <mergeCells count="1">
    <mergeCell ref="B5:E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ECBCB-B894-4752-8D53-D7E94AC0E2FB}">
  <sheetPr>
    <pageSetUpPr fitToPage="1"/>
  </sheetPr>
  <dimension ref="A1:AI46"/>
  <sheetViews>
    <sheetView tabSelected="1" zoomScale="85" zoomScaleNormal="85" workbookViewId="0">
      <selection activeCell="AC50" sqref="AC50"/>
    </sheetView>
  </sheetViews>
  <sheetFormatPr baseColWidth="10" defaultColWidth="11.41796875" defaultRowHeight="14.4" x14ac:dyDescent="0.55000000000000004"/>
  <cols>
    <col min="1" max="1" width="1.41796875" customWidth="1"/>
    <col min="2" max="2" width="9.62890625" customWidth="1"/>
    <col min="3" max="3" width="12.05078125" customWidth="1"/>
    <col min="4" max="4" width="6" customWidth="1"/>
    <col min="5" max="5" width="1" customWidth="1"/>
    <col min="6" max="11" width="8.41796875" customWidth="1"/>
    <col min="12" max="12" width="10.578125" customWidth="1"/>
    <col min="13" max="13" width="1" customWidth="1"/>
    <col min="14" max="16" width="8.41796875" customWidth="1"/>
    <col min="17" max="17" width="9.578125" customWidth="1"/>
    <col min="18" max="18" width="1" customWidth="1"/>
    <col min="19" max="19" width="8.41796875" customWidth="1"/>
    <col min="20" max="20" width="10.578125" customWidth="1"/>
    <col min="21" max="21" width="1" customWidth="1"/>
    <col min="22" max="22" width="11.83984375" customWidth="1"/>
    <col min="23" max="23" width="10.578125" customWidth="1"/>
    <col min="24" max="24" width="1" customWidth="1"/>
    <col min="25" max="25" width="11.83984375" customWidth="1"/>
    <col min="26" max="26" width="10.578125" customWidth="1"/>
    <col min="27" max="27" width="1" customWidth="1"/>
    <col min="28" max="28" width="8.26171875" customWidth="1"/>
    <col min="29" max="29" width="10.578125" customWidth="1"/>
    <col min="30" max="30" width="1" customWidth="1"/>
    <col min="31" max="31" width="11.83984375" customWidth="1"/>
    <col min="32" max="32" width="10.578125" customWidth="1"/>
    <col min="33" max="33" width="1" customWidth="1"/>
    <col min="34" max="34" width="20.15625" customWidth="1"/>
    <col min="35" max="35" width="1.578125" customWidth="1"/>
  </cols>
  <sheetData>
    <row r="1" spans="1:35" ht="14.7" thickBot="1" x14ac:dyDescent="0.6"/>
    <row r="2" spans="1:35" ht="21" customHeight="1" thickTop="1" thickBot="1" x14ac:dyDescent="0.6">
      <c r="B2" s="35"/>
      <c r="C2" s="35">
        <v>2021</v>
      </c>
      <c r="F2" s="85" t="s">
        <v>58</v>
      </c>
      <c r="G2" s="86"/>
      <c r="H2" s="87"/>
    </row>
    <row r="3" spans="1:35" ht="15" thickTop="1" thickBot="1" x14ac:dyDescent="0.6"/>
    <row r="4" spans="1:35" ht="21" customHeight="1" thickBot="1" x14ac:dyDescent="0.6">
      <c r="C4" s="80" t="s">
        <v>59</v>
      </c>
      <c r="D4" s="88"/>
      <c r="E4" s="88"/>
      <c r="F4" s="88"/>
      <c r="G4" s="81"/>
      <c r="H4" s="89" t="str">
        <f ca="1">MID(CELL("nomfichier",$H$4),FIND("]",CELL("nomfichier",$H$4))+1,32)</f>
        <v xml:space="preserve">Base de Référence </v>
      </c>
      <c r="I4" s="89"/>
      <c r="J4" s="89"/>
      <c r="K4" s="89"/>
      <c r="L4" s="90"/>
    </row>
    <row r="5" spans="1:35" ht="14.7" thickBot="1" x14ac:dyDescent="0.6"/>
    <row r="6" spans="1:35" ht="21" customHeight="1" thickTop="1" thickBot="1" x14ac:dyDescent="0.6">
      <c r="B6" s="94" t="s">
        <v>53</v>
      </c>
      <c r="C6" s="95"/>
      <c r="F6" s="80" t="s">
        <v>38</v>
      </c>
      <c r="G6" s="81"/>
      <c r="H6" s="91"/>
      <c r="I6" s="91"/>
      <c r="J6" s="91"/>
      <c r="K6" s="91"/>
      <c r="L6" s="92"/>
      <c r="AH6" s="11">
        <f>AH16</f>
        <v>720.00000000000057</v>
      </c>
    </row>
    <row r="7" spans="1:35" ht="21" customHeight="1" thickTop="1" thickBot="1" x14ac:dyDescent="0.6">
      <c r="B7" s="50"/>
      <c r="C7" s="50"/>
      <c r="D7" s="51"/>
      <c r="E7" s="51"/>
      <c r="F7" s="52"/>
      <c r="G7" s="52"/>
      <c r="H7" s="52"/>
      <c r="I7" s="52"/>
      <c r="J7" s="52"/>
      <c r="K7" s="52"/>
      <c r="L7" s="52"/>
      <c r="M7" s="51"/>
      <c r="N7" s="51"/>
      <c r="O7" s="51"/>
      <c r="P7" s="51"/>
      <c r="AH7" s="54"/>
    </row>
    <row r="8" spans="1:35" ht="52.5" customHeight="1" thickBot="1" x14ac:dyDescent="0.6">
      <c r="A8" s="10"/>
      <c r="B8" s="15" t="s">
        <v>72</v>
      </c>
      <c r="C8" s="96" t="s">
        <v>33</v>
      </c>
      <c r="D8" s="97">
        <v>1</v>
      </c>
      <c r="E8" s="10"/>
      <c r="F8" s="73" t="s">
        <v>24</v>
      </c>
      <c r="G8" s="74"/>
      <c r="H8" s="73" t="s">
        <v>25</v>
      </c>
      <c r="I8" s="74"/>
      <c r="J8" s="36" t="s">
        <v>64</v>
      </c>
      <c r="K8" s="36" t="s">
        <v>32</v>
      </c>
      <c r="L8" s="12" t="s">
        <v>27</v>
      </c>
      <c r="M8" s="10"/>
      <c r="N8" s="73" t="s">
        <v>36</v>
      </c>
      <c r="O8" s="74"/>
      <c r="P8" s="15" t="s">
        <v>37</v>
      </c>
      <c r="Q8" s="12" t="s">
        <v>27</v>
      </c>
      <c r="R8" s="10"/>
      <c r="S8" s="15" t="s">
        <v>61</v>
      </c>
      <c r="T8" s="12" t="s">
        <v>27</v>
      </c>
      <c r="U8" s="10"/>
      <c r="V8" s="16" t="s">
        <v>35</v>
      </c>
      <c r="W8" s="12" t="s">
        <v>27</v>
      </c>
      <c r="X8" s="10"/>
      <c r="Y8" s="16" t="s">
        <v>63</v>
      </c>
      <c r="Z8" s="12" t="s">
        <v>27</v>
      </c>
      <c r="AA8" s="10"/>
      <c r="AB8" s="16" t="s">
        <v>62</v>
      </c>
      <c r="AC8" s="12" t="s">
        <v>27</v>
      </c>
      <c r="AD8" s="10"/>
      <c r="AE8" s="16" t="s">
        <v>52</v>
      </c>
      <c r="AF8" s="12" t="s">
        <v>27</v>
      </c>
      <c r="AG8" s="10"/>
      <c r="AH8" s="14" t="s">
        <v>7</v>
      </c>
      <c r="AI8" s="10"/>
    </row>
    <row r="9" spans="1:35" s="21" customFormat="1" ht="21" customHeight="1" thickBot="1" x14ac:dyDescent="0.6">
      <c r="A9" s="17"/>
      <c r="B9" s="69">
        <v>3</v>
      </c>
      <c r="C9" s="22" t="s">
        <v>51</v>
      </c>
      <c r="D9" s="23">
        <f>VLOOKUP($D$8,' Base des Index'!A:H,2,0)</f>
        <v>3</v>
      </c>
      <c r="E9" s="17"/>
      <c r="F9" s="37">
        <v>0.25</v>
      </c>
      <c r="G9" s="38">
        <v>0.29166666666666669</v>
      </c>
      <c r="H9" s="39">
        <v>0.54166666666666663</v>
      </c>
      <c r="I9" s="40">
        <v>0.58333333333333337</v>
      </c>
      <c r="J9" s="56">
        <f>((MOD(G9-F9,1)+MOD(I9-H9,1))*24)</f>
        <v>2.0000000000000022</v>
      </c>
      <c r="K9" s="53">
        <f>((MOD(G9-F9,1)+MOD(I9-H9,1))*$B$9)*24</f>
        <v>6.0000000000000071</v>
      </c>
      <c r="L9" s="105">
        <f>IF(ISERROR(K9)*VLOOKUP($B$6,' Base des Index'!$L$1:$M$93,2,FALSE),"",(K9)*VLOOKUP($B$6,' Base des Index'!$L$1:$M$93,2,FALSE))</f>
        <v>330.0000000000004</v>
      </c>
      <c r="M9" s="17"/>
      <c r="N9" s="37"/>
      <c r="O9" s="38"/>
      <c r="P9" s="55">
        <f>MOD(O9-N9,1)</f>
        <v>0</v>
      </c>
      <c r="Q9" s="103">
        <f>IF(ISERROR(P9*24)*90,"",(P9*24)*90)</f>
        <v>0</v>
      </c>
      <c r="R9" s="17"/>
      <c r="S9" s="18">
        <v>1</v>
      </c>
      <c r="T9" s="44">
        <f>((S9*$B$9)*20)</f>
        <v>60</v>
      </c>
      <c r="U9" s="17"/>
      <c r="V9" s="18"/>
      <c r="W9" s="44">
        <f t="shared" ref="W9:W15" si="0">SUM(V9*0.6)</f>
        <v>0</v>
      </c>
      <c r="X9" s="17"/>
      <c r="Y9" s="18"/>
      <c r="Z9" s="44">
        <f>SUM(Y9*$B$9)*25</f>
        <v>0</v>
      </c>
      <c r="AA9" s="17"/>
      <c r="AB9" s="18"/>
      <c r="AC9" s="44">
        <f>SUM(AB9*$B$9)*100</f>
        <v>0</v>
      </c>
      <c r="AD9" s="17"/>
      <c r="AE9" s="18"/>
      <c r="AF9" s="44">
        <f>AE9</f>
        <v>0</v>
      </c>
      <c r="AG9" s="17"/>
      <c r="AH9" s="20"/>
      <c r="AI9" s="17"/>
    </row>
    <row r="10" spans="1:35" s="21" customFormat="1" ht="21" customHeight="1" thickBot="1" x14ac:dyDescent="0.6">
      <c r="A10" s="17"/>
      <c r="B10" s="69">
        <v>1</v>
      </c>
      <c r="C10" s="24" t="s">
        <v>40</v>
      </c>
      <c r="D10" s="23">
        <f>VLOOKUP($D$8,' Base des Index'!A:H,3,0)</f>
        <v>4</v>
      </c>
      <c r="E10" s="17"/>
      <c r="F10" s="39"/>
      <c r="G10" s="40"/>
      <c r="H10" s="39"/>
      <c r="I10" s="40"/>
      <c r="J10" s="56">
        <f t="shared" ref="J10:J15" si="1">((MOD(G10-F10,1)+MOD(I10-H10,1))*24)</f>
        <v>0</v>
      </c>
      <c r="K10" s="53">
        <f>((MOD(G10-F10,1)+MOD(I10-H10,1))*$B$10)*24</f>
        <v>0</v>
      </c>
      <c r="L10" s="105">
        <f>IF(ISERROR(K10)*VLOOKUP($B$6,' Base des Index'!$L$1:$M$93,2,FALSE),"",(K10)*VLOOKUP($B$6,' Base des Index'!$L$1:$M$93,2,FALSE))</f>
        <v>0</v>
      </c>
      <c r="M10" s="17"/>
      <c r="N10" s="39"/>
      <c r="O10" s="40"/>
      <c r="P10" s="55">
        <f t="shared" ref="P10:P15" si="2">MOD(O10-N10,1)</f>
        <v>0</v>
      </c>
      <c r="Q10" s="103">
        <f>IF(ISERROR(P10*24)*90,"",(P10*24)*90)</f>
        <v>0</v>
      </c>
      <c r="R10" s="17"/>
      <c r="S10" s="18"/>
      <c r="T10" s="44">
        <f>((S10*$B$10*20))</f>
        <v>0</v>
      </c>
      <c r="U10" s="17"/>
      <c r="V10" s="18"/>
      <c r="W10" s="44">
        <f t="shared" si="0"/>
        <v>0</v>
      </c>
      <c r="X10" s="17"/>
      <c r="Y10" s="18"/>
      <c r="Z10" s="44">
        <f>SUM(Y10*$B$10)*25</f>
        <v>0</v>
      </c>
      <c r="AA10" s="17"/>
      <c r="AB10" s="18"/>
      <c r="AC10" s="44">
        <f>SUM(AB10*$B$10)*100</f>
        <v>0</v>
      </c>
      <c r="AD10" s="17"/>
      <c r="AE10" s="18"/>
      <c r="AF10" s="44">
        <f t="shared" ref="AF10:AF15" si="3">AE10</f>
        <v>0</v>
      </c>
      <c r="AG10" s="17"/>
      <c r="AH10" s="20"/>
      <c r="AI10" s="17"/>
    </row>
    <row r="11" spans="1:35" s="21" customFormat="1" ht="21" customHeight="1" thickBot="1" x14ac:dyDescent="0.6">
      <c r="A11" s="17"/>
      <c r="B11" s="69"/>
      <c r="C11" s="24" t="s">
        <v>41</v>
      </c>
      <c r="D11" s="23">
        <f>VLOOKUP($D$8,' Base des Index'!A:H,4,0)</f>
        <v>5</v>
      </c>
      <c r="E11" s="17"/>
      <c r="F11" s="39"/>
      <c r="G11" s="40"/>
      <c r="H11" s="39"/>
      <c r="I11" s="40"/>
      <c r="J11" s="56">
        <f t="shared" si="1"/>
        <v>0</v>
      </c>
      <c r="K11" s="53">
        <f>((MOD(G11-F11,1)+MOD(I11-H11,1))*$B$11)*24</f>
        <v>0</v>
      </c>
      <c r="L11" s="105">
        <f>IF(ISERROR(K11)*VLOOKUP($B$6,' Base des Index'!$L$1:$M$93,2,FALSE),"",(K11)*VLOOKUP($B$6,' Base des Index'!$L$1:$M$93,2,FALSE))</f>
        <v>0</v>
      </c>
      <c r="M11" s="17"/>
      <c r="N11" s="39"/>
      <c r="O11" s="40"/>
      <c r="P11" s="55">
        <f t="shared" si="2"/>
        <v>0</v>
      </c>
      <c r="Q11" s="103">
        <f>IF(ISERROR(P11*24)*90,"",(P11*24)*90)</f>
        <v>0</v>
      </c>
      <c r="R11" s="17"/>
      <c r="S11" s="18"/>
      <c r="T11" s="44">
        <f>((S11*$B$11)*20)</f>
        <v>0</v>
      </c>
      <c r="U11" s="17"/>
      <c r="V11" s="18"/>
      <c r="W11" s="44">
        <f t="shared" si="0"/>
        <v>0</v>
      </c>
      <c r="X11" s="17"/>
      <c r="Y11" s="18"/>
      <c r="Z11" s="44">
        <f>SUM(Y11*$B$11)*25</f>
        <v>0</v>
      </c>
      <c r="AA11" s="17"/>
      <c r="AB11" s="18"/>
      <c r="AC11" s="44">
        <f>SUM(AB11*$B$11)*100</f>
        <v>0</v>
      </c>
      <c r="AD11" s="17"/>
      <c r="AE11" s="18"/>
      <c r="AF11" s="44">
        <f t="shared" si="3"/>
        <v>0</v>
      </c>
      <c r="AG11" s="17"/>
      <c r="AH11" s="20"/>
      <c r="AI11" s="17"/>
    </row>
    <row r="12" spans="1:35" s="21" customFormat="1" ht="21" customHeight="1" thickBot="1" x14ac:dyDescent="0.6">
      <c r="A12" s="17"/>
      <c r="B12" s="69"/>
      <c r="C12" s="24" t="s">
        <v>34</v>
      </c>
      <c r="D12" s="23">
        <f>VLOOKUP($D$8,' Base des Index'!A:H,5,0)</f>
        <v>6</v>
      </c>
      <c r="E12" s="17"/>
      <c r="F12" s="39"/>
      <c r="G12" s="40"/>
      <c r="H12" s="39"/>
      <c r="I12" s="40"/>
      <c r="J12" s="56">
        <f t="shared" si="1"/>
        <v>0</v>
      </c>
      <c r="K12" s="53">
        <f>((MOD(G12-F12,1)+MOD(I12-H12,1))*$B$12)*24</f>
        <v>0</v>
      </c>
      <c r="L12" s="105">
        <f>IF(ISERROR(K12)*VLOOKUP($B$6,' Base des Index'!$L$1:$M$93,2,FALSE),"",(K12)*VLOOKUP($B$6,' Base des Index'!$L$1:$M$93,2,FALSE))</f>
        <v>0</v>
      </c>
      <c r="M12" s="17"/>
      <c r="N12" s="39"/>
      <c r="O12" s="40"/>
      <c r="P12" s="55">
        <f t="shared" si="2"/>
        <v>0</v>
      </c>
      <c r="Q12" s="103">
        <f>IF(ISERROR(P12*24)*90,"",(P12*24)*90)</f>
        <v>0</v>
      </c>
      <c r="R12" s="17"/>
      <c r="S12" s="18"/>
      <c r="T12" s="44">
        <f>((S12*$B$12)*20)</f>
        <v>0</v>
      </c>
      <c r="U12" s="17"/>
      <c r="V12" s="18"/>
      <c r="W12" s="44">
        <f t="shared" si="0"/>
        <v>0</v>
      </c>
      <c r="X12" s="17"/>
      <c r="Y12" s="18"/>
      <c r="Z12" s="44">
        <f>SUM(Y12*$B$12)*25</f>
        <v>0</v>
      </c>
      <c r="AA12" s="17"/>
      <c r="AB12" s="18"/>
      <c r="AC12" s="44">
        <f>SUM(AB12*$B$12)*100</f>
        <v>0</v>
      </c>
      <c r="AD12" s="17"/>
      <c r="AE12" s="18"/>
      <c r="AF12" s="44">
        <f t="shared" si="3"/>
        <v>0</v>
      </c>
      <c r="AG12" s="17"/>
      <c r="AH12" s="20"/>
      <c r="AI12" s="17"/>
    </row>
    <row r="13" spans="1:35" s="21" customFormat="1" ht="21" customHeight="1" thickBot="1" x14ac:dyDescent="0.6">
      <c r="A13" s="17"/>
      <c r="B13" s="69"/>
      <c r="C13" s="24" t="s">
        <v>42</v>
      </c>
      <c r="D13" s="23">
        <f>VLOOKUP($D$8,' Base des Index'!A:H,6,0)</f>
        <v>7</v>
      </c>
      <c r="E13" s="17"/>
      <c r="F13" s="39"/>
      <c r="G13" s="40"/>
      <c r="H13" s="39"/>
      <c r="I13" s="40"/>
      <c r="J13" s="56">
        <f t="shared" si="1"/>
        <v>0</v>
      </c>
      <c r="K13" s="53">
        <f>((MOD(G13-F13,1)+MOD(I13-H13,1))*$B$13)*24</f>
        <v>0</v>
      </c>
      <c r="L13" s="105">
        <f>IF(ISERROR(K13)*VLOOKUP($B$6,' Base des Index'!$L$1:$M$93,2,FALSE),"",(K13)*VLOOKUP($B$6,' Base des Index'!$L$1:$M$93,2,FALSE))</f>
        <v>0</v>
      </c>
      <c r="M13" s="17"/>
      <c r="N13" s="39"/>
      <c r="O13" s="40"/>
      <c r="P13" s="55">
        <f t="shared" si="2"/>
        <v>0</v>
      </c>
      <c r="Q13" s="103">
        <f>IF(ISERROR(P13*24)*90,"",(P13*24)*90)</f>
        <v>0</v>
      </c>
      <c r="R13" s="17"/>
      <c r="S13" s="18"/>
      <c r="T13" s="44">
        <f>((S13*$B$13)*20)</f>
        <v>0</v>
      </c>
      <c r="U13" s="17"/>
      <c r="V13" s="18"/>
      <c r="W13" s="44">
        <f t="shared" si="0"/>
        <v>0</v>
      </c>
      <c r="X13" s="17"/>
      <c r="Y13" s="18"/>
      <c r="Z13" s="44">
        <f>SUM(Y13*$B$13)*25</f>
        <v>0</v>
      </c>
      <c r="AA13" s="17"/>
      <c r="AB13" s="18"/>
      <c r="AC13" s="44">
        <f>SUM(AB13*$B$13)*100</f>
        <v>0</v>
      </c>
      <c r="AD13" s="17"/>
      <c r="AE13" s="18"/>
      <c r="AF13" s="44">
        <f t="shared" si="3"/>
        <v>0</v>
      </c>
      <c r="AG13" s="17"/>
      <c r="AH13" s="20"/>
      <c r="AI13" s="17"/>
    </row>
    <row r="14" spans="1:35" s="21" customFormat="1" ht="21" customHeight="1" thickBot="1" x14ac:dyDescent="0.6">
      <c r="A14" s="17"/>
      <c r="B14" s="69">
        <v>2</v>
      </c>
      <c r="C14" s="24" t="s">
        <v>43</v>
      </c>
      <c r="D14" s="23">
        <f>VLOOKUP($D$8,' Base des Index'!A:H,7,0)</f>
        <v>8</v>
      </c>
      <c r="E14" s="17"/>
      <c r="F14" s="39">
        <v>0.25</v>
      </c>
      <c r="G14" s="40">
        <v>0.29166666666666669</v>
      </c>
      <c r="H14" s="39">
        <v>0.54166666666666663</v>
      </c>
      <c r="I14" s="40">
        <v>0.625</v>
      </c>
      <c r="J14" s="56">
        <f t="shared" si="1"/>
        <v>3.0000000000000013</v>
      </c>
      <c r="K14" s="53">
        <f>((MOD(G14-F14,1)+MOD(I14-H14,1))*$B$14)*24</f>
        <v>6.0000000000000027</v>
      </c>
      <c r="L14" s="99">
        <f>IF(ISERROR(K14)*VLOOKUP($B$6,' Base des Index'!$L$1:$M$93,2,FALSE),"",(K14)*VLOOKUP($B$6,' Base des Index'!$L$1:$M$93,2,FALSE))</f>
        <v>330.00000000000017</v>
      </c>
      <c r="M14" s="17"/>
      <c r="N14" s="39"/>
      <c r="O14" s="40"/>
      <c r="P14" s="55">
        <f t="shared" si="2"/>
        <v>0</v>
      </c>
      <c r="Q14" s="107">
        <f>IF(ISERROR(P14*24)*120,"",(P14*24)*120)</f>
        <v>0</v>
      </c>
      <c r="R14" s="17"/>
      <c r="S14" s="18"/>
      <c r="T14" s="44">
        <f>((S14*$B$14)*20)</f>
        <v>0</v>
      </c>
      <c r="U14" s="17"/>
      <c r="V14" s="19"/>
      <c r="W14" s="44">
        <f t="shared" si="0"/>
        <v>0</v>
      </c>
      <c r="X14" s="17"/>
      <c r="Y14" s="19"/>
      <c r="Z14" s="44">
        <f>SUM(Y14*$B$14)*30</f>
        <v>0</v>
      </c>
      <c r="AA14" s="17"/>
      <c r="AB14" s="19"/>
      <c r="AC14" s="44">
        <f>SUM(AB14*$B$14)*100</f>
        <v>0</v>
      </c>
      <c r="AD14" s="17"/>
      <c r="AE14" s="19"/>
      <c r="AF14" s="44">
        <f t="shared" si="3"/>
        <v>0</v>
      </c>
      <c r="AG14" s="17"/>
      <c r="AH14" s="20"/>
      <c r="AI14" s="17"/>
    </row>
    <row r="15" spans="1:35" s="21" customFormat="1" ht="21" customHeight="1" thickBot="1" x14ac:dyDescent="0.6">
      <c r="B15" s="69"/>
      <c r="C15" s="25" t="s">
        <v>39</v>
      </c>
      <c r="D15" s="26">
        <f>VLOOKUP($D$8,' Base des Index'!A:H,8,0)</f>
        <v>9</v>
      </c>
      <c r="F15" s="41"/>
      <c r="G15" s="42"/>
      <c r="H15" s="39"/>
      <c r="I15" s="40"/>
      <c r="J15" s="56">
        <f t="shared" si="1"/>
        <v>0</v>
      </c>
      <c r="K15" s="53">
        <f>((MOD(G15-F15,1)+MOD(I15-H15,1))*$B$15)*24</f>
        <v>0</v>
      </c>
      <c r="L15" s="101">
        <f>IF(ISERROR(K15)*VLOOKUP($B$6,' Base des Index'!$L$1:$M$93,2,FALSE),"",(K15)*VLOOKUP($B$6,' Base des Index'!$L$1:$M$93,2,FALSE))</f>
        <v>0</v>
      </c>
      <c r="N15" s="41"/>
      <c r="O15" s="42"/>
      <c r="P15" s="55">
        <f t="shared" si="2"/>
        <v>0</v>
      </c>
      <c r="Q15" s="107">
        <f>IF(ISERROR(P15*24)*120,"",(P15*24)*120)</f>
        <v>0</v>
      </c>
      <c r="S15" s="27"/>
      <c r="T15" s="44">
        <f>((S15*$B$15)*20)</f>
        <v>0</v>
      </c>
      <c r="V15" s="28"/>
      <c r="W15" s="46">
        <f t="shared" si="0"/>
        <v>0</v>
      </c>
      <c r="Y15" s="28"/>
      <c r="Z15" s="44">
        <f>SUM(Y15*$B$15)*30</f>
        <v>0</v>
      </c>
      <c r="AB15" s="28"/>
      <c r="AC15" s="44">
        <f>SUM(AB15*$B$15)*100</f>
        <v>0</v>
      </c>
      <c r="AE15" s="28"/>
      <c r="AF15" s="46">
        <f t="shared" si="3"/>
        <v>0</v>
      </c>
      <c r="AH15" s="29"/>
      <c r="AI15" s="17"/>
    </row>
    <row r="16" spans="1:35" s="30" customFormat="1" ht="21" customHeight="1" thickBot="1" x14ac:dyDescent="0.6">
      <c r="C16" s="75" t="s">
        <v>26</v>
      </c>
      <c r="D16" s="76"/>
      <c r="F16" s="77"/>
      <c r="G16" s="78"/>
      <c r="H16" s="78"/>
      <c r="I16" s="79"/>
      <c r="J16" s="58">
        <f>SUM(J9:J15)</f>
        <v>5.0000000000000036</v>
      </c>
      <c r="K16" s="57">
        <f>SUM(K9:K15)</f>
        <v>12.000000000000011</v>
      </c>
      <c r="L16" s="33">
        <f>SUM(L9:L15)</f>
        <v>660.00000000000057</v>
      </c>
      <c r="N16" s="77"/>
      <c r="O16" s="79"/>
      <c r="P16" s="32">
        <f>SUM(P9:P15)</f>
        <v>0</v>
      </c>
      <c r="Q16" s="33">
        <f>SUM(Q9:Q15)</f>
        <v>0</v>
      </c>
      <c r="S16" s="31">
        <f>SUM(S9:S15)</f>
        <v>1</v>
      </c>
      <c r="T16" s="33">
        <f>SUM(T9:T15)</f>
        <v>60</v>
      </c>
      <c r="V16" s="32">
        <f>SUM(V9:V15)</f>
        <v>0</v>
      </c>
      <c r="W16" s="33">
        <f>SUM(W9:W15)</f>
        <v>0</v>
      </c>
      <c r="Y16" s="32">
        <f>SUM(Y10:Y15)</f>
        <v>0</v>
      </c>
      <c r="Z16" s="33">
        <f>SUM(Z9:Z15)</f>
        <v>0</v>
      </c>
      <c r="AB16" s="32">
        <f>SUM(AB9:AB15)</f>
        <v>0</v>
      </c>
      <c r="AC16" s="33">
        <f>SUM(AC9:AC15)</f>
        <v>0</v>
      </c>
      <c r="AE16" s="32">
        <f>SUM(AE9:AE15)</f>
        <v>0</v>
      </c>
      <c r="AF16" s="33">
        <f>SUM(AF9:AF15)</f>
        <v>0</v>
      </c>
      <c r="AH16" s="43">
        <f>SUM(L16+T16+Z16+W16+Q16+AF16+AC16)</f>
        <v>720.00000000000057</v>
      </c>
      <c r="AI16" s="34"/>
    </row>
    <row r="17" spans="1:35" ht="14.7" thickBot="1" x14ac:dyDescent="0.6"/>
    <row r="18" spans="1:35" ht="52.5" customHeight="1" thickBot="1" x14ac:dyDescent="0.6">
      <c r="A18" s="10"/>
      <c r="B18" s="15" t="s">
        <v>72</v>
      </c>
      <c r="C18" s="96" t="s">
        <v>33</v>
      </c>
      <c r="D18" s="97">
        <v>2</v>
      </c>
      <c r="E18" s="10"/>
      <c r="F18" s="73" t="s">
        <v>24</v>
      </c>
      <c r="G18" s="74"/>
      <c r="H18" s="73" t="s">
        <v>25</v>
      </c>
      <c r="I18" s="74"/>
      <c r="J18" s="36" t="s">
        <v>64</v>
      </c>
      <c r="K18" s="36" t="s">
        <v>32</v>
      </c>
      <c r="L18" s="12" t="s">
        <v>27</v>
      </c>
      <c r="M18" s="10"/>
      <c r="N18" s="73" t="s">
        <v>36</v>
      </c>
      <c r="O18" s="74"/>
      <c r="P18" s="15" t="s">
        <v>37</v>
      </c>
      <c r="Q18" s="12" t="s">
        <v>27</v>
      </c>
      <c r="R18" s="10"/>
      <c r="S18" s="15" t="s">
        <v>61</v>
      </c>
      <c r="T18" s="12" t="s">
        <v>27</v>
      </c>
      <c r="U18" s="10"/>
      <c r="V18" s="16" t="s">
        <v>35</v>
      </c>
      <c r="W18" s="12" t="s">
        <v>27</v>
      </c>
      <c r="X18" s="10"/>
      <c r="Y18" s="16" t="s">
        <v>63</v>
      </c>
      <c r="Z18" s="12" t="s">
        <v>27</v>
      </c>
      <c r="AA18" s="10"/>
      <c r="AB18" s="16" t="s">
        <v>62</v>
      </c>
      <c r="AC18" s="12" t="s">
        <v>27</v>
      </c>
      <c r="AD18" s="10"/>
      <c r="AE18" s="16" t="s">
        <v>52</v>
      </c>
      <c r="AF18" s="12" t="s">
        <v>27</v>
      </c>
      <c r="AG18" s="10"/>
      <c r="AH18" s="14" t="s">
        <v>7</v>
      </c>
      <c r="AI18" s="10"/>
    </row>
    <row r="19" spans="1:35" s="21" customFormat="1" ht="21" customHeight="1" thickBot="1" x14ac:dyDescent="0.6">
      <c r="A19" s="17"/>
      <c r="B19" s="69">
        <v>3</v>
      </c>
      <c r="C19" s="22" t="s">
        <v>51</v>
      </c>
      <c r="D19" s="23">
        <f>VLOOKUP($D$18,' Base des Index'!A:H,2,0)</f>
        <v>10</v>
      </c>
      <c r="E19" s="17"/>
      <c r="F19" s="37">
        <v>0.25</v>
      </c>
      <c r="G19" s="38">
        <v>0.29166666666666669</v>
      </c>
      <c r="H19" s="39">
        <v>0.54166666666666663</v>
      </c>
      <c r="I19" s="40">
        <v>0.58333333333333337</v>
      </c>
      <c r="J19" s="56">
        <f>((MOD(G19-F19,1)+MOD(I19-H19,1))*24)</f>
        <v>2.0000000000000022</v>
      </c>
      <c r="K19" s="53">
        <f>((MOD(G19-F19,1)+MOD(I19-H19,1))*$B$9)*24</f>
        <v>6.0000000000000071</v>
      </c>
      <c r="L19" s="105">
        <f>IF(ISERROR(K19)*VLOOKUP($B$6,' Base des Index'!$L$1:$M$93,2,FALSE),"",(K19)*VLOOKUP($B$6,' Base des Index'!$L$1:$M$93,2,FALSE))</f>
        <v>330.0000000000004</v>
      </c>
      <c r="M19" s="17"/>
      <c r="N19" s="37"/>
      <c r="O19" s="38"/>
      <c r="P19" s="55">
        <f>MOD(O19-N19,1)</f>
        <v>0</v>
      </c>
      <c r="Q19" s="103">
        <f>IF(ISERROR(P19*24)*90,"",(P19*24)*90)</f>
        <v>0</v>
      </c>
      <c r="R19" s="17"/>
      <c r="S19" s="18">
        <v>1</v>
      </c>
      <c r="T19" s="44">
        <f>((S19*$B$9)*20)</f>
        <v>60</v>
      </c>
      <c r="U19" s="17"/>
      <c r="V19" s="18"/>
      <c r="W19" s="44">
        <f t="shared" ref="W19:W25" si="4">SUM(V19*0.6)</f>
        <v>0</v>
      </c>
      <c r="X19" s="17"/>
      <c r="Y19" s="18"/>
      <c r="Z19" s="44">
        <f>SUM(Y19*$B$9)*25</f>
        <v>0</v>
      </c>
      <c r="AA19" s="17"/>
      <c r="AB19" s="18"/>
      <c r="AC19" s="44">
        <f>SUM(AB19*$B$9)*100</f>
        <v>0</v>
      </c>
      <c r="AD19" s="17"/>
      <c r="AE19" s="18"/>
      <c r="AF19" s="44">
        <f>AE19</f>
        <v>0</v>
      </c>
      <c r="AG19" s="17"/>
      <c r="AH19" s="20"/>
      <c r="AI19" s="17"/>
    </row>
    <row r="20" spans="1:35" s="21" customFormat="1" ht="21" customHeight="1" thickBot="1" x14ac:dyDescent="0.6">
      <c r="A20" s="17"/>
      <c r="B20" s="69">
        <v>1</v>
      </c>
      <c r="C20" s="24" t="s">
        <v>40</v>
      </c>
      <c r="D20" s="23">
        <f>VLOOKUP($D$18,' Base des Index'!A:H,3,0)</f>
        <v>11</v>
      </c>
      <c r="E20" s="17"/>
      <c r="F20" s="39"/>
      <c r="G20" s="40"/>
      <c r="H20" s="39"/>
      <c r="I20" s="40"/>
      <c r="J20" s="56">
        <f t="shared" ref="J20:J25" si="5">((MOD(G20-F20,1)+MOD(I20-H20,1))*24)</f>
        <v>0</v>
      </c>
      <c r="K20" s="53">
        <f>((MOD(G20-F20,1)+MOD(I20-H20,1))*$B$10)*24</f>
        <v>0</v>
      </c>
      <c r="L20" s="105">
        <f>IF(ISERROR(K20)*VLOOKUP($B$6,' Base des Index'!$L$1:$M$93,2,FALSE),"",(K20)*VLOOKUP($B$6,' Base des Index'!$L$1:$M$93,2,FALSE))</f>
        <v>0</v>
      </c>
      <c r="M20" s="17"/>
      <c r="N20" s="39"/>
      <c r="O20" s="40"/>
      <c r="P20" s="55">
        <f t="shared" ref="P20:P25" si="6">MOD(O20-N20,1)</f>
        <v>0</v>
      </c>
      <c r="Q20" s="103">
        <f>IF(ISERROR(P20*24)*90,"",(P20*24)*90)</f>
        <v>0</v>
      </c>
      <c r="R20" s="17"/>
      <c r="S20" s="18"/>
      <c r="T20" s="44">
        <f>((S20*$B$10*20))</f>
        <v>0</v>
      </c>
      <c r="U20" s="17"/>
      <c r="V20" s="18"/>
      <c r="W20" s="44">
        <f t="shared" si="4"/>
        <v>0</v>
      </c>
      <c r="X20" s="17"/>
      <c r="Y20" s="18"/>
      <c r="Z20" s="44">
        <f>SUM(Y20*$B$10)*25</f>
        <v>0</v>
      </c>
      <c r="AA20" s="17"/>
      <c r="AB20" s="18"/>
      <c r="AC20" s="44">
        <f>SUM(AB20*$B$10)*100</f>
        <v>0</v>
      </c>
      <c r="AD20" s="17"/>
      <c r="AE20" s="18"/>
      <c r="AF20" s="44">
        <f t="shared" ref="AF20:AF25" si="7">AE20</f>
        <v>0</v>
      </c>
      <c r="AG20" s="17"/>
      <c r="AH20" s="20"/>
      <c r="AI20" s="17"/>
    </row>
    <row r="21" spans="1:35" s="21" customFormat="1" ht="21" customHeight="1" thickBot="1" x14ac:dyDescent="0.6">
      <c r="A21" s="17"/>
      <c r="B21" s="69"/>
      <c r="C21" s="24" t="s">
        <v>41</v>
      </c>
      <c r="D21" s="23">
        <f>VLOOKUP($D$18,' Base des Index'!A:H,4,0)</f>
        <v>12</v>
      </c>
      <c r="E21" s="17"/>
      <c r="F21" s="39"/>
      <c r="G21" s="40"/>
      <c r="H21" s="39"/>
      <c r="I21" s="40"/>
      <c r="J21" s="56">
        <f t="shared" si="5"/>
        <v>0</v>
      </c>
      <c r="K21" s="53">
        <f>((MOD(G21-F21,1)+MOD(I21-H21,1))*$B$11)*24</f>
        <v>0</v>
      </c>
      <c r="L21" s="105">
        <f>IF(ISERROR(K21)*VLOOKUP($B$6,' Base des Index'!$L$1:$M$93,2,FALSE),"",(K21)*VLOOKUP($B$6,' Base des Index'!$L$1:$M$93,2,FALSE))</f>
        <v>0</v>
      </c>
      <c r="M21" s="17"/>
      <c r="N21" s="39"/>
      <c r="O21" s="40"/>
      <c r="P21" s="55">
        <f t="shared" si="6"/>
        <v>0</v>
      </c>
      <c r="Q21" s="103">
        <f>IF(ISERROR(P21*24)*90,"",(P21*24)*90)</f>
        <v>0</v>
      </c>
      <c r="R21" s="17"/>
      <c r="S21" s="18"/>
      <c r="T21" s="44">
        <f>((S21*$B$11)*20)</f>
        <v>0</v>
      </c>
      <c r="U21" s="17"/>
      <c r="V21" s="18"/>
      <c r="W21" s="44">
        <f t="shared" si="4"/>
        <v>0</v>
      </c>
      <c r="X21" s="17"/>
      <c r="Y21" s="18"/>
      <c r="Z21" s="44">
        <f>SUM(Y21*$B$11)*25</f>
        <v>0</v>
      </c>
      <c r="AA21" s="17"/>
      <c r="AB21" s="18"/>
      <c r="AC21" s="44">
        <f>SUM(AB21*$B$11)*100</f>
        <v>0</v>
      </c>
      <c r="AD21" s="17"/>
      <c r="AE21" s="18"/>
      <c r="AF21" s="44">
        <f t="shared" si="7"/>
        <v>0</v>
      </c>
      <c r="AG21" s="17"/>
      <c r="AH21" s="20"/>
      <c r="AI21" s="17"/>
    </row>
    <row r="22" spans="1:35" s="21" customFormat="1" ht="21" customHeight="1" thickBot="1" x14ac:dyDescent="0.6">
      <c r="A22" s="17"/>
      <c r="B22" s="69"/>
      <c r="C22" s="24" t="s">
        <v>34</v>
      </c>
      <c r="D22" s="23">
        <f>VLOOKUP($D$18,' Base des Index'!A:H,5,0)</f>
        <v>13</v>
      </c>
      <c r="E22" s="17"/>
      <c r="F22" s="39"/>
      <c r="G22" s="40"/>
      <c r="H22" s="39"/>
      <c r="I22" s="40"/>
      <c r="J22" s="56">
        <f t="shared" si="5"/>
        <v>0</v>
      </c>
      <c r="K22" s="53">
        <f>((MOD(G22-F22,1)+MOD(I22-H22,1))*$B$12)*24</f>
        <v>0</v>
      </c>
      <c r="L22" s="105">
        <f>IF(ISERROR(K22)*VLOOKUP($B$6,' Base des Index'!$L$1:$M$93,2,FALSE),"",(K22)*VLOOKUP($B$6,' Base des Index'!$L$1:$M$93,2,FALSE))</f>
        <v>0</v>
      </c>
      <c r="M22" s="17"/>
      <c r="N22" s="39"/>
      <c r="O22" s="40"/>
      <c r="P22" s="55">
        <f t="shared" si="6"/>
        <v>0</v>
      </c>
      <c r="Q22" s="103">
        <f>IF(ISERROR(P22*24)*90,"",(P22*24)*90)</f>
        <v>0</v>
      </c>
      <c r="R22" s="17"/>
      <c r="S22" s="18"/>
      <c r="T22" s="44">
        <f>((S22*$B$12)*20)</f>
        <v>0</v>
      </c>
      <c r="U22" s="17"/>
      <c r="V22" s="18"/>
      <c r="W22" s="44">
        <f t="shared" si="4"/>
        <v>0</v>
      </c>
      <c r="X22" s="17"/>
      <c r="Y22" s="18"/>
      <c r="Z22" s="44">
        <f>SUM(Y22*$B$12)*25</f>
        <v>0</v>
      </c>
      <c r="AA22" s="17"/>
      <c r="AB22" s="18"/>
      <c r="AC22" s="44">
        <f>SUM(AB22*$B$12)*100</f>
        <v>0</v>
      </c>
      <c r="AD22" s="17"/>
      <c r="AE22" s="18"/>
      <c r="AF22" s="44">
        <f t="shared" si="7"/>
        <v>0</v>
      </c>
      <c r="AG22" s="17"/>
      <c r="AH22" s="20"/>
      <c r="AI22" s="17"/>
    </row>
    <row r="23" spans="1:35" s="21" customFormat="1" ht="21" customHeight="1" thickBot="1" x14ac:dyDescent="0.6">
      <c r="A23" s="17"/>
      <c r="B23" s="69"/>
      <c r="C23" s="24" t="s">
        <v>42</v>
      </c>
      <c r="D23" s="23">
        <f>VLOOKUP($D$18,' Base des Index'!A:H,6,0)</f>
        <v>14</v>
      </c>
      <c r="E23" s="17"/>
      <c r="F23" s="39"/>
      <c r="G23" s="40"/>
      <c r="H23" s="39"/>
      <c r="I23" s="40"/>
      <c r="J23" s="56">
        <f t="shared" si="5"/>
        <v>0</v>
      </c>
      <c r="K23" s="53">
        <f>((MOD(G23-F23,1)+MOD(I23-H23,1))*$B$13)*24</f>
        <v>0</v>
      </c>
      <c r="L23" s="105">
        <f>IF(ISERROR(K23)*VLOOKUP($B$6,' Base des Index'!$L$1:$M$93,2,FALSE),"",(K23)*VLOOKUP($B$6,' Base des Index'!$L$1:$M$93,2,FALSE))</f>
        <v>0</v>
      </c>
      <c r="M23" s="17"/>
      <c r="N23" s="39"/>
      <c r="O23" s="40"/>
      <c r="P23" s="55">
        <f t="shared" si="6"/>
        <v>0</v>
      </c>
      <c r="Q23" s="103">
        <f>IF(ISERROR(P23*24)*90,"",(P23*24)*90)</f>
        <v>0</v>
      </c>
      <c r="R23" s="17"/>
      <c r="S23" s="18"/>
      <c r="T23" s="44">
        <f>((S23*$B$13)*20)</f>
        <v>0</v>
      </c>
      <c r="U23" s="17"/>
      <c r="V23" s="18"/>
      <c r="W23" s="44">
        <f t="shared" si="4"/>
        <v>0</v>
      </c>
      <c r="X23" s="17"/>
      <c r="Y23" s="18"/>
      <c r="Z23" s="44">
        <f>SUM(Y23*$B$13)*25</f>
        <v>0</v>
      </c>
      <c r="AA23" s="17"/>
      <c r="AB23" s="18"/>
      <c r="AC23" s="44">
        <f>SUM(AB23*$B$13)*100</f>
        <v>0</v>
      </c>
      <c r="AD23" s="17"/>
      <c r="AE23" s="18"/>
      <c r="AF23" s="44">
        <f t="shared" si="7"/>
        <v>0</v>
      </c>
      <c r="AG23" s="17"/>
      <c r="AH23" s="20"/>
      <c r="AI23" s="17"/>
    </row>
    <row r="24" spans="1:35" s="21" customFormat="1" ht="21" customHeight="1" thickBot="1" x14ac:dyDescent="0.6">
      <c r="A24" s="17"/>
      <c r="B24" s="69">
        <v>2</v>
      </c>
      <c r="C24" s="24" t="s">
        <v>43</v>
      </c>
      <c r="D24" s="23">
        <f>VLOOKUP($D$18,' Base des Index'!A:H,7,0)</f>
        <v>15</v>
      </c>
      <c r="E24" s="17"/>
      <c r="F24" s="37">
        <v>0.25</v>
      </c>
      <c r="G24" s="38">
        <v>0.29166666666666669</v>
      </c>
      <c r="H24" s="39">
        <v>0.54166666666666663</v>
      </c>
      <c r="I24" s="40">
        <v>0.625</v>
      </c>
      <c r="J24" s="56">
        <f t="shared" si="5"/>
        <v>3.0000000000000013</v>
      </c>
      <c r="K24" s="53">
        <f>((MOD(G24-F24,1)+MOD(I24-H24,1))*$B$14)*24</f>
        <v>6.0000000000000027</v>
      </c>
      <c r="L24" s="99">
        <f>IF(ISERROR(K24)*VLOOKUP($B$6,' Base des Index'!$L$1:$M$93,2,FALSE),"",(K24)*VLOOKUP($B$6,' Base des Index'!$L$1:$M$93,2,FALSE))</f>
        <v>330.00000000000017</v>
      </c>
      <c r="M24" s="17"/>
      <c r="N24" s="39"/>
      <c r="O24" s="40"/>
      <c r="P24" s="55">
        <f t="shared" si="6"/>
        <v>0</v>
      </c>
      <c r="Q24" s="107">
        <f>IF(ISERROR(P24*24)*120,"",(P24*24)*120)</f>
        <v>0</v>
      </c>
      <c r="R24" s="17"/>
      <c r="S24" s="18"/>
      <c r="T24" s="44">
        <f>((S24*$B$14)*20)</f>
        <v>0</v>
      </c>
      <c r="U24" s="17"/>
      <c r="V24" s="19"/>
      <c r="W24" s="44">
        <f t="shared" si="4"/>
        <v>0</v>
      </c>
      <c r="X24" s="17"/>
      <c r="Y24" s="19"/>
      <c r="Z24" s="44">
        <f>SUM(Y24*$B$14)*30</f>
        <v>0</v>
      </c>
      <c r="AA24" s="17"/>
      <c r="AB24" s="19"/>
      <c r="AC24" s="44">
        <f>SUM(AB24*$B$14)*100</f>
        <v>0</v>
      </c>
      <c r="AD24" s="17"/>
      <c r="AE24" s="19"/>
      <c r="AF24" s="44">
        <f t="shared" si="7"/>
        <v>0</v>
      </c>
      <c r="AG24" s="17"/>
      <c r="AH24" s="20"/>
      <c r="AI24" s="17"/>
    </row>
    <row r="25" spans="1:35" s="21" customFormat="1" ht="21" customHeight="1" thickBot="1" x14ac:dyDescent="0.6">
      <c r="B25" s="69"/>
      <c r="C25" s="25" t="s">
        <v>39</v>
      </c>
      <c r="D25" s="26">
        <f>VLOOKUP($D$18,' Base des Index'!A:H,8,0)</f>
        <v>16</v>
      </c>
      <c r="F25" s="41"/>
      <c r="G25" s="42"/>
      <c r="H25" s="39"/>
      <c r="I25" s="40"/>
      <c r="J25" s="56">
        <f t="shared" si="5"/>
        <v>0</v>
      </c>
      <c r="K25" s="53">
        <f>((MOD(G25-F25,1)+MOD(I25-H25,1))*$B$15)*24</f>
        <v>0</v>
      </c>
      <c r="L25" s="101">
        <f>IF(ISERROR(K25)*VLOOKUP($B$6,' Base des Index'!$L$1:$M$93,2,FALSE),"",(K25)*VLOOKUP($B$6,' Base des Index'!$L$1:$M$93,2,FALSE))</f>
        <v>0</v>
      </c>
      <c r="N25" s="41"/>
      <c r="O25" s="42"/>
      <c r="P25" s="55">
        <f t="shared" si="6"/>
        <v>0</v>
      </c>
      <c r="Q25" s="107">
        <f>IF(ISERROR(P25*24)*120,"",(P25*24)*120)</f>
        <v>0</v>
      </c>
      <c r="S25" s="27"/>
      <c r="T25" s="44">
        <f>((S25*$B$15)*20)</f>
        <v>0</v>
      </c>
      <c r="V25" s="28"/>
      <c r="W25" s="46">
        <f t="shared" si="4"/>
        <v>0</v>
      </c>
      <c r="Y25" s="28"/>
      <c r="Z25" s="44">
        <f>SUM(Y25*$B$15)*30</f>
        <v>0</v>
      </c>
      <c r="AB25" s="28"/>
      <c r="AC25" s="44">
        <f>SUM(AB25*$B$15)*100</f>
        <v>0</v>
      </c>
      <c r="AE25" s="28"/>
      <c r="AF25" s="46">
        <f t="shared" si="7"/>
        <v>0</v>
      </c>
      <c r="AH25" s="29"/>
      <c r="AI25" s="17"/>
    </row>
    <row r="26" spans="1:35" s="30" customFormat="1" ht="21" customHeight="1" thickBot="1" x14ac:dyDescent="0.6">
      <c r="C26" s="75" t="s">
        <v>26</v>
      </c>
      <c r="D26" s="76"/>
      <c r="F26" s="77"/>
      <c r="G26" s="78"/>
      <c r="H26" s="78"/>
      <c r="I26" s="79"/>
      <c r="J26" s="58">
        <f>SUM(J19:J25)</f>
        <v>5.0000000000000036</v>
      </c>
      <c r="K26" s="57">
        <f>SUM(K19:K25)</f>
        <v>12.000000000000011</v>
      </c>
      <c r="L26" s="33">
        <f>SUM(L19:L25)</f>
        <v>660.00000000000057</v>
      </c>
      <c r="N26" s="77"/>
      <c r="O26" s="79"/>
      <c r="P26" s="32">
        <f>SUM(P19:P25)</f>
        <v>0</v>
      </c>
      <c r="Q26" s="33">
        <f>SUM(Q19:Q25)</f>
        <v>0</v>
      </c>
      <c r="S26" s="31">
        <f>SUM(S19:S25)</f>
        <v>1</v>
      </c>
      <c r="T26" s="33">
        <f>SUM(T19:T25)</f>
        <v>60</v>
      </c>
      <c r="V26" s="32">
        <f>SUM(V19:V25)</f>
        <v>0</v>
      </c>
      <c r="W26" s="33">
        <f>SUM(W19:W25)</f>
        <v>0</v>
      </c>
      <c r="Y26" s="32">
        <f>SUM(Y20:Y25)</f>
        <v>0</v>
      </c>
      <c r="Z26" s="33">
        <f>SUM(Z19:Z25)</f>
        <v>0</v>
      </c>
      <c r="AB26" s="32">
        <f>SUM(AB19:AB25)</f>
        <v>0</v>
      </c>
      <c r="AC26" s="33">
        <f>SUM(AC19:AC25)</f>
        <v>0</v>
      </c>
      <c r="AE26" s="32">
        <f>SUM(AE19:AE25)</f>
        <v>0</v>
      </c>
      <c r="AF26" s="33">
        <f>SUM(AF19:AF25)</f>
        <v>0</v>
      </c>
      <c r="AH26" s="43">
        <f>SUM(L26+T26+Z26+W26+Q26+AF26+AC26)</f>
        <v>720.00000000000057</v>
      </c>
      <c r="AI26" s="34"/>
    </row>
    <row r="27" spans="1:35" ht="14.7" thickBot="1" x14ac:dyDescent="0.6"/>
    <row r="28" spans="1:35" ht="52.5" customHeight="1" thickBot="1" x14ac:dyDescent="0.6">
      <c r="A28" s="10"/>
      <c r="B28" s="15" t="s">
        <v>72</v>
      </c>
      <c r="C28" s="96" t="s">
        <v>33</v>
      </c>
      <c r="D28" s="97">
        <v>3</v>
      </c>
      <c r="E28" s="10"/>
      <c r="F28" s="73" t="s">
        <v>24</v>
      </c>
      <c r="G28" s="74"/>
      <c r="H28" s="73" t="s">
        <v>25</v>
      </c>
      <c r="I28" s="74"/>
      <c r="J28" s="36" t="s">
        <v>64</v>
      </c>
      <c r="K28" s="36" t="s">
        <v>32</v>
      </c>
      <c r="L28" s="12" t="s">
        <v>27</v>
      </c>
      <c r="M28" s="10"/>
      <c r="N28" s="73" t="s">
        <v>36</v>
      </c>
      <c r="O28" s="74"/>
      <c r="P28" s="15" t="s">
        <v>37</v>
      </c>
      <c r="Q28" s="12" t="s">
        <v>27</v>
      </c>
      <c r="R28" s="10"/>
      <c r="S28" s="15" t="s">
        <v>61</v>
      </c>
      <c r="T28" s="12" t="s">
        <v>27</v>
      </c>
      <c r="U28" s="10"/>
      <c r="V28" s="16" t="s">
        <v>35</v>
      </c>
      <c r="W28" s="12" t="s">
        <v>27</v>
      </c>
      <c r="X28" s="10"/>
      <c r="Y28" s="16" t="s">
        <v>63</v>
      </c>
      <c r="Z28" s="12" t="s">
        <v>27</v>
      </c>
      <c r="AA28" s="10"/>
      <c r="AB28" s="16" t="s">
        <v>62</v>
      </c>
      <c r="AC28" s="12" t="s">
        <v>27</v>
      </c>
      <c r="AD28" s="10"/>
      <c r="AE28" s="16" t="s">
        <v>52</v>
      </c>
      <c r="AF28" s="12" t="s">
        <v>27</v>
      </c>
      <c r="AG28" s="10"/>
      <c r="AH28" s="14" t="s">
        <v>7</v>
      </c>
      <c r="AI28" s="10"/>
    </row>
    <row r="29" spans="1:35" s="21" customFormat="1" ht="21" customHeight="1" thickBot="1" x14ac:dyDescent="0.6">
      <c r="A29" s="17"/>
      <c r="B29" s="69">
        <v>3</v>
      </c>
      <c r="C29" s="22" t="s">
        <v>51</v>
      </c>
      <c r="D29" s="23">
        <f>VLOOKUP($D$28,' Base des Index'!A:H,2,0)</f>
        <v>17</v>
      </c>
      <c r="E29" s="17"/>
      <c r="F29" s="37">
        <v>0.25</v>
      </c>
      <c r="G29" s="38">
        <v>0.29166666666666669</v>
      </c>
      <c r="H29" s="39">
        <v>0.54166666666666663</v>
      </c>
      <c r="I29" s="40">
        <v>0.58333333333333337</v>
      </c>
      <c r="J29" s="56">
        <f>((MOD(G29-F29,1)+MOD(I29-H29,1))*24)</f>
        <v>2.0000000000000022</v>
      </c>
      <c r="K29" s="53">
        <f>((MOD(G29-F29,1)+MOD(I29-H29,1))*$B$9)*24</f>
        <v>6.0000000000000071</v>
      </c>
      <c r="L29" s="105">
        <f>IF(ISERROR(K29)*VLOOKUP($B$6,' Base des Index'!$L$1:$M$93,2,FALSE),"",(K29)*VLOOKUP($B$6,' Base des Index'!$L$1:$M$93,2,FALSE))</f>
        <v>330.0000000000004</v>
      </c>
      <c r="M29" s="17"/>
      <c r="N29" s="37"/>
      <c r="O29" s="38"/>
      <c r="P29" s="55">
        <f>MOD(O29-N29,1)</f>
        <v>0</v>
      </c>
      <c r="Q29" s="103">
        <f>IF(ISERROR(P29*24)*90,"",(P29*24)*90)</f>
        <v>0</v>
      </c>
      <c r="R29" s="17"/>
      <c r="S29" s="18">
        <v>1</v>
      </c>
      <c r="T29" s="44">
        <f>((S29*$B$9)*20)</f>
        <v>60</v>
      </c>
      <c r="U29" s="17"/>
      <c r="V29" s="18"/>
      <c r="W29" s="44">
        <f t="shared" ref="W29:W35" si="8">SUM(V29*0.6)</f>
        <v>0</v>
      </c>
      <c r="X29" s="17"/>
      <c r="Y29" s="18"/>
      <c r="Z29" s="44">
        <f>SUM(Y29*$B$9)*25</f>
        <v>0</v>
      </c>
      <c r="AA29" s="17"/>
      <c r="AB29" s="18"/>
      <c r="AC29" s="44">
        <f>SUM(AB29*$B$9)*100</f>
        <v>0</v>
      </c>
      <c r="AD29" s="17"/>
      <c r="AE29" s="18"/>
      <c r="AF29" s="44">
        <f>AE29</f>
        <v>0</v>
      </c>
      <c r="AG29" s="17"/>
      <c r="AH29" s="20"/>
      <c r="AI29" s="17"/>
    </row>
    <row r="30" spans="1:35" s="21" customFormat="1" ht="21" customHeight="1" thickBot="1" x14ac:dyDescent="0.6">
      <c r="A30" s="17"/>
      <c r="B30" s="69">
        <v>1</v>
      </c>
      <c r="C30" s="24" t="s">
        <v>40</v>
      </c>
      <c r="D30" s="23">
        <f>VLOOKUP($D$28,' Base des Index'!A:H,3,0)</f>
        <v>18</v>
      </c>
      <c r="E30" s="17"/>
      <c r="F30" s="39"/>
      <c r="G30" s="40"/>
      <c r="H30" s="39"/>
      <c r="I30" s="40"/>
      <c r="J30" s="56">
        <f t="shared" ref="J30:J35" si="9">((MOD(G30-F30,1)+MOD(I30-H30,1))*24)</f>
        <v>0</v>
      </c>
      <c r="K30" s="53">
        <f>((MOD(G30-F30,1)+MOD(I30-H30,1))*$B$10)*24</f>
        <v>0</v>
      </c>
      <c r="L30" s="105">
        <f>IF(ISERROR(K30)*VLOOKUP($B$6,' Base des Index'!$L$1:$M$93,2,FALSE),"",(K30)*VLOOKUP($B$6,' Base des Index'!$L$1:$M$93,2,FALSE))</f>
        <v>0</v>
      </c>
      <c r="M30" s="17"/>
      <c r="N30" s="39"/>
      <c r="O30" s="40"/>
      <c r="P30" s="55">
        <f t="shared" ref="P30:P35" si="10">MOD(O30-N30,1)</f>
        <v>0</v>
      </c>
      <c r="Q30" s="103">
        <f>IF(ISERROR(P30*24)*90,"",(P30*24)*90)</f>
        <v>0</v>
      </c>
      <c r="R30" s="17"/>
      <c r="S30" s="18">
        <v>1</v>
      </c>
      <c r="T30" s="44">
        <f>((S30*$B$10*20))</f>
        <v>20</v>
      </c>
      <c r="U30" s="17"/>
      <c r="V30" s="18"/>
      <c r="W30" s="44">
        <f t="shared" si="8"/>
        <v>0</v>
      </c>
      <c r="X30" s="17"/>
      <c r="Y30" s="18"/>
      <c r="Z30" s="44">
        <f>SUM(Y30*$B$10)*25</f>
        <v>0</v>
      </c>
      <c r="AA30" s="17"/>
      <c r="AB30" s="18"/>
      <c r="AC30" s="44">
        <f>SUM(AB30*$B$10)*100</f>
        <v>0</v>
      </c>
      <c r="AD30" s="17"/>
      <c r="AE30" s="18"/>
      <c r="AF30" s="44">
        <f t="shared" ref="AF30:AF35" si="11">AE30</f>
        <v>0</v>
      </c>
      <c r="AG30" s="17"/>
      <c r="AH30" s="20"/>
      <c r="AI30" s="17"/>
    </row>
    <row r="31" spans="1:35" s="21" customFormat="1" ht="21" customHeight="1" thickBot="1" x14ac:dyDescent="0.6">
      <c r="A31" s="17"/>
      <c r="B31" s="69"/>
      <c r="C31" s="24" t="s">
        <v>41</v>
      </c>
      <c r="D31" s="23">
        <f>VLOOKUP($D$28,' Base des Index'!A:H,4,0)</f>
        <v>19</v>
      </c>
      <c r="E31" s="17"/>
      <c r="F31" s="39"/>
      <c r="G31" s="40"/>
      <c r="H31" s="39"/>
      <c r="I31" s="40"/>
      <c r="J31" s="56">
        <f t="shared" si="9"/>
        <v>0</v>
      </c>
      <c r="K31" s="53">
        <f>((MOD(G31-F31,1)+MOD(I31-H31,1))*$B$11)*24</f>
        <v>0</v>
      </c>
      <c r="L31" s="105">
        <f>IF(ISERROR(K31)*VLOOKUP($B$6,' Base des Index'!$L$1:$M$93,2,FALSE),"",(K31)*VLOOKUP($B$6,' Base des Index'!$L$1:$M$93,2,FALSE))</f>
        <v>0</v>
      </c>
      <c r="M31" s="17"/>
      <c r="N31" s="39"/>
      <c r="O31" s="40"/>
      <c r="P31" s="55">
        <f t="shared" si="10"/>
        <v>0</v>
      </c>
      <c r="Q31" s="103">
        <f>IF(ISERROR(P31*24)*90,"",(P31*24)*90)</f>
        <v>0</v>
      </c>
      <c r="R31" s="17"/>
      <c r="S31" s="18"/>
      <c r="T31" s="44">
        <f>((S31*$B$11)*20)</f>
        <v>0</v>
      </c>
      <c r="U31" s="17"/>
      <c r="V31" s="18"/>
      <c r="W31" s="44">
        <f t="shared" si="8"/>
        <v>0</v>
      </c>
      <c r="X31" s="17"/>
      <c r="Y31" s="18"/>
      <c r="Z31" s="44">
        <f>SUM(Y31*$B$11)*25</f>
        <v>0</v>
      </c>
      <c r="AA31" s="17"/>
      <c r="AB31" s="18"/>
      <c r="AC31" s="44">
        <f>SUM(AB31*$B$11)*100</f>
        <v>0</v>
      </c>
      <c r="AD31" s="17"/>
      <c r="AE31" s="18"/>
      <c r="AF31" s="44">
        <f t="shared" si="11"/>
        <v>0</v>
      </c>
      <c r="AG31" s="17"/>
      <c r="AH31" s="20"/>
      <c r="AI31" s="17"/>
    </row>
    <row r="32" spans="1:35" s="21" customFormat="1" ht="21" customHeight="1" thickBot="1" x14ac:dyDescent="0.6">
      <c r="A32" s="17"/>
      <c r="B32" s="69"/>
      <c r="C32" s="24" t="s">
        <v>34</v>
      </c>
      <c r="D32" s="23">
        <f>VLOOKUP($D$28,' Base des Index'!A:H,5,0)</f>
        <v>20</v>
      </c>
      <c r="E32" s="17"/>
      <c r="F32" s="39"/>
      <c r="G32" s="40"/>
      <c r="H32" s="39"/>
      <c r="I32" s="40"/>
      <c r="J32" s="56">
        <f t="shared" si="9"/>
        <v>0</v>
      </c>
      <c r="K32" s="53">
        <f>((MOD(G32-F32,1)+MOD(I32-H32,1))*$B$12)*24</f>
        <v>0</v>
      </c>
      <c r="L32" s="105">
        <f>IF(ISERROR(K32)*VLOOKUP($B$6,' Base des Index'!$L$1:$M$93,2,FALSE),"",(K32)*VLOOKUP($B$6,' Base des Index'!$L$1:$M$93,2,FALSE))</f>
        <v>0</v>
      </c>
      <c r="M32" s="17"/>
      <c r="N32" s="39"/>
      <c r="O32" s="40"/>
      <c r="P32" s="55">
        <f t="shared" si="10"/>
        <v>0</v>
      </c>
      <c r="Q32" s="103">
        <f>IF(ISERROR(P32*24)*90,"",(P32*24)*90)</f>
        <v>0</v>
      </c>
      <c r="R32" s="17"/>
      <c r="S32" s="18"/>
      <c r="T32" s="44">
        <f>((S32*$B$12)*20)</f>
        <v>0</v>
      </c>
      <c r="U32" s="17"/>
      <c r="V32" s="18"/>
      <c r="W32" s="44">
        <f t="shared" si="8"/>
        <v>0</v>
      </c>
      <c r="X32" s="17"/>
      <c r="Y32" s="18"/>
      <c r="Z32" s="44">
        <f>SUM(Y32*$B$12)*25</f>
        <v>0</v>
      </c>
      <c r="AA32" s="17"/>
      <c r="AB32" s="18"/>
      <c r="AC32" s="44">
        <f>SUM(AB32*$B$12)*100</f>
        <v>0</v>
      </c>
      <c r="AD32" s="17"/>
      <c r="AE32" s="18"/>
      <c r="AF32" s="44">
        <f t="shared" si="11"/>
        <v>0</v>
      </c>
      <c r="AG32" s="17"/>
      <c r="AH32" s="20"/>
      <c r="AI32" s="17"/>
    </row>
    <row r="33" spans="1:35" s="21" customFormat="1" ht="21" customHeight="1" thickBot="1" x14ac:dyDescent="0.6">
      <c r="A33" s="17"/>
      <c r="B33" s="69"/>
      <c r="C33" s="24" t="s">
        <v>42</v>
      </c>
      <c r="D33" s="23">
        <f>VLOOKUP($D$28,' Base des Index'!A:H,6,0)</f>
        <v>21</v>
      </c>
      <c r="E33" s="17"/>
      <c r="F33" s="39"/>
      <c r="G33" s="40"/>
      <c r="H33" s="39"/>
      <c r="I33" s="40"/>
      <c r="J33" s="56">
        <f t="shared" si="9"/>
        <v>0</v>
      </c>
      <c r="K33" s="53">
        <f>((MOD(G33-F33,1)+MOD(I33-H33,1))*$B$13)*24</f>
        <v>0</v>
      </c>
      <c r="L33" s="105">
        <f>IF(ISERROR(K33)*VLOOKUP($B$6,' Base des Index'!$L$1:$M$93,2,FALSE),"",(K33)*VLOOKUP($B$6,' Base des Index'!$L$1:$M$93,2,FALSE))</f>
        <v>0</v>
      </c>
      <c r="M33" s="17"/>
      <c r="N33" s="39"/>
      <c r="O33" s="40"/>
      <c r="P33" s="55">
        <f t="shared" si="10"/>
        <v>0</v>
      </c>
      <c r="Q33" s="103">
        <f>IF(ISERROR(P33*24)*90,"",(P33*24)*90)</f>
        <v>0</v>
      </c>
      <c r="R33" s="17"/>
      <c r="S33" s="18"/>
      <c r="T33" s="44">
        <f>((S33*$B$13)*20)</f>
        <v>0</v>
      </c>
      <c r="U33" s="17"/>
      <c r="V33" s="18"/>
      <c r="W33" s="44">
        <f t="shared" si="8"/>
        <v>0</v>
      </c>
      <c r="X33" s="17"/>
      <c r="Y33" s="18"/>
      <c r="Z33" s="44">
        <f>SUM(Y33*$B$13)*25</f>
        <v>0</v>
      </c>
      <c r="AA33" s="17"/>
      <c r="AB33" s="18"/>
      <c r="AC33" s="44">
        <f>SUM(AB33*$B$13)*100</f>
        <v>0</v>
      </c>
      <c r="AD33" s="17"/>
      <c r="AE33" s="18"/>
      <c r="AF33" s="44">
        <f t="shared" si="11"/>
        <v>0</v>
      </c>
      <c r="AG33" s="17"/>
      <c r="AH33" s="20"/>
      <c r="AI33" s="17"/>
    </row>
    <row r="34" spans="1:35" s="21" customFormat="1" ht="21" customHeight="1" thickBot="1" x14ac:dyDescent="0.6">
      <c r="A34" s="17"/>
      <c r="B34" s="69">
        <v>2</v>
      </c>
      <c r="C34" s="24" t="s">
        <v>43</v>
      </c>
      <c r="D34" s="23">
        <f>VLOOKUP($D$28,' Base des Index'!A:H,7,0)</f>
        <v>22</v>
      </c>
      <c r="E34" s="17"/>
      <c r="F34" s="37">
        <v>0.25</v>
      </c>
      <c r="G34" s="38">
        <v>0.29166666666666669</v>
      </c>
      <c r="H34" s="39">
        <v>0.54166666666666663</v>
      </c>
      <c r="I34" s="40">
        <v>0.625</v>
      </c>
      <c r="J34" s="56">
        <f t="shared" si="9"/>
        <v>3.0000000000000013</v>
      </c>
      <c r="K34" s="53">
        <f>((MOD(G34-F34,1)+MOD(I34-H34,1))*$B$14)*24</f>
        <v>6.0000000000000027</v>
      </c>
      <c r="L34" s="99">
        <f>IF(ISERROR(K34)*VLOOKUP($B$6,' Base des Index'!$L$1:$M$93,2,FALSE),"",(K34)*VLOOKUP($B$6,' Base des Index'!$L$1:$M$93,2,FALSE))</f>
        <v>330.00000000000017</v>
      </c>
      <c r="M34" s="17"/>
      <c r="N34" s="39"/>
      <c r="O34" s="40"/>
      <c r="P34" s="55">
        <f t="shared" si="10"/>
        <v>0</v>
      </c>
      <c r="Q34" s="107">
        <f>IF(ISERROR(P34*24)*120,"",(P34*24)*120)</f>
        <v>0</v>
      </c>
      <c r="R34" s="17"/>
      <c r="S34" s="18">
        <v>1</v>
      </c>
      <c r="T34" s="44">
        <f>((S34*$B$14)*20)</f>
        <v>40</v>
      </c>
      <c r="U34" s="17"/>
      <c r="V34" s="19"/>
      <c r="W34" s="44">
        <f t="shared" si="8"/>
        <v>0</v>
      </c>
      <c r="X34" s="17"/>
      <c r="Y34" s="19"/>
      <c r="Z34" s="44">
        <f>SUM(Y34*$B$14)*30</f>
        <v>0</v>
      </c>
      <c r="AA34" s="17"/>
      <c r="AB34" s="19"/>
      <c r="AC34" s="44">
        <f>SUM(AB34*$B$14)*100</f>
        <v>0</v>
      </c>
      <c r="AD34" s="17"/>
      <c r="AE34" s="19"/>
      <c r="AF34" s="44">
        <f t="shared" si="11"/>
        <v>0</v>
      </c>
      <c r="AG34" s="17"/>
      <c r="AH34" s="20"/>
      <c r="AI34" s="17"/>
    </row>
    <row r="35" spans="1:35" s="21" customFormat="1" ht="21" customHeight="1" thickBot="1" x14ac:dyDescent="0.6">
      <c r="B35" s="69"/>
      <c r="C35" s="25" t="s">
        <v>39</v>
      </c>
      <c r="D35" s="26">
        <f>VLOOKUP($D$28,' Base des Index'!A:H,8,0)</f>
        <v>23</v>
      </c>
      <c r="F35" s="41"/>
      <c r="G35" s="42"/>
      <c r="H35" s="39"/>
      <c r="I35" s="40"/>
      <c r="J35" s="56">
        <f t="shared" si="9"/>
        <v>0</v>
      </c>
      <c r="K35" s="53">
        <f>((MOD(G35-F35,1)+MOD(I35-H35,1))*$B$15)*24</f>
        <v>0</v>
      </c>
      <c r="L35" s="101">
        <f>IF(ISERROR(K35)*VLOOKUP($B$6,' Base des Index'!$L$1:$M$93,2,FALSE),"",(K35)*VLOOKUP($B$6,' Base des Index'!$L$1:$M$93,2,FALSE))</f>
        <v>0</v>
      </c>
      <c r="N35" s="41"/>
      <c r="O35" s="42"/>
      <c r="P35" s="55">
        <f t="shared" si="10"/>
        <v>0</v>
      </c>
      <c r="Q35" s="107">
        <f>IF(ISERROR(P35*24)*120,"",(P35*24)*120)</f>
        <v>0</v>
      </c>
      <c r="S35" s="27"/>
      <c r="T35" s="44">
        <f>((S35*$B$15)*20)</f>
        <v>0</v>
      </c>
      <c r="V35" s="28"/>
      <c r="W35" s="46">
        <f t="shared" si="8"/>
        <v>0</v>
      </c>
      <c r="Y35" s="28"/>
      <c r="Z35" s="44">
        <f>SUM(Y35*$B$15)*30</f>
        <v>0</v>
      </c>
      <c r="AB35" s="28"/>
      <c r="AC35" s="44">
        <f>SUM(AB35*$B$15)*100</f>
        <v>0</v>
      </c>
      <c r="AE35" s="28"/>
      <c r="AF35" s="46">
        <f t="shared" si="11"/>
        <v>0</v>
      </c>
      <c r="AH35" s="29"/>
      <c r="AI35" s="17"/>
    </row>
    <row r="36" spans="1:35" s="30" customFormat="1" ht="21" customHeight="1" thickBot="1" x14ac:dyDescent="0.6">
      <c r="C36" s="75" t="s">
        <v>26</v>
      </c>
      <c r="D36" s="76"/>
      <c r="F36" s="77"/>
      <c r="G36" s="78"/>
      <c r="H36" s="78"/>
      <c r="I36" s="79"/>
      <c r="J36" s="58">
        <f>SUM(J29:J35)</f>
        <v>5.0000000000000036</v>
      </c>
      <c r="K36" s="57">
        <f>SUM(K29:K35)</f>
        <v>12.000000000000011</v>
      </c>
      <c r="L36" s="33">
        <f>SUM(L29:L35)</f>
        <v>660.00000000000057</v>
      </c>
      <c r="N36" s="77"/>
      <c r="O36" s="79"/>
      <c r="P36" s="32">
        <f>SUM(P29:P35)</f>
        <v>0</v>
      </c>
      <c r="Q36" s="33">
        <f>SUM(Q29:Q35)</f>
        <v>0</v>
      </c>
      <c r="S36" s="31">
        <f>SUM(S29:S35)</f>
        <v>3</v>
      </c>
      <c r="T36" s="33">
        <f>SUM(T29:T35)</f>
        <v>120</v>
      </c>
      <c r="V36" s="32">
        <f>SUM(V29:V35)</f>
        <v>0</v>
      </c>
      <c r="W36" s="33">
        <f>SUM(W29:W35)</f>
        <v>0</v>
      </c>
      <c r="Y36" s="32">
        <f>SUM(Y30:Y35)</f>
        <v>0</v>
      </c>
      <c r="Z36" s="33">
        <f>SUM(Z29:Z35)</f>
        <v>0</v>
      </c>
      <c r="AB36" s="32">
        <f>SUM(AB29:AB35)</f>
        <v>0</v>
      </c>
      <c r="AC36" s="33">
        <f>SUM(AC29:AC35)</f>
        <v>0</v>
      </c>
      <c r="AE36" s="32">
        <f>SUM(AE29:AE35)</f>
        <v>0</v>
      </c>
      <c r="AF36" s="33">
        <f>SUM(AF29:AF35)</f>
        <v>0</v>
      </c>
      <c r="AH36" s="43">
        <f>SUM(L36+T36+Z36+W36+Q36+AF36+AC36)</f>
        <v>780.00000000000057</v>
      </c>
      <c r="AI36" s="34"/>
    </row>
    <row r="37" spans="1:35" ht="14.7" thickBot="1" x14ac:dyDescent="0.6"/>
    <row r="38" spans="1:35" ht="52.5" customHeight="1" thickBot="1" x14ac:dyDescent="0.6">
      <c r="A38" s="10"/>
      <c r="B38" s="15" t="s">
        <v>72</v>
      </c>
      <c r="C38" s="96" t="s">
        <v>33</v>
      </c>
      <c r="D38" s="97">
        <v>4</v>
      </c>
      <c r="E38" s="10"/>
      <c r="F38" s="73" t="s">
        <v>24</v>
      </c>
      <c r="G38" s="74"/>
      <c r="H38" s="73" t="s">
        <v>25</v>
      </c>
      <c r="I38" s="74"/>
      <c r="J38" s="36" t="s">
        <v>64</v>
      </c>
      <c r="K38" s="36" t="s">
        <v>32</v>
      </c>
      <c r="L38" s="12" t="s">
        <v>27</v>
      </c>
      <c r="M38" s="10"/>
      <c r="N38" s="73" t="s">
        <v>36</v>
      </c>
      <c r="O38" s="74"/>
      <c r="P38" s="15" t="s">
        <v>37</v>
      </c>
      <c r="Q38" s="12" t="s">
        <v>27</v>
      </c>
      <c r="R38" s="10"/>
      <c r="S38" s="15" t="s">
        <v>61</v>
      </c>
      <c r="T38" s="12" t="s">
        <v>27</v>
      </c>
      <c r="U38" s="10"/>
      <c r="V38" s="16" t="s">
        <v>35</v>
      </c>
      <c r="W38" s="12" t="s">
        <v>27</v>
      </c>
      <c r="X38" s="10"/>
      <c r="Y38" s="16" t="s">
        <v>63</v>
      </c>
      <c r="Z38" s="12" t="s">
        <v>27</v>
      </c>
      <c r="AA38" s="10"/>
      <c r="AB38" s="16" t="s">
        <v>62</v>
      </c>
      <c r="AC38" s="12" t="s">
        <v>27</v>
      </c>
      <c r="AD38" s="10"/>
      <c r="AE38" s="16" t="s">
        <v>52</v>
      </c>
      <c r="AF38" s="12" t="s">
        <v>27</v>
      </c>
      <c r="AG38" s="10"/>
      <c r="AH38" s="14" t="s">
        <v>7</v>
      </c>
      <c r="AI38" s="10"/>
    </row>
    <row r="39" spans="1:35" s="21" customFormat="1" ht="21" customHeight="1" thickBot="1" x14ac:dyDescent="0.6">
      <c r="A39" s="17"/>
      <c r="B39" s="69">
        <v>3</v>
      </c>
      <c r="C39" s="22" t="s">
        <v>51</v>
      </c>
      <c r="D39" s="23">
        <f>VLOOKUP($D$38,' Base des Index'!A:H,2,0)</f>
        <v>24</v>
      </c>
      <c r="E39" s="17"/>
      <c r="F39" s="37">
        <v>0.25</v>
      </c>
      <c r="G39" s="38">
        <v>0.29166666666666669</v>
      </c>
      <c r="H39" s="39">
        <v>0.54166666666666663</v>
      </c>
      <c r="I39" s="40">
        <v>0.58333333333333337</v>
      </c>
      <c r="J39" s="56">
        <f>((MOD(G39-F39,1)+MOD(I39-H39,1))*24)</f>
        <v>2.0000000000000022</v>
      </c>
      <c r="K39" s="53">
        <f>((MOD(G39-F39,1)+MOD(I39-H39,1))*$B$9)*24</f>
        <v>6.0000000000000071</v>
      </c>
      <c r="L39" s="105">
        <f>IF(ISERROR(K39)*VLOOKUP($B$6,' Base des Index'!$L$1:$M$93,2,FALSE),"",(K39)*VLOOKUP($B$6,' Base des Index'!$L$1:$M$93,2,FALSE))</f>
        <v>330.0000000000004</v>
      </c>
      <c r="M39" s="17"/>
      <c r="N39" s="37"/>
      <c r="O39" s="38"/>
      <c r="P39" s="55">
        <f>MOD(O39-N39,1)</f>
        <v>0</v>
      </c>
      <c r="Q39" s="103">
        <f>IF(ISERROR(P39*24)*90,"",(P39*24)*90)</f>
        <v>0</v>
      </c>
      <c r="R39" s="17"/>
      <c r="S39" s="18">
        <v>1</v>
      </c>
      <c r="T39" s="44">
        <f>((S39*$B$9)*20)</f>
        <v>60</v>
      </c>
      <c r="U39" s="17"/>
      <c r="V39" s="18"/>
      <c r="W39" s="44">
        <f t="shared" ref="W39:W45" si="12">SUM(V39*0.6)</f>
        <v>0</v>
      </c>
      <c r="X39" s="17"/>
      <c r="Y39" s="18"/>
      <c r="Z39" s="44">
        <f>SUM(Y39*$B$9)*25</f>
        <v>0</v>
      </c>
      <c r="AA39" s="17"/>
      <c r="AB39" s="18"/>
      <c r="AC39" s="44">
        <f>SUM(AB39*$B$9)*100</f>
        <v>0</v>
      </c>
      <c r="AD39" s="17"/>
      <c r="AE39" s="18"/>
      <c r="AF39" s="44">
        <f>AE39</f>
        <v>0</v>
      </c>
      <c r="AG39" s="17"/>
      <c r="AH39" s="20"/>
      <c r="AI39" s="17"/>
    </row>
    <row r="40" spans="1:35" s="21" customFormat="1" ht="21" customHeight="1" thickBot="1" x14ac:dyDescent="0.6">
      <c r="A40" s="17"/>
      <c r="B40" s="69">
        <v>1</v>
      </c>
      <c r="C40" s="24" t="s">
        <v>40</v>
      </c>
      <c r="D40" s="23">
        <f>VLOOKUP($D$38,' Base des Index'!A:H,3,0)</f>
        <v>25</v>
      </c>
      <c r="E40" s="17"/>
      <c r="F40" s="39"/>
      <c r="G40" s="40"/>
      <c r="H40" s="39"/>
      <c r="I40" s="40"/>
      <c r="J40" s="56">
        <f t="shared" ref="J40:J45" si="13">((MOD(G40-F40,1)+MOD(I40-H40,1))*24)</f>
        <v>0</v>
      </c>
      <c r="K40" s="53">
        <f>((MOD(G40-F40,1)+MOD(I40-H40,1))*$B$10)*24</f>
        <v>0</v>
      </c>
      <c r="L40" s="105">
        <f>IF(ISERROR(K40)*VLOOKUP($B$6,' Base des Index'!$L$1:$M$93,2,FALSE),"",(K40)*VLOOKUP($B$6,' Base des Index'!$L$1:$M$93,2,FALSE))</f>
        <v>0</v>
      </c>
      <c r="M40" s="17"/>
      <c r="N40" s="39"/>
      <c r="O40" s="40"/>
      <c r="P40" s="55">
        <f t="shared" ref="P40:P45" si="14">MOD(O40-N40,1)</f>
        <v>0</v>
      </c>
      <c r="Q40" s="103">
        <f>IF(ISERROR(P40*24)*90,"",(P40*24)*90)</f>
        <v>0</v>
      </c>
      <c r="R40" s="17"/>
      <c r="S40" s="18">
        <v>1</v>
      </c>
      <c r="T40" s="44">
        <f>((S40*$B$10*20))</f>
        <v>20</v>
      </c>
      <c r="U40" s="17"/>
      <c r="V40" s="18"/>
      <c r="W40" s="44">
        <f t="shared" si="12"/>
        <v>0</v>
      </c>
      <c r="X40" s="17"/>
      <c r="Y40" s="18"/>
      <c r="Z40" s="44">
        <f>SUM(Y40*$B$10)*25</f>
        <v>0</v>
      </c>
      <c r="AA40" s="17"/>
      <c r="AB40" s="18"/>
      <c r="AC40" s="44">
        <f>SUM(AB40*$B$10)*100</f>
        <v>0</v>
      </c>
      <c r="AD40" s="17"/>
      <c r="AE40" s="18"/>
      <c r="AF40" s="44">
        <f t="shared" ref="AF40:AF45" si="15">AE40</f>
        <v>0</v>
      </c>
      <c r="AG40" s="17"/>
      <c r="AH40" s="20"/>
      <c r="AI40" s="17"/>
    </row>
    <row r="41" spans="1:35" s="21" customFormat="1" ht="21" customHeight="1" thickBot="1" x14ac:dyDescent="0.6">
      <c r="A41" s="17"/>
      <c r="B41" s="69"/>
      <c r="C41" s="24" t="s">
        <v>41</v>
      </c>
      <c r="D41" s="23">
        <f>VLOOKUP($D$38,' Base des Index'!A:H,4,0)</f>
        <v>26</v>
      </c>
      <c r="E41" s="17"/>
      <c r="F41" s="39"/>
      <c r="G41" s="40"/>
      <c r="H41" s="39"/>
      <c r="I41" s="40"/>
      <c r="J41" s="56">
        <f t="shared" si="13"/>
        <v>0</v>
      </c>
      <c r="K41" s="53">
        <f>((MOD(G41-F41,1)+MOD(I41-H41,1))*$B$11)*24</f>
        <v>0</v>
      </c>
      <c r="L41" s="105">
        <f>IF(ISERROR(K41)*VLOOKUP($B$6,' Base des Index'!$L$1:$M$93,2,FALSE),"",(K41)*VLOOKUP($B$6,' Base des Index'!$L$1:$M$93,2,FALSE))</f>
        <v>0</v>
      </c>
      <c r="M41" s="17"/>
      <c r="N41" s="39"/>
      <c r="O41" s="40"/>
      <c r="P41" s="55">
        <f t="shared" si="14"/>
        <v>0</v>
      </c>
      <c r="Q41" s="103">
        <f>IF(ISERROR(P41*24)*90,"",(P41*24)*90)</f>
        <v>0</v>
      </c>
      <c r="R41" s="17"/>
      <c r="S41" s="18"/>
      <c r="T41" s="44">
        <f>((S41*$B$11)*20)</f>
        <v>0</v>
      </c>
      <c r="U41" s="17"/>
      <c r="V41" s="18"/>
      <c r="W41" s="44">
        <f t="shared" si="12"/>
        <v>0</v>
      </c>
      <c r="X41" s="17"/>
      <c r="Y41" s="18"/>
      <c r="Z41" s="44">
        <f>SUM(Y41*$B$11)*25</f>
        <v>0</v>
      </c>
      <c r="AA41" s="17"/>
      <c r="AB41" s="18"/>
      <c r="AC41" s="44">
        <f>SUM(AB41*$B$11)*100</f>
        <v>0</v>
      </c>
      <c r="AD41" s="17"/>
      <c r="AE41" s="18"/>
      <c r="AF41" s="44">
        <f t="shared" si="15"/>
        <v>0</v>
      </c>
      <c r="AG41" s="17"/>
      <c r="AH41" s="20"/>
      <c r="AI41" s="17"/>
    </row>
    <row r="42" spans="1:35" s="21" customFormat="1" ht="21" customHeight="1" thickBot="1" x14ac:dyDescent="0.6">
      <c r="A42" s="17"/>
      <c r="B42" s="69"/>
      <c r="C42" s="24" t="s">
        <v>34</v>
      </c>
      <c r="D42" s="23">
        <f>VLOOKUP($D$38,' Base des Index'!A:H,5,0)</f>
        <v>27</v>
      </c>
      <c r="E42" s="17"/>
      <c r="F42" s="39"/>
      <c r="G42" s="40"/>
      <c r="H42" s="39"/>
      <c r="I42" s="40"/>
      <c r="J42" s="56">
        <f t="shared" si="13"/>
        <v>0</v>
      </c>
      <c r="K42" s="53">
        <f>((MOD(G42-F42,1)+MOD(I42-H42,1))*$B$12)*24</f>
        <v>0</v>
      </c>
      <c r="L42" s="105">
        <f>IF(ISERROR(K42)*VLOOKUP($B$6,' Base des Index'!$L$1:$M$93,2,FALSE),"",(K42)*VLOOKUP($B$6,' Base des Index'!$L$1:$M$93,2,FALSE))</f>
        <v>0</v>
      </c>
      <c r="M42" s="17"/>
      <c r="N42" s="39"/>
      <c r="O42" s="40"/>
      <c r="P42" s="55">
        <f t="shared" si="14"/>
        <v>0</v>
      </c>
      <c r="Q42" s="103">
        <f>IF(ISERROR(P42*24)*90,"",(P42*24)*90)</f>
        <v>0</v>
      </c>
      <c r="R42" s="17"/>
      <c r="S42" s="18"/>
      <c r="T42" s="44">
        <f>((S42*$B$12)*20)</f>
        <v>0</v>
      </c>
      <c r="U42" s="17"/>
      <c r="V42" s="18"/>
      <c r="W42" s="44">
        <f t="shared" si="12"/>
        <v>0</v>
      </c>
      <c r="X42" s="17"/>
      <c r="Y42" s="18"/>
      <c r="Z42" s="44">
        <f>SUM(Y42*$B$12)*25</f>
        <v>0</v>
      </c>
      <c r="AA42" s="17"/>
      <c r="AB42" s="18"/>
      <c r="AC42" s="44">
        <f>SUM(AB42*$B$12)*100</f>
        <v>0</v>
      </c>
      <c r="AD42" s="17"/>
      <c r="AE42" s="18"/>
      <c r="AF42" s="44">
        <f t="shared" si="15"/>
        <v>0</v>
      </c>
      <c r="AG42" s="17"/>
      <c r="AH42" s="20"/>
      <c r="AI42" s="17"/>
    </row>
    <row r="43" spans="1:35" s="21" customFormat="1" ht="21" customHeight="1" thickBot="1" x14ac:dyDescent="0.6">
      <c r="A43" s="17"/>
      <c r="B43" s="69"/>
      <c r="C43" s="24" t="s">
        <v>42</v>
      </c>
      <c r="D43" s="23">
        <f>VLOOKUP($D$38,' Base des Index'!A:H,6,0)</f>
        <v>28</v>
      </c>
      <c r="E43" s="17"/>
      <c r="F43" s="39"/>
      <c r="G43" s="40"/>
      <c r="H43" s="39"/>
      <c r="I43" s="40"/>
      <c r="J43" s="56">
        <f t="shared" si="13"/>
        <v>0</v>
      </c>
      <c r="K43" s="53">
        <f>((MOD(G43-F43,1)+MOD(I43-H43,1))*$B$13)*24</f>
        <v>0</v>
      </c>
      <c r="L43" s="105">
        <f>IF(ISERROR(K43)*VLOOKUP($B$6,' Base des Index'!$L$1:$M$93,2,FALSE),"",(K43)*VLOOKUP($B$6,' Base des Index'!$L$1:$M$93,2,FALSE))</f>
        <v>0</v>
      </c>
      <c r="M43" s="17"/>
      <c r="N43" s="39"/>
      <c r="O43" s="40"/>
      <c r="P43" s="55">
        <f t="shared" si="14"/>
        <v>0</v>
      </c>
      <c r="Q43" s="103">
        <f>IF(ISERROR(P43*24)*90,"",(P43*24)*90)</f>
        <v>0</v>
      </c>
      <c r="R43" s="17"/>
      <c r="S43" s="18"/>
      <c r="T43" s="44">
        <f>((S43*$B$13)*20)</f>
        <v>0</v>
      </c>
      <c r="U43" s="17"/>
      <c r="V43" s="18"/>
      <c r="W43" s="44">
        <f t="shared" si="12"/>
        <v>0</v>
      </c>
      <c r="X43" s="17"/>
      <c r="Y43" s="18"/>
      <c r="Z43" s="44">
        <f>SUM(Y43*$B$13)*25</f>
        <v>0</v>
      </c>
      <c r="AA43" s="17"/>
      <c r="AB43" s="18"/>
      <c r="AC43" s="44">
        <f>SUM(AB43*$B$13)*100</f>
        <v>0</v>
      </c>
      <c r="AD43" s="17"/>
      <c r="AE43" s="18"/>
      <c r="AF43" s="44">
        <f t="shared" si="15"/>
        <v>0</v>
      </c>
      <c r="AG43" s="17"/>
      <c r="AH43" s="20"/>
      <c r="AI43" s="17"/>
    </row>
    <row r="44" spans="1:35" s="21" customFormat="1" ht="21" customHeight="1" thickBot="1" x14ac:dyDescent="0.6">
      <c r="A44" s="17"/>
      <c r="B44" s="69">
        <v>2</v>
      </c>
      <c r="C44" s="24" t="s">
        <v>43</v>
      </c>
      <c r="D44" s="23">
        <f>VLOOKUP($D$38,' Base des Index'!A:H,7,0)</f>
        <v>29</v>
      </c>
      <c r="E44" s="17"/>
      <c r="F44" s="37">
        <v>0.25</v>
      </c>
      <c r="G44" s="38">
        <v>0.29166666666666669</v>
      </c>
      <c r="H44" s="39">
        <v>0.54166666666666663</v>
      </c>
      <c r="I44" s="40">
        <v>0.625</v>
      </c>
      <c r="J44" s="56">
        <f t="shared" si="13"/>
        <v>3.0000000000000013</v>
      </c>
      <c r="K44" s="53">
        <f>((MOD(G44-F44,1)+MOD(I44-H44,1))*$B$14)*24</f>
        <v>6.0000000000000027</v>
      </c>
      <c r="L44" s="99">
        <f>IF(ISERROR(K44)*VLOOKUP($B$6,' Base des Index'!$L$1:$M$93,2,FALSE),"",(K44)*VLOOKUP($B$6,' Base des Index'!$L$1:$M$93,2,FALSE))</f>
        <v>330.00000000000017</v>
      </c>
      <c r="M44" s="17"/>
      <c r="N44" s="39"/>
      <c r="O44" s="40"/>
      <c r="P44" s="55">
        <f t="shared" si="14"/>
        <v>0</v>
      </c>
      <c r="Q44" s="107">
        <f>IF(ISERROR(P44*24)*120,"",(P44*24)*120)</f>
        <v>0</v>
      </c>
      <c r="R44" s="17"/>
      <c r="S44" s="18">
        <v>1</v>
      </c>
      <c r="T44" s="44">
        <f>((S44*$B$14)*20)</f>
        <v>40</v>
      </c>
      <c r="U44" s="17"/>
      <c r="V44" s="19"/>
      <c r="W44" s="44">
        <f t="shared" si="12"/>
        <v>0</v>
      </c>
      <c r="X44" s="17"/>
      <c r="Y44" s="19"/>
      <c r="Z44" s="44">
        <f>SUM(Y44*$B$14)*30</f>
        <v>0</v>
      </c>
      <c r="AA44" s="17"/>
      <c r="AB44" s="19"/>
      <c r="AC44" s="44">
        <f>SUM(AB44*$B$14)*100</f>
        <v>0</v>
      </c>
      <c r="AD44" s="17"/>
      <c r="AE44" s="19"/>
      <c r="AF44" s="44">
        <f t="shared" si="15"/>
        <v>0</v>
      </c>
      <c r="AG44" s="17"/>
      <c r="AH44" s="20"/>
      <c r="AI44" s="17"/>
    </row>
    <row r="45" spans="1:35" s="21" customFormat="1" ht="21" customHeight="1" thickBot="1" x14ac:dyDescent="0.6">
      <c r="B45" s="69"/>
      <c r="C45" s="25" t="s">
        <v>39</v>
      </c>
      <c r="D45" s="26">
        <f>VLOOKUP($D$38,' Base des Index'!A:H,8,0)</f>
        <v>30</v>
      </c>
      <c r="F45" s="41"/>
      <c r="G45" s="42"/>
      <c r="H45" s="39"/>
      <c r="I45" s="40"/>
      <c r="J45" s="56">
        <f t="shared" si="13"/>
        <v>0</v>
      </c>
      <c r="K45" s="53">
        <f>((MOD(G45-F45,1)+MOD(I45-H45,1))*$B$15)*24</f>
        <v>0</v>
      </c>
      <c r="L45" s="101">
        <f>IF(ISERROR(K45)*VLOOKUP($B$6,' Base des Index'!$L$1:$M$93,2,FALSE),"",(K45)*VLOOKUP($B$6,' Base des Index'!$L$1:$M$93,2,FALSE))</f>
        <v>0</v>
      </c>
      <c r="N45" s="41"/>
      <c r="O45" s="42"/>
      <c r="P45" s="55">
        <f t="shared" si="14"/>
        <v>0</v>
      </c>
      <c r="Q45" s="107">
        <f>IF(ISERROR(P45*24)*120,"",(P45*24)*120)</f>
        <v>0</v>
      </c>
      <c r="S45" s="27"/>
      <c r="T45" s="44">
        <f>((S45*$B$15)*20)</f>
        <v>0</v>
      </c>
      <c r="V45" s="28"/>
      <c r="W45" s="46">
        <f t="shared" si="12"/>
        <v>0</v>
      </c>
      <c r="Y45" s="28"/>
      <c r="Z45" s="44">
        <f>SUM(Y45*$B$15)*30</f>
        <v>0</v>
      </c>
      <c r="AB45" s="28"/>
      <c r="AC45" s="44">
        <f>SUM(AB45*$B$15)*100</f>
        <v>0</v>
      </c>
      <c r="AE45" s="28"/>
      <c r="AF45" s="46">
        <f t="shared" si="15"/>
        <v>0</v>
      </c>
      <c r="AH45" s="29"/>
      <c r="AI45" s="17"/>
    </row>
    <row r="46" spans="1:35" s="30" customFormat="1" ht="21" customHeight="1" thickBot="1" x14ac:dyDescent="0.6">
      <c r="C46" s="75" t="s">
        <v>26</v>
      </c>
      <c r="D46" s="76"/>
      <c r="F46" s="77"/>
      <c r="G46" s="78"/>
      <c r="H46" s="78"/>
      <c r="I46" s="79"/>
      <c r="J46" s="58">
        <f>SUM(J39:J45)</f>
        <v>5.0000000000000036</v>
      </c>
      <c r="K46" s="57">
        <f>SUM(K39:K45)</f>
        <v>12.000000000000011</v>
      </c>
      <c r="L46" s="33">
        <f>SUM(L39:L45)</f>
        <v>660.00000000000057</v>
      </c>
      <c r="N46" s="77"/>
      <c r="O46" s="79"/>
      <c r="P46" s="32">
        <f>SUM(P39:P45)</f>
        <v>0</v>
      </c>
      <c r="Q46" s="33">
        <f>SUM(Q39:Q45)</f>
        <v>0</v>
      </c>
      <c r="S46" s="31">
        <f>SUM(S39:S45)</f>
        <v>3</v>
      </c>
      <c r="T46" s="33">
        <f>SUM(T39:T45)</f>
        <v>120</v>
      </c>
      <c r="V46" s="32">
        <f>SUM(V39:V45)</f>
        <v>0</v>
      </c>
      <c r="W46" s="33">
        <f>SUM(W39:W45)</f>
        <v>0</v>
      </c>
      <c r="Y46" s="32">
        <f>SUM(Y40:Y45)</f>
        <v>0</v>
      </c>
      <c r="Z46" s="33">
        <f>SUM(Z39:Z45)</f>
        <v>0</v>
      </c>
      <c r="AB46" s="32">
        <f>SUM(AB39:AB45)</f>
        <v>0</v>
      </c>
      <c r="AC46" s="33">
        <f>SUM(AC39:AC45)</f>
        <v>0</v>
      </c>
      <c r="AE46" s="32">
        <f>SUM(AE39:AE45)</f>
        <v>0</v>
      </c>
      <c r="AF46" s="33">
        <f>SUM(AF39:AF45)</f>
        <v>0</v>
      </c>
      <c r="AH46" s="43">
        <f>SUM(L46+T46+Z46+W46+Q46+AF46+AC46)</f>
        <v>780.00000000000057</v>
      </c>
      <c r="AI46" s="34"/>
    </row>
  </sheetData>
  <mergeCells count="30">
    <mergeCell ref="F38:G38"/>
    <mergeCell ref="H38:I38"/>
    <mergeCell ref="N38:O38"/>
    <mergeCell ref="C46:D46"/>
    <mergeCell ref="F46:I46"/>
    <mergeCell ref="N46:O46"/>
    <mergeCell ref="F28:G28"/>
    <mergeCell ref="H28:I28"/>
    <mergeCell ref="N28:O28"/>
    <mergeCell ref="C36:D36"/>
    <mergeCell ref="F36:I36"/>
    <mergeCell ref="N36:O36"/>
    <mergeCell ref="F18:G18"/>
    <mergeCell ref="H18:I18"/>
    <mergeCell ref="N18:O18"/>
    <mergeCell ref="C26:D26"/>
    <mergeCell ref="F26:I26"/>
    <mergeCell ref="N26:O26"/>
    <mergeCell ref="F2:H2"/>
    <mergeCell ref="C4:G4"/>
    <mergeCell ref="H4:L4"/>
    <mergeCell ref="F6:G6"/>
    <mergeCell ref="H6:L6"/>
    <mergeCell ref="B6:C6"/>
    <mergeCell ref="F8:G8"/>
    <mergeCell ref="H8:I8"/>
    <mergeCell ref="N8:O8"/>
    <mergeCell ref="C16:D16"/>
    <mergeCell ref="F16:I16"/>
    <mergeCell ref="N16:O16"/>
  </mergeCells>
  <conditionalFormatting sqref="P9:P15 K9:K15">
    <cfRule type="containsText" dxfId="11" priority="7" operator="containsText" text="vide">
      <formula>NOT(ISERROR(SEARCH("vide",K9)))</formula>
    </cfRule>
  </conditionalFormatting>
  <conditionalFormatting sqref="P19:P25 K19:K25">
    <cfRule type="containsText" dxfId="5" priority="5" operator="containsText" text="vide">
      <formula>NOT(ISERROR(SEARCH("vide",K19)))</formula>
    </cfRule>
  </conditionalFormatting>
  <conditionalFormatting sqref="P29:P35 K29:K35">
    <cfRule type="containsText" dxfId="3" priority="3" operator="containsText" text="vide">
      <formula>NOT(ISERROR(SEARCH("vide",K29)))</formula>
    </cfRule>
  </conditionalFormatting>
  <conditionalFormatting sqref="P39:P45 K39:K45">
    <cfRule type="containsText" dxfId="1" priority="1" operator="containsText" text="vide">
      <formula>NOT(ISERROR(SEARCH("vide",K39)))</formula>
    </cfRule>
  </conditionalFormatting>
  <printOptions horizontalCentered="1" verticalCentered="1"/>
  <pageMargins left="0" right="0" top="0" bottom="0" header="0.31496062992125984" footer="0.31496062992125984"/>
  <pageSetup paperSize="9" scale="68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" operator="containsText" id="{A96B495A-3455-465E-9BAF-36F68163E6C7}">
            <xm:f>NOT(ISERROR(SEARCH(#REF!,K9)))</xm:f>
            <xm:f>#REF!</xm:f>
            <x14:dxf>
              <numFmt numFmtId="169" formatCode="[$-40C]dddd\ d\ mmmm\ yyyy"/>
            </x14:dxf>
          </x14:cfRule>
          <xm:sqref>P9:P15 K9:K15</xm:sqref>
        </x14:conditionalFormatting>
        <x14:conditionalFormatting xmlns:xm="http://schemas.microsoft.com/office/excel/2006/main">
          <x14:cfRule type="containsText" priority="6" operator="containsText" id="{295BE574-C6CA-46A4-8E0C-6A01B30611D7}">
            <xm:f>NOT(ISERROR(SEARCH(#REF!,K19)))</xm:f>
            <xm:f>#REF!</xm:f>
            <x14:dxf>
              <numFmt numFmtId="169" formatCode="[$-40C]dddd\ d\ mmmm\ yyyy"/>
            </x14:dxf>
          </x14:cfRule>
          <xm:sqref>P19:P25 K19:K25</xm:sqref>
        </x14:conditionalFormatting>
        <x14:conditionalFormatting xmlns:xm="http://schemas.microsoft.com/office/excel/2006/main">
          <x14:cfRule type="containsText" priority="4" operator="containsText" id="{73FF67FD-5599-4B49-A9BB-B969BA9E0BDD}">
            <xm:f>NOT(ISERROR(SEARCH(#REF!,K29)))</xm:f>
            <xm:f>#REF!</xm:f>
            <x14:dxf>
              <numFmt numFmtId="169" formatCode="[$-40C]dddd\ d\ mmmm\ yyyy"/>
            </x14:dxf>
          </x14:cfRule>
          <xm:sqref>P29:P35 K29:K35</xm:sqref>
        </x14:conditionalFormatting>
        <x14:conditionalFormatting xmlns:xm="http://schemas.microsoft.com/office/excel/2006/main">
          <x14:cfRule type="containsText" priority="2" operator="containsText" id="{6CB81FCF-AF29-40C0-9085-238F1E0BCD2A}">
            <xm:f>NOT(ISERROR(SEARCH(#REF!,K39)))</xm:f>
            <xm:f>#REF!</xm:f>
            <x14:dxf>
              <numFmt numFmtId="169" formatCode="[$-40C]dddd\ d\ mmmm\ yyyy"/>
            </x14:dxf>
          </x14:cfRule>
          <xm:sqref>P39:P45 K39:K45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057ADBFB-337C-4150-BFAD-B8D4FEEC8C52}">
          <x14:formula1>
            <xm:f>' Base des Index'!$J$25:$J$61</xm:f>
          </x14:formula1>
          <xm:sqref>H9:I15 H19:I25 H29:I35 H39:I45</xm:sqref>
        </x14:dataValidation>
        <x14:dataValidation type="list" allowBlank="1" showInputMessage="1" showErrorMessage="1" xr:uid="{DAA7FB09-4568-4755-BA6F-0824EF6E8A14}">
          <x14:formula1>
            <xm:f>' Base des Index'!$O$1:$O$2</xm:f>
          </x14:formula1>
          <xm:sqref>F2:H2</xm:sqref>
        </x14:dataValidation>
        <x14:dataValidation type="list" allowBlank="1" showInputMessage="1" showErrorMessage="1" xr:uid="{46F2E88B-444B-4714-AC12-2A1F0701D4AC}">
          <x14:formula1>
            <xm:f>' Base des Index'!$J$61:$J$93</xm:f>
          </x14:formula1>
          <xm:sqref>N9:O15 N19:O25 N29:O35 N39:O45</xm:sqref>
        </x14:dataValidation>
        <x14:dataValidation type="list" allowBlank="1" showInputMessage="1" showErrorMessage="1" xr:uid="{D6FB11A8-25D5-4425-9069-3EE0E0ADBFF7}">
          <x14:formula1>
            <xm:f>' Base des Index'!$J$1:$J$27</xm:f>
          </x14:formula1>
          <xm:sqref>F9:G15 F19:G25 F29:G35 F39:G45</xm:sqref>
        </x14:dataValidation>
        <x14:dataValidation type="list" allowBlank="1" showInputMessage="1" showErrorMessage="1" xr:uid="{B603A1ED-D085-4C6D-B214-6465B97B9A11}">
          <x14:formula1>
            <xm:f>' Base des Index'!$A$2:$A$53</xm:f>
          </x14:formula1>
          <xm:sqref>D8 D18 D28 D38</xm:sqref>
        </x14:dataValidation>
        <x14:dataValidation type="list" allowBlank="1" showInputMessage="1" showErrorMessage="1" xr:uid="{4115F4D3-4784-422E-9BEE-5E62ADC9C241}">
          <x14:formula1>
            <xm:f>' Base des Index'!$L$1:$L$8</xm:f>
          </x14:formula1>
          <xm:sqref>C7 B6</xm:sqref>
        </x14:dataValidation>
        <x14:dataValidation type="list" allowBlank="1" showInputMessage="1" showErrorMessage="1" xr:uid="{EAEF0B35-FC0F-415B-A58D-4169EC06790A}">
          <x14:formula1>
            <xm:f>' Base des Index'!$S$1:$S$6</xm:f>
          </x14:formula1>
          <xm:sqref>B9:B15 B19:B25 B29:B35 B39:B45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S93"/>
  <sheetViews>
    <sheetView zoomScaleNormal="100" workbookViewId="0">
      <selection activeCell="Q2" sqref="Q2"/>
    </sheetView>
  </sheetViews>
  <sheetFormatPr baseColWidth="10" defaultRowHeight="15.6" x14ac:dyDescent="0.6"/>
  <cols>
    <col min="1" max="1" width="5.578125" customWidth="1"/>
    <col min="2" max="2" width="5.15625" bestFit="1" customWidth="1"/>
    <col min="3" max="3" width="5.68359375" bestFit="1" customWidth="1"/>
    <col min="4" max="4" width="7.68359375" bestFit="1" customWidth="1"/>
    <col min="5" max="5" width="4.68359375" bestFit="1" customWidth="1"/>
    <col min="6" max="6" width="7.578125" bestFit="1" customWidth="1"/>
    <col min="7" max="7" width="6" bestFit="1" customWidth="1"/>
    <col min="8" max="8" width="8.15625" bestFit="1" customWidth="1"/>
    <col min="9" max="9" width="5.41796875" customWidth="1"/>
    <col min="10" max="10" width="11.41796875" style="48"/>
    <col min="12" max="12" width="14" bestFit="1" customWidth="1"/>
    <col min="17" max="17" width="14.3125" bestFit="1" customWidth="1"/>
  </cols>
  <sheetData>
    <row r="1" spans="1:19" ht="15.9" thickBot="1" x14ac:dyDescent="0.65">
      <c r="B1" s="60" t="s">
        <v>44</v>
      </c>
      <c r="C1" s="60" t="s">
        <v>45</v>
      </c>
      <c r="D1" s="60" t="s">
        <v>46</v>
      </c>
      <c r="E1" s="60" t="s">
        <v>47</v>
      </c>
      <c r="F1" s="60" t="s">
        <v>48</v>
      </c>
      <c r="G1" s="60" t="s">
        <v>49</v>
      </c>
      <c r="H1" s="60" t="s">
        <v>50</v>
      </c>
      <c r="J1" s="48">
        <v>0.25</v>
      </c>
      <c r="L1" s="93" t="s">
        <v>65</v>
      </c>
      <c r="M1" s="93" t="s">
        <v>66</v>
      </c>
      <c r="N1" t="s">
        <v>67</v>
      </c>
      <c r="O1" t="s">
        <v>68</v>
      </c>
      <c r="P1" s="93" t="s">
        <v>70</v>
      </c>
      <c r="Q1" s="93" t="s">
        <v>71</v>
      </c>
      <c r="S1">
        <v>1</v>
      </c>
    </row>
    <row r="2" spans="1:19" x14ac:dyDescent="0.6">
      <c r="A2" s="1"/>
      <c r="B2" s="1"/>
      <c r="C2" s="1"/>
      <c r="D2" s="1"/>
      <c r="E2" s="1"/>
      <c r="F2" s="1"/>
      <c r="G2" s="1">
        <v>1</v>
      </c>
      <c r="H2" s="1">
        <v>2</v>
      </c>
      <c r="I2" s="1"/>
      <c r="J2" s="48">
        <v>0.26041666666666669</v>
      </c>
      <c r="L2" s="61" t="s">
        <v>53</v>
      </c>
      <c r="M2" s="104">
        <v>55</v>
      </c>
      <c r="N2" s="98">
        <v>75</v>
      </c>
      <c r="O2" s="100">
        <v>110</v>
      </c>
      <c r="P2" s="102">
        <v>75</v>
      </c>
      <c r="Q2" s="106">
        <v>110</v>
      </c>
      <c r="S2">
        <v>2</v>
      </c>
    </row>
    <row r="3" spans="1:19" x14ac:dyDescent="0.6">
      <c r="A3" s="59">
        <v>1</v>
      </c>
      <c r="B3" s="1">
        <v>3</v>
      </c>
      <c r="C3" s="1">
        <v>4</v>
      </c>
      <c r="D3" s="1">
        <v>5</v>
      </c>
      <c r="E3" s="1">
        <v>6</v>
      </c>
      <c r="F3" s="1">
        <v>7</v>
      </c>
      <c r="G3" s="1">
        <v>8</v>
      </c>
      <c r="H3" s="1">
        <v>9</v>
      </c>
      <c r="I3" s="1"/>
      <c r="J3" s="48">
        <v>0.27083333333333331</v>
      </c>
      <c r="L3" s="62" t="s">
        <v>54</v>
      </c>
      <c r="M3" s="63">
        <v>90</v>
      </c>
      <c r="N3" s="63">
        <v>110</v>
      </c>
      <c r="O3" s="64">
        <v>130</v>
      </c>
      <c r="P3" s="63">
        <v>110</v>
      </c>
      <c r="Q3" s="64">
        <v>130</v>
      </c>
      <c r="S3">
        <v>3</v>
      </c>
    </row>
    <row r="4" spans="1:19" x14ac:dyDescent="0.6">
      <c r="A4" s="59">
        <v>2</v>
      </c>
      <c r="B4" s="1">
        <v>10</v>
      </c>
      <c r="C4" s="1">
        <v>11</v>
      </c>
      <c r="D4" s="1">
        <v>12</v>
      </c>
      <c r="E4" s="1">
        <v>13</v>
      </c>
      <c r="F4" s="1">
        <v>14</v>
      </c>
      <c r="G4" s="1">
        <v>15</v>
      </c>
      <c r="H4" s="1">
        <v>16</v>
      </c>
      <c r="I4" s="1"/>
      <c r="J4" s="48">
        <v>0.28125</v>
      </c>
      <c r="L4" s="65" t="s">
        <v>55</v>
      </c>
      <c r="M4" s="63">
        <v>30</v>
      </c>
      <c r="N4" s="63">
        <v>45</v>
      </c>
      <c r="O4" s="64">
        <v>60</v>
      </c>
      <c r="P4" s="63">
        <v>45</v>
      </c>
      <c r="Q4" s="64">
        <v>60</v>
      </c>
      <c r="S4">
        <v>4</v>
      </c>
    </row>
    <row r="5" spans="1:19" x14ac:dyDescent="0.6">
      <c r="A5" s="59">
        <v>3</v>
      </c>
      <c r="B5" s="1">
        <v>17</v>
      </c>
      <c r="C5" s="1">
        <v>18</v>
      </c>
      <c r="D5" s="1">
        <v>19</v>
      </c>
      <c r="E5" s="1">
        <v>20</v>
      </c>
      <c r="F5" s="1">
        <v>21</v>
      </c>
      <c r="G5" s="1">
        <v>22</v>
      </c>
      <c r="H5" s="1">
        <v>23</v>
      </c>
      <c r="I5" s="1"/>
      <c r="J5" s="48">
        <v>0.29166666666666669</v>
      </c>
      <c r="L5" s="62" t="s">
        <v>56</v>
      </c>
      <c r="M5" s="63">
        <v>30</v>
      </c>
      <c r="N5" s="63">
        <v>45</v>
      </c>
      <c r="O5" s="64">
        <v>60</v>
      </c>
      <c r="P5" s="63">
        <v>45</v>
      </c>
      <c r="Q5" s="64">
        <v>60</v>
      </c>
      <c r="S5">
        <v>5</v>
      </c>
    </row>
    <row r="6" spans="1:19" x14ac:dyDescent="0.6">
      <c r="A6" s="59">
        <v>4</v>
      </c>
      <c r="B6" s="1">
        <v>24</v>
      </c>
      <c r="C6" s="1">
        <v>25</v>
      </c>
      <c r="D6" s="1">
        <v>26</v>
      </c>
      <c r="E6" s="1">
        <v>27</v>
      </c>
      <c r="F6" s="1">
        <v>28</v>
      </c>
      <c r="G6" s="1">
        <v>29</v>
      </c>
      <c r="H6" s="1">
        <v>30</v>
      </c>
      <c r="I6" s="1"/>
      <c r="J6" s="48">
        <v>0.30208333333333331</v>
      </c>
      <c r="L6" s="62" t="s">
        <v>57</v>
      </c>
      <c r="M6" s="63">
        <v>30</v>
      </c>
      <c r="N6" s="63">
        <v>45</v>
      </c>
      <c r="O6" s="64">
        <v>60</v>
      </c>
      <c r="P6" s="63">
        <v>45</v>
      </c>
      <c r="Q6" s="64">
        <v>60</v>
      </c>
    </row>
    <row r="7" spans="1:19" x14ac:dyDescent="0.6">
      <c r="A7" s="59">
        <v>5</v>
      </c>
      <c r="B7" s="1">
        <v>31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"/>
      <c r="J7" s="48">
        <v>0.3125</v>
      </c>
      <c r="L7" s="62"/>
      <c r="M7" s="63"/>
      <c r="N7" s="63"/>
      <c r="O7" s="64"/>
      <c r="P7" s="63"/>
      <c r="Q7" s="64"/>
    </row>
    <row r="8" spans="1:19" ht="15.9" thickBot="1" x14ac:dyDescent="0.65">
      <c r="A8" s="59">
        <v>6</v>
      </c>
      <c r="B8" s="1">
        <v>7</v>
      </c>
      <c r="C8" s="1">
        <v>8</v>
      </c>
      <c r="D8" s="1">
        <v>9</v>
      </c>
      <c r="E8" s="1">
        <v>10</v>
      </c>
      <c r="F8" s="1">
        <v>11</v>
      </c>
      <c r="G8" s="1">
        <v>12</v>
      </c>
      <c r="H8" s="1">
        <v>13</v>
      </c>
      <c r="I8" s="1"/>
      <c r="J8" s="48">
        <v>0.32291666666666669</v>
      </c>
      <c r="L8" s="66"/>
      <c r="M8" s="67"/>
      <c r="N8" s="67"/>
      <c r="O8" s="68"/>
      <c r="P8" s="67"/>
      <c r="Q8" s="68"/>
    </row>
    <row r="9" spans="1:19" x14ac:dyDescent="0.6">
      <c r="A9" s="59">
        <v>7</v>
      </c>
      <c r="B9" s="1">
        <v>14</v>
      </c>
      <c r="C9" s="1">
        <v>15</v>
      </c>
      <c r="D9" s="1">
        <v>16</v>
      </c>
      <c r="E9" s="1">
        <v>17</v>
      </c>
      <c r="F9" s="1">
        <v>18</v>
      </c>
      <c r="G9" s="1">
        <v>19</v>
      </c>
      <c r="H9" s="1">
        <v>20</v>
      </c>
      <c r="I9" s="1"/>
      <c r="J9" s="48">
        <v>0.33333333333333331</v>
      </c>
    </row>
    <row r="10" spans="1:19" x14ac:dyDescent="0.6">
      <c r="A10" s="59">
        <v>8</v>
      </c>
      <c r="B10" s="1">
        <v>21</v>
      </c>
      <c r="C10" s="1">
        <v>22</v>
      </c>
      <c r="D10" s="1">
        <v>23</v>
      </c>
      <c r="E10" s="1">
        <v>24</v>
      </c>
      <c r="F10" s="1">
        <v>25</v>
      </c>
      <c r="G10" s="1">
        <v>26</v>
      </c>
      <c r="H10" s="1">
        <v>27</v>
      </c>
      <c r="I10" s="1"/>
      <c r="J10" s="48">
        <v>0.34375</v>
      </c>
      <c r="L10" t="s">
        <v>58</v>
      </c>
    </row>
    <row r="11" spans="1:19" x14ac:dyDescent="0.6">
      <c r="A11" s="59">
        <v>9</v>
      </c>
      <c r="B11" s="1">
        <v>28</v>
      </c>
      <c r="C11" s="1">
        <v>1</v>
      </c>
      <c r="D11" s="1">
        <v>2</v>
      </c>
      <c r="E11" s="1">
        <v>3</v>
      </c>
      <c r="F11" s="1">
        <v>4</v>
      </c>
      <c r="G11" s="1">
        <v>5</v>
      </c>
      <c r="H11" s="1">
        <v>6</v>
      </c>
      <c r="I11" s="1"/>
      <c r="J11" s="48">
        <v>0.35416666666666669</v>
      </c>
      <c r="L11" t="s">
        <v>69</v>
      </c>
    </row>
    <row r="12" spans="1:19" x14ac:dyDescent="0.6">
      <c r="A12" s="59">
        <v>10</v>
      </c>
      <c r="B12" s="1">
        <v>7</v>
      </c>
      <c r="C12" s="1">
        <v>8</v>
      </c>
      <c r="D12" s="1">
        <v>9</v>
      </c>
      <c r="E12" s="1">
        <v>10</v>
      </c>
      <c r="F12" s="1">
        <v>11</v>
      </c>
      <c r="G12" s="1">
        <v>12</v>
      </c>
      <c r="H12" s="1">
        <v>13</v>
      </c>
      <c r="I12" s="1"/>
      <c r="J12" s="48">
        <v>0.36458333333333331</v>
      </c>
    </row>
    <row r="13" spans="1:19" x14ac:dyDescent="0.6">
      <c r="A13" s="59">
        <v>11</v>
      </c>
      <c r="B13" s="1">
        <v>14</v>
      </c>
      <c r="C13" s="1">
        <v>15</v>
      </c>
      <c r="D13" s="1">
        <v>16</v>
      </c>
      <c r="E13" s="1">
        <v>17</v>
      </c>
      <c r="F13" s="1">
        <v>18</v>
      </c>
      <c r="G13" s="1">
        <v>19</v>
      </c>
      <c r="H13" s="1">
        <v>20</v>
      </c>
      <c r="I13" s="1"/>
      <c r="J13" s="48">
        <v>0.375</v>
      </c>
    </row>
    <row r="14" spans="1:19" x14ac:dyDescent="0.6">
      <c r="A14" s="59">
        <v>12</v>
      </c>
      <c r="B14" s="1">
        <v>21</v>
      </c>
      <c r="C14" s="1">
        <v>22</v>
      </c>
      <c r="D14" s="1">
        <v>23</v>
      </c>
      <c r="E14" s="1">
        <v>24</v>
      </c>
      <c r="F14" s="1">
        <v>25</v>
      </c>
      <c r="G14" s="1">
        <v>26</v>
      </c>
      <c r="H14" s="1">
        <v>27</v>
      </c>
      <c r="I14" s="1"/>
      <c r="J14" s="48">
        <v>0.38541666666666669</v>
      </c>
    </row>
    <row r="15" spans="1:19" x14ac:dyDescent="0.6">
      <c r="A15" s="59">
        <v>13</v>
      </c>
      <c r="B15" s="1">
        <v>28</v>
      </c>
      <c r="C15" s="1">
        <v>29</v>
      </c>
      <c r="D15" s="1">
        <v>30</v>
      </c>
      <c r="E15" s="1">
        <v>31</v>
      </c>
      <c r="F15" s="1">
        <v>1</v>
      </c>
      <c r="G15" s="1">
        <v>2</v>
      </c>
      <c r="H15" s="1">
        <v>3</v>
      </c>
      <c r="I15" s="1"/>
      <c r="J15" s="48">
        <v>0.39583333333333331</v>
      </c>
    </row>
    <row r="16" spans="1:19" x14ac:dyDescent="0.6">
      <c r="A16" s="59">
        <v>14</v>
      </c>
      <c r="B16" s="1">
        <v>4</v>
      </c>
      <c r="C16" s="1">
        <v>5</v>
      </c>
      <c r="D16" s="1">
        <v>6</v>
      </c>
      <c r="E16" s="1">
        <v>7</v>
      </c>
      <c r="F16" s="1">
        <v>8</v>
      </c>
      <c r="G16" s="1">
        <v>9</v>
      </c>
      <c r="H16" s="1">
        <v>10</v>
      </c>
      <c r="I16" s="1"/>
      <c r="J16" s="48">
        <v>0.40625</v>
      </c>
    </row>
    <row r="17" spans="1:10" x14ac:dyDescent="0.6">
      <c r="A17" s="59">
        <v>15</v>
      </c>
      <c r="B17" s="1">
        <v>11</v>
      </c>
      <c r="C17" s="1">
        <v>12</v>
      </c>
      <c r="D17" s="1">
        <v>13</v>
      </c>
      <c r="E17" s="1">
        <v>14</v>
      </c>
      <c r="F17" s="1">
        <v>15</v>
      </c>
      <c r="G17" s="1">
        <v>16</v>
      </c>
      <c r="H17" s="1">
        <v>17</v>
      </c>
      <c r="I17" s="1"/>
      <c r="J17" s="48">
        <v>0.41666666666666669</v>
      </c>
    </row>
    <row r="18" spans="1:10" x14ac:dyDescent="0.6">
      <c r="A18" s="59">
        <v>16</v>
      </c>
      <c r="B18" s="1">
        <v>18</v>
      </c>
      <c r="C18" s="1">
        <v>19</v>
      </c>
      <c r="D18" s="1">
        <v>20</v>
      </c>
      <c r="E18" s="1">
        <v>21</v>
      </c>
      <c r="F18" s="1">
        <v>22</v>
      </c>
      <c r="G18" s="1">
        <v>23</v>
      </c>
      <c r="H18" s="1">
        <v>24</v>
      </c>
      <c r="I18" s="1"/>
      <c r="J18" s="48">
        <v>0.42708333333333331</v>
      </c>
    </row>
    <row r="19" spans="1:10" x14ac:dyDescent="0.6">
      <c r="A19" s="59">
        <v>17</v>
      </c>
      <c r="B19" s="1">
        <v>25</v>
      </c>
      <c r="C19" s="1">
        <v>26</v>
      </c>
      <c r="D19" s="1">
        <v>27</v>
      </c>
      <c r="E19" s="1">
        <v>28</v>
      </c>
      <c r="F19" s="1">
        <v>29</v>
      </c>
      <c r="G19" s="1">
        <v>30</v>
      </c>
      <c r="H19" s="1">
        <v>1</v>
      </c>
      <c r="I19" s="1"/>
      <c r="J19" s="48">
        <v>0.4375</v>
      </c>
    </row>
    <row r="20" spans="1:10" x14ac:dyDescent="0.6">
      <c r="A20" s="59">
        <v>18</v>
      </c>
      <c r="B20" s="1">
        <v>2</v>
      </c>
      <c r="C20" s="1">
        <v>3</v>
      </c>
      <c r="D20" s="1">
        <v>4</v>
      </c>
      <c r="E20" s="1">
        <v>5</v>
      </c>
      <c r="F20" s="1">
        <v>6</v>
      </c>
      <c r="G20" s="1">
        <v>7</v>
      </c>
      <c r="H20" s="1">
        <v>8</v>
      </c>
      <c r="I20" s="1"/>
      <c r="J20" s="48">
        <v>0.44791666666666669</v>
      </c>
    </row>
    <row r="21" spans="1:10" x14ac:dyDescent="0.6">
      <c r="A21" s="59">
        <v>19</v>
      </c>
      <c r="B21" s="1">
        <v>9</v>
      </c>
      <c r="C21" s="1">
        <v>10</v>
      </c>
      <c r="D21" s="1">
        <v>11</v>
      </c>
      <c r="E21" s="1">
        <v>12</v>
      </c>
      <c r="F21" s="1">
        <v>13</v>
      </c>
      <c r="G21" s="1">
        <v>14</v>
      </c>
      <c r="H21" s="1">
        <v>15</v>
      </c>
      <c r="I21" s="1"/>
      <c r="J21" s="48">
        <v>0.45833333333333331</v>
      </c>
    </row>
    <row r="22" spans="1:10" x14ac:dyDescent="0.6">
      <c r="A22" s="59">
        <v>20</v>
      </c>
      <c r="B22" s="1">
        <v>16</v>
      </c>
      <c r="C22" s="1">
        <v>17</v>
      </c>
      <c r="D22" s="1">
        <v>18</v>
      </c>
      <c r="E22" s="1">
        <v>19</v>
      </c>
      <c r="F22" s="1">
        <v>20</v>
      </c>
      <c r="G22" s="1">
        <v>21</v>
      </c>
      <c r="H22" s="1">
        <v>22</v>
      </c>
      <c r="I22" s="1"/>
      <c r="J22" s="48">
        <v>0.46875</v>
      </c>
    </row>
    <row r="23" spans="1:10" x14ac:dyDescent="0.6">
      <c r="A23" s="59">
        <v>21</v>
      </c>
      <c r="B23" s="1">
        <v>23</v>
      </c>
      <c r="C23" s="1">
        <v>24</v>
      </c>
      <c r="D23" s="1">
        <v>25</v>
      </c>
      <c r="E23" s="1">
        <v>26</v>
      </c>
      <c r="F23" s="1">
        <v>27</v>
      </c>
      <c r="G23" s="1">
        <v>28</v>
      </c>
      <c r="H23" s="1">
        <v>29</v>
      </c>
      <c r="I23" s="1"/>
      <c r="J23" s="48">
        <v>0.47916666666666669</v>
      </c>
    </row>
    <row r="24" spans="1:10" x14ac:dyDescent="0.6">
      <c r="A24" s="59">
        <v>22</v>
      </c>
      <c r="B24" s="1">
        <v>30</v>
      </c>
      <c r="C24" s="1">
        <v>31</v>
      </c>
      <c r="D24" s="1">
        <v>1</v>
      </c>
      <c r="E24" s="1">
        <v>2</v>
      </c>
      <c r="F24" s="1">
        <v>3</v>
      </c>
      <c r="G24" s="1">
        <v>4</v>
      </c>
      <c r="H24" s="1">
        <v>5</v>
      </c>
      <c r="I24" s="1"/>
      <c r="J24" s="48">
        <v>0.48958333333333331</v>
      </c>
    </row>
    <row r="25" spans="1:10" x14ac:dyDescent="0.6">
      <c r="A25" s="59">
        <v>23</v>
      </c>
      <c r="B25" s="1">
        <v>6</v>
      </c>
      <c r="C25" s="1">
        <v>7</v>
      </c>
      <c r="D25" s="1">
        <v>8</v>
      </c>
      <c r="E25" s="1">
        <v>9</v>
      </c>
      <c r="F25" s="1">
        <v>10</v>
      </c>
      <c r="G25" s="1">
        <v>11</v>
      </c>
      <c r="H25" s="1">
        <v>12</v>
      </c>
      <c r="I25" s="1"/>
      <c r="J25" s="48">
        <v>0.5</v>
      </c>
    </row>
    <row r="26" spans="1:10" x14ac:dyDescent="0.6">
      <c r="A26" s="59">
        <v>24</v>
      </c>
      <c r="B26" s="1">
        <v>13</v>
      </c>
      <c r="C26" s="1">
        <v>14</v>
      </c>
      <c r="D26" s="1">
        <v>15</v>
      </c>
      <c r="E26" s="1">
        <v>16</v>
      </c>
      <c r="F26" s="1">
        <v>17</v>
      </c>
      <c r="G26" s="1">
        <v>18</v>
      </c>
      <c r="H26" s="1">
        <v>19</v>
      </c>
      <c r="I26" s="1"/>
      <c r="J26" s="48">
        <v>0.51041666666666663</v>
      </c>
    </row>
    <row r="27" spans="1:10" x14ac:dyDescent="0.6">
      <c r="A27" s="59">
        <v>25</v>
      </c>
      <c r="B27" s="1">
        <v>20</v>
      </c>
      <c r="C27" s="1">
        <v>21</v>
      </c>
      <c r="D27" s="1">
        <v>22</v>
      </c>
      <c r="E27" s="1">
        <v>23</v>
      </c>
      <c r="F27" s="1">
        <v>24</v>
      </c>
      <c r="G27" s="1">
        <v>25</v>
      </c>
      <c r="H27" s="1">
        <v>26</v>
      </c>
      <c r="I27" s="1"/>
      <c r="J27" s="48">
        <v>0.52083333333333337</v>
      </c>
    </row>
    <row r="28" spans="1:10" x14ac:dyDescent="0.6">
      <c r="A28" s="59">
        <v>26</v>
      </c>
      <c r="B28" s="1">
        <v>27</v>
      </c>
      <c r="C28" s="1">
        <v>28</v>
      </c>
      <c r="D28" s="1">
        <v>29</v>
      </c>
      <c r="E28" s="1">
        <v>30</v>
      </c>
      <c r="F28" s="1">
        <v>1</v>
      </c>
      <c r="G28" s="1">
        <v>2</v>
      </c>
      <c r="H28" s="1">
        <v>3</v>
      </c>
      <c r="I28" s="1"/>
      <c r="J28" s="48">
        <v>0.53125</v>
      </c>
    </row>
    <row r="29" spans="1:10" x14ac:dyDescent="0.6">
      <c r="A29" s="59">
        <v>27</v>
      </c>
      <c r="B29" s="1">
        <v>4</v>
      </c>
      <c r="C29" s="1">
        <v>5</v>
      </c>
      <c r="D29" s="1">
        <v>6</v>
      </c>
      <c r="E29" s="1">
        <v>7</v>
      </c>
      <c r="F29" s="1">
        <v>8</v>
      </c>
      <c r="G29" s="1">
        <v>9</v>
      </c>
      <c r="H29" s="1">
        <v>10</v>
      </c>
      <c r="I29" s="1"/>
      <c r="J29" s="48">
        <v>0.54166666666666663</v>
      </c>
    </row>
    <row r="30" spans="1:10" x14ac:dyDescent="0.6">
      <c r="A30" s="59">
        <v>28</v>
      </c>
      <c r="B30" s="1">
        <v>11</v>
      </c>
      <c r="C30" s="1">
        <v>12</v>
      </c>
      <c r="D30" s="1">
        <v>13</v>
      </c>
      <c r="E30" s="1">
        <v>14</v>
      </c>
      <c r="F30" s="1">
        <v>15</v>
      </c>
      <c r="G30" s="1">
        <v>16</v>
      </c>
      <c r="H30" s="1">
        <v>17</v>
      </c>
      <c r="I30" s="1"/>
      <c r="J30" s="48">
        <v>0.55208333333333337</v>
      </c>
    </row>
    <row r="31" spans="1:10" x14ac:dyDescent="0.6">
      <c r="A31" s="59">
        <v>29</v>
      </c>
      <c r="B31" s="1">
        <v>18</v>
      </c>
      <c r="C31" s="1">
        <v>19</v>
      </c>
      <c r="D31" s="1">
        <v>20</v>
      </c>
      <c r="E31" s="1">
        <v>21</v>
      </c>
      <c r="F31" s="1">
        <v>22</v>
      </c>
      <c r="G31" s="1">
        <v>23</v>
      </c>
      <c r="H31" s="1">
        <v>24</v>
      </c>
      <c r="I31" s="1"/>
      <c r="J31" s="48">
        <v>0.5625</v>
      </c>
    </row>
    <row r="32" spans="1:10" x14ac:dyDescent="0.6">
      <c r="A32" s="59">
        <v>30</v>
      </c>
      <c r="B32" s="1">
        <v>25</v>
      </c>
      <c r="C32" s="1">
        <v>26</v>
      </c>
      <c r="D32" s="1">
        <v>27</v>
      </c>
      <c r="E32" s="1">
        <v>28</v>
      </c>
      <c r="F32" s="1">
        <v>29</v>
      </c>
      <c r="G32" s="1">
        <v>30</v>
      </c>
      <c r="H32" s="1">
        <v>31</v>
      </c>
      <c r="I32" s="1"/>
      <c r="J32" s="48">
        <v>0.57291666666666663</v>
      </c>
    </row>
    <row r="33" spans="1:10" x14ac:dyDescent="0.6">
      <c r="A33" s="59">
        <v>31</v>
      </c>
      <c r="B33" s="1">
        <v>1</v>
      </c>
      <c r="C33" s="1">
        <v>2</v>
      </c>
      <c r="D33" s="1">
        <v>3</v>
      </c>
      <c r="E33" s="1">
        <v>4</v>
      </c>
      <c r="F33" s="1">
        <v>5</v>
      </c>
      <c r="G33" s="1">
        <v>6</v>
      </c>
      <c r="H33" s="1">
        <v>7</v>
      </c>
      <c r="I33" s="1"/>
      <c r="J33" s="48">
        <v>0.58333333333333337</v>
      </c>
    </row>
    <row r="34" spans="1:10" x14ac:dyDescent="0.6">
      <c r="A34" s="59">
        <v>32</v>
      </c>
      <c r="B34" s="1">
        <v>8</v>
      </c>
      <c r="C34" s="1">
        <v>9</v>
      </c>
      <c r="D34" s="1">
        <v>10</v>
      </c>
      <c r="E34" s="1">
        <v>11</v>
      </c>
      <c r="F34" s="1">
        <v>12</v>
      </c>
      <c r="G34" s="1">
        <v>13</v>
      </c>
      <c r="H34" s="1">
        <v>14</v>
      </c>
      <c r="I34" s="1"/>
      <c r="J34" s="48">
        <v>0.59375</v>
      </c>
    </row>
    <row r="35" spans="1:10" x14ac:dyDescent="0.6">
      <c r="A35" s="59">
        <v>33</v>
      </c>
      <c r="B35" s="1">
        <v>15</v>
      </c>
      <c r="C35" s="1">
        <v>16</v>
      </c>
      <c r="D35" s="1">
        <v>17</v>
      </c>
      <c r="E35" s="1">
        <v>18</v>
      </c>
      <c r="F35" s="1">
        <v>19</v>
      </c>
      <c r="G35" s="1">
        <v>20</v>
      </c>
      <c r="H35" s="1">
        <v>21</v>
      </c>
      <c r="I35" s="1"/>
      <c r="J35" s="48">
        <v>0.60416666666666663</v>
      </c>
    </row>
    <row r="36" spans="1:10" x14ac:dyDescent="0.6">
      <c r="A36" s="59">
        <v>34</v>
      </c>
      <c r="B36" s="1">
        <v>22</v>
      </c>
      <c r="C36" s="1">
        <v>23</v>
      </c>
      <c r="D36" s="1">
        <v>24</v>
      </c>
      <c r="E36" s="1">
        <v>25</v>
      </c>
      <c r="F36" s="1">
        <v>26</v>
      </c>
      <c r="G36" s="1">
        <v>27</v>
      </c>
      <c r="H36" s="1">
        <v>28</v>
      </c>
      <c r="I36" s="1"/>
      <c r="J36" s="48">
        <v>0.61458333333333337</v>
      </c>
    </row>
    <row r="37" spans="1:10" x14ac:dyDescent="0.6">
      <c r="A37" s="59">
        <v>35</v>
      </c>
      <c r="B37" s="1">
        <v>29</v>
      </c>
      <c r="C37" s="1">
        <v>30</v>
      </c>
      <c r="D37" s="1">
        <v>1</v>
      </c>
      <c r="E37" s="1">
        <v>2</v>
      </c>
      <c r="F37" s="1">
        <v>3</v>
      </c>
      <c r="G37" s="1">
        <v>4</v>
      </c>
      <c r="H37" s="1">
        <v>5</v>
      </c>
      <c r="I37" s="1"/>
      <c r="J37" s="48">
        <v>0.625</v>
      </c>
    </row>
    <row r="38" spans="1:10" x14ac:dyDescent="0.6">
      <c r="A38" s="59">
        <v>36</v>
      </c>
      <c r="B38" s="1">
        <v>6</v>
      </c>
      <c r="C38" s="1">
        <v>7</v>
      </c>
      <c r="D38" s="1">
        <v>8</v>
      </c>
      <c r="E38" s="1">
        <v>9</v>
      </c>
      <c r="F38" s="1">
        <v>10</v>
      </c>
      <c r="G38" s="1">
        <v>11</v>
      </c>
      <c r="H38" s="1">
        <v>12</v>
      </c>
      <c r="I38" s="1"/>
      <c r="J38" s="48">
        <v>0.63541666666666663</v>
      </c>
    </row>
    <row r="39" spans="1:10" x14ac:dyDescent="0.6">
      <c r="A39" s="59">
        <v>37</v>
      </c>
      <c r="B39" s="1">
        <v>13</v>
      </c>
      <c r="C39" s="1">
        <v>14</v>
      </c>
      <c r="D39" s="1">
        <v>15</v>
      </c>
      <c r="E39" s="1">
        <v>16</v>
      </c>
      <c r="F39" s="1">
        <v>17</v>
      </c>
      <c r="G39" s="1">
        <v>18</v>
      </c>
      <c r="H39" s="1">
        <v>19</v>
      </c>
      <c r="I39" s="1"/>
      <c r="J39" s="48">
        <v>0.64583333333333337</v>
      </c>
    </row>
    <row r="40" spans="1:10" x14ac:dyDescent="0.6">
      <c r="A40" s="59">
        <v>38</v>
      </c>
      <c r="B40" s="1">
        <v>20</v>
      </c>
      <c r="C40" s="1">
        <v>21</v>
      </c>
      <c r="D40" s="1">
        <v>22</v>
      </c>
      <c r="E40" s="1">
        <v>23</v>
      </c>
      <c r="F40" s="1">
        <v>24</v>
      </c>
      <c r="G40" s="1">
        <v>25</v>
      </c>
      <c r="H40" s="1">
        <v>26</v>
      </c>
      <c r="I40" s="1"/>
      <c r="J40" s="48">
        <v>0.65625</v>
      </c>
    </row>
    <row r="41" spans="1:10" x14ac:dyDescent="0.6">
      <c r="A41" s="59">
        <v>39</v>
      </c>
      <c r="B41" s="1">
        <v>27</v>
      </c>
      <c r="C41" s="1">
        <v>28</v>
      </c>
      <c r="D41" s="1">
        <v>29</v>
      </c>
      <c r="E41" s="1">
        <v>30</v>
      </c>
      <c r="F41" s="1">
        <v>31</v>
      </c>
      <c r="G41" s="1">
        <v>1</v>
      </c>
      <c r="H41" s="1">
        <v>2</v>
      </c>
      <c r="I41" s="1"/>
      <c r="J41" s="48">
        <v>0.66666666666666663</v>
      </c>
    </row>
    <row r="42" spans="1:10" x14ac:dyDescent="0.6">
      <c r="A42" s="59">
        <v>40</v>
      </c>
      <c r="B42" s="1">
        <v>3</v>
      </c>
      <c r="C42" s="1">
        <v>4</v>
      </c>
      <c r="D42" s="1">
        <v>5</v>
      </c>
      <c r="E42" s="1">
        <v>6</v>
      </c>
      <c r="F42" s="1">
        <v>7</v>
      </c>
      <c r="G42" s="1">
        <v>8</v>
      </c>
      <c r="H42" s="1">
        <v>9</v>
      </c>
      <c r="I42" s="1"/>
      <c r="J42" s="48">
        <v>0.67708333333333337</v>
      </c>
    </row>
    <row r="43" spans="1:10" x14ac:dyDescent="0.6">
      <c r="A43" s="59">
        <v>41</v>
      </c>
      <c r="B43" s="1">
        <v>10</v>
      </c>
      <c r="C43" s="1">
        <v>11</v>
      </c>
      <c r="D43" s="1">
        <v>12</v>
      </c>
      <c r="E43" s="1">
        <v>13</v>
      </c>
      <c r="F43" s="1">
        <v>14</v>
      </c>
      <c r="G43" s="1">
        <v>15</v>
      </c>
      <c r="H43" s="1">
        <v>16</v>
      </c>
      <c r="I43" s="1"/>
      <c r="J43" s="48">
        <v>0.6875</v>
      </c>
    </row>
    <row r="44" spans="1:10" x14ac:dyDescent="0.6">
      <c r="A44" s="59">
        <v>42</v>
      </c>
      <c r="B44" s="1">
        <v>17</v>
      </c>
      <c r="C44" s="1">
        <v>18</v>
      </c>
      <c r="D44" s="1">
        <v>19</v>
      </c>
      <c r="E44" s="1">
        <v>20</v>
      </c>
      <c r="F44" s="1">
        <v>21</v>
      </c>
      <c r="G44" s="1">
        <v>22</v>
      </c>
      <c r="H44" s="1">
        <v>23</v>
      </c>
      <c r="I44" s="1"/>
      <c r="J44" s="48">
        <v>0.69791666666666663</v>
      </c>
    </row>
    <row r="45" spans="1:10" x14ac:dyDescent="0.6">
      <c r="A45" s="59">
        <v>43</v>
      </c>
      <c r="B45" s="1">
        <v>24</v>
      </c>
      <c r="C45" s="1">
        <v>25</v>
      </c>
      <c r="D45" s="1">
        <v>26</v>
      </c>
      <c r="E45" s="1">
        <v>27</v>
      </c>
      <c r="F45" s="1">
        <v>28</v>
      </c>
      <c r="G45" s="1">
        <v>29</v>
      </c>
      <c r="H45" s="1">
        <v>30</v>
      </c>
      <c r="I45" s="1"/>
      <c r="J45" s="48">
        <v>0.70833333333333337</v>
      </c>
    </row>
    <row r="46" spans="1:10" x14ac:dyDescent="0.6">
      <c r="A46" s="59">
        <v>44</v>
      </c>
      <c r="B46" s="1">
        <v>1</v>
      </c>
      <c r="C46" s="1">
        <v>2</v>
      </c>
      <c r="D46" s="1">
        <v>3</v>
      </c>
      <c r="E46" s="1">
        <v>4</v>
      </c>
      <c r="F46" s="1">
        <v>5</v>
      </c>
      <c r="G46" s="1">
        <v>6</v>
      </c>
      <c r="H46" s="1">
        <v>7</v>
      </c>
      <c r="I46" s="1"/>
      <c r="J46" s="48">
        <v>0.71875</v>
      </c>
    </row>
    <row r="47" spans="1:10" x14ac:dyDescent="0.6">
      <c r="A47" s="59">
        <v>45</v>
      </c>
      <c r="B47" s="1">
        <v>8</v>
      </c>
      <c r="C47" s="1">
        <v>9</v>
      </c>
      <c r="D47" s="1">
        <v>10</v>
      </c>
      <c r="E47" s="1">
        <v>11</v>
      </c>
      <c r="F47" s="1">
        <v>12</v>
      </c>
      <c r="G47" s="1">
        <v>13</v>
      </c>
      <c r="H47" s="1">
        <v>14</v>
      </c>
      <c r="I47" s="1"/>
      <c r="J47" s="48">
        <v>0.72916666666666663</v>
      </c>
    </row>
    <row r="48" spans="1:10" x14ac:dyDescent="0.6">
      <c r="A48" s="59">
        <v>46</v>
      </c>
      <c r="B48" s="1">
        <v>15</v>
      </c>
      <c r="C48" s="1">
        <v>16</v>
      </c>
      <c r="D48" s="1">
        <v>17</v>
      </c>
      <c r="E48" s="1">
        <v>18</v>
      </c>
      <c r="F48" s="1">
        <v>19</v>
      </c>
      <c r="G48" s="1">
        <v>20</v>
      </c>
      <c r="H48" s="1">
        <v>21</v>
      </c>
      <c r="I48" s="1"/>
      <c r="J48" s="48">
        <v>0.73958333333333337</v>
      </c>
    </row>
    <row r="49" spans="1:10" x14ac:dyDescent="0.6">
      <c r="A49" s="59">
        <v>47</v>
      </c>
      <c r="B49" s="1">
        <v>22</v>
      </c>
      <c r="C49" s="1">
        <v>23</v>
      </c>
      <c r="D49" s="1">
        <v>24</v>
      </c>
      <c r="E49" s="1">
        <v>25</v>
      </c>
      <c r="F49" s="1">
        <v>26</v>
      </c>
      <c r="G49" s="1">
        <v>27</v>
      </c>
      <c r="H49" s="1">
        <v>28</v>
      </c>
      <c r="I49" s="1"/>
      <c r="J49" s="48">
        <v>0.75</v>
      </c>
    </row>
    <row r="50" spans="1:10" x14ac:dyDescent="0.6">
      <c r="A50" s="59">
        <v>48</v>
      </c>
      <c r="B50" s="1">
        <v>29</v>
      </c>
      <c r="C50" s="1">
        <v>30</v>
      </c>
      <c r="D50" s="1">
        <v>31</v>
      </c>
      <c r="E50" s="1">
        <v>1</v>
      </c>
      <c r="F50" s="1">
        <v>2</v>
      </c>
      <c r="G50" s="1">
        <v>3</v>
      </c>
      <c r="H50" s="1">
        <v>4</v>
      </c>
      <c r="I50" s="1"/>
      <c r="J50" s="48">
        <v>0.76041666666666663</v>
      </c>
    </row>
    <row r="51" spans="1:10" x14ac:dyDescent="0.6">
      <c r="A51" s="59">
        <v>49</v>
      </c>
      <c r="B51" s="1">
        <v>5</v>
      </c>
      <c r="C51" s="1">
        <v>6</v>
      </c>
      <c r="D51" s="1">
        <v>7</v>
      </c>
      <c r="E51" s="1">
        <v>8</v>
      </c>
      <c r="F51" s="1">
        <v>9</v>
      </c>
      <c r="G51" s="1">
        <v>10</v>
      </c>
      <c r="H51" s="1">
        <v>11</v>
      </c>
      <c r="I51" s="1"/>
      <c r="J51" s="48">
        <v>0.77083333333333337</v>
      </c>
    </row>
    <row r="52" spans="1:10" x14ac:dyDescent="0.6">
      <c r="A52" s="59">
        <v>50</v>
      </c>
      <c r="B52" s="1">
        <v>12</v>
      </c>
      <c r="C52" s="1">
        <v>13</v>
      </c>
      <c r="D52" s="1">
        <v>14</v>
      </c>
      <c r="E52" s="1">
        <v>15</v>
      </c>
      <c r="F52" s="1">
        <v>16</v>
      </c>
      <c r="G52" s="1">
        <v>17</v>
      </c>
      <c r="H52" s="1">
        <v>18</v>
      </c>
      <c r="I52" s="1"/>
      <c r="J52" s="48">
        <v>0.78125</v>
      </c>
    </row>
    <row r="53" spans="1:10" x14ac:dyDescent="0.6">
      <c r="A53" s="59">
        <v>51</v>
      </c>
      <c r="B53" s="1">
        <v>19</v>
      </c>
      <c r="C53" s="1">
        <v>20</v>
      </c>
      <c r="D53" s="1">
        <v>21</v>
      </c>
      <c r="E53" s="1">
        <v>22</v>
      </c>
      <c r="F53" s="1">
        <v>23</v>
      </c>
      <c r="G53" s="1">
        <v>24</v>
      </c>
      <c r="H53" s="1">
        <v>25</v>
      </c>
      <c r="I53" s="1"/>
      <c r="J53" s="48">
        <v>0.79166666666666663</v>
      </c>
    </row>
    <row r="54" spans="1:10" x14ac:dyDescent="0.6">
      <c r="A54" s="59">
        <v>52</v>
      </c>
      <c r="B54" s="1">
        <v>26</v>
      </c>
      <c r="C54" s="1">
        <v>27</v>
      </c>
      <c r="D54" s="1">
        <v>28</v>
      </c>
      <c r="E54" s="1">
        <v>29</v>
      </c>
      <c r="F54" s="1">
        <v>30</v>
      </c>
      <c r="G54" s="1">
        <v>31</v>
      </c>
      <c r="J54" s="48">
        <v>0.80208333333333337</v>
      </c>
    </row>
    <row r="55" spans="1:10" x14ac:dyDescent="0.6">
      <c r="J55" s="48">
        <v>0.8125</v>
      </c>
    </row>
    <row r="56" spans="1:10" x14ac:dyDescent="0.6">
      <c r="J56" s="48">
        <v>0.82291666666666663</v>
      </c>
    </row>
    <row r="57" spans="1:10" x14ac:dyDescent="0.6">
      <c r="J57" s="48">
        <v>0.83333333333333337</v>
      </c>
    </row>
    <row r="58" spans="1:10" x14ac:dyDescent="0.6">
      <c r="J58" s="48">
        <v>0.84375</v>
      </c>
    </row>
    <row r="59" spans="1:10" x14ac:dyDescent="0.6">
      <c r="J59" s="48">
        <v>0.85416666666666663</v>
      </c>
    </row>
    <row r="60" spans="1:10" x14ac:dyDescent="0.6">
      <c r="J60" s="48">
        <v>0.86458333333333337</v>
      </c>
    </row>
    <row r="61" spans="1:10" x14ac:dyDescent="0.6">
      <c r="J61" s="48">
        <v>0.875</v>
      </c>
    </row>
    <row r="62" spans="1:10" x14ac:dyDescent="0.6">
      <c r="J62" s="48">
        <v>0.88541666666666663</v>
      </c>
    </row>
    <row r="63" spans="1:10" x14ac:dyDescent="0.6">
      <c r="J63" s="48">
        <v>0.89583333333333337</v>
      </c>
    </row>
    <row r="64" spans="1:10" x14ac:dyDescent="0.6">
      <c r="J64" s="48">
        <v>0.90625</v>
      </c>
    </row>
    <row r="65" spans="10:10" x14ac:dyDescent="0.6">
      <c r="J65" s="48">
        <v>0.91666666666666663</v>
      </c>
    </row>
    <row r="66" spans="10:10" x14ac:dyDescent="0.6">
      <c r="J66" s="48">
        <v>0.92708333333333337</v>
      </c>
    </row>
    <row r="67" spans="10:10" x14ac:dyDescent="0.6">
      <c r="J67" s="48">
        <v>0.9375</v>
      </c>
    </row>
    <row r="68" spans="10:10" x14ac:dyDescent="0.6">
      <c r="J68" s="48">
        <v>0.94791666666666663</v>
      </c>
    </row>
    <row r="69" spans="10:10" x14ac:dyDescent="0.6">
      <c r="J69" s="48">
        <v>0.95833333333333337</v>
      </c>
    </row>
    <row r="70" spans="10:10" x14ac:dyDescent="0.6">
      <c r="J70" s="48">
        <v>0.96875</v>
      </c>
    </row>
    <row r="71" spans="10:10" x14ac:dyDescent="0.6">
      <c r="J71" s="48">
        <v>0.97916666666666663</v>
      </c>
    </row>
    <row r="72" spans="10:10" x14ac:dyDescent="0.6">
      <c r="J72" s="48">
        <v>0.98958333333333337</v>
      </c>
    </row>
    <row r="73" spans="10:10" x14ac:dyDescent="0.6">
      <c r="J73" s="48">
        <v>0</v>
      </c>
    </row>
    <row r="74" spans="10:10" x14ac:dyDescent="0.6">
      <c r="J74" s="48">
        <v>5.2083333333333336E-2</v>
      </c>
    </row>
    <row r="75" spans="10:10" x14ac:dyDescent="0.6">
      <c r="J75" s="48">
        <v>6.25E-2</v>
      </c>
    </row>
    <row r="76" spans="10:10" x14ac:dyDescent="0.6">
      <c r="J76" s="48">
        <v>7.2916666666666671E-2</v>
      </c>
    </row>
    <row r="77" spans="10:10" x14ac:dyDescent="0.6">
      <c r="J77" s="48">
        <v>8.3333333333333329E-2</v>
      </c>
    </row>
    <row r="78" spans="10:10" x14ac:dyDescent="0.6">
      <c r="J78" s="48">
        <v>9.375E-2</v>
      </c>
    </row>
    <row r="79" spans="10:10" x14ac:dyDescent="0.6">
      <c r="J79" s="48">
        <v>0.10416666666666667</v>
      </c>
    </row>
    <row r="80" spans="10:10" x14ac:dyDescent="0.6">
      <c r="J80" s="48">
        <v>0.11458333333333333</v>
      </c>
    </row>
    <row r="81" spans="10:10" x14ac:dyDescent="0.6">
      <c r="J81" s="48">
        <v>0.125</v>
      </c>
    </row>
    <row r="82" spans="10:10" x14ac:dyDescent="0.6">
      <c r="J82" s="48">
        <v>0.13541666666666666</v>
      </c>
    </row>
    <row r="83" spans="10:10" x14ac:dyDescent="0.6">
      <c r="J83" s="48">
        <v>0.14583333333333334</v>
      </c>
    </row>
    <row r="84" spans="10:10" x14ac:dyDescent="0.6">
      <c r="J84" s="48">
        <v>0.15625</v>
      </c>
    </row>
    <row r="85" spans="10:10" x14ac:dyDescent="0.6">
      <c r="J85" s="48">
        <v>0.16666666666666666</v>
      </c>
    </row>
    <row r="86" spans="10:10" x14ac:dyDescent="0.6">
      <c r="J86" s="48">
        <v>0.17708333333333334</v>
      </c>
    </row>
    <row r="87" spans="10:10" x14ac:dyDescent="0.6">
      <c r="J87" s="48">
        <v>0.1875</v>
      </c>
    </row>
    <row r="88" spans="10:10" x14ac:dyDescent="0.6">
      <c r="J88" s="48">
        <v>0.19791666666666666</v>
      </c>
    </row>
    <row r="89" spans="10:10" x14ac:dyDescent="0.6">
      <c r="J89" s="48">
        <v>0.20833333333333334</v>
      </c>
    </row>
    <row r="90" spans="10:10" x14ac:dyDescent="0.6">
      <c r="J90" s="48">
        <v>0.21875</v>
      </c>
    </row>
    <row r="91" spans="10:10" x14ac:dyDescent="0.6">
      <c r="J91" s="48">
        <v>0.22916666666666666</v>
      </c>
    </row>
    <row r="92" spans="10:10" x14ac:dyDescent="0.6">
      <c r="J92" s="48">
        <v>0.23958333333333334</v>
      </c>
    </row>
    <row r="93" spans="10:10" x14ac:dyDescent="0.6">
      <c r="J93" s="48">
        <v>0.25</v>
      </c>
    </row>
  </sheetData>
  <phoneticPr fontId="9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EE7229-DFDA-47F6-B8F6-CC2DDF1C169F}">
  <sheetPr>
    <pageSetUpPr fitToPage="1"/>
  </sheetPr>
  <dimension ref="A1:AH28"/>
  <sheetViews>
    <sheetView topLeftCell="A9" zoomScale="85" zoomScaleNormal="85" workbookViewId="0">
      <selection activeCell="B28" sqref="B28:C28"/>
    </sheetView>
  </sheetViews>
  <sheetFormatPr baseColWidth="10" defaultColWidth="11.41796875" defaultRowHeight="14.4" x14ac:dyDescent="0.55000000000000004"/>
  <cols>
    <col min="1" max="1" width="1.41796875" customWidth="1"/>
    <col min="2" max="2" width="18.578125" bestFit="1" customWidth="1"/>
    <col min="3" max="3" width="6" customWidth="1"/>
    <col min="4" max="4" width="1" customWidth="1"/>
    <col min="5" max="10" width="8.41796875" customWidth="1"/>
    <col min="11" max="11" width="10.578125" customWidth="1"/>
    <col min="12" max="12" width="1" customWidth="1"/>
    <col min="13" max="15" width="8.41796875" customWidth="1"/>
    <col min="16" max="16" width="9.578125" customWidth="1"/>
    <col min="17" max="17" width="1" customWidth="1"/>
    <col min="18" max="18" width="8.41796875" customWidth="1"/>
    <col min="19" max="19" width="10.578125" customWidth="1"/>
    <col min="20" max="20" width="1" customWidth="1"/>
    <col min="21" max="21" width="11.83984375" customWidth="1"/>
    <col min="22" max="22" width="10.578125" customWidth="1"/>
    <col min="23" max="23" width="1" customWidth="1"/>
    <col min="24" max="24" width="11.83984375" customWidth="1"/>
    <col min="25" max="25" width="10.578125" customWidth="1"/>
    <col min="26" max="26" width="1" customWidth="1"/>
    <col min="27" max="27" width="8.26171875" customWidth="1"/>
    <col min="28" max="28" width="10.578125" customWidth="1"/>
    <col min="29" max="29" width="1" customWidth="1"/>
    <col min="30" max="30" width="11.83984375" customWidth="1"/>
    <col min="31" max="31" width="10.578125" customWidth="1"/>
    <col min="32" max="32" width="1" customWidth="1"/>
    <col min="33" max="33" width="20.15625" customWidth="1"/>
    <col min="34" max="34" width="1.578125" customWidth="1"/>
  </cols>
  <sheetData>
    <row r="1" spans="1:34" ht="14.7" thickBot="1" x14ac:dyDescent="0.6"/>
    <row r="2" spans="1:34" ht="21" customHeight="1" thickTop="1" thickBot="1" x14ac:dyDescent="0.6">
      <c r="B2" s="35">
        <v>2021</v>
      </c>
      <c r="E2" s="85" t="s">
        <v>69</v>
      </c>
      <c r="F2" s="86"/>
      <c r="G2" s="87"/>
    </row>
    <row r="3" spans="1:34" ht="15" thickTop="1" thickBot="1" x14ac:dyDescent="0.6"/>
    <row r="4" spans="1:34" ht="21" customHeight="1" thickBot="1" x14ac:dyDescent="0.6">
      <c r="B4" s="80" t="s">
        <v>59</v>
      </c>
      <c r="C4" s="88"/>
      <c r="D4" s="88"/>
      <c r="E4" s="88"/>
      <c r="F4" s="81"/>
      <c r="G4" s="89" t="str">
        <f ca="1">MID(CELL("nomfichier",$G$4),FIND("]",CELL("nomfichier",$G$4))+1,32)</f>
        <v>Chronopost Marignane (13)</v>
      </c>
      <c r="H4" s="89"/>
      <c r="I4" s="89"/>
      <c r="J4" s="89"/>
      <c r="K4" s="90"/>
    </row>
    <row r="5" spans="1:34" ht="14.7" thickBot="1" x14ac:dyDescent="0.6"/>
    <row r="6" spans="1:34" ht="21" customHeight="1" thickTop="1" thickBot="1" x14ac:dyDescent="0.6">
      <c r="B6" s="49" t="s">
        <v>53</v>
      </c>
      <c r="E6" s="80" t="s">
        <v>38</v>
      </c>
      <c r="F6" s="81"/>
      <c r="G6" s="91"/>
      <c r="H6" s="91"/>
      <c r="I6" s="91"/>
      <c r="J6" s="91"/>
      <c r="K6" s="92"/>
      <c r="AG6" s="11">
        <f>AG18</f>
        <v>1290.6000000000001</v>
      </c>
    </row>
    <row r="7" spans="1:34" ht="21" customHeight="1" thickTop="1" thickBot="1" x14ac:dyDescent="0.6">
      <c r="B7" s="50"/>
      <c r="C7" s="51"/>
      <c r="D7" s="51"/>
      <c r="E7" s="52"/>
      <c r="F7" s="52"/>
      <c r="G7" s="52"/>
      <c r="H7" s="52"/>
      <c r="I7" s="52"/>
      <c r="J7" s="52"/>
      <c r="K7" s="52"/>
      <c r="L7" s="51"/>
      <c r="M7" s="51"/>
      <c r="N7" s="51"/>
      <c r="O7" s="51"/>
      <c r="AG7" s="54"/>
    </row>
    <row r="8" spans="1:34" ht="21" customHeight="1" thickBot="1" x14ac:dyDescent="0.6">
      <c r="B8" s="50"/>
      <c r="C8" s="51"/>
      <c r="D8" s="51"/>
      <c r="E8" s="80" t="s">
        <v>60</v>
      </c>
      <c r="F8" s="81"/>
      <c r="G8" s="82">
        <v>1</v>
      </c>
      <c r="H8" s="83"/>
      <c r="I8" s="83"/>
      <c r="J8" s="83"/>
      <c r="K8" s="84"/>
      <c r="L8" s="51"/>
      <c r="M8" s="51"/>
      <c r="N8" s="51"/>
      <c r="O8" s="51"/>
      <c r="AG8" s="54"/>
    </row>
    <row r="9" spans="1:34" ht="14.7" thickBot="1" x14ac:dyDescent="0.6"/>
    <row r="10" spans="1:34" ht="52.5" customHeight="1" thickBot="1" x14ac:dyDescent="0.6">
      <c r="A10" s="10"/>
      <c r="B10" s="70" t="s">
        <v>33</v>
      </c>
      <c r="C10" s="13">
        <v>5</v>
      </c>
      <c r="D10" s="10"/>
      <c r="E10" s="73" t="s">
        <v>24</v>
      </c>
      <c r="F10" s="74"/>
      <c r="G10" s="73" t="s">
        <v>25</v>
      </c>
      <c r="H10" s="74"/>
      <c r="I10" s="36" t="s">
        <v>64</v>
      </c>
      <c r="J10" s="36" t="s">
        <v>32</v>
      </c>
      <c r="K10" s="12" t="s">
        <v>27</v>
      </c>
      <c r="L10" s="10"/>
      <c r="M10" s="73" t="s">
        <v>36</v>
      </c>
      <c r="N10" s="74"/>
      <c r="O10" s="15" t="s">
        <v>37</v>
      </c>
      <c r="P10" s="12" t="s">
        <v>27</v>
      </c>
      <c r="Q10" s="10"/>
      <c r="R10" s="15" t="s">
        <v>61</v>
      </c>
      <c r="S10" s="12" t="s">
        <v>27</v>
      </c>
      <c r="T10" s="10"/>
      <c r="U10" s="16" t="s">
        <v>35</v>
      </c>
      <c r="V10" s="12" t="s">
        <v>27</v>
      </c>
      <c r="W10" s="10"/>
      <c r="X10" s="16" t="s">
        <v>63</v>
      </c>
      <c r="Y10" s="12" t="s">
        <v>27</v>
      </c>
      <c r="Z10" s="10"/>
      <c r="AA10" s="16" t="s">
        <v>62</v>
      </c>
      <c r="AB10" s="12" t="s">
        <v>27</v>
      </c>
      <c r="AC10" s="10"/>
      <c r="AD10" s="16" t="s">
        <v>52</v>
      </c>
      <c r="AE10" s="12" t="s">
        <v>27</v>
      </c>
      <c r="AF10" s="10"/>
      <c r="AG10" s="14" t="s">
        <v>7</v>
      </c>
      <c r="AH10" s="10"/>
    </row>
    <row r="11" spans="1:34" s="21" customFormat="1" ht="21" customHeight="1" x14ac:dyDescent="0.55000000000000004">
      <c r="A11" s="17"/>
      <c r="B11" s="22" t="s">
        <v>51</v>
      </c>
      <c r="C11" s="23">
        <f>VLOOKUP($C$10,' Base des Index'!A:H,2,0)</f>
        <v>31</v>
      </c>
      <c r="D11" s="17"/>
      <c r="E11" s="37"/>
      <c r="F11" s="38"/>
      <c r="G11" s="39"/>
      <c r="H11" s="40"/>
      <c r="I11" s="56">
        <f>((MOD(F11-E11,1)+MOD(H11-G11,1))*24)</f>
        <v>0</v>
      </c>
      <c r="J11" s="53">
        <f t="shared" ref="J11:J17" si="0">((MOD(F11-E11,1)+MOD(H11-G11,1))*$G$8)*24</f>
        <v>0</v>
      </c>
      <c r="K11" s="45">
        <f>IF(ISERROR(J11)*VLOOKUP($B$6,' Base des Index'!$L$1:$M$93,2,FALSE),"",(J11)*VLOOKUP($B$6,' Base des Index'!$L$1:$M$93,2,FALSE))</f>
        <v>0</v>
      </c>
      <c r="L11" s="17"/>
      <c r="M11" s="37"/>
      <c r="N11" s="38"/>
      <c r="O11" s="55">
        <f>MOD(N11-M11,1)</f>
        <v>0</v>
      </c>
      <c r="P11" s="44">
        <f>IF(ISERROR(O11*24)*90,"",(O11*24)*90)</f>
        <v>0</v>
      </c>
      <c r="Q11" s="17"/>
      <c r="R11" s="18"/>
      <c r="S11" s="44">
        <f t="shared" ref="S11:S17" si="1">((R11*$G$8)*20)</f>
        <v>0</v>
      </c>
      <c r="T11" s="17"/>
      <c r="U11" s="18"/>
      <c r="V11" s="44">
        <f t="shared" ref="V11:V17" si="2">SUM(U11*0.6)</f>
        <v>0</v>
      </c>
      <c r="W11" s="17"/>
      <c r="X11" s="18"/>
      <c r="Y11" s="44">
        <f>SUM(X11*$G$8)*25</f>
        <v>0</v>
      </c>
      <c r="Z11" s="17"/>
      <c r="AA11" s="18"/>
      <c r="AB11" s="44">
        <f t="shared" ref="AB11:AB17" si="3">SUM(AA11*$G$8)*100</f>
        <v>0</v>
      </c>
      <c r="AC11" s="17"/>
      <c r="AD11" s="18"/>
      <c r="AE11" s="44">
        <f>AD11</f>
        <v>0</v>
      </c>
      <c r="AF11" s="17"/>
      <c r="AG11" s="20"/>
      <c r="AH11" s="17"/>
    </row>
    <row r="12" spans="1:34" s="21" customFormat="1" ht="21" customHeight="1" x14ac:dyDescent="0.55000000000000004">
      <c r="A12" s="17"/>
      <c r="B12" s="24" t="s">
        <v>40</v>
      </c>
      <c r="C12" s="23">
        <f>VLOOKUP($C$10,' Base des Index'!A:H,3,0)</f>
        <v>1</v>
      </c>
      <c r="D12" s="17"/>
      <c r="E12" s="39"/>
      <c r="F12" s="40"/>
      <c r="G12" s="39"/>
      <c r="H12" s="40"/>
      <c r="I12" s="56">
        <f t="shared" ref="I12:I17" si="4">((MOD(F12-E12,1)+MOD(H12-G12,1))*24)</f>
        <v>0</v>
      </c>
      <c r="J12" s="53">
        <f t="shared" si="0"/>
        <v>0</v>
      </c>
      <c r="K12" s="45">
        <f>IF(ISERROR(J12)*VLOOKUP($B$6,' Base des Index'!$L$1:$M$93,2,FALSE),"",(J12)*VLOOKUP($B$6,' Base des Index'!$L$1:$M$93,2,FALSE))</f>
        <v>0</v>
      </c>
      <c r="L12" s="17"/>
      <c r="M12" s="39"/>
      <c r="N12" s="40"/>
      <c r="O12" s="55">
        <f t="shared" ref="O12:O17" si="5">MOD(N12-M12,1)</f>
        <v>0</v>
      </c>
      <c r="P12" s="44">
        <f>IF(ISERROR(O12*24)*90,"",(O12*24)*90)</f>
        <v>0</v>
      </c>
      <c r="Q12" s="17"/>
      <c r="R12" s="18"/>
      <c r="S12" s="44">
        <f t="shared" si="1"/>
        <v>0</v>
      </c>
      <c r="T12" s="17"/>
      <c r="U12" s="18"/>
      <c r="V12" s="44">
        <f t="shared" si="2"/>
        <v>0</v>
      </c>
      <c r="W12" s="17"/>
      <c r="X12" s="18"/>
      <c r="Y12" s="44">
        <f>SUM(X12*$G$8)*25</f>
        <v>0</v>
      </c>
      <c r="Z12" s="17"/>
      <c r="AA12" s="18"/>
      <c r="AB12" s="44">
        <f t="shared" si="3"/>
        <v>0</v>
      </c>
      <c r="AC12" s="17"/>
      <c r="AD12" s="18"/>
      <c r="AE12" s="44">
        <f t="shared" ref="AE12:AE17" si="6">AD12</f>
        <v>0</v>
      </c>
      <c r="AF12" s="17"/>
      <c r="AG12" s="20"/>
      <c r="AH12" s="17"/>
    </row>
    <row r="13" spans="1:34" s="21" customFormat="1" ht="21" customHeight="1" x14ac:dyDescent="0.55000000000000004">
      <c r="A13" s="17"/>
      <c r="B13" s="24" t="s">
        <v>41</v>
      </c>
      <c r="C13" s="23">
        <f>VLOOKUP($C$10,' Base des Index'!A:H,4,0)</f>
        <v>2</v>
      </c>
      <c r="D13" s="17"/>
      <c r="E13" s="39"/>
      <c r="F13" s="40"/>
      <c r="G13" s="39"/>
      <c r="H13" s="40"/>
      <c r="I13" s="56">
        <f t="shared" si="4"/>
        <v>0</v>
      </c>
      <c r="J13" s="53">
        <f t="shared" si="0"/>
        <v>0</v>
      </c>
      <c r="K13" s="45">
        <f>IF(ISERROR(J13)*VLOOKUP($B$6,' Base des Index'!$L$1:$M$93,2,FALSE),"",(J13)*VLOOKUP($B$6,' Base des Index'!$L$1:$M$93,2,FALSE))</f>
        <v>0</v>
      </c>
      <c r="L13" s="17"/>
      <c r="M13" s="39"/>
      <c r="N13" s="40"/>
      <c r="O13" s="55">
        <f t="shared" si="5"/>
        <v>0</v>
      </c>
      <c r="P13" s="44">
        <f>IF(ISERROR(O13*24)*90,"",(O13*24)*90)</f>
        <v>0</v>
      </c>
      <c r="Q13" s="17"/>
      <c r="R13" s="18"/>
      <c r="S13" s="44">
        <f t="shared" si="1"/>
        <v>0</v>
      </c>
      <c r="T13" s="17"/>
      <c r="U13" s="18"/>
      <c r="V13" s="44">
        <f t="shared" si="2"/>
        <v>0</v>
      </c>
      <c r="W13" s="17"/>
      <c r="X13" s="18"/>
      <c r="Y13" s="44">
        <f>SUM(X13*$G$8)*25</f>
        <v>0</v>
      </c>
      <c r="Z13" s="17"/>
      <c r="AA13" s="18"/>
      <c r="AB13" s="44">
        <f t="shared" si="3"/>
        <v>0</v>
      </c>
      <c r="AC13" s="17"/>
      <c r="AD13" s="18"/>
      <c r="AE13" s="44">
        <f t="shared" si="6"/>
        <v>0</v>
      </c>
      <c r="AF13" s="17"/>
      <c r="AG13" s="20"/>
      <c r="AH13" s="17"/>
    </row>
    <row r="14" spans="1:34" s="21" customFormat="1" ht="21" customHeight="1" x14ac:dyDescent="0.55000000000000004">
      <c r="A14" s="17"/>
      <c r="B14" s="24" t="s">
        <v>34</v>
      </c>
      <c r="C14" s="23">
        <f>VLOOKUP($C$10,' Base des Index'!A:H,5,0)</f>
        <v>3</v>
      </c>
      <c r="D14" s="17"/>
      <c r="E14" s="39"/>
      <c r="F14" s="40"/>
      <c r="G14" s="39"/>
      <c r="H14" s="40"/>
      <c r="I14" s="56">
        <f t="shared" si="4"/>
        <v>0</v>
      </c>
      <c r="J14" s="53">
        <f t="shared" si="0"/>
        <v>0</v>
      </c>
      <c r="K14" s="45">
        <f>IF(ISERROR(J14)*VLOOKUP($B$6,' Base des Index'!$L$1:$M$93,2,FALSE),"",(J14)*VLOOKUP($B$6,' Base des Index'!$L$1:$M$93,2,FALSE))</f>
        <v>0</v>
      </c>
      <c r="L14" s="17"/>
      <c r="M14" s="39"/>
      <c r="N14" s="40"/>
      <c r="O14" s="55">
        <f t="shared" si="5"/>
        <v>0</v>
      </c>
      <c r="P14" s="44">
        <f>IF(ISERROR(O14*24)*90,"",(O14*24)*90)</f>
        <v>0</v>
      </c>
      <c r="Q14" s="17"/>
      <c r="R14" s="18"/>
      <c r="S14" s="44">
        <f t="shared" si="1"/>
        <v>0</v>
      </c>
      <c r="T14" s="17"/>
      <c r="U14" s="18"/>
      <c r="V14" s="44">
        <f t="shared" si="2"/>
        <v>0</v>
      </c>
      <c r="W14" s="17"/>
      <c r="X14" s="18"/>
      <c r="Y14" s="44">
        <f>SUM(X14*$G$8)*25</f>
        <v>0</v>
      </c>
      <c r="Z14" s="17"/>
      <c r="AA14" s="18"/>
      <c r="AB14" s="44">
        <f t="shared" si="3"/>
        <v>0</v>
      </c>
      <c r="AC14" s="17"/>
      <c r="AD14" s="18"/>
      <c r="AE14" s="44">
        <f t="shared" si="6"/>
        <v>0</v>
      </c>
      <c r="AF14" s="17"/>
      <c r="AG14" s="20"/>
      <c r="AH14" s="17"/>
    </row>
    <row r="15" spans="1:34" s="21" customFormat="1" ht="21" customHeight="1" x14ac:dyDescent="0.55000000000000004">
      <c r="A15" s="17"/>
      <c r="B15" s="24" t="s">
        <v>42</v>
      </c>
      <c r="C15" s="23">
        <f>VLOOKUP($C$10,' Base des Index'!A:H,6,0)</f>
        <v>4</v>
      </c>
      <c r="D15" s="17"/>
      <c r="E15" s="39">
        <v>0.375</v>
      </c>
      <c r="F15" s="40">
        <v>0.5</v>
      </c>
      <c r="G15" s="39">
        <v>0.5625</v>
      </c>
      <c r="H15" s="40">
        <v>0.70833333333333337</v>
      </c>
      <c r="I15" s="56">
        <f t="shared" si="4"/>
        <v>6.5000000000000009</v>
      </c>
      <c r="J15" s="53">
        <f t="shared" si="0"/>
        <v>6.5000000000000009</v>
      </c>
      <c r="K15" s="45">
        <f>IF(ISERROR(J15)*VLOOKUP($B$6,' Base des Index'!$L$1:$M$93,2,FALSE),"",(J15)*VLOOKUP($B$6,' Base des Index'!$L$1:$M$93,2,FALSE))</f>
        <v>357.50000000000006</v>
      </c>
      <c r="L15" s="17"/>
      <c r="M15" s="39"/>
      <c r="N15" s="40"/>
      <c r="O15" s="55">
        <f t="shared" si="5"/>
        <v>0</v>
      </c>
      <c r="P15" s="44">
        <f>IF(ISERROR(O15*24)*90,"",(O15*24)*90)</f>
        <v>0</v>
      </c>
      <c r="Q15" s="17"/>
      <c r="R15" s="18"/>
      <c r="S15" s="44">
        <f t="shared" si="1"/>
        <v>0</v>
      </c>
      <c r="T15" s="17"/>
      <c r="U15" s="18"/>
      <c r="V15" s="44">
        <f t="shared" si="2"/>
        <v>0</v>
      </c>
      <c r="W15" s="17"/>
      <c r="X15" s="18"/>
      <c r="Y15" s="44">
        <f>SUM(X15*$G$8)*25</f>
        <v>0</v>
      </c>
      <c r="Z15" s="17"/>
      <c r="AA15" s="18"/>
      <c r="AB15" s="44">
        <f t="shared" si="3"/>
        <v>0</v>
      </c>
      <c r="AC15" s="17"/>
      <c r="AD15" s="18"/>
      <c r="AE15" s="44">
        <f t="shared" si="6"/>
        <v>0</v>
      </c>
      <c r="AF15" s="17"/>
      <c r="AG15" s="20"/>
      <c r="AH15" s="17"/>
    </row>
    <row r="16" spans="1:34" s="21" customFormat="1" ht="21" customHeight="1" x14ac:dyDescent="0.55000000000000004">
      <c r="A16" s="17"/>
      <c r="B16" s="24" t="s">
        <v>43</v>
      </c>
      <c r="C16" s="23">
        <f>VLOOKUP($C$10,' Base des Index'!A:H,7,0)</f>
        <v>5</v>
      </c>
      <c r="D16" s="17"/>
      <c r="E16" s="39">
        <v>0.375</v>
      </c>
      <c r="F16" s="40">
        <v>0.5</v>
      </c>
      <c r="G16" s="39">
        <v>0.5625</v>
      </c>
      <c r="H16" s="40">
        <v>0.70833333333333337</v>
      </c>
      <c r="I16" s="56">
        <f t="shared" si="4"/>
        <v>6.5000000000000009</v>
      </c>
      <c r="J16" s="53">
        <f>((MOD(F16-E16,1)+MOD(H16-G16,1))*$G$8)*24</f>
        <v>6.5000000000000009</v>
      </c>
      <c r="K16" s="45">
        <f>IF(ISERROR(J16)*VLOOKUP($B$6,' Base des Index'!$L$1:$N$2,2,FALSE),"",(J16)*VLOOKUP($B$6,' Base des Index'!$L$1:$N$2,2,FALSE))</f>
        <v>357.50000000000006</v>
      </c>
      <c r="L16" s="17"/>
      <c r="M16" s="39"/>
      <c r="N16" s="40"/>
      <c r="O16" s="55">
        <f t="shared" si="5"/>
        <v>0</v>
      </c>
      <c r="P16" s="44">
        <f>IF(ISERROR(O16*24)*120,"",(O16*24)*120)</f>
        <v>0</v>
      </c>
      <c r="Q16" s="17"/>
      <c r="R16" s="18">
        <v>1</v>
      </c>
      <c r="S16" s="44">
        <f t="shared" si="1"/>
        <v>20</v>
      </c>
      <c r="T16" s="17"/>
      <c r="U16" s="19">
        <v>626</v>
      </c>
      <c r="V16" s="44">
        <f t="shared" si="2"/>
        <v>375.59999999999997</v>
      </c>
      <c r="W16" s="17"/>
      <c r="X16" s="19">
        <v>6</v>
      </c>
      <c r="Y16" s="44">
        <f>SUM(X16*$G$8)*30</f>
        <v>180</v>
      </c>
      <c r="Z16" s="17"/>
      <c r="AA16" s="19"/>
      <c r="AB16" s="44">
        <f t="shared" si="3"/>
        <v>0</v>
      </c>
      <c r="AC16" s="17"/>
      <c r="AD16" s="19"/>
      <c r="AE16" s="44">
        <f t="shared" si="6"/>
        <v>0</v>
      </c>
      <c r="AF16" s="17"/>
      <c r="AG16" s="20"/>
      <c r="AH16" s="17"/>
    </row>
    <row r="17" spans="1:34" s="21" customFormat="1" ht="21" customHeight="1" thickBot="1" x14ac:dyDescent="0.6">
      <c r="B17" s="25" t="s">
        <v>39</v>
      </c>
      <c r="C17" s="26">
        <f>VLOOKUP($C$10,' Base des Index'!A:H,8,0)</f>
        <v>6</v>
      </c>
      <c r="E17" s="41"/>
      <c r="F17" s="42"/>
      <c r="G17" s="39"/>
      <c r="H17" s="40"/>
      <c r="I17" s="56">
        <f t="shared" si="4"/>
        <v>0</v>
      </c>
      <c r="J17" s="53">
        <f t="shared" si="0"/>
        <v>0</v>
      </c>
      <c r="K17" s="47">
        <f>IF(ISERROR(J17)*VLOOKUP($B$6,' Base des Index'!$L$1:$M$93,2,FALSE),"",(J17)*VLOOKUP($B$6,' Base des Index'!$L$1:$M$93,2,FALSE))</f>
        <v>0</v>
      </c>
      <c r="M17" s="41"/>
      <c r="N17" s="42"/>
      <c r="O17" s="55">
        <f t="shared" si="5"/>
        <v>0</v>
      </c>
      <c r="P17" s="44">
        <f>IF(ISERROR(O17*24)*120,"",(O17*24)*120)</f>
        <v>0</v>
      </c>
      <c r="R17" s="27"/>
      <c r="S17" s="44">
        <f t="shared" si="1"/>
        <v>0</v>
      </c>
      <c r="U17" s="28"/>
      <c r="V17" s="46">
        <f t="shared" si="2"/>
        <v>0</v>
      </c>
      <c r="X17" s="28"/>
      <c r="Y17" s="44">
        <f>SUM(X17*$G$8)*30</f>
        <v>0</v>
      </c>
      <c r="AA17" s="28"/>
      <c r="AB17" s="44">
        <f t="shared" si="3"/>
        <v>0</v>
      </c>
      <c r="AD17" s="28"/>
      <c r="AE17" s="46">
        <f t="shared" si="6"/>
        <v>0</v>
      </c>
      <c r="AG17" s="29"/>
      <c r="AH17" s="17"/>
    </row>
    <row r="18" spans="1:34" s="30" customFormat="1" ht="21" customHeight="1" thickBot="1" x14ac:dyDescent="0.6">
      <c r="B18" s="75" t="s">
        <v>26</v>
      </c>
      <c r="C18" s="76"/>
      <c r="E18" s="77"/>
      <c r="F18" s="78"/>
      <c r="G18" s="78"/>
      <c r="H18" s="79"/>
      <c r="I18" s="58">
        <f>SUM(I11:I17)</f>
        <v>13.000000000000002</v>
      </c>
      <c r="J18" s="57">
        <f>SUM(J11:J17)</f>
        <v>13.000000000000002</v>
      </c>
      <c r="K18" s="33">
        <f>SUM(K11:K17)</f>
        <v>715.00000000000011</v>
      </c>
      <c r="M18" s="77"/>
      <c r="N18" s="79"/>
      <c r="O18" s="32">
        <f>SUM(O11:O17)</f>
        <v>0</v>
      </c>
      <c r="P18" s="33">
        <f>SUM(P11:P17)</f>
        <v>0</v>
      </c>
      <c r="R18" s="31">
        <f>SUM(R11:R17)</f>
        <v>1</v>
      </c>
      <c r="S18" s="33">
        <f>SUM(S11:S17)</f>
        <v>20</v>
      </c>
      <c r="U18" s="32">
        <f>SUM(U11:U17)</f>
        <v>626</v>
      </c>
      <c r="V18" s="33">
        <f>SUM(V11:V17)</f>
        <v>375.59999999999997</v>
      </c>
      <c r="X18" s="32">
        <f>SUM(X12:X17)</f>
        <v>6</v>
      </c>
      <c r="Y18" s="33">
        <f>SUM(Y11:Y17)</f>
        <v>180</v>
      </c>
      <c r="AA18" s="32">
        <f>SUM(AA11:AA17)</f>
        <v>0</v>
      </c>
      <c r="AB18" s="33">
        <f>SUM(AB11:AB17)</f>
        <v>0</v>
      </c>
      <c r="AD18" s="32">
        <f>SUM(AD11:AD17)</f>
        <v>0</v>
      </c>
      <c r="AE18" s="33">
        <f>SUM(AE11:AE17)</f>
        <v>0</v>
      </c>
      <c r="AG18" s="43">
        <f>SUM(K18+S18+Y18+V18+P18+AE18+AB18)</f>
        <v>1290.6000000000001</v>
      </c>
      <c r="AH18" s="34"/>
    </row>
    <row r="19" spans="1:34" ht="14.7" thickBot="1" x14ac:dyDescent="0.6"/>
    <row r="20" spans="1:34" ht="52.5" customHeight="1" thickBot="1" x14ac:dyDescent="0.6">
      <c r="A20" s="10"/>
      <c r="B20" s="70" t="s">
        <v>33</v>
      </c>
      <c r="C20" s="13">
        <v>6</v>
      </c>
      <c r="D20" s="10"/>
      <c r="E20" s="73" t="s">
        <v>24</v>
      </c>
      <c r="F20" s="74"/>
      <c r="G20" s="73" t="s">
        <v>25</v>
      </c>
      <c r="H20" s="74"/>
      <c r="I20" s="36" t="s">
        <v>64</v>
      </c>
      <c r="J20" s="36" t="s">
        <v>32</v>
      </c>
      <c r="K20" s="12" t="s">
        <v>27</v>
      </c>
      <c r="L20" s="10"/>
      <c r="M20" s="73" t="s">
        <v>36</v>
      </c>
      <c r="N20" s="74"/>
      <c r="O20" s="15" t="s">
        <v>37</v>
      </c>
      <c r="P20" s="12" t="s">
        <v>27</v>
      </c>
      <c r="Q20" s="10"/>
      <c r="R20" s="15" t="s">
        <v>61</v>
      </c>
      <c r="S20" s="12" t="s">
        <v>27</v>
      </c>
      <c r="T20" s="10"/>
      <c r="U20" s="16" t="s">
        <v>35</v>
      </c>
      <c r="V20" s="12" t="s">
        <v>27</v>
      </c>
      <c r="W20" s="10"/>
      <c r="X20" s="16" t="s">
        <v>63</v>
      </c>
      <c r="Y20" s="12" t="s">
        <v>27</v>
      </c>
      <c r="Z20" s="10"/>
      <c r="AA20" s="16" t="s">
        <v>62</v>
      </c>
      <c r="AB20" s="12" t="s">
        <v>27</v>
      </c>
      <c r="AC20" s="10"/>
      <c r="AD20" s="16" t="s">
        <v>52</v>
      </c>
      <c r="AE20" s="12" t="s">
        <v>27</v>
      </c>
      <c r="AF20" s="10"/>
      <c r="AG20" s="14" t="s">
        <v>7</v>
      </c>
      <c r="AH20" s="10"/>
    </row>
    <row r="21" spans="1:34" s="21" customFormat="1" ht="21" customHeight="1" x14ac:dyDescent="0.55000000000000004">
      <c r="A21" s="17"/>
      <c r="B21" s="22" t="s">
        <v>51</v>
      </c>
      <c r="C21" s="23">
        <f>VLOOKUP($C$20,' Base des Index'!A:H,2,0)</f>
        <v>7</v>
      </c>
      <c r="D21" s="17"/>
      <c r="E21" s="37"/>
      <c r="F21" s="38"/>
      <c r="G21" s="39"/>
      <c r="H21" s="40"/>
      <c r="I21" s="56">
        <f>((MOD(F21-E21,1)+MOD(H21-G21,1))*24)</f>
        <v>0</v>
      </c>
      <c r="J21" s="53">
        <f t="shared" ref="J21:J27" si="7">((MOD(F21-E21,1)+MOD(H21-G21,1))*$G$8)*24</f>
        <v>0</v>
      </c>
      <c r="K21" s="45">
        <f>IF(ISERROR(J21)*VLOOKUP($B$6,' Base des Index'!$L$1:$M$93,2,FALSE),"",(J21)*VLOOKUP($B$6,' Base des Index'!$L$1:$M$93,2,FALSE))</f>
        <v>0</v>
      </c>
      <c r="L21" s="17"/>
      <c r="M21" s="37"/>
      <c r="N21" s="38"/>
      <c r="O21" s="55">
        <f>MOD(N21-M21,1)</f>
        <v>0</v>
      </c>
      <c r="P21" s="44">
        <f>IF(ISERROR(O21*24)*90,"",(O21*24)*90)</f>
        <v>0</v>
      </c>
      <c r="Q21" s="17"/>
      <c r="R21" s="18"/>
      <c r="S21" s="44">
        <f t="shared" ref="S21:S27" si="8">((R21*$G$8)*20)</f>
        <v>0</v>
      </c>
      <c r="T21" s="17"/>
      <c r="U21" s="18"/>
      <c r="V21" s="44">
        <f t="shared" ref="V21:V27" si="9">SUM(U21*0.6)</f>
        <v>0</v>
      </c>
      <c r="W21" s="17"/>
      <c r="X21" s="18"/>
      <c r="Y21" s="44">
        <f>SUM(X21*$G$8)*25</f>
        <v>0</v>
      </c>
      <c r="Z21" s="17"/>
      <c r="AA21" s="18"/>
      <c r="AB21" s="44">
        <f t="shared" ref="AB21:AB27" si="10">SUM(AA21*$G$8)*100</f>
        <v>0</v>
      </c>
      <c r="AC21" s="17"/>
      <c r="AD21" s="18"/>
      <c r="AE21" s="44">
        <f>AD21</f>
        <v>0</v>
      </c>
      <c r="AF21" s="17"/>
      <c r="AG21" s="20"/>
      <c r="AH21" s="17"/>
    </row>
    <row r="22" spans="1:34" s="21" customFormat="1" ht="21" customHeight="1" x14ac:dyDescent="0.55000000000000004">
      <c r="A22" s="17"/>
      <c r="B22" s="24" t="s">
        <v>40</v>
      </c>
      <c r="C22" s="23">
        <f>VLOOKUP($C$20,' Base des Index'!A:H,3,0)</f>
        <v>8</v>
      </c>
      <c r="D22" s="17"/>
      <c r="E22" s="39"/>
      <c r="F22" s="40"/>
      <c r="G22" s="39"/>
      <c r="H22" s="40"/>
      <c r="I22" s="56">
        <f t="shared" ref="I22:I27" si="11">((MOD(F22-E22,1)+MOD(H22-G22,1))*24)</f>
        <v>0</v>
      </c>
      <c r="J22" s="53">
        <f t="shared" si="7"/>
        <v>0</v>
      </c>
      <c r="K22" s="45">
        <f>IF(ISERROR(J22)*VLOOKUP($B$6,' Base des Index'!$L$1:$M$93,2,FALSE),"",(J22)*VLOOKUP($B$6,' Base des Index'!$L$1:$M$93,2,FALSE))</f>
        <v>0</v>
      </c>
      <c r="L22" s="17"/>
      <c r="M22" s="39"/>
      <c r="N22" s="40"/>
      <c r="O22" s="55">
        <f t="shared" ref="O22:O27" si="12">MOD(N22-M22,1)</f>
        <v>0</v>
      </c>
      <c r="P22" s="44">
        <f>IF(ISERROR(O22*24)*90,"",(O22*24)*90)</f>
        <v>0</v>
      </c>
      <c r="Q22" s="17"/>
      <c r="R22" s="18"/>
      <c r="S22" s="44">
        <f t="shared" si="8"/>
        <v>0</v>
      </c>
      <c r="T22" s="17"/>
      <c r="U22" s="18"/>
      <c r="V22" s="44">
        <f t="shared" si="9"/>
        <v>0</v>
      </c>
      <c r="W22" s="17"/>
      <c r="X22" s="18"/>
      <c r="Y22" s="44">
        <f>SUM(X22*$G$8)*25</f>
        <v>0</v>
      </c>
      <c r="Z22" s="17"/>
      <c r="AA22" s="18"/>
      <c r="AB22" s="44">
        <f t="shared" si="10"/>
        <v>0</v>
      </c>
      <c r="AC22" s="17"/>
      <c r="AD22" s="18"/>
      <c r="AE22" s="44">
        <f t="shared" ref="AE22:AE27" si="13">AD22</f>
        <v>0</v>
      </c>
      <c r="AF22" s="17"/>
      <c r="AG22" s="20"/>
      <c r="AH22" s="17"/>
    </row>
    <row r="23" spans="1:34" s="21" customFormat="1" ht="21" customHeight="1" x14ac:dyDescent="0.55000000000000004">
      <c r="A23" s="17"/>
      <c r="B23" s="24" t="s">
        <v>41</v>
      </c>
      <c r="C23" s="23">
        <f>VLOOKUP($C$20,' Base des Index'!A:H,4,0)</f>
        <v>9</v>
      </c>
      <c r="D23" s="17"/>
      <c r="E23" s="39"/>
      <c r="F23" s="40"/>
      <c r="G23" s="39"/>
      <c r="H23" s="40"/>
      <c r="I23" s="56">
        <f t="shared" si="11"/>
        <v>0</v>
      </c>
      <c r="J23" s="53">
        <f t="shared" si="7"/>
        <v>0</v>
      </c>
      <c r="K23" s="45">
        <f>IF(ISERROR(J23)*VLOOKUP($B$6,' Base des Index'!$L$1:$M$93,2,FALSE),"",(J23)*VLOOKUP($B$6,' Base des Index'!$L$1:$M$93,2,FALSE))</f>
        <v>0</v>
      </c>
      <c r="L23" s="17"/>
      <c r="M23" s="39"/>
      <c r="N23" s="40"/>
      <c r="O23" s="55">
        <f t="shared" si="12"/>
        <v>0</v>
      </c>
      <c r="P23" s="44">
        <f>IF(ISERROR(O23*24)*90,"",(O23*24)*90)</f>
        <v>0</v>
      </c>
      <c r="Q23" s="17"/>
      <c r="R23" s="18"/>
      <c r="S23" s="44">
        <f t="shared" si="8"/>
        <v>0</v>
      </c>
      <c r="T23" s="17"/>
      <c r="U23" s="18"/>
      <c r="V23" s="44">
        <f t="shared" si="9"/>
        <v>0</v>
      </c>
      <c r="W23" s="17"/>
      <c r="X23" s="18"/>
      <c r="Y23" s="44">
        <f>SUM(X23*$G$8)*25</f>
        <v>0</v>
      </c>
      <c r="Z23" s="17"/>
      <c r="AA23" s="18"/>
      <c r="AB23" s="44">
        <f t="shared" si="10"/>
        <v>0</v>
      </c>
      <c r="AC23" s="17"/>
      <c r="AD23" s="18"/>
      <c r="AE23" s="44">
        <f t="shared" si="13"/>
        <v>0</v>
      </c>
      <c r="AF23" s="17"/>
      <c r="AG23" s="20"/>
      <c r="AH23" s="17"/>
    </row>
    <row r="24" spans="1:34" s="21" customFormat="1" ht="21" customHeight="1" x14ac:dyDescent="0.55000000000000004">
      <c r="A24" s="17"/>
      <c r="B24" s="24" t="s">
        <v>34</v>
      </c>
      <c r="C24" s="23">
        <f>VLOOKUP($C$20,' Base des Index'!A:H,5,0)</f>
        <v>10</v>
      </c>
      <c r="D24" s="17"/>
      <c r="E24" s="39"/>
      <c r="F24" s="40"/>
      <c r="G24" s="39"/>
      <c r="H24" s="40"/>
      <c r="I24" s="56">
        <f t="shared" si="11"/>
        <v>0</v>
      </c>
      <c r="J24" s="53">
        <f t="shared" si="7"/>
        <v>0</v>
      </c>
      <c r="K24" s="45">
        <f>IF(ISERROR(J24)*VLOOKUP($B$6,' Base des Index'!$L$1:$M$93,2,FALSE),"",(J24)*VLOOKUP($B$6,' Base des Index'!$L$1:$M$93,2,FALSE))</f>
        <v>0</v>
      </c>
      <c r="L24" s="17"/>
      <c r="M24" s="39"/>
      <c r="N24" s="40"/>
      <c r="O24" s="55">
        <f t="shared" si="12"/>
        <v>0</v>
      </c>
      <c r="P24" s="44">
        <f>IF(ISERROR(O24*24)*90,"",(O24*24)*90)</f>
        <v>0</v>
      </c>
      <c r="Q24" s="17"/>
      <c r="R24" s="18"/>
      <c r="S24" s="44">
        <f t="shared" si="8"/>
        <v>0</v>
      </c>
      <c r="T24" s="17"/>
      <c r="U24" s="18"/>
      <c r="V24" s="44">
        <f t="shared" si="9"/>
        <v>0</v>
      </c>
      <c r="W24" s="17"/>
      <c r="X24" s="18"/>
      <c r="Y24" s="44">
        <f>SUM(X24*$G$8)*25</f>
        <v>0</v>
      </c>
      <c r="Z24" s="17"/>
      <c r="AA24" s="18"/>
      <c r="AB24" s="44">
        <f t="shared" si="10"/>
        <v>0</v>
      </c>
      <c r="AC24" s="17"/>
      <c r="AD24" s="18"/>
      <c r="AE24" s="44">
        <f t="shared" si="13"/>
        <v>0</v>
      </c>
      <c r="AF24" s="17"/>
      <c r="AG24" s="20"/>
      <c r="AH24" s="17"/>
    </row>
    <row r="25" spans="1:34" s="21" customFormat="1" ht="21" customHeight="1" x14ac:dyDescent="0.55000000000000004">
      <c r="A25" s="17"/>
      <c r="B25" s="24" t="s">
        <v>42</v>
      </c>
      <c r="C25" s="23">
        <f>VLOOKUP($C$20,' Base des Index'!A:H,6,0)</f>
        <v>11</v>
      </c>
      <c r="D25" s="17"/>
      <c r="E25" s="39"/>
      <c r="F25" s="40"/>
      <c r="G25" s="39"/>
      <c r="H25" s="40"/>
      <c r="I25" s="56">
        <f t="shared" si="11"/>
        <v>0</v>
      </c>
      <c r="J25" s="53">
        <f t="shared" si="7"/>
        <v>0</v>
      </c>
      <c r="K25" s="45">
        <f>IF(ISERROR(J25)*VLOOKUP($B$6,' Base des Index'!$L$1:$M$93,2,FALSE),"",(J25)*VLOOKUP($B$6,' Base des Index'!$L$1:$M$93,2,FALSE))</f>
        <v>0</v>
      </c>
      <c r="L25" s="17"/>
      <c r="M25" s="39"/>
      <c r="N25" s="40"/>
      <c r="O25" s="55">
        <f t="shared" si="12"/>
        <v>0</v>
      </c>
      <c r="P25" s="44">
        <f>IF(ISERROR(O25*24)*90,"",(O25*24)*90)</f>
        <v>0</v>
      </c>
      <c r="Q25" s="17"/>
      <c r="R25" s="18"/>
      <c r="S25" s="44">
        <f t="shared" si="8"/>
        <v>0</v>
      </c>
      <c r="T25" s="17"/>
      <c r="U25" s="18"/>
      <c r="V25" s="44">
        <f t="shared" si="9"/>
        <v>0</v>
      </c>
      <c r="W25" s="17"/>
      <c r="X25" s="18"/>
      <c r="Y25" s="44">
        <f>SUM(X25*$G$8)*25</f>
        <v>0</v>
      </c>
      <c r="Z25" s="17"/>
      <c r="AA25" s="18"/>
      <c r="AB25" s="44">
        <f t="shared" si="10"/>
        <v>0</v>
      </c>
      <c r="AC25" s="17"/>
      <c r="AD25" s="18"/>
      <c r="AE25" s="44">
        <f t="shared" si="13"/>
        <v>0</v>
      </c>
      <c r="AF25" s="17"/>
      <c r="AG25" s="20"/>
      <c r="AH25" s="17"/>
    </row>
    <row r="26" spans="1:34" s="21" customFormat="1" ht="21" customHeight="1" x14ac:dyDescent="0.55000000000000004">
      <c r="A26" s="17"/>
      <c r="B26" s="24" t="s">
        <v>43</v>
      </c>
      <c r="C26" s="23">
        <f>VLOOKUP($C$20,' Base des Index'!A:H,7,0)</f>
        <v>12</v>
      </c>
      <c r="D26" s="17"/>
      <c r="E26" s="39">
        <v>0.375</v>
      </c>
      <c r="F26" s="40">
        <v>0.5</v>
      </c>
      <c r="G26" s="39">
        <v>0.5625</v>
      </c>
      <c r="H26" s="40">
        <v>0.70833333333333337</v>
      </c>
      <c r="I26" s="56">
        <f t="shared" si="11"/>
        <v>6.5000000000000009</v>
      </c>
      <c r="J26" s="53">
        <f t="shared" si="7"/>
        <v>6.5000000000000009</v>
      </c>
      <c r="K26" s="45">
        <f>IF(ISERROR(J26)*VLOOKUP($B$6,' Base des Index'!$L$1:$M$93,2,FALSE),"",(J26)*VLOOKUP($B$6,' Base des Index'!$L$1:$M$93,2,FALSE))</f>
        <v>357.50000000000006</v>
      </c>
      <c r="L26" s="17"/>
      <c r="M26" s="39"/>
      <c r="N26" s="40"/>
      <c r="O26" s="55">
        <f t="shared" si="12"/>
        <v>0</v>
      </c>
      <c r="P26" s="44">
        <f>IF(ISERROR(O26*24)*120,"",(O26*24)*120)</f>
        <v>0</v>
      </c>
      <c r="Q26" s="17"/>
      <c r="R26" s="18">
        <v>1</v>
      </c>
      <c r="S26" s="44">
        <f t="shared" si="8"/>
        <v>20</v>
      </c>
      <c r="T26" s="17"/>
      <c r="U26" s="19">
        <v>626</v>
      </c>
      <c r="V26" s="44">
        <f t="shared" si="9"/>
        <v>375.59999999999997</v>
      </c>
      <c r="W26" s="17"/>
      <c r="X26" s="19">
        <v>6</v>
      </c>
      <c r="Y26" s="44">
        <f>SUM(X26*$G$8)*30</f>
        <v>180</v>
      </c>
      <c r="Z26" s="17"/>
      <c r="AA26" s="19"/>
      <c r="AB26" s="44">
        <f t="shared" si="10"/>
        <v>0</v>
      </c>
      <c r="AC26" s="17"/>
      <c r="AD26" s="19"/>
      <c r="AE26" s="44">
        <f t="shared" si="13"/>
        <v>0</v>
      </c>
      <c r="AF26" s="17"/>
      <c r="AG26" s="20"/>
      <c r="AH26" s="17"/>
    </row>
    <row r="27" spans="1:34" s="21" customFormat="1" ht="21" customHeight="1" thickBot="1" x14ac:dyDescent="0.6">
      <c r="B27" s="25" t="s">
        <v>39</v>
      </c>
      <c r="C27" s="23">
        <f>VLOOKUP($C$20,' Base des Index'!A:H,8,0)</f>
        <v>13</v>
      </c>
      <c r="E27" s="41"/>
      <c r="F27" s="42"/>
      <c r="G27" s="39"/>
      <c r="H27" s="40"/>
      <c r="I27" s="56">
        <f t="shared" si="11"/>
        <v>0</v>
      </c>
      <c r="J27" s="53">
        <f t="shared" si="7"/>
        <v>0</v>
      </c>
      <c r="K27" s="47">
        <f>IF(ISERROR(J27)*VLOOKUP($B$6,' Base des Index'!$L$1:$M$93,2,FALSE),"",(J27)*VLOOKUP($B$6,' Base des Index'!$L$1:$M$93,2,FALSE))</f>
        <v>0</v>
      </c>
      <c r="M27" s="41"/>
      <c r="N27" s="42"/>
      <c r="O27" s="55">
        <f t="shared" si="12"/>
        <v>0</v>
      </c>
      <c r="P27" s="44">
        <f>IF(ISERROR(O27*24)*120,"",(O27*24)*120)</f>
        <v>0</v>
      </c>
      <c r="R27" s="27"/>
      <c r="S27" s="44">
        <f t="shared" si="8"/>
        <v>0</v>
      </c>
      <c r="U27" s="28"/>
      <c r="V27" s="46">
        <f t="shared" si="9"/>
        <v>0</v>
      </c>
      <c r="X27" s="28"/>
      <c r="Y27" s="44">
        <f>SUM(X27*$G$8)*30</f>
        <v>0</v>
      </c>
      <c r="AA27" s="28"/>
      <c r="AB27" s="44">
        <f t="shared" si="10"/>
        <v>0</v>
      </c>
      <c r="AD27" s="28"/>
      <c r="AE27" s="46">
        <f t="shared" si="13"/>
        <v>0</v>
      </c>
      <c r="AG27" s="29"/>
      <c r="AH27" s="17"/>
    </row>
    <row r="28" spans="1:34" s="30" customFormat="1" ht="21" customHeight="1" thickBot="1" x14ac:dyDescent="0.6">
      <c r="B28" s="75" t="s">
        <v>26</v>
      </c>
      <c r="C28" s="76"/>
      <c r="E28" s="77"/>
      <c r="F28" s="78"/>
      <c r="G28" s="78"/>
      <c r="H28" s="79"/>
      <c r="I28" s="58">
        <f>SUM(I21:I27)</f>
        <v>6.5000000000000009</v>
      </c>
      <c r="J28" s="57">
        <f>SUM(J21:J27)</f>
        <v>6.5000000000000009</v>
      </c>
      <c r="K28" s="33">
        <f>SUM(K21:K27)</f>
        <v>357.50000000000006</v>
      </c>
      <c r="M28" s="77"/>
      <c r="N28" s="79"/>
      <c r="O28" s="32">
        <f>SUM(O21:O27)</f>
        <v>0</v>
      </c>
      <c r="P28" s="33">
        <f>SUM(P21:P27)</f>
        <v>0</v>
      </c>
      <c r="R28" s="31">
        <f>SUM(R21:R27)</f>
        <v>1</v>
      </c>
      <c r="S28" s="33">
        <f>SUM(S21:S27)</f>
        <v>20</v>
      </c>
      <c r="U28" s="32">
        <f>SUM(U21:U27)</f>
        <v>626</v>
      </c>
      <c r="V28" s="33">
        <f>SUM(V21:V27)</f>
        <v>375.59999999999997</v>
      </c>
      <c r="X28" s="32">
        <f>SUM(X22:X27)</f>
        <v>6</v>
      </c>
      <c r="Y28" s="33">
        <f>SUM(Y21:Y27)</f>
        <v>180</v>
      </c>
      <c r="AA28" s="32">
        <f>SUM(AA21:AA27)</f>
        <v>0</v>
      </c>
      <c r="AB28" s="33">
        <f>SUM(AB21:AB27)</f>
        <v>0</v>
      </c>
      <c r="AD28" s="32">
        <f>SUM(AD21:AD27)</f>
        <v>0</v>
      </c>
      <c r="AE28" s="33">
        <f>SUM(AE21:AE27)</f>
        <v>0</v>
      </c>
      <c r="AG28" s="43">
        <f>SUM(K28+S28+Y28+V28+P28+AE28+AB28)</f>
        <v>933.09999999999991</v>
      </c>
      <c r="AH28" s="34"/>
    </row>
  </sheetData>
  <mergeCells count="19">
    <mergeCell ref="E20:F20"/>
    <mergeCell ref="G20:H20"/>
    <mergeCell ref="M20:N20"/>
    <mergeCell ref="B28:C28"/>
    <mergeCell ref="E28:H28"/>
    <mergeCell ref="M28:N28"/>
    <mergeCell ref="E10:F10"/>
    <mergeCell ref="G10:H10"/>
    <mergeCell ref="M10:N10"/>
    <mergeCell ref="B18:C18"/>
    <mergeCell ref="E18:H18"/>
    <mergeCell ref="M18:N18"/>
    <mergeCell ref="E2:G2"/>
    <mergeCell ref="B4:F4"/>
    <mergeCell ref="G4:K4"/>
    <mergeCell ref="E6:F6"/>
    <mergeCell ref="G6:K6"/>
    <mergeCell ref="E8:F8"/>
    <mergeCell ref="G8:K8"/>
  </mergeCells>
  <conditionalFormatting sqref="O11:O17 J11:J17">
    <cfRule type="containsText" dxfId="9" priority="3" operator="containsText" text="vide">
      <formula>NOT(ISERROR(SEARCH("vide",J11)))</formula>
    </cfRule>
  </conditionalFormatting>
  <conditionalFormatting sqref="O21:O27 J21:J27">
    <cfRule type="containsText" dxfId="7" priority="1" operator="containsText" text="vide">
      <formula>NOT(ISERROR(SEARCH("vide",J21)))</formula>
    </cfRule>
  </conditionalFormatting>
  <printOptions horizontalCentered="1" verticalCentered="1"/>
  <pageMargins left="0" right="0" top="0" bottom="0" header="0.31496062992125984" footer="0.31496062992125984"/>
  <pageSetup paperSize="9" scale="68" orientation="landscape" r:id="rId1"/>
  <ignoredErrors>
    <ignoredError sqref="K16" formula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5040F44F-F638-40A8-B9D8-A97CDBA70BFF}">
            <xm:f>NOT(ISERROR(SEARCH(#REF!,J11)))</xm:f>
            <xm:f>#REF!</xm:f>
            <x14:dxf>
              <numFmt numFmtId="169" formatCode="[$-40C]dddd\ d\ mmmm\ yyyy"/>
            </x14:dxf>
          </x14:cfRule>
          <xm:sqref>O11:O17 J11:J17</xm:sqref>
        </x14:conditionalFormatting>
        <x14:conditionalFormatting xmlns:xm="http://schemas.microsoft.com/office/excel/2006/main">
          <x14:cfRule type="containsText" priority="2" operator="containsText" id="{ED261EB8-5FCF-40EC-9B2A-7676881EF74B}">
            <xm:f>NOT(ISERROR(SEARCH(#REF!,J21)))</xm:f>
            <xm:f>#REF!</xm:f>
            <x14:dxf>
              <numFmt numFmtId="169" formatCode="[$-40C]dddd\ d\ mmmm\ yyyy"/>
            </x14:dxf>
          </x14:cfRule>
          <xm:sqref>O21:O27 J21:J27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7065AB75-7E5F-4FBC-8B6D-29B562FBB187}">
          <x14:formula1>
            <xm:f>' Base des Index'!$A$2:$A$53</xm:f>
          </x14:formula1>
          <xm:sqref>C10 C20</xm:sqref>
        </x14:dataValidation>
        <x14:dataValidation type="list" allowBlank="1" showInputMessage="1" showErrorMessage="1" xr:uid="{61DA42C0-6787-46D8-A1F0-348951D7A4BA}">
          <x14:formula1>
            <xm:f>' Base des Index'!$J$1:$J$27</xm:f>
          </x14:formula1>
          <xm:sqref>E21:F27 E11:F17</xm:sqref>
        </x14:dataValidation>
        <x14:dataValidation type="list" allowBlank="1" showInputMessage="1" showErrorMessage="1" xr:uid="{604F351A-652E-4970-B60A-F3888D6FA19C}">
          <x14:formula1>
            <xm:f>' Base des Index'!$J$61:$J$93</xm:f>
          </x14:formula1>
          <xm:sqref>M11:N17 M21:N27</xm:sqref>
        </x14:dataValidation>
        <x14:dataValidation type="list" allowBlank="1" showInputMessage="1" showErrorMessage="1" xr:uid="{8A134837-E983-492C-A7CC-09F4271136AF}">
          <x14:formula1>
            <xm:f>' Base des Index'!$L$1:$L$8</xm:f>
          </x14:formula1>
          <xm:sqref>B6:B8</xm:sqref>
        </x14:dataValidation>
        <x14:dataValidation type="list" allowBlank="1" showInputMessage="1" showErrorMessage="1" xr:uid="{5D8893B7-698D-4F54-B0DA-373EA244A85A}">
          <x14:formula1>
            <xm:f>' Base des Index'!$L$10:$L$11</xm:f>
          </x14:formula1>
          <xm:sqref>E2:G2</xm:sqref>
        </x14:dataValidation>
        <x14:dataValidation type="list" allowBlank="1" showInputMessage="1" showErrorMessage="1" xr:uid="{4D2180FE-087A-46BB-9DB5-469A782606A0}">
          <x14:formula1>
            <xm:f>' Base des Index'!$J$25:$J$61</xm:f>
          </x14:formula1>
          <xm:sqref>G21:H27 G11:H17</xm:sqref>
        </x14:dataValidation>
        <x14:dataValidation type="list" allowBlank="1" showInputMessage="1" showErrorMessage="1" xr:uid="{31BD12F0-A2AC-4E24-A5B9-92CAB72A8D52}">
          <x14:formula1>
            <xm:f>' Base des Index'!$S$1:$S$6</xm:f>
          </x14:formula1>
          <xm:sqref>G8:K8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Coûts déplacements</vt:lpstr>
      <vt:lpstr>Base de Référence </vt:lpstr>
      <vt:lpstr> Base des Index</vt:lpstr>
      <vt:lpstr>Chronopost Marignane (13)</vt:lpstr>
      <vt:lpstr>'Base de Référence '!Zone_d_impression</vt:lpstr>
      <vt:lpstr>'Chronopost Marignane (13)'!Zone_d_impression</vt:lpstr>
    </vt:vector>
  </TitlesOfParts>
  <Manager>José de Oliveira</Manager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de Oliveira</dc:creator>
  <cp:lastModifiedBy>José de Oliveira</cp:lastModifiedBy>
  <cp:lastPrinted>2022-01-28T04:06:18Z</cp:lastPrinted>
  <dcterms:created xsi:type="dcterms:W3CDTF">2013-07-23T14:40:08Z</dcterms:created>
  <dcterms:modified xsi:type="dcterms:W3CDTF">2022-02-06T12:49:22Z</dcterms:modified>
</cp:coreProperties>
</file>