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RACABILIS\COMPTABILITE\FACTURATION INTERVENTIONS SICK\2021\"/>
    </mc:Choice>
  </mc:AlternateContent>
  <xr:revisionPtr revIDLastSave="0" documentId="13_ncr:1_{E002E7EB-5D4E-42DC-8FB6-44C25C501A7C}" xr6:coauthVersionLast="47" xr6:coauthVersionMax="47" xr10:uidLastSave="{00000000-0000-0000-0000-000000000000}"/>
  <bookViews>
    <workbookView xWindow="-96" yWindow="-96" windowWidth="23232" windowHeight="12552" tabRatio="826" firstSheet="1" activeTab="3" xr2:uid="{00000000-000D-0000-FFFF-FFFF00000000}"/>
  </bookViews>
  <sheets>
    <sheet name="Coûts déplacements" sheetId="1" state="hidden" r:id="rId1"/>
    <sheet name="Base de Référence " sheetId="137" r:id="rId2"/>
    <sheet name=" Base des Index" sheetId="131" r:id="rId3"/>
    <sheet name="Client Toto" sheetId="151" r:id="rId4"/>
  </sheets>
  <definedNames>
    <definedName name="_xlnm.Print_Area" localSheetId="1">'Base de Référence '!$A$1:$AH$22</definedName>
    <definedName name="_xlnm.Print_Area" localSheetId="3">'Client Toto'!$A$2:$AI$19</definedName>
  </definedNames>
  <calcPr calcId="181029"/>
</workbook>
</file>

<file path=xl/calcChain.xml><?xml version="1.0" encoding="utf-8"?>
<calcChain xmlns="http://schemas.openxmlformats.org/spreadsheetml/2006/main">
  <c r="K17" i="151" l="1"/>
  <c r="K16" i="151"/>
  <c r="AE18" i="151"/>
  <c r="AB18" i="151"/>
  <c r="Y18" i="151"/>
  <c r="V18" i="151"/>
  <c r="S18" i="151"/>
  <c r="AF17" i="151"/>
  <c r="AC17" i="151"/>
  <c r="Z17" i="151"/>
  <c r="W17" i="151"/>
  <c r="T17" i="151"/>
  <c r="O17" i="151"/>
  <c r="P17" i="151" s="1"/>
  <c r="Q17" i="151" s="1"/>
  <c r="J17" i="151"/>
  <c r="I17" i="151"/>
  <c r="C17" i="151"/>
  <c r="AF16" i="151"/>
  <c r="AC16" i="151"/>
  <c r="Z16" i="151"/>
  <c r="W16" i="151"/>
  <c r="T16" i="151"/>
  <c r="O16" i="151"/>
  <c r="P16" i="151" s="1"/>
  <c r="Q16" i="151" s="1"/>
  <c r="J16" i="151"/>
  <c r="I16" i="151"/>
  <c r="C16" i="151"/>
  <c r="AF15" i="151"/>
  <c r="AC15" i="151"/>
  <c r="Z15" i="151"/>
  <c r="W15" i="151"/>
  <c r="T15" i="151"/>
  <c r="O15" i="151"/>
  <c r="P15" i="151" s="1"/>
  <c r="Q15" i="151" s="1"/>
  <c r="J15" i="151"/>
  <c r="K15" i="151" s="1"/>
  <c r="I15" i="151"/>
  <c r="C15" i="151"/>
  <c r="AF14" i="151"/>
  <c r="AC14" i="151"/>
  <c r="Z14" i="151"/>
  <c r="W14" i="151"/>
  <c r="T14" i="151"/>
  <c r="O14" i="151"/>
  <c r="P14" i="151" s="1"/>
  <c r="Q14" i="151" s="1"/>
  <c r="J14" i="151"/>
  <c r="K14" i="151" s="1"/>
  <c r="I14" i="151"/>
  <c r="C14" i="151"/>
  <c r="AF13" i="151"/>
  <c r="AC13" i="151"/>
  <c r="Z13" i="151"/>
  <c r="W13" i="151"/>
  <c r="T13" i="151"/>
  <c r="O13" i="151"/>
  <c r="P13" i="151" s="1"/>
  <c r="Q13" i="151" s="1"/>
  <c r="J13" i="151"/>
  <c r="K13" i="151" s="1"/>
  <c r="I13" i="151"/>
  <c r="C13" i="151"/>
  <c r="AF12" i="151"/>
  <c r="AC12" i="151"/>
  <c r="Z12" i="151"/>
  <c r="W12" i="151"/>
  <c r="T12" i="151"/>
  <c r="O12" i="151"/>
  <c r="P12" i="151" s="1"/>
  <c r="Q12" i="151" s="1"/>
  <c r="J12" i="151"/>
  <c r="K12" i="151" s="1"/>
  <c r="I12" i="151"/>
  <c r="C12" i="151"/>
  <c r="AF11" i="151"/>
  <c r="AF18" i="151" s="1"/>
  <c r="AC11" i="151"/>
  <c r="Z11" i="151"/>
  <c r="W11" i="151"/>
  <c r="T11" i="151"/>
  <c r="O11" i="151"/>
  <c r="O18" i="151" s="1"/>
  <c r="J11" i="151"/>
  <c r="K11" i="151" s="1"/>
  <c r="I11" i="151"/>
  <c r="C11" i="151"/>
  <c r="T18" i="151" l="1"/>
  <c r="AC18" i="151"/>
  <c r="Z18" i="151"/>
  <c r="W18" i="151"/>
  <c r="I18" i="151"/>
  <c r="K18" i="151"/>
  <c r="P11" i="151"/>
  <c r="Q11" i="151" s="1"/>
  <c r="Q18" i="151" s="1"/>
  <c r="J18" i="151"/>
  <c r="I12" i="137"/>
  <c r="I13" i="137"/>
  <c r="I14" i="137"/>
  <c r="I15" i="137"/>
  <c r="I16" i="137"/>
  <c r="I17" i="137"/>
  <c r="J11" i="137"/>
  <c r="K11" i="137" s="1"/>
  <c r="I11" i="137"/>
  <c r="I18" i="137" s="1"/>
  <c r="AD18" i="137"/>
  <c r="AA18" i="137"/>
  <c r="X18" i="137"/>
  <c r="U18" i="137"/>
  <c r="R18" i="137"/>
  <c r="AE17" i="137"/>
  <c r="AB17" i="137"/>
  <c r="Y17" i="137"/>
  <c r="V17" i="137"/>
  <c r="S17" i="137"/>
  <c r="O17" i="137"/>
  <c r="P17" i="137" s="1"/>
  <c r="J17" i="137"/>
  <c r="K17" i="137" s="1"/>
  <c r="C17" i="137"/>
  <c r="AE16" i="137"/>
  <c r="AB16" i="137"/>
  <c r="Y16" i="137"/>
  <c r="V16" i="137"/>
  <c r="S16" i="137"/>
  <c r="O16" i="137"/>
  <c r="P16" i="137" s="1"/>
  <c r="J16" i="137"/>
  <c r="K16" i="137" s="1"/>
  <c r="C16" i="137"/>
  <c r="AE15" i="137"/>
  <c r="AB15" i="137"/>
  <c r="Y15" i="137"/>
  <c r="V15" i="137"/>
  <c r="S15" i="137"/>
  <c r="O15" i="137"/>
  <c r="P15" i="137" s="1"/>
  <c r="J15" i="137"/>
  <c r="K15" i="137" s="1"/>
  <c r="C15" i="137"/>
  <c r="AE14" i="137"/>
  <c r="AB14" i="137"/>
  <c r="Y14" i="137"/>
  <c r="V14" i="137"/>
  <c r="S14" i="137"/>
  <c r="O14" i="137"/>
  <c r="P14" i="137" s="1"/>
  <c r="J14" i="137"/>
  <c r="K14" i="137" s="1"/>
  <c r="C14" i="137"/>
  <c r="AE13" i="137"/>
  <c r="AB13" i="137"/>
  <c r="Y13" i="137"/>
  <c r="V13" i="137"/>
  <c r="S13" i="137"/>
  <c r="O13" i="137"/>
  <c r="P13" i="137" s="1"/>
  <c r="J13" i="137"/>
  <c r="K13" i="137" s="1"/>
  <c r="C13" i="137"/>
  <c r="AE12" i="137"/>
  <c r="AB12" i="137"/>
  <c r="Y12" i="137"/>
  <c r="V12" i="137"/>
  <c r="S12" i="137"/>
  <c r="O12" i="137"/>
  <c r="P12" i="137" s="1"/>
  <c r="J12" i="137"/>
  <c r="K12" i="137" s="1"/>
  <c r="C12" i="137"/>
  <c r="AE11" i="137"/>
  <c r="AB11" i="137"/>
  <c r="Y11" i="137"/>
  <c r="V11" i="137"/>
  <c r="S11" i="137"/>
  <c r="S18" i="137" s="1"/>
  <c r="O11" i="137"/>
  <c r="P11" i="137" s="1"/>
  <c r="C11" i="137"/>
  <c r="AH18" i="151" l="1"/>
  <c r="AH6" i="151" s="1"/>
  <c r="V18" i="137"/>
  <c r="Y18" i="137"/>
  <c r="AB18" i="137"/>
  <c r="AE18" i="137"/>
  <c r="K18" i="137"/>
  <c r="P18" i="137"/>
  <c r="J18" i="137"/>
  <c r="O18" i="137"/>
  <c r="AG18" i="137" l="1"/>
  <c r="AG6" i="137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<sst xmlns="http://schemas.openxmlformats.org/spreadsheetml/2006/main" count="114" uniqueCount="68">
  <si>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</si>
  <si>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</si>
  <si>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</si>
  <si>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</si>
  <si>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</si>
  <si>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</si>
  <si>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</si>
  <si>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</si>
  <si>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</si>
  <si>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</si>
  <si>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</si>
  <si>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</si>
  <si>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</si>
  <si>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</si>
  <si>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</si>
  <si>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</si>
  <si>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</si>
  <si>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</si>
  <si>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</si>
  <si>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</si>
  <si>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</si>
  <si>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</si>
  <si>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</si>
  <si>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</si>
  <si>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</si>
  <si>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</si>
  <si>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</si>
  <si>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</si>
  <si>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</si>
  <si>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</si>
  <si>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</si>
  <si>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</si>
  <si>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</si>
  <si>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</si>
  <si>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</si>
  <si>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</si>
  <si>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</si>
  <si>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</si>
  <si>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</si>
  <si>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</si>
  <si>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</si>
  <si>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</si>
  <si>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</si>
  <si>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</si>
  <si>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</si>
  <si>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</si>
  <si>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</si>
  <si>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</si>
  <si>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</si>
  <si>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</si>
  <si>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</si>
  <si>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</si>
  <si>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</si>
  <si>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</si>
  <si>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</si>
  <si>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</si>
  <si>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</si>
  <si>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</si>
  <si>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</si>
  <si>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A FACTURER</t>
  </si>
  <si>
    <t>Client et lieu d'intervention</t>
  </si>
  <si>
    <t>N° de techniciens:</t>
  </si>
  <si>
    <t>Forfait repas par jour et par personne</t>
  </si>
  <si>
    <t>Forfait hôtel par personne</t>
  </si>
  <si>
    <t>Temps déplacement Aller / Retour par personne</t>
  </si>
  <si>
    <t>Total heures par technicien</t>
  </si>
  <si>
    <t>Total Heures nuit</t>
  </si>
  <si>
    <t>Client 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</si>
</sst>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64" fontId="8" fillId="4" borderId="5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3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1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1" fontId="4" fillId="4" borderId="13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168" fontId="4" fillId="4" borderId="11" xfId="0" applyNumberFormat="1" applyFont="1" applyFill="1" applyBorder="1" applyAlignment="1">
      <alignment horizontal="center" vertical="center"/>
    </xf>
    <xf numFmtId="168" fontId="4" fillId="4" borderId="6" xfId="0" applyNumberFormat="1" applyFont="1" applyFill="1" applyBorder="1" applyAlignment="1">
      <alignment horizontal="center" vertical="center"/>
    </xf>
    <xf numFmtId="165" fontId="12" fillId="0" borderId="0" xfId="0" applyNumberFormat="1" applyFont="1"/>
    <xf numFmtId="0" fontId="13" fillId="7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2" fontId="16" fillId="0" borderId="12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0" borderId="0" xfId="0" applyFont="1"/>
    <xf numFmtId="0" fontId="3" fillId="0" borderId="2" xfId="0" applyFont="1" applyBorder="1" applyAlignment="1">
      <alignment horizontal="center" vertical="center"/>
    </xf>
    <xf numFmtId="165" fontId="6" fillId="0" borderId="11" xfId="0" quotePrefix="1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15" fillId="9" borderId="3" xfId="0" applyFont="1" applyFill="1" applyBorder="1" applyAlignment="1">
      <alignment horizontal="center" vertical="center" wrapText="1"/>
    </xf>
    <xf numFmtId="0" fontId="15" fillId="9" borderId="4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10" borderId="0" xfId="0" applyFill="1"/>
    <xf numFmtId="168" fontId="4" fillId="11" borderId="11" xfId="0" applyNumberFormat="1" applyFont="1" applyFill="1" applyBorder="1" applyAlignment="1">
      <alignment horizontal="center" vertical="center"/>
    </xf>
    <xf numFmtId="168" fontId="4" fillId="10" borderId="11" xfId="0" applyNumberFormat="1" applyFont="1" applyFill="1" applyBorder="1" applyAlignment="1">
      <alignment horizontal="center" vertical="center"/>
    </xf>
    <xf numFmtId="168" fontId="4" fillId="12" borderId="6" xfId="0" applyNumberFormat="1" applyFont="1" applyFill="1" applyBorder="1" applyAlignment="1">
      <alignment horizontal="center" vertical="center"/>
    </xf>
    <xf numFmtId="0" fontId="0" fillId="12" borderId="0" xfId="0" applyFill="1"/>
    <xf numFmtId="0" fontId="0" fillId="11" borderId="0" xfId="0" applyFill="1"/>
    <xf numFmtId="0" fontId="15" fillId="7" borderId="0" xfId="0" applyFont="1" applyFill="1"/>
  </cellXfs>
  <cellStyles count="1">
    <cellStyle name="Normal" xfId="0" builtinId="0"/>
  </cellStyles>
  <dxfs count="4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4.4" x14ac:dyDescent="0.55000000000000004"/>
  <cols>
    <col min="1" max="1" width="3.68359375" customWidth="1"/>
    <col min="2" max="2" width="15.68359375" customWidth="1"/>
    <col min="3" max="3" width="34.578125" bestFit="1" customWidth="1"/>
    <col min="4" max="4" width="14.15625" bestFit="1" customWidth="1"/>
    <col min="5" max="5" width="13.83984375" customWidth="1"/>
    <col min="6" max="7" width="12.83984375" customWidth="1"/>
    <col min="8" max="8" width="14" customWidth="1"/>
    <col min="9" max="9" width="13.83984375" customWidth="1"/>
    <col min="10" max="10" width="13.68359375" customWidth="1"/>
    <col min="11" max="11" width="18.83984375" customWidth="1"/>
    <col min="13" max="13" width="13.83984375" customWidth="1"/>
  </cols>
  <sheetData>
    <row r="2" spans="2:14" ht="23.1" x14ac:dyDescent="0.85">
      <c r="C2" s="5" t="s">
        <v>0</v>
      </c>
      <c r="D2" s="5"/>
    </row>
    <row r="3" spans="2:14" ht="14.7" thickBot="1" x14ac:dyDescent="0.6"/>
    <row r="4" spans="2:14" ht="43.5" thickBot="1" x14ac:dyDescent="0.6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4.7" thickBot="1" x14ac:dyDescent="0.6">
      <c r="B5" s="65" t="s">
        <v>16</v>
      </c>
      <c r="C5" s="66"/>
      <c r="D5" s="66"/>
      <c r="E5" s="66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55000000000000004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55000000000000004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55000000000000004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55000000000000004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55000000000000004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55000000000000004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55000000000000004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55000000000000004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55000000000000004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55000000000000004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55000000000000004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55000000000000004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55000000000000004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55000000000000004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55000000000000004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55000000000000004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55000000000000004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55000000000000004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55000000000000004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55000000000000004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55000000000000004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55000000000000004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55000000000000004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55000000000000004">
      <c r="E29" s="1"/>
      <c r="N29" s="4">
        <f t="shared" si="0"/>
        <v>0</v>
      </c>
    </row>
    <row r="30" spans="2:14" x14ac:dyDescent="0.55000000000000004">
      <c r="E30" s="1"/>
      <c r="N30" s="4">
        <f t="shared" si="0"/>
        <v>0</v>
      </c>
    </row>
    <row r="31" spans="2:14" x14ac:dyDescent="0.55000000000000004">
      <c r="E31" s="1"/>
      <c r="N31" s="4">
        <f t="shared" si="0"/>
        <v>0</v>
      </c>
    </row>
    <row r="32" spans="2:14" x14ac:dyDescent="0.55000000000000004">
      <c r="E32" s="1"/>
      <c r="N32" s="4">
        <f t="shared" si="0"/>
        <v>0</v>
      </c>
    </row>
    <row r="33" spans="5:14" x14ac:dyDescent="0.55000000000000004">
      <c r="E33" s="1"/>
      <c r="N33" s="4">
        <f t="shared" si="0"/>
        <v>0</v>
      </c>
    </row>
    <row r="34" spans="5:14" x14ac:dyDescent="0.55000000000000004">
      <c r="E34" s="1"/>
    </row>
    <row r="35" spans="5:14" x14ac:dyDescent="0.55000000000000004">
      <c r="E35" s="1"/>
    </row>
    <row r="36" spans="5:14" x14ac:dyDescent="0.55000000000000004">
      <c r="E36" s="1"/>
    </row>
    <row r="37" spans="5:14" x14ac:dyDescent="0.55000000000000004">
      <c r="E37" s="1"/>
    </row>
    <row r="38" spans="5:14" x14ac:dyDescent="0.55000000000000004">
      <c r="E38" s="1"/>
    </row>
    <row r="39" spans="5:14" x14ac:dyDescent="0.55000000000000004">
      <c r="E39" s="1"/>
    </row>
    <row r="40" spans="5:14" x14ac:dyDescent="0.55000000000000004">
      <c r="E40" s="1"/>
    </row>
    <row r="41" spans="5:14" x14ac:dyDescent="0.55000000000000004">
      <c r="E41" s="1"/>
    </row>
    <row r="42" spans="5:14" x14ac:dyDescent="0.55000000000000004">
      <c r="E42" s="1"/>
    </row>
    <row r="43" spans="5:14" x14ac:dyDescent="0.55000000000000004">
      <c r="E43" s="1"/>
    </row>
    <row r="44" spans="5:14" x14ac:dyDescent="0.55000000000000004">
      <c r="E44" s="1"/>
    </row>
    <row r="45" spans="5:14" x14ac:dyDescent="0.55000000000000004">
      <c r="E45" s="1"/>
    </row>
    <row r="46" spans="5:14" x14ac:dyDescent="0.55000000000000004">
      <c r="E46" s="1"/>
    </row>
    <row r="47" spans="5:14" x14ac:dyDescent="0.55000000000000004">
      <c r="E47" s="1"/>
    </row>
    <row r="48" spans="5:14" x14ac:dyDescent="0.55000000000000004">
      <c r="E48" s="1"/>
    </row>
    <row r="49" spans="5:5" x14ac:dyDescent="0.55000000000000004">
      <c r="E49" s="1"/>
    </row>
    <row r="50" spans="5:5" x14ac:dyDescent="0.55000000000000004">
      <c r="E50" s="1"/>
    </row>
    <row r="51" spans="5:5" x14ac:dyDescent="0.55000000000000004">
      <c r="E51" s="1"/>
    </row>
    <row r="52" spans="5:5" x14ac:dyDescent="0.55000000000000004">
      <c r="E52" s="1"/>
    </row>
    <row r="53" spans="5:5" x14ac:dyDescent="0.55000000000000004">
      <c r="E53" s="1"/>
    </row>
    <row r="54" spans="5:5" x14ac:dyDescent="0.55000000000000004">
      <c r="E54" s="1"/>
    </row>
    <row r="55" spans="5:5" x14ac:dyDescent="0.55000000000000004">
      <c r="E55" s="1"/>
    </row>
    <row r="56" spans="5:5" x14ac:dyDescent="0.55000000000000004">
      <c r="E56" s="1"/>
    </row>
    <row r="57" spans="5:5" x14ac:dyDescent="0.55000000000000004">
      <c r="E57" s="1"/>
    </row>
    <row r="58" spans="5:5" x14ac:dyDescent="0.55000000000000004">
      <c r="E58" s="1"/>
    </row>
    <row r="59" spans="5:5" x14ac:dyDescent="0.55000000000000004">
      <c r="E59" s="1"/>
    </row>
    <row r="60" spans="5:5" x14ac:dyDescent="0.55000000000000004">
      <c r="E60" s="1"/>
    </row>
    <row r="61" spans="5:5" x14ac:dyDescent="0.55000000000000004">
      <c r="E61" s="1"/>
    </row>
    <row r="62" spans="5:5" x14ac:dyDescent="0.55000000000000004">
      <c r="E62" s="1"/>
    </row>
    <row r="63" spans="5:5" x14ac:dyDescent="0.55000000000000004">
      <c r="E63" s="1"/>
    </row>
    <row r="64" spans="5:5" x14ac:dyDescent="0.55000000000000004">
      <c r="E64" s="1"/>
    </row>
    <row r="65" spans="5:5" x14ac:dyDescent="0.55000000000000004">
      <c r="E65" s="1"/>
    </row>
    <row r="66" spans="5:5" x14ac:dyDescent="0.55000000000000004">
      <c r="E66" s="1"/>
    </row>
    <row r="67" spans="5:5" x14ac:dyDescent="0.55000000000000004">
      <c r="E67" s="1"/>
    </row>
    <row r="68" spans="5:5" x14ac:dyDescent="0.55000000000000004">
      <c r="E68" s="1"/>
    </row>
    <row r="69" spans="5:5" x14ac:dyDescent="0.55000000000000004">
      <c r="E69" s="1"/>
    </row>
    <row r="70" spans="5:5" x14ac:dyDescent="0.55000000000000004">
      <c r="E70" s="1"/>
    </row>
    <row r="71" spans="5:5" x14ac:dyDescent="0.55000000000000004">
      <c r="E71" s="1"/>
    </row>
    <row r="72" spans="5:5" x14ac:dyDescent="0.55000000000000004">
      <c r="E72" s="1"/>
    </row>
    <row r="73" spans="5:5" x14ac:dyDescent="0.55000000000000004">
      <c r="E73" s="1"/>
    </row>
    <row r="74" spans="5:5" x14ac:dyDescent="0.55000000000000004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CBCB-B894-4752-8D53-D7E94AC0E2FB}">
  <sheetPr>
    <pageSetUpPr fitToPage="1"/>
  </sheetPr>
  <dimension ref="A1:AH22"/>
  <sheetViews>
    <sheetView zoomScale="85" zoomScaleNormal="85" workbookViewId="0">
      <selection sqref="A1:XFD1048576"/>
    </sheetView>
  </sheetViews>
  <sheetFormatPr baseColWidth="10" defaultColWidth="11.41796875" defaultRowHeight="14.4" x14ac:dyDescent="0.55000000000000004"/>
  <cols>
    <col min="1" max="1" width="1.41796875" customWidth="1"/>
    <col min="2" max="2" width="10.15625" customWidth="1"/>
    <col min="3" max="3" width="6" customWidth="1"/>
    <col min="4" max="4" width="1" customWidth="1"/>
    <col min="5" max="10" width="8.41796875" customWidth="1"/>
    <col min="11" max="11" width="9.83984375" customWidth="1"/>
    <col min="12" max="12" width="1" customWidth="1"/>
    <col min="13" max="15" width="8.41796875" customWidth="1"/>
    <col min="16" max="16" width="8.83984375" customWidth="1"/>
    <col min="17" max="17" width="1" customWidth="1"/>
    <col min="18" max="18" width="8.41796875" customWidth="1"/>
    <col min="19" max="19" width="8.83984375" customWidth="1"/>
    <col min="20" max="20" width="1" customWidth="1"/>
    <col min="21" max="21" width="11.83984375" customWidth="1"/>
    <col min="22" max="22" width="8.83984375" customWidth="1"/>
    <col min="23" max="23" width="1" customWidth="1"/>
    <col min="24" max="24" width="11.83984375" customWidth="1"/>
    <col min="25" max="25" width="8.83984375" customWidth="1"/>
    <col min="26" max="26" width="1" customWidth="1"/>
    <col min="27" max="27" width="8.26171875" customWidth="1"/>
    <col min="28" max="28" width="8.83984375" customWidth="1"/>
    <col min="29" max="29" width="1" customWidth="1"/>
    <col min="30" max="30" width="11.83984375" customWidth="1"/>
    <col min="31" max="31" width="8.83984375" customWidth="1"/>
    <col min="32" max="32" width="1" customWidth="1"/>
    <col min="33" max="33" width="20.15625" customWidth="1"/>
    <col min="34" max="34" width="1.578125" customWidth="1"/>
  </cols>
  <sheetData>
    <row r="1" spans="1:34" ht="14.7" thickBot="1" x14ac:dyDescent="0.6"/>
    <row r="2" spans="1:34" ht="21" customHeight="1" thickTop="1" thickBot="1" x14ac:dyDescent="0.6">
      <c r="B2" s="36">
        <v>2021</v>
      </c>
      <c r="E2" s="79" t="s">
        <v>58</v>
      </c>
      <c r="F2" s="80"/>
      <c r="G2" s="81"/>
    </row>
    <row r="3" spans="1:34" ht="15" thickTop="1" thickBot="1" x14ac:dyDescent="0.6"/>
    <row r="4" spans="1:34" ht="21" customHeight="1" thickBot="1" x14ac:dyDescent="0.6">
      <c r="B4" s="74" t="s">
        <v>60</v>
      </c>
      <c r="C4" s="82"/>
      <c r="D4" s="82"/>
      <c r="E4" s="82"/>
      <c r="F4" s="75"/>
      <c r="G4" s="83"/>
      <c r="H4" s="83"/>
      <c r="I4" s="83"/>
      <c r="J4" s="83"/>
      <c r="K4" s="84"/>
    </row>
    <row r="5" spans="1:34" ht="14.7" thickBot="1" x14ac:dyDescent="0.6"/>
    <row r="6" spans="1:34" ht="21" customHeight="1" thickTop="1" thickBot="1" x14ac:dyDescent="0.6">
      <c r="B6" s="49" t="s">
        <v>53</v>
      </c>
      <c r="E6" s="74" t="s">
        <v>38</v>
      </c>
      <c r="F6" s="75"/>
      <c r="G6" s="85"/>
      <c r="H6" s="85"/>
      <c r="I6" s="85"/>
      <c r="J6" s="85"/>
      <c r="K6" s="86"/>
      <c r="AG6" s="11">
        <f>AG18</f>
        <v>0</v>
      </c>
    </row>
    <row r="7" spans="1:34" ht="21" customHeight="1" thickTop="1" thickBot="1" x14ac:dyDescent="0.6">
      <c r="B7" s="50"/>
      <c r="C7" s="51"/>
      <c r="D7" s="51"/>
      <c r="E7" s="52"/>
      <c r="F7" s="52"/>
      <c r="G7" s="52"/>
      <c r="H7" s="52"/>
      <c r="I7" s="52"/>
      <c r="J7" s="52"/>
      <c r="K7" s="52"/>
      <c r="L7" s="51"/>
      <c r="M7" s="51"/>
      <c r="N7" s="51"/>
      <c r="O7" s="51"/>
      <c r="AG7" s="54"/>
    </row>
    <row r="8" spans="1:34" ht="21" customHeight="1" thickBot="1" x14ac:dyDescent="0.6">
      <c r="B8" s="50"/>
      <c r="C8" s="51"/>
      <c r="D8" s="51"/>
      <c r="E8" s="74" t="s">
        <v>61</v>
      </c>
      <c r="F8" s="75"/>
      <c r="G8" s="76">
        <v>1</v>
      </c>
      <c r="H8" s="77"/>
      <c r="I8" s="77"/>
      <c r="J8" s="77"/>
      <c r="K8" s="78"/>
      <c r="L8" s="51"/>
      <c r="M8" s="51"/>
      <c r="N8" s="51"/>
      <c r="O8" s="51"/>
      <c r="AG8" s="54"/>
    </row>
    <row r="9" spans="1:34" ht="14.7" thickBot="1" x14ac:dyDescent="0.6"/>
    <row r="10" spans="1:34" ht="52.5" customHeight="1" thickBot="1" x14ac:dyDescent="0.6">
      <c r="A10" s="10"/>
      <c r="B10" s="61" t="s">
        <v>33</v>
      </c>
      <c r="C10" s="14">
        <v>9</v>
      </c>
      <c r="D10" s="10"/>
      <c r="E10" s="67" t="s">
        <v>24</v>
      </c>
      <c r="F10" s="68"/>
      <c r="G10" s="67" t="s">
        <v>25</v>
      </c>
      <c r="H10" s="68"/>
      <c r="I10" s="37" t="s">
        <v>65</v>
      </c>
      <c r="J10" s="37" t="s">
        <v>32</v>
      </c>
      <c r="K10" s="13" t="s">
        <v>27</v>
      </c>
      <c r="L10" s="10"/>
      <c r="M10" s="67" t="s">
        <v>36</v>
      </c>
      <c r="N10" s="68"/>
      <c r="O10" s="16" t="s">
        <v>37</v>
      </c>
      <c r="P10" s="13" t="s">
        <v>27</v>
      </c>
      <c r="Q10" s="10"/>
      <c r="R10" s="16" t="s">
        <v>62</v>
      </c>
      <c r="S10" s="13" t="s">
        <v>27</v>
      </c>
      <c r="T10" s="10"/>
      <c r="U10" s="17" t="s">
        <v>35</v>
      </c>
      <c r="V10" s="13" t="s">
        <v>27</v>
      </c>
      <c r="W10" s="10"/>
      <c r="X10" s="17" t="s">
        <v>64</v>
      </c>
      <c r="Y10" s="13" t="s">
        <v>27</v>
      </c>
      <c r="Z10" s="10"/>
      <c r="AA10" s="17" t="s">
        <v>63</v>
      </c>
      <c r="AB10" s="13" t="s">
        <v>27</v>
      </c>
      <c r="AC10" s="10"/>
      <c r="AD10" s="17" t="s">
        <v>52</v>
      </c>
      <c r="AE10" s="13" t="s">
        <v>27</v>
      </c>
      <c r="AF10" s="10"/>
      <c r="AG10" s="15" t="s">
        <v>7</v>
      </c>
      <c r="AH10" s="10"/>
    </row>
    <row r="11" spans="1:34" s="22" customFormat="1" ht="21" customHeight="1" x14ac:dyDescent="0.55000000000000004">
      <c r="A11" s="18"/>
      <c r="B11" s="23" t="s">
        <v>51</v>
      </c>
      <c r="C11" s="24">
        <f>VLOOKUP($C$10,' Base des Index'!A:H,2,0)</f>
        <v>1</v>
      </c>
      <c r="D11" s="18"/>
      <c r="E11" s="38"/>
      <c r="F11" s="39"/>
      <c r="G11" s="40"/>
      <c r="H11" s="41"/>
      <c r="I11" s="56">
        <f>((MOD(F11-E11,1)+MOD(H11-G11,1))*24)</f>
        <v>0</v>
      </c>
      <c r="J11" s="53">
        <f t="shared" ref="J11:J17" si="0">((MOD(F11-E11,1)+MOD(H11-G11,1))*$G$8)*24</f>
        <v>0</v>
      </c>
      <c r="K11" s="46">
        <f>IF(ISERROR(J11)*VLOOKUP($B$6,' Base des Index'!$L$1:$M$93,2,FALSE),"",(J11)*VLOOKUP($B$6,' Base des Index'!$L$1:$M$93,2,FALSE))</f>
        <v>0</v>
      </c>
      <c r="L11" s="18"/>
      <c r="M11" s="38"/>
      <c r="N11" s="39"/>
      <c r="O11" s="55">
        <f>MOD(N11-M11,1)</f>
        <v>0</v>
      </c>
      <c r="P11" s="45">
        <f>IF(ISERROR(O11*24)*90,"",(O11*24)*90)</f>
        <v>0</v>
      </c>
      <c r="Q11" s="18"/>
      <c r="R11" s="19"/>
      <c r="S11" s="45">
        <f t="shared" ref="S11:S17" si="1">((R11*$G$8)*20)</f>
        <v>0</v>
      </c>
      <c r="T11" s="18"/>
      <c r="U11" s="19"/>
      <c r="V11" s="45">
        <f t="shared" ref="V11:V17" si="2">SUM(U11*0.6)</f>
        <v>0</v>
      </c>
      <c r="W11" s="18"/>
      <c r="X11" s="19"/>
      <c r="Y11" s="45">
        <f t="shared" ref="Y11:Y17" si="3">SUM(X11*$G$8)*20</f>
        <v>0</v>
      </c>
      <c r="Z11" s="18"/>
      <c r="AA11" s="19"/>
      <c r="AB11" s="45">
        <f t="shared" ref="AB11:AB17" si="4">SUM(AA11*$G$8)*100</f>
        <v>0</v>
      </c>
      <c r="AC11" s="18"/>
      <c r="AD11" s="19"/>
      <c r="AE11" s="45">
        <f>AD11</f>
        <v>0</v>
      </c>
      <c r="AF11" s="18"/>
      <c r="AG11" s="21"/>
      <c r="AH11" s="18"/>
    </row>
    <row r="12" spans="1:34" s="22" customFormat="1" ht="21" customHeight="1" x14ac:dyDescent="0.55000000000000004">
      <c r="A12" s="18"/>
      <c r="B12" s="25" t="s">
        <v>40</v>
      </c>
      <c r="C12" s="24">
        <f>VLOOKUP($C$10,' Base des Index'!A:H,3,0)</f>
        <v>2</v>
      </c>
      <c r="D12" s="18"/>
      <c r="E12" s="40"/>
      <c r="F12" s="41"/>
      <c r="G12" s="40"/>
      <c r="H12" s="41"/>
      <c r="I12" s="56">
        <f t="shared" ref="I12:I17" si="5">((MOD(F12-E12,1)+MOD(H12-G12,1))*24)</f>
        <v>0</v>
      </c>
      <c r="J12" s="53">
        <f t="shared" si="0"/>
        <v>0</v>
      </c>
      <c r="K12" s="46">
        <f>IF(ISERROR(J12)*VLOOKUP($B$6,' Base des Index'!$L$1:$M$93,2,FALSE),"",(J12)*VLOOKUP($B$6,' Base des Index'!$L$1:$M$93,2,FALSE))</f>
        <v>0</v>
      </c>
      <c r="L12" s="18"/>
      <c r="M12" s="40"/>
      <c r="N12" s="41"/>
      <c r="O12" s="55">
        <f t="shared" ref="O12:O17" si="6">MOD(N12-M12,1)</f>
        <v>0</v>
      </c>
      <c r="P12" s="45">
        <f t="shared" ref="P12:P17" si="7">IF(ISERROR(O12*24)*90,"",(O12*24)*90)</f>
        <v>0</v>
      </c>
      <c r="Q12" s="18"/>
      <c r="R12" s="19"/>
      <c r="S12" s="45">
        <f t="shared" si="1"/>
        <v>0</v>
      </c>
      <c r="T12" s="18"/>
      <c r="U12" s="19"/>
      <c r="V12" s="45">
        <f t="shared" si="2"/>
        <v>0</v>
      </c>
      <c r="W12" s="18"/>
      <c r="X12" s="19"/>
      <c r="Y12" s="45">
        <f t="shared" si="3"/>
        <v>0</v>
      </c>
      <c r="Z12" s="18"/>
      <c r="AA12" s="19"/>
      <c r="AB12" s="45">
        <f t="shared" si="4"/>
        <v>0</v>
      </c>
      <c r="AC12" s="18"/>
      <c r="AD12" s="19"/>
      <c r="AE12" s="45">
        <f t="shared" ref="AE12:AE17" si="8">AD12</f>
        <v>0</v>
      </c>
      <c r="AF12" s="18"/>
      <c r="AG12" s="21"/>
      <c r="AH12" s="18"/>
    </row>
    <row r="13" spans="1:34" s="22" customFormat="1" ht="21" customHeight="1" x14ac:dyDescent="0.55000000000000004">
      <c r="A13" s="18"/>
      <c r="B13" s="25" t="s">
        <v>41</v>
      </c>
      <c r="C13" s="24">
        <f>VLOOKUP($C$10,' Base des Index'!A:H,4,0)</f>
        <v>3</v>
      </c>
      <c r="D13" s="18"/>
      <c r="E13" s="40"/>
      <c r="F13" s="41"/>
      <c r="G13" s="40"/>
      <c r="H13" s="41"/>
      <c r="I13" s="56">
        <f t="shared" si="5"/>
        <v>0</v>
      </c>
      <c r="J13" s="53">
        <f t="shared" si="0"/>
        <v>0</v>
      </c>
      <c r="K13" s="46">
        <f>IF(ISERROR(J13)*VLOOKUP($B$6,' Base des Index'!$L$1:$M$93,2,FALSE),"",(J13)*VLOOKUP($B$6,' Base des Index'!$L$1:$M$93,2,FALSE))</f>
        <v>0</v>
      </c>
      <c r="L13" s="18"/>
      <c r="M13" s="40"/>
      <c r="N13" s="41"/>
      <c r="O13" s="55">
        <f t="shared" si="6"/>
        <v>0</v>
      </c>
      <c r="P13" s="45">
        <f t="shared" si="7"/>
        <v>0</v>
      </c>
      <c r="Q13" s="18"/>
      <c r="R13" s="19"/>
      <c r="S13" s="45">
        <f t="shared" si="1"/>
        <v>0</v>
      </c>
      <c r="T13" s="18"/>
      <c r="U13" s="19"/>
      <c r="V13" s="45">
        <f t="shared" si="2"/>
        <v>0</v>
      </c>
      <c r="W13" s="18"/>
      <c r="X13" s="19"/>
      <c r="Y13" s="45">
        <f t="shared" si="3"/>
        <v>0</v>
      </c>
      <c r="Z13" s="18"/>
      <c r="AA13" s="19"/>
      <c r="AB13" s="45">
        <f t="shared" si="4"/>
        <v>0</v>
      </c>
      <c r="AC13" s="18"/>
      <c r="AD13" s="19"/>
      <c r="AE13" s="45">
        <f t="shared" si="8"/>
        <v>0</v>
      </c>
      <c r="AF13" s="18"/>
      <c r="AG13" s="21"/>
      <c r="AH13" s="18"/>
    </row>
    <row r="14" spans="1:34" s="22" customFormat="1" ht="21" customHeight="1" x14ac:dyDescent="0.55000000000000004">
      <c r="A14" s="18"/>
      <c r="B14" s="25" t="s">
        <v>34</v>
      </c>
      <c r="C14" s="24">
        <f>VLOOKUP($C$10,' Base des Index'!A:H,5,0)</f>
        <v>4</v>
      </c>
      <c r="D14" s="18"/>
      <c r="E14" s="40"/>
      <c r="F14" s="41"/>
      <c r="G14" s="40"/>
      <c r="H14" s="41"/>
      <c r="I14" s="56">
        <f t="shared" si="5"/>
        <v>0</v>
      </c>
      <c r="J14" s="53">
        <f t="shared" si="0"/>
        <v>0</v>
      </c>
      <c r="K14" s="46">
        <f>IF(ISERROR(J14)*VLOOKUP($B$6,' Base des Index'!$L$1:$M$93,2,FALSE),"",(J14)*VLOOKUP($B$6,' Base des Index'!$L$1:$M$93,2,FALSE))</f>
        <v>0</v>
      </c>
      <c r="L14" s="18"/>
      <c r="M14" s="40"/>
      <c r="N14" s="41"/>
      <c r="O14" s="55">
        <f t="shared" si="6"/>
        <v>0</v>
      </c>
      <c r="P14" s="45">
        <f t="shared" si="7"/>
        <v>0</v>
      </c>
      <c r="Q14" s="18"/>
      <c r="R14" s="19"/>
      <c r="S14" s="45">
        <f t="shared" si="1"/>
        <v>0</v>
      </c>
      <c r="T14" s="18"/>
      <c r="U14" s="19"/>
      <c r="V14" s="45">
        <f t="shared" si="2"/>
        <v>0</v>
      </c>
      <c r="W14" s="18"/>
      <c r="X14" s="19"/>
      <c r="Y14" s="45">
        <f t="shared" si="3"/>
        <v>0</v>
      </c>
      <c r="Z14" s="18"/>
      <c r="AA14" s="19"/>
      <c r="AB14" s="45">
        <f t="shared" si="4"/>
        <v>0</v>
      </c>
      <c r="AC14" s="18"/>
      <c r="AD14" s="19"/>
      <c r="AE14" s="45">
        <f t="shared" si="8"/>
        <v>0</v>
      </c>
      <c r="AF14" s="18"/>
      <c r="AG14" s="21"/>
      <c r="AH14" s="18"/>
    </row>
    <row r="15" spans="1:34" s="22" customFormat="1" ht="21" customHeight="1" x14ac:dyDescent="0.55000000000000004">
      <c r="A15" s="18"/>
      <c r="B15" s="25" t="s">
        <v>42</v>
      </c>
      <c r="C15" s="24">
        <f>VLOOKUP($C$10,' Base des Index'!A:H,6,0)</f>
        <v>5</v>
      </c>
      <c r="D15" s="18"/>
      <c r="E15" s="40"/>
      <c r="F15" s="41"/>
      <c r="G15" s="40"/>
      <c r="H15" s="41"/>
      <c r="I15" s="56">
        <f t="shared" si="5"/>
        <v>0</v>
      </c>
      <c r="J15" s="53">
        <f t="shared" si="0"/>
        <v>0</v>
      </c>
      <c r="K15" s="46">
        <f>IF(ISERROR(J15)*VLOOKUP($B$6,' Base des Index'!$L$1:$M$93,2,FALSE),"",(J15)*VLOOKUP($B$6,' Base des Index'!$L$1:$M$93,2,FALSE))</f>
        <v>0</v>
      </c>
      <c r="L15" s="18"/>
      <c r="M15" s="40"/>
      <c r="N15" s="41"/>
      <c r="O15" s="55">
        <f t="shared" si="6"/>
        <v>0</v>
      </c>
      <c r="P15" s="45">
        <f t="shared" si="7"/>
        <v>0</v>
      </c>
      <c r="Q15" s="18"/>
      <c r="R15" s="19"/>
      <c r="S15" s="45">
        <f t="shared" si="1"/>
        <v>0</v>
      </c>
      <c r="T15" s="18"/>
      <c r="U15" s="19"/>
      <c r="V15" s="45">
        <f t="shared" si="2"/>
        <v>0</v>
      </c>
      <c r="W15" s="18"/>
      <c r="X15" s="19"/>
      <c r="Y15" s="45">
        <f t="shared" si="3"/>
        <v>0</v>
      </c>
      <c r="Z15" s="18"/>
      <c r="AA15" s="19"/>
      <c r="AB15" s="45">
        <f t="shared" si="4"/>
        <v>0</v>
      </c>
      <c r="AC15" s="18"/>
      <c r="AD15" s="19"/>
      <c r="AE15" s="45">
        <f t="shared" si="8"/>
        <v>0</v>
      </c>
      <c r="AF15" s="18"/>
      <c r="AG15" s="21"/>
      <c r="AH15" s="18"/>
    </row>
    <row r="16" spans="1:34" s="22" customFormat="1" ht="21" customHeight="1" x14ac:dyDescent="0.55000000000000004">
      <c r="A16" s="18"/>
      <c r="B16" s="25" t="s">
        <v>43</v>
      </c>
      <c r="C16" s="24">
        <f>VLOOKUP($C$10,' Base des Index'!A:H,7,0)</f>
        <v>6</v>
      </c>
      <c r="D16" s="18"/>
      <c r="E16" s="40"/>
      <c r="F16" s="41"/>
      <c r="G16" s="40"/>
      <c r="H16" s="41"/>
      <c r="I16" s="56">
        <f t="shared" si="5"/>
        <v>0</v>
      </c>
      <c r="J16" s="53">
        <f t="shared" si="0"/>
        <v>0</v>
      </c>
      <c r="K16" s="46">
        <f>IF(ISERROR(J16)*VLOOKUP($B$6,' Base des Index'!$L$1:$M$93,2,FALSE),"",(J16)*VLOOKUP($B$6,' Base des Index'!$L$1:$M$93,2,FALSE))</f>
        <v>0</v>
      </c>
      <c r="L16" s="18"/>
      <c r="M16" s="40"/>
      <c r="N16" s="41"/>
      <c r="O16" s="55">
        <f t="shared" si="6"/>
        <v>0</v>
      </c>
      <c r="P16" s="45">
        <f t="shared" si="7"/>
        <v>0</v>
      </c>
      <c r="Q16" s="18"/>
      <c r="R16" s="19"/>
      <c r="S16" s="45">
        <f t="shared" si="1"/>
        <v>0</v>
      </c>
      <c r="T16" s="18"/>
      <c r="U16" s="20"/>
      <c r="V16" s="45">
        <f t="shared" si="2"/>
        <v>0</v>
      </c>
      <c r="W16" s="18"/>
      <c r="X16" s="20"/>
      <c r="Y16" s="45">
        <f t="shared" si="3"/>
        <v>0</v>
      </c>
      <c r="Z16" s="18"/>
      <c r="AA16" s="20"/>
      <c r="AB16" s="45">
        <f t="shared" si="4"/>
        <v>0</v>
      </c>
      <c r="AC16" s="18"/>
      <c r="AD16" s="20"/>
      <c r="AE16" s="45">
        <f t="shared" si="8"/>
        <v>0</v>
      </c>
      <c r="AF16" s="18"/>
      <c r="AG16" s="21"/>
      <c r="AH16" s="18"/>
    </row>
    <row r="17" spans="2:34" s="22" customFormat="1" ht="21" customHeight="1" thickBot="1" x14ac:dyDescent="0.6">
      <c r="B17" s="26" t="s">
        <v>39</v>
      </c>
      <c r="C17" s="27">
        <f>VLOOKUP($C$10,' Base des Index'!A:H,8,0)</f>
        <v>7</v>
      </c>
      <c r="E17" s="42"/>
      <c r="F17" s="43"/>
      <c r="G17" s="40"/>
      <c r="H17" s="41"/>
      <c r="I17" s="56">
        <f t="shared" si="5"/>
        <v>0</v>
      </c>
      <c r="J17" s="53">
        <f t="shared" si="0"/>
        <v>0</v>
      </c>
      <c r="K17" s="47">
        <f>IF(ISERROR(J17)*VLOOKUP($B$6,' Base des Index'!$L$1:$M$93,2,FALSE),"",(J17)*VLOOKUP($B$6,' Base des Index'!$L$1:$M$93,2,FALSE))</f>
        <v>0</v>
      </c>
      <c r="M17" s="42"/>
      <c r="N17" s="43"/>
      <c r="O17" s="55">
        <f t="shared" si="6"/>
        <v>0</v>
      </c>
      <c r="P17" s="45">
        <f t="shared" si="7"/>
        <v>0</v>
      </c>
      <c r="R17" s="28"/>
      <c r="S17" s="45">
        <f t="shared" si="1"/>
        <v>0</v>
      </c>
      <c r="U17" s="29"/>
      <c r="V17" s="45">
        <f t="shared" si="2"/>
        <v>0</v>
      </c>
      <c r="X17" s="29"/>
      <c r="Y17" s="45">
        <f t="shared" si="3"/>
        <v>0</v>
      </c>
      <c r="AA17" s="29"/>
      <c r="AB17" s="45">
        <f t="shared" si="4"/>
        <v>0</v>
      </c>
      <c r="AD17" s="29"/>
      <c r="AE17" s="45">
        <f t="shared" si="8"/>
        <v>0</v>
      </c>
      <c r="AG17" s="30"/>
      <c r="AH17" s="18"/>
    </row>
    <row r="18" spans="2:34" s="31" customFormat="1" ht="21" customHeight="1" thickBot="1" x14ac:dyDescent="0.6">
      <c r="B18" s="69" t="s">
        <v>26</v>
      </c>
      <c r="C18" s="70"/>
      <c r="E18" s="71"/>
      <c r="F18" s="72"/>
      <c r="G18" s="72"/>
      <c r="H18" s="73"/>
      <c r="I18" s="57">
        <f>SUM(I11:I17)</f>
        <v>0</v>
      </c>
      <c r="J18" s="58">
        <f>SUM(J11:J17)</f>
        <v>0</v>
      </c>
      <c r="K18" s="33">
        <f>SUM(K11:K17)</f>
        <v>0</v>
      </c>
      <c r="M18" s="71"/>
      <c r="N18" s="73"/>
      <c r="O18" s="32">
        <f>SUM(O11:O17)</f>
        <v>0</v>
      </c>
      <c r="P18" s="33">
        <f>SUM(P11:P17)</f>
        <v>0</v>
      </c>
      <c r="R18" s="60">
        <f>SUM(R11:R17)</f>
        <v>0</v>
      </c>
      <c r="S18" s="33">
        <f>SUM(S11:S17)</f>
        <v>0</v>
      </c>
      <c r="U18" s="59">
        <f>SUM(U11:U17)</f>
        <v>0</v>
      </c>
      <c r="V18" s="33">
        <f>SUM(V11:V17)</f>
        <v>0</v>
      </c>
      <c r="X18" s="59">
        <f>SUM(X12:X17)</f>
        <v>0</v>
      </c>
      <c r="Y18" s="33">
        <f>SUM(Y11:Y17)</f>
        <v>0</v>
      </c>
      <c r="AA18" s="59">
        <f>SUM(AA11:AA17)</f>
        <v>0</v>
      </c>
      <c r="AB18" s="33">
        <f>SUM(AB11:AB17)</f>
        <v>0</v>
      </c>
      <c r="AD18" s="59">
        <f>SUM(AD11:AD17)</f>
        <v>0</v>
      </c>
      <c r="AE18" s="33">
        <f>SUM(AE11:AE17)</f>
        <v>0</v>
      </c>
      <c r="AG18" s="44">
        <f>SUM(K18+S18+Y18+V18+P18+AE18)</f>
        <v>0</v>
      </c>
      <c r="AH18" s="34"/>
    </row>
    <row r="22" spans="2:34" x14ac:dyDescent="0.55000000000000004">
      <c r="G22" s="12"/>
      <c r="H22" s="12"/>
      <c r="I22" s="12"/>
      <c r="M22" s="12"/>
      <c r="N22" s="12"/>
    </row>
  </sheetData>
  <mergeCells count="13">
    <mergeCell ref="E8:F8"/>
    <mergeCell ref="G8:K8"/>
    <mergeCell ref="E2:G2"/>
    <mergeCell ref="B4:F4"/>
    <mergeCell ref="G4:K4"/>
    <mergeCell ref="E6:F6"/>
    <mergeCell ref="G6:K6"/>
    <mergeCell ref="E10:F10"/>
    <mergeCell ref="G10:H10"/>
    <mergeCell ref="M10:N10"/>
    <mergeCell ref="B18:C18"/>
    <mergeCell ref="E18:H18"/>
    <mergeCell ref="M18:N18"/>
  </mergeCells>
  <conditionalFormatting sqref="O11:O17 J11:J17">
    <cfRule type="containsText" dxfId="3" priority="1" operator="containsText" text="vide">
      <formula>NOT(ISERROR(SEARCH("vide",J11)))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B99549A-4ABE-44DC-BA9C-80E2F6F6D162}">
            <xm:f>NOT(ISERROR(SEARCH(#REF!,J11)))</xm:f>
            <xm:f>#REF!</xm:f>
            <x14:dxf>
              <numFmt numFmtId="169" formatCode="[$-40C]dddd\ d\ mmmm\ yyyy"/>
            </x14:dxf>
          </x14:cfRule>
          <xm:sqref>O11:O17 J11:J17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6B95B8AE-A156-4169-84EC-3E1446EA6CB4}">
          <x14:formula1>
            <xm:f>' Base des Index'!$P$1:$P$5</xm:f>
          </x14:formula1>
          <xm:sqref>G8</xm:sqref>
        </x14:dataValidation>
        <x14:dataValidation type="list" allowBlank="1" showInputMessage="1" showErrorMessage="1" xr:uid="{057ADBFB-337C-4150-BFAD-B8D4FEEC8C52}">
          <x14:formula1>
            <xm:f>' Base des Index'!$J$25:$J$61</xm:f>
          </x14:formula1>
          <xm:sqref>G11:H17</xm:sqref>
        </x14:dataValidation>
        <x14:dataValidation type="list" allowBlank="1" showInputMessage="1" showErrorMessage="1" xr:uid="{DAA7FB09-4568-4755-BA6F-0824EF6E8A14}">
          <x14:formula1>
            <xm:f>' Base des Index'!$Q$1:$Q$2</xm:f>
          </x14:formula1>
          <xm:sqref>E2:G2</xm:sqref>
        </x14:dataValidation>
        <x14:dataValidation type="list" allowBlank="1" showInputMessage="1" showErrorMessage="1" xr:uid="{4115F4D3-4784-422E-9BEE-5E62ADC9C241}">
          <x14:formula1>
            <xm:f>' Base des Index'!$L$1:$L$8</xm:f>
          </x14:formula1>
          <xm:sqref>B6:B8</xm:sqref>
        </x14:dataValidation>
        <x14:dataValidation type="list" allowBlank="1" showInputMessage="1" showErrorMessage="1" xr:uid="{46F2E88B-444B-4714-AC12-2A1F0701D4AC}">
          <x14:formula1>
            <xm:f>' Base des Index'!$J$61:$J$93</xm:f>
          </x14:formula1>
          <xm:sqref>M11:N17</xm:sqref>
        </x14:dataValidation>
        <x14:dataValidation type="list" allowBlank="1" showInputMessage="1" showErrorMessage="1" xr:uid="{D6FB11A8-25D5-4425-9069-3EE0E0ADBFF7}">
          <x14:formula1>
            <xm:f>' Base des Index'!$J$1:$J$27</xm:f>
          </x14:formula1>
          <xm:sqref>E11:F17</xm:sqref>
        </x14:dataValidation>
        <x14:dataValidation type="list" allowBlank="1" showInputMessage="1" showErrorMessage="1" xr:uid="{B603A1ED-D085-4C6D-B214-6465B97B9A11}">
          <x14:formula1>
            <xm:f>' Base des Index'!$A$2:$A$53</xm:f>
          </x14:formula1>
          <xm:sqref>C10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93"/>
  <sheetViews>
    <sheetView zoomScaleNormal="100" workbookViewId="0">
      <selection activeCell="L10" sqref="L10"/>
    </sheetView>
  </sheetViews>
  <sheetFormatPr baseColWidth="10" defaultRowHeight="15.6" x14ac:dyDescent="0.6"/>
  <cols>
    <col min="1" max="1" width="5.578125" customWidth="1"/>
    <col min="2" max="2" width="5.15625" bestFit="1" customWidth="1"/>
    <col min="3" max="3" width="5.68359375" bestFit="1" customWidth="1"/>
    <col min="4" max="4" width="7.68359375" bestFit="1" customWidth="1"/>
    <col min="5" max="5" width="4.68359375" bestFit="1" customWidth="1"/>
    <col min="6" max="6" width="7.578125" bestFit="1" customWidth="1"/>
    <col min="7" max="7" width="6" bestFit="1" customWidth="1"/>
    <col min="8" max="8" width="8.15625" bestFit="1" customWidth="1"/>
    <col min="9" max="9" width="5.41796875" customWidth="1"/>
    <col min="10" max="10" width="11.41796875" style="48"/>
    <col min="12" max="12" width="14" bestFit="1" customWidth="1"/>
  </cols>
  <sheetData>
    <row r="1" spans="1:17" x14ac:dyDescent="0.6">
      <c r="B1" s="35" t="s">
        <v>44</v>
      </c>
      <c r="C1" s="35" t="s">
        <v>45</v>
      </c>
      <c r="D1" s="35" t="s">
        <v>46</v>
      </c>
      <c r="E1" s="35" t="s">
        <v>47</v>
      </c>
      <c r="F1" s="35" t="s">
        <v>48</v>
      </c>
      <c r="G1" s="35" t="s">
        <v>49</v>
      </c>
      <c r="H1" s="35" t="s">
        <v>50</v>
      </c>
      <c r="J1" s="48">
        <v>0.25</v>
      </c>
      <c r="L1" s="93" t="s">
        <v>53</v>
      </c>
      <c r="M1" s="92">
        <v>50</v>
      </c>
      <c r="N1" s="87">
        <v>70</v>
      </c>
      <c r="O1" s="91">
        <v>90</v>
      </c>
      <c r="P1">
        <v>1</v>
      </c>
      <c r="Q1" t="s">
        <v>58</v>
      </c>
    </row>
    <row r="2" spans="1:17" x14ac:dyDescent="0.6">
      <c r="A2" s="1">
        <v>1</v>
      </c>
      <c r="B2" s="1">
        <v>4</v>
      </c>
      <c r="C2" s="1">
        <v>5</v>
      </c>
      <c r="D2" s="1">
        <v>6</v>
      </c>
      <c r="E2" s="1">
        <v>7</v>
      </c>
      <c r="F2" s="1">
        <v>8</v>
      </c>
      <c r="G2" s="1">
        <v>9</v>
      </c>
      <c r="H2" s="1">
        <v>10</v>
      </c>
      <c r="I2" s="1"/>
      <c r="J2" s="48">
        <v>0.26041666666666669</v>
      </c>
      <c r="L2" t="s">
        <v>54</v>
      </c>
      <c r="M2">
        <v>80</v>
      </c>
      <c r="N2">
        <v>100</v>
      </c>
      <c r="O2">
        <v>120</v>
      </c>
      <c r="P2">
        <v>2</v>
      </c>
      <c r="Q2" t="s">
        <v>59</v>
      </c>
    </row>
    <row r="3" spans="1:17" x14ac:dyDescent="0.6">
      <c r="A3" s="1">
        <v>2</v>
      </c>
      <c r="B3" s="1">
        <v>11</v>
      </c>
      <c r="C3" s="1">
        <v>12</v>
      </c>
      <c r="D3" s="1">
        <v>13</v>
      </c>
      <c r="E3" s="1">
        <v>14</v>
      </c>
      <c r="F3" s="1">
        <v>15</v>
      </c>
      <c r="G3" s="1">
        <v>16</v>
      </c>
      <c r="H3" s="1">
        <v>17</v>
      </c>
      <c r="I3" s="1"/>
      <c r="J3" s="48">
        <v>0.27083333333333331</v>
      </c>
      <c r="L3" t="s">
        <v>55</v>
      </c>
      <c r="M3">
        <v>30</v>
      </c>
      <c r="N3">
        <v>45</v>
      </c>
      <c r="O3">
        <v>60</v>
      </c>
      <c r="P3">
        <v>3</v>
      </c>
    </row>
    <row r="4" spans="1:17" x14ac:dyDescent="0.6">
      <c r="A4" s="1">
        <v>3</v>
      </c>
      <c r="B4" s="1">
        <v>18</v>
      </c>
      <c r="C4" s="1">
        <v>19</v>
      </c>
      <c r="D4" s="1">
        <v>20</v>
      </c>
      <c r="E4" s="1">
        <v>21</v>
      </c>
      <c r="F4" s="1">
        <v>22</v>
      </c>
      <c r="G4" s="1">
        <v>23</v>
      </c>
      <c r="H4" s="1">
        <v>24</v>
      </c>
      <c r="I4" s="1"/>
      <c r="J4" s="48">
        <v>0.28125</v>
      </c>
      <c r="L4" t="s">
        <v>56</v>
      </c>
      <c r="M4">
        <v>30</v>
      </c>
      <c r="N4">
        <v>45</v>
      </c>
      <c r="O4">
        <v>60</v>
      </c>
      <c r="P4">
        <v>4</v>
      </c>
    </row>
    <row r="5" spans="1:17" x14ac:dyDescent="0.6">
      <c r="A5" s="1">
        <v>4</v>
      </c>
      <c r="B5" s="1">
        <v>25</v>
      </c>
      <c r="C5" s="1">
        <v>26</v>
      </c>
      <c r="D5" s="1">
        <v>27</v>
      </c>
      <c r="E5" s="1">
        <v>28</v>
      </c>
      <c r="F5" s="1">
        <v>29</v>
      </c>
      <c r="G5" s="1">
        <v>30</v>
      </c>
      <c r="H5" s="1">
        <v>31</v>
      </c>
      <c r="I5" s="1"/>
      <c r="J5" s="48">
        <v>0.29166666666666669</v>
      </c>
      <c r="L5" t="s">
        <v>57</v>
      </c>
      <c r="M5">
        <v>30</v>
      </c>
      <c r="N5">
        <v>45</v>
      </c>
      <c r="O5">
        <v>60</v>
      </c>
      <c r="P5">
        <v>5</v>
      </c>
    </row>
    <row r="6" spans="1:17" x14ac:dyDescent="0.6">
      <c r="A6" s="1">
        <v>5</v>
      </c>
      <c r="B6" s="1">
        <v>1</v>
      </c>
      <c r="C6" s="1">
        <v>2</v>
      </c>
      <c r="D6" s="1">
        <v>3</v>
      </c>
      <c r="E6" s="1">
        <v>4</v>
      </c>
      <c r="F6" s="1">
        <v>5</v>
      </c>
      <c r="G6" s="1">
        <v>6</v>
      </c>
      <c r="H6" s="1">
        <v>7</v>
      </c>
      <c r="I6" s="1"/>
      <c r="J6" s="48">
        <v>0.30208333333333331</v>
      </c>
    </row>
    <row r="7" spans="1:17" x14ac:dyDescent="0.6">
      <c r="A7" s="1">
        <v>6</v>
      </c>
      <c r="B7" s="1">
        <v>8</v>
      </c>
      <c r="C7" s="1">
        <v>9</v>
      </c>
      <c r="D7" s="1">
        <v>10</v>
      </c>
      <c r="E7" s="1">
        <v>11</v>
      </c>
      <c r="F7" s="1">
        <v>12</v>
      </c>
      <c r="G7" s="1">
        <v>13</v>
      </c>
      <c r="H7" s="1">
        <v>14</v>
      </c>
      <c r="I7" s="1"/>
      <c r="J7" s="48">
        <v>0.3125</v>
      </c>
    </row>
    <row r="8" spans="1:17" x14ac:dyDescent="0.6">
      <c r="A8" s="1">
        <v>7</v>
      </c>
      <c r="B8" s="1">
        <v>15</v>
      </c>
      <c r="C8" s="1">
        <v>16</v>
      </c>
      <c r="D8" s="1">
        <v>17</v>
      </c>
      <c r="E8" s="1">
        <v>18</v>
      </c>
      <c r="F8" s="1">
        <v>19</v>
      </c>
      <c r="G8" s="1">
        <v>20</v>
      </c>
      <c r="H8" s="1">
        <v>21</v>
      </c>
      <c r="I8" s="1"/>
      <c r="J8" s="48">
        <v>0.32291666666666669</v>
      </c>
    </row>
    <row r="9" spans="1:17" x14ac:dyDescent="0.6">
      <c r="A9" s="1">
        <v>8</v>
      </c>
      <c r="B9" s="1">
        <v>22</v>
      </c>
      <c r="C9" s="1">
        <v>23</v>
      </c>
      <c r="D9" s="1">
        <v>24</v>
      </c>
      <c r="E9" s="1">
        <v>25</v>
      </c>
      <c r="F9" s="1">
        <v>26</v>
      </c>
      <c r="G9" s="1">
        <v>27</v>
      </c>
      <c r="H9" s="1">
        <v>28</v>
      </c>
      <c r="I9" s="1"/>
      <c r="J9" s="48">
        <v>0.33333333333333331</v>
      </c>
    </row>
    <row r="10" spans="1:17" x14ac:dyDescent="0.6">
      <c r="A10" s="1">
        <v>9</v>
      </c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/>
      <c r="J10" s="48">
        <v>0.34375</v>
      </c>
    </row>
    <row r="11" spans="1:17" x14ac:dyDescent="0.6">
      <c r="A11" s="1">
        <v>10</v>
      </c>
      <c r="B11" s="1">
        <v>8</v>
      </c>
      <c r="C11" s="1">
        <v>9</v>
      </c>
      <c r="D11" s="1">
        <v>10</v>
      </c>
      <c r="E11" s="1">
        <v>11</v>
      </c>
      <c r="F11" s="1">
        <v>12</v>
      </c>
      <c r="G11" s="1">
        <v>13</v>
      </c>
      <c r="H11" s="1">
        <v>14</v>
      </c>
      <c r="I11" s="1"/>
      <c r="J11" s="48">
        <v>0.35416666666666669</v>
      </c>
    </row>
    <row r="12" spans="1:17" x14ac:dyDescent="0.6">
      <c r="A12" s="1">
        <v>11</v>
      </c>
      <c r="B12" s="1">
        <v>15</v>
      </c>
      <c r="C12" s="1">
        <v>16</v>
      </c>
      <c r="D12" s="1">
        <v>17</v>
      </c>
      <c r="E12" s="1">
        <v>18</v>
      </c>
      <c r="F12" s="1">
        <v>19</v>
      </c>
      <c r="G12" s="1">
        <v>20</v>
      </c>
      <c r="H12" s="1">
        <v>21</v>
      </c>
      <c r="I12" s="1"/>
      <c r="J12" s="48">
        <v>0.36458333333333331</v>
      </c>
    </row>
    <row r="13" spans="1:17" x14ac:dyDescent="0.6">
      <c r="A13" s="1">
        <v>12</v>
      </c>
      <c r="B13" s="1">
        <v>22</v>
      </c>
      <c r="C13" s="1">
        <v>23</v>
      </c>
      <c r="D13" s="1">
        <v>24</v>
      </c>
      <c r="E13" s="1">
        <v>25</v>
      </c>
      <c r="F13" s="1">
        <v>26</v>
      </c>
      <c r="G13" s="1">
        <v>27</v>
      </c>
      <c r="H13" s="1">
        <v>28</v>
      </c>
      <c r="I13" s="1"/>
      <c r="J13" s="48">
        <v>0.375</v>
      </c>
    </row>
    <row r="14" spans="1:17" x14ac:dyDescent="0.6">
      <c r="A14" s="1">
        <v>13</v>
      </c>
      <c r="B14" s="1">
        <v>29</v>
      </c>
      <c r="C14" s="1">
        <v>30</v>
      </c>
      <c r="D14" s="1">
        <v>31</v>
      </c>
      <c r="E14" s="1">
        <v>1</v>
      </c>
      <c r="F14" s="1">
        <v>2</v>
      </c>
      <c r="G14" s="1">
        <v>3</v>
      </c>
      <c r="H14" s="1">
        <v>4</v>
      </c>
      <c r="I14" s="1"/>
      <c r="J14" s="48">
        <v>0.38541666666666669</v>
      </c>
    </row>
    <row r="15" spans="1:17" x14ac:dyDescent="0.6">
      <c r="A15" s="1">
        <v>14</v>
      </c>
      <c r="B15" s="1">
        <v>5</v>
      </c>
      <c r="C15" s="1">
        <v>6</v>
      </c>
      <c r="D15" s="1">
        <v>7</v>
      </c>
      <c r="E15" s="1">
        <v>8</v>
      </c>
      <c r="F15" s="1">
        <v>9</v>
      </c>
      <c r="G15" s="1">
        <v>10</v>
      </c>
      <c r="H15" s="1">
        <v>11</v>
      </c>
      <c r="I15" s="1"/>
      <c r="J15" s="48">
        <v>0.39583333333333331</v>
      </c>
    </row>
    <row r="16" spans="1:17" x14ac:dyDescent="0.6">
      <c r="A16" s="1">
        <v>15</v>
      </c>
      <c r="B16" s="1">
        <v>12</v>
      </c>
      <c r="C16" s="1">
        <v>13</v>
      </c>
      <c r="D16" s="1">
        <v>14</v>
      </c>
      <c r="E16" s="1">
        <v>15</v>
      </c>
      <c r="F16" s="1">
        <v>16</v>
      </c>
      <c r="G16" s="1">
        <v>17</v>
      </c>
      <c r="H16" s="1">
        <v>18</v>
      </c>
      <c r="I16" s="1"/>
      <c r="J16" s="48">
        <v>0.40625</v>
      </c>
    </row>
    <row r="17" spans="1:10" x14ac:dyDescent="0.6">
      <c r="A17" s="1">
        <v>16</v>
      </c>
      <c r="B17" s="1">
        <v>19</v>
      </c>
      <c r="C17" s="1">
        <v>20</v>
      </c>
      <c r="D17" s="1">
        <v>21</v>
      </c>
      <c r="E17" s="1">
        <v>22</v>
      </c>
      <c r="F17" s="1">
        <v>23</v>
      </c>
      <c r="G17" s="1">
        <v>24</v>
      </c>
      <c r="H17" s="1">
        <v>25</v>
      </c>
      <c r="I17" s="1"/>
      <c r="J17" s="48">
        <v>0.41666666666666669</v>
      </c>
    </row>
    <row r="18" spans="1:10" x14ac:dyDescent="0.6">
      <c r="A18" s="1">
        <v>17</v>
      </c>
      <c r="B18" s="1">
        <v>26</v>
      </c>
      <c r="C18" s="1">
        <v>27</v>
      </c>
      <c r="D18" s="1">
        <v>28</v>
      </c>
      <c r="E18" s="1">
        <v>29</v>
      </c>
      <c r="F18" s="1">
        <v>30</v>
      </c>
      <c r="G18" s="1">
        <v>1</v>
      </c>
      <c r="H18" s="1">
        <v>2</v>
      </c>
      <c r="I18" s="1"/>
      <c r="J18" s="48">
        <v>0.42708333333333331</v>
      </c>
    </row>
    <row r="19" spans="1:10" x14ac:dyDescent="0.6">
      <c r="A19" s="1">
        <v>18</v>
      </c>
      <c r="B19" s="1">
        <v>3</v>
      </c>
      <c r="C19" s="1">
        <v>4</v>
      </c>
      <c r="D19" s="1">
        <v>5</v>
      </c>
      <c r="E19" s="1">
        <v>6</v>
      </c>
      <c r="F19" s="1">
        <v>7</v>
      </c>
      <c r="G19" s="1">
        <v>8</v>
      </c>
      <c r="H19" s="1">
        <v>9</v>
      </c>
      <c r="I19" s="1"/>
      <c r="J19" s="48">
        <v>0.4375</v>
      </c>
    </row>
    <row r="20" spans="1:10" x14ac:dyDescent="0.6">
      <c r="A20" s="1">
        <v>19</v>
      </c>
      <c r="B20" s="1">
        <v>10</v>
      </c>
      <c r="C20" s="1">
        <v>11</v>
      </c>
      <c r="D20" s="1">
        <v>12</v>
      </c>
      <c r="E20" s="1">
        <v>13</v>
      </c>
      <c r="F20" s="1">
        <v>14</v>
      </c>
      <c r="G20" s="1">
        <v>15</v>
      </c>
      <c r="H20" s="1">
        <v>16</v>
      </c>
      <c r="I20" s="1"/>
      <c r="J20" s="48">
        <v>0.44791666666666669</v>
      </c>
    </row>
    <row r="21" spans="1:10" x14ac:dyDescent="0.6">
      <c r="A21" s="1">
        <v>20</v>
      </c>
      <c r="B21" s="1">
        <v>17</v>
      </c>
      <c r="C21" s="1">
        <v>18</v>
      </c>
      <c r="D21" s="1">
        <v>19</v>
      </c>
      <c r="E21" s="1">
        <v>20</v>
      </c>
      <c r="F21" s="1">
        <v>21</v>
      </c>
      <c r="G21" s="1">
        <v>22</v>
      </c>
      <c r="H21" s="1">
        <v>23</v>
      </c>
      <c r="I21" s="1"/>
      <c r="J21" s="48">
        <v>0.45833333333333331</v>
      </c>
    </row>
    <row r="22" spans="1:10" x14ac:dyDescent="0.6">
      <c r="A22" s="1">
        <v>21</v>
      </c>
      <c r="B22" s="1">
        <v>24</v>
      </c>
      <c r="C22" s="1">
        <v>25</v>
      </c>
      <c r="D22" s="1">
        <v>26</v>
      </c>
      <c r="E22" s="1">
        <v>27</v>
      </c>
      <c r="F22" s="1">
        <v>28</v>
      </c>
      <c r="G22" s="1">
        <v>29</v>
      </c>
      <c r="H22" s="1">
        <v>30</v>
      </c>
      <c r="I22" s="1"/>
      <c r="J22" s="48">
        <v>0.46875</v>
      </c>
    </row>
    <row r="23" spans="1:10" x14ac:dyDescent="0.6">
      <c r="A23" s="1">
        <v>22</v>
      </c>
      <c r="B23" s="1">
        <v>31</v>
      </c>
      <c r="C23" s="1">
        <v>1</v>
      </c>
      <c r="D23" s="1">
        <v>2</v>
      </c>
      <c r="E23" s="1">
        <v>3</v>
      </c>
      <c r="F23" s="1">
        <v>4</v>
      </c>
      <c r="G23" s="1">
        <v>5</v>
      </c>
      <c r="H23" s="1">
        <v>6</v>
      </c>
      <c r="I23" s="1"/>
      <c r="J23" s="48">
        <v>0.47916666666666669</v>
      </c>
    </row>
    <row r="24" spans="1:10" x14ac:dyDescent="0.6">
      <c r="A24" s="1">
        <v>23</v>
      </c>
      <c r="B24" s="1">
        <v>7</v>
      </c>
      <c r="C24" s="1">
        <v>8</v>
      </c>
      <c r="D24" s="1">
        <v>9</v>
      </c>
      <c r="E24" s="1">
        <v>10</v>
      </c>
      <c r="F24" s="1">
        <v>11</v>
      </c>
      <c r="G24" s="1">
        <v>12</v>
      </c>
      <c r="H24" s="1">
        <v>13</v>
      </c>
      <c r="I24" s="1"/>
      <c r="J24" s="48">
        <v>0.48958333333333331</v>
      </c>
    </row>
    <row r="25" spans="1:10" x14ac:dyDescent="0.6">
      <c r="A25" s="1">
        <v>24</v>
      </c>
      <c r="B25" s="1">
        <v>14</v>
      </c>
      <c r="C25" s="1">
        <v>15</v>
      </c>
      <c r="D25" s="1">
        <v>16</v>
      </c>
      <c r="E25" s="1">
        <v>17</v>
      </c>
      <c r="F25" s="1">
        <v>18</v>
      </c>
      <c r="G25" s="1">
        <v>19</v>
      </c>
      <c r="H25" s="1">
        <v>20</v>
      </c>
      <c r="I25" s="1"/>
      <c r="J25" s="48">
        <v>0.5</v>
      </c>
    </row>
    <row r="26" spans="1:10" x14ac:dyDescent="0.6">
      <c r="A26" s="1">
        <v>25</v>
      </c>
      <c r="B26" s="1">
        <v>21</v>
      </c>
      <c r="C26" s="1">
        <v>22</v>
      </c>
      <c r="D26" s="1">
        <v>23</v>
      </c>
      <c r="E26" s="1">
        <v>24</v>
      </c>
      <c r="F26" s="1">
        <v>25</v>
      </c>
      <c r="G26" s="1">
        <v>26</v>
      </c>
      <c r="H26" s="1">
        <v>27</v>
      </c>
      <c r="I26" s="1"/>
      <c r="J26" s="48">
        <v>0.51041666666666663</v>
      </c>
    </row>
    <row r="27" spans="1:10" x14ac:dyDescent="0.6">
      <c r="A27" s="1">
        <v>26</v>
      </c>
      <c r="B27" s="1">
        <v>28</v>
      </c>
      <c r="C27" s="1">
        <v>29</v>
      </c>
      <c r="D27" s="1">
        <v>30</v>
      </c>
      <c r="E27" s="1">
        <v>1</v>
      </c>
      <c r="F27" s="1">
        <v>2</v>
      </c>
      <c r="G27" s="1">
        <v>3</v>
      </c>
      <c r="H27" s="1">
        <v>4</v>
      </c>
      <c r="I27" s="1"/>
      <c r="J27" s="48">
        <v>0.52083333333333337</v>
      </c>
    </row>
    <row r="28" spans="1:10" x14ac:dyDescent="0.6">
      <c r="A28" s="1">
        <v>27</v>
      </c>
      <c r="B28" s="1">
        <v>5</v>
      </c>
      <c r="C28" s="1">
        <v>6</v>
      </c>
      <c r="D28" s="1">
        <v>7</v>
      </c>
      <c r="E28" s="1">
        <v>8</v>
      </c>
      <c r="F28" s="1">
        <v>9</v>
      </c>
      <c r="G28" s="1">
        <v>10</v>
      </c>
      <c r="H28" s="1">
        <v>11</v>
      </c>
      <c r="I28" s="1"/>
      <c r="J28" s="48">
        <v>0.53125</v>
      </c>
    </row>
    <row r="29" spans="1:10" x14ac:dyDescent="0.6">
      <c r="A29" s="1">
        <v>28</v>
      </c>
      <c r="B29" s="1">
        <v>12</v>
      </c>
      <c r="C29" s="1">
        <v>13</v>
      </c>
      <c r="D29" s="1">
        <v>14</v>
      </c>
      <c r="E29" s="1">
        <v>15</v>
      </c>
      <c r="F29" s="1">
        <v>16</v>
      </c>
      <c r="G29" s="1">
        <v>17</v>
      </c>
      <c r="H29" s="1">
        <v>18</v>
      </c>
      <c r="I29" s="1"/>
      <c r="J29" s="48">
        <v>0.54166666666666663</v>
      </c>
    </row>
    <row r="30" spans="1:10" x14ac:dyDescent="0.6">
      <c r="A30" s="1">
        <v>29</v>
      </c>
      <c r="B30" s="1">
        <v>19</v>
      </c>
      <c r="C30" s="1">
        <v>20</v>
      </c>
      <c r="D30" s="1">
        <v>21</v>
      </c>
      <c r="E30" s="1">
        <v>22</v>
      </c>
      <c r="F30" s="1">
        <v>23</v>
      </c>
      <c r="G30" s="1">
        <v>24</v>
      </c>
      <c r="H30" s="1">
        <v>25</v>
      </c>
      <c r="I30" s="1"/>
      <c r="J30" s="48">
        <v>0.55208333333333337</v>
      </c>
    </row>
    <row r="31" spans="1:10" x14ac:dyDescent="0.6">
      <c r="A31" s="1">
        <v>30</v>
      </c>
      <c r="B31" s="1">
        <v>26</v>
      </c>
      <c r="C31" s="1">
        <v>27</v>
      </c>
      <c r="D31" s="1">
        <v>28</v>
      </c>
      <c r="E31" s="1">
        <v>29</v>
      </c>
      <c r="F31" s="1">
        <v>30</v>
      </c>
      <c r="G31" s="1">
        <v>31</v>
      </c>
      <c r="H31" s="1">
        <v>1</v>
      </c>
      <c r="I31" s="1"/>
      <c r="J31" s="48">
        <v>0.5625</v>
      </c>
    </row>
    <row r="32" spans="1:10" x14ac:dyDescent="0.6">
      <c r="A32" s="1">
        <v>31</v>
      </c>
      <c r="B32" s="1">
        <v>2</v>
      </c>
      <c r="C32" s="1">
        <v>3</v>
      </c>
      <c r="D32" s="1">
        <v>4</v>
      </c>
      <c r="E32" s="1">
        <v>5</v>
      </c>
      <c r="F32" s="1">
        <v>6</v>
      </c>
      <c r="G32" s="1">
        <v>7</v>
      </c>
      <c r="H32" s="1">
        <v>8</v>
      </c>
      <c r="I32" s="1"/>
      <c r="J32" s="48">
        <v>0.57291666666666663</v>
      </c>
    </row>
    <row r="33" spans="1:10" x14ac:dyDescent="0.6">
      <c r="A33" s="1">
        <v>32</v>
      </c>
      <c r="B33" s="1">
        <v>9</v>
      </c>
      <c r="C33" s="1">
        <v>10</v>
      </c>
      <c r="D33" s="1">
        <v>11</v>
      </c>
      <c r="E33" s="1">
        <v>12</v>
      </c>
      <c r="F33" s="1">
        <v>13</v>
      </c>
      <c r="G33" s="1">
        <v>14</v>
      </c>
      <c r="H33" s="1">
        <v>15</v>
      </c>
      <c r="I33" s="1"/>
      <c r="J33" s="48">
        <v>0.58333333333333337</v>
      </c>
    </row>
    <row r="34" spans="1:10" x14ac:dyDescent="0.6">
      <c r="A34" s="1">
        <v>33</v>
      </c>
      <c r="B34" s="1">
        <v>16</v>
      </c>
      <c r="C34" s="1">
        <v>17</v>
      </c>
      <c r="D34" s="1">
        <v>18</v>
      </c>
      <c r="E34" s="1">
        <v>19</v>
      </c>
      <c r="F34" s="1">
        <v>20</v>
      </c>
      <c r="G34" s="1">
        <v>21</v>
      </c>
      <c r="H34" s="1">
        <v>22</v>
      </c>
      <c r="I34" s="1"/>
      <c r="J34" s="48">
        <v>0.59375</v>
      </c>
    </row>
    <row r="35" spans="1:10" x14ac:dyDescent="0.6">
      <c r="A35" s="1">
        <v>34</v>
      </c>
      <c r="B35" s="1">
        <v>23</v>
      </c>
      <c r="C35" s="1">
        <v>24</v>
      </c>
      <c r="D35" s="1">
        <v>25</v>
      </c>
      <c r="E35" s="1">
        <v>26</v>
      </c>
      <c r="F35" s="1">
        <v>27</v>
      </c>
      <c r="G35" s="1">
        <v>28</v>
      </c>
      <c r="H35" s="1">
        <v>29</v>
      </c>
      <c r="I35" s="1"/>
      <c r="J35" s="48">
        <v>0.60416666666666663</v>
      </c>
    </row>
    <row r="36" spans="1:10" x14ac:dyDescent="0.6">
      <c r="A36" s="1">
        <v>35</v>
      </c>
      <c r="B36" s="1">
        <v>30</v>
      </c>
      <c r="C36" s="1">
        <v>1</v>
      </c>
      <c r="D36" s="1">
        <v>2</v>
      </c>
      <c r="E36" s="1">
        <v>3</v>
      </c>
      <c r="F36" s="1">
        <v>4</v>
      </c>
      <c r="G36" s="1">
        <v>5</v>
      </c>
      <c r="H36" s="1">
        <v>6</v>
      </c>
      <c r="I36" s="1"/>
      <c r="J36" s="48">
        <v>0.61458333333333337</v>
      </c>
    </row>
    <row r="37" spans="1:10" x14ac:dyDescent="0.6">
      <c r="A37" s="1">
        <v>36</v>
      </c>
      <c r="B37" s="1">
        <v>7</v>
      </c>
      <c r="C37" s="1">
        <v>8</v>
      </c>
      <c r="D37" s="1">
        <v>9</v>
      </c>
      <c r="E37" s="1">
        <v>10</v>
      </c>
      <c r="F37" s="1">
        <v>11</v>
      </c>
      <c r="G37" s="1">
        <v>12</v>
      </c>
      <c r="H37" s="1">
        <v>13</v>
      </c>
      <c r="I37" s="1"/>
      <c r="J37" s="48">
        <v>0.625</v>
      </c>
    </row>
    <row r="38" spans="1:10" x14ac:dyDescent="0.6">
      <c r="A38" s="1">
        <v>37</v>
      </c>
      <c r="B38" s="1">
        <v>14</v>
      </c>
      <c r="C38" s="1">
        <v>15</v>
      </c>
      <c r="D38" s="1">
        <v>16</v>
      </c>
      <c r="E38" s="1">
        <v>17</v>
      </c>
      <c r="F38" s="1">
        <v>18</v>
      </c>
      <c r="G38" s="1">
        <v>19</v>
      </c>
      <c r="H38" s="1">
        <v>20</v>
      </c>
      <c r="I38" s="1"/>
      <c r="J38" s="48">
        <v>0.63541666666666663</v>
      </c>
    </row>
    <row r="39" spans="1:10" x14ac:dyDescent="0.6">
      <c r="A39" s="1">
        <v>38</v>
      </c>
      <c r="B39" s="1">
        <v>21</v>
      </c>
      <c r="C39" s="1">
        <v>22</v>
      </c>
      <c r="D39" s="1">
        <v>23</v>
      </c>
      <c r="E39" s="1">
        <v>24</v>
      </c>
      <c r="F39" s="1">
        <v>25</v>
      </c>
      <c r="G39" s="1">
        <v>26</v>
      </c>
      <c r="H39" s="1">
        <v>27</v>
      </c>
      <c r="I39" s="1"/>
      <c r="J39" s="48">
        <v>0.64583333333333337</v>
      </c>
    </row>
    <row r="40" spans="1:10" x14ac:dyDescent="0.6">
      <c r="A40" s="1">
        <v>39</v>
      </c>
      <c r="B40" s="1">
        <v>28</v>
      </c>
      <c r="C40" s="1">
        <v>29</v>
      </c>
      <c r="D40" s="1">
        <v>30</v>
      </c>
      <c r="E40" s="1">
        <v>31</v>
      </c>
      <c r="F40" s="1">
        <v>1</v>
      </c>
      <c r="G40" s="1">
        <v>2</v>
      </c>
      <c r="H40" s="1">
        <v>3</v>
      </c>
      <c r="I40" s="1"/>
      <c r="J40" s="48">
        <v>0.65625</v>
      </c>
    </row>
    <row r="41" spans="1:10" x14ac:dyDescent="0.6">
      <c r="A41" s="1">
        <v>40</v>
      </c>
      <c r="B41" s="1">
        <v>4</v>
      </c>
      <c r="C41" s="1">
        <v>5</v>
      </c>
      <c r="D41" s="1">
        <v>6</v>
      </c>
      <c r="E41" s="1">
        <v>7</v>
      </c>
      <c r="F41" s="1">
        <v>8</v>
      </c>
      <c r="G41" s="1">
        <v>9</v>
      </c>
      <c r="H41" s="1">
        <v>10</v>
      </c>
      <c r="I41" s="1"/>
      <c r="J41" s="48">
        <v>0.66666666666666663</v>
      </c>
    </row>
    <row r="42" spans="1:10" x14ac:dyDescent="0.6">
      <c r="A42" s="1">
        <v>41</v>
      </c>
      <c r="B42" s="1">
        <v>11</v>
      </c>
      <c r="C42" s="1">
        <v>12</v>
      </c>
      <c r="D42" s="1">
        <v>13</v>
      </c>
      <c r="E42" s="1">
        <v>14</v>
      </c>
      <c r="F42" s="1">
        <v>15</v>
      </c>
      <c r="G42" s="1">
        <v>16</v>
      </c>
      <c r="H42" s="1">
        <v>17</v>
      </c>
      <c r="I42" s="1"/>
      <c r="J42" s="48">
        <v>0.67708333333333337</v>
      </c>
    </row>
    <row r="43" spans="1:10" x14ac:dyDescent="0.6">
      <c r="A43" s="1">
        <v>42</v>
      </c>
      <c r="B43" s="1">
        <v>18</v>
      </c>
      <c r="C43" s="1">
        <v>19</v>
      </c>
      <c r="D43" s="1">
        <v>20</v>
      </c>
      <c r="E43" s="1">
        <v>21</v>
      </c>
      <c r="F43" s="1">
        <v>22</v>
      </c>
      <c r="G43" s="1">
        <v>23</v>
      </c>
      <c r="H43" s="1">
        <v>24</v>
      </c>
      <c r="I43" s="1"/>
      <c r="J43" s="48">
        <v>0.6875</v>
      </c>
    </row>
    <row r="44" spans="1:10" x14ac:dyDescent="0.6">
      <c r="A44" s="1">
        <v>43</v>
      </c>
      <c r="B44" s="1">
        <v>25</v>
      </c>
      <c r="C44" s="1">
        <v>26</v>
      </c>
      <c r="D44" s="1">
        <v>27</v>
      </c>
      <c r="E44" s="1">
        <v>28</v>
      </c>
      <c r="F44" s="1">
        <v>29</v>
      </c>
      <c r="G44" s="1">
        <v>30</v>
      </c>
      <c r="H44" s="1">
        <v>31</v>
      </c>
      <c r="I44" s="1"/>
      <c r="J44" s="48">
        <v>0.69791666666666663</v>
      </c>
    </row>
    <row r="45" spans="1:10" x14ac:dyDescent="0.6">
      <c r="A45" s="1">
        <v>44</v>
      </c>
      <c r="B45" s="1">
        <v>1</v>
      </c>
      <c r="C45" s="1">
        <v>2</v>
      </c>
      <c r="D45" s="1">
        <v>3</v>
      </c>
      <c r="E45" s="1">
        <v>4</v>
      </c>
      <c r="F45" s="1">
        <v>5</v>
      </c>
      <c r="G45" s="1">
        <v>6</v>
      </c>
      <c r="H45" s="1">
        <v>7</v>
      </c>
      <c r="I45" s="1"/>
      <c r="J45" s="48">
        <v>0.70833333333333337</v>
      </c>
    </row>
    <row r="46" spans="1:10" x14ac:dyDescent="0.6">
      <c r="A46" s="1">
        <v>45</v>
      </c>
      <c r="B46" s="1">
        <v>8</v>
      </c>
      <c r="C46" s="1">
        <v>9</v>
      </c>
      <c r="D46" s="1">
        <v>10</v>
      </c>
      <c r="E46" s="1">
        <v>11</v>
      </c>
      <c r="F46" s="1">
        <v>12</v>
      </c>
      <c r="G46" s="1">
        <v>13</v>
      </c>
      <c r="H46" s="1">
        <v>14</v>
      </c>
      <c r="I46" s="1"/>
      <c r="J46" s="48">
        <v>0.71875</v>
      </c>
    </row>
    <row r="47" spans="1:10" x14ac:dyDescent="0.6">
      <c r="A47" s="1">
        <v>46</v>
      </c>
      <c r="B47" s="1">
        <v>15</v>
      </c>
      <c r="C47" s="1">
        <v>16</v>
      </c>
      <c r="D47" s="1">
        <v>17</v>
      </c>
      <c r="E47" s="1">
        <v>18</v>
      </c>
      <c r="F47" s="1">
        <v>19</v>
      </c>
      <c r="G47" s="1">
        <v>20</v>
      </c>
      <c r="H47" s="1">
        <v>21</v>
      </c>
      <c r="I47" s="1"/>
      <c r="J47" s="48">
        <v>0.72916666666666663</v>
      </c>
    </row>
    <row r="48" spans="1:10" x14ac:dyDescent="0.6">
      <c r="A48" s="1">
        <v>47</v>
      </c>
      <c r="B48" s="1">
        <v>22</v>
      </c>
      <c r="C48" s="1">
        <v>23</v>
      </c>
      <c r="D48" s="1">
        <v>24</v>
      </c>
      <c r="E48" s="1">
        <v>25</v>
      </c>
      <c r="F48" s="1">
        <v>26</v>
      </c>
      <c r="G48" s="1">
        <v>27</v>
      </c>
      <c r="H48" s="1">
        <v>28</v>
      </c>
      <c r="I48" s="1"/>
      <c r="J48" s="48">
        <v>0.73958333333333337</v>
      </c>
    </row>
    <row r="49" spans="1:10" x14ac:dyDescent="0.6">
      <c r="A49" s="1">
        <v>48</v>
      </c>
      <c r="B49" s="1">
        <v>29</v>
      </c>
      <c r="C49" s="1">
        <v>30</v>
      </c>
      <c r="D49" s="1">
        <v>1</v>
      </c>
      <c r="E49" s="1">
        <v>2</v>
      </c>
      <c r="F49" s="1">
        <v>3</v>
      </c>
      <c r="G49" s="1">
        <v>4</v>
      </c>
      <c r="H49" s="1">
        <v>5</v>
      </c>
      <c r="I49" s="1"/>
      <c r="J49" s="48">
        <v>0.75</v>
      </c>
    </row>
    <row r="50" spans="1:10" x14ac:dyDescent="0.6">
      <c r="A50" s="1">
        <v>49</v>
      </c>
      <c r="B50" s="1">
        <v>6</v>
      </c>
      <c r="C50" s="1">
        <v>7</v>
      </c>
      <c r="D50" s="1">
        <v>8</v>
      </c>
      <c r="E50" s="1">
        <v>9</v>
      </c>
      <c r="F50" s="1">
        <v>10</v>
      </c>
      <c r="G50" s="1">
        <v>11</v>
      </c>
      <c r="H50" s="1">
        <v>12</v>
      </c>
      <c r="I50" s="1"/>
      <c r="J50" s="48">
        <v>0.76041666666666663</v>
      </c>
    </row>
    <row r="51" spans="1:10" x14ac:dyDescent="0.6">
      <c r="A51" s="1">
        <v>50</v>
      </c>
      <c r="B51" s="1">
        <v>13</v>
      </c>
      <c r="C51" s="1">
        <v>14</v>
      </c>
      <c r="D51" s="1">
        <v>15</v>
      </c>
      <c r="E51" s="1">
        <v>16</v>
      </c>
      <c r="F51" s="1">
        <v>17</v>
      </c>
      <c r="G51" s="1">
        <v>18</v>
      </c>
      <c r="H51" s="1">
        <v>19</v>
      </c>
      <c r="I51" s="1"/>
      <c r="J51" s="48">
        <v>0.77083333333333337</v>
      </c>
    </row>
    <row r="52" spans="1:10" x14ac:dyDescent="0.6">
      <c r="A52" s="1">
        <v>51</v>
      </c>
      <c r="B52" s="1">
        <v>20</v>
      </c>
      <c r="C52" s="1">
        <v>21</v>
      </c>
      <c r="D52" s="1">
        <v>22</v>
      </c>
      <c r="E52" s="1">
        <v>23</v>
      </c>
      <c r="F52" s="1">
        <v>24</v>
      </c>
      <c r="G52" s="1">
        <v>25</v>
      </c>
      <c r="H52" s="1">
        <v>26</v>
      </c>
      <c r="I52" s="1"/>
      <c r="J52" s="48">
        <v>0.78125</v>
      </c>
    </row>
    <row r="53" spans="1:10" x14ac:dyDescent="0.6">
      <c r="A53" s="1">
        <v>52</v>
      </c>
      <c r="B53" s="1">
        <v>27</v>
      </c>
      <c r="C53" s="1">
        <v>28</v>
      </c>
      <c r="D53" s="1">
        <v>29</v>
      </c>
      <c r="E53" s="1">
        <v>30</v>
      </c>
      <c r="F53" s="1">
        <v>31</v>
      </c>
      <c r="G53" s="1">
        <v>1</v>
      </c>
      <c r="H53" s="1">
        <v>2</v>
      </c>
      <c r="I53" s="1"/>
      <c r="J53" s="48">
        <v>0.79166666666666663</v>
      </c>
    </row>
    <row r="54" spans="1:10" x14ac:dyDescent="0.6">
      <c r="J54" s="48">
        <v>0.80208333333333337</v>
      </c>
    </row>
    <row r="55" spans="1:10" x14ac:dyDescent="0.6">
      <c r="J55" s="48">
        <v>0.8125</v>
      </c>
    </row>
    <row r="56" spans="1:10" x14ac:dyDescent="0.6">
      <c r="J56" s="48">
        <v>0.82291666666666663</v>
      </c>
    </row>
    <row r="57" spans="1:10" x14ac:dyDescent="0.6">
      <c r="J57" s="48">
        <v>0.83333333333333337</v>
      </c>
    </row>
    <row r="58" spans="1:10" x14ac:dyDescent="0.6">
      <c r="J58" s="48">
        <v>0.84375</v>
      </c>
    </row>
    <row r="59" spans="1:10" x14ac:dyDescent="0.6">
      <c r="J59" s="48">
        <v>0.85416666666666663</v>
      </c>
    </row>
    <row r="60" spans="1:10" x14ac:dyDescent="0.6">
      <c r="J60" s="48">
        <v>0.86458333333333337</v>
      </c>
    </row>
    <row r="61" spans="1:10" x14ac:dyDescent="0.6">
      <c r="J61" s="48">
        <v>0.875</v>
      </c>
    </row>
    <row r="62" spans="1:10" x14ac:dyDescent="0.6">
      <c r="J62" s="48">
        <v>0.88541666666666663</v>
      </c>
    </row>
    <row r="63" spans="1:10" x14ac:dyDescent="0.6">
      <c r="J63" s="48">
        <v>0.89583333333333337</v>
      </c>
    </row>
    <row r="64" spans="1:10" x14ac:dyDescent="0.6">
      <c r="J64" s="48">
        <v>0.90625</v>
      </c>
    </row>
    <row r="65" spans="10:10" x14ac:dyDescent="0.6">
      <c r="J65" s="48">
        <v>0.91666666666666663</v>
      </c>
    </row>
    <row r="66" spans="10:10" x14ac:dyDescent="0.6">
      <c r="J66" s="48">
        <v>0.92708333333333337</v>
      </c>
    </row>
    <row r="67" spans="10:10" x14ac:dyDescent="0.6">
      <c r="J67" s="48">
        <v>0.9375</v>
      </c>
    </row>
    <row r="68" spans="10:10" x14ac:dyDescent="0.6">
      <c r="J68" s="48">
        <v>0.94791666666666663</v>
      </c>
    </row>
    <row r="69" spans="10:10" x14ac:dyDescent="0.6">
      <c r="J69" s="48">
        <v>0.95833333333333337</v>
      </c>
    </row>
    <row r="70" spans="10:10" x14ac:dyDescent="0.6">
      <c r="J70" s="48">
        <v>0.96875</v>
      </c>
    </row>
    <row r="71" spans="10:10" x14ac:dyDescent="0.6">
      <c r="J71" s="48">
        <v>0.97916666666666663</v>
      </c>
    </row>
    <row r="72" spans="10:10" x14ac:dyDescent="0.6">
      <c r="J72" s="48">
        <v>0.98958333333333337</v>
      </c>
    </row>
    <row r="73" spans="10:10" x14ac:dyDescent="0.6">
      <c r="J73" s="48">
        <v>0</v>
      </c>
    </row>
    <row r="74" spans="10:10" x14ac:dyDescent="0.6">
      <c r="J74" s="48">
        <v>5.2083333333333336E-2</v>
      </c>
    </row>
    <row r="75" spans="10:10" x14ac:dyDescent="0.6">
      <c r="J75" s="48">
        <v>6.25E-2</v>
      </c>
    </row>
    <row r="76" spans="10:10" x14ac:dyDescent="0.6">
      <c r="J76" s="48">
        <v>7.2916666666666671E-2</v>
      </c>
    </row>
    <row r="77" spans="10:10" x14ac:dyDescent="0.6">
      <c r="J77" s="48">
        <v>8.3333333333333329E-2</v>
      </c>
    </row>
    <row r="78" spans="10:10" x14ac:dyDescent="0.6">
      <c r="J78" s="48">
        <v>9.375E-2</v>
      </c>
    </row>
    <row r="79" spans="10:10" x14ac:dyDescent="0.6">
      <c r="J79" s="48">
        <v>0.10416666666666667</v>
      </c>
    </row>
    <row r="80" spans="10:10" x14ac:dyDescent="0.6">
      <c r="J80" s="48">
        <v>0.11458333333333333</v>
      </c>
    </row>
    <row r="81" spans="10:10" x14ac:dyDescent="0.6">
      <c r="J81" s="48">
        <v>0.125</v>
      </c>
    </row>
    <row r="82" spans="10:10" x14ac:dyDescent="0.6">
      <c r="J82" s="48">
        <v>0.13541666666666666</v>
      </c>
    </row>
    <row r="83" spans="10:10" x14ac:dyDescent="0.6">
      <c r="J83" s="48">
        <v>0.14583333333333334</v>
      </c>
    </row>
    <row r="84" spans="10:10" x14ac:dyDescent="0.6">
      <c r="J84" s="48">
        <v>0.15625</v>
      </c>
    </row>
    <row r="85" spans="10:10" x14ac:dyDescent="0.6">
      <c r="J85" s="48">
        <v>0.16666666666666666</v>
      </c>
    </row>
    <row r="86" spans="10:10" x14ac:dyDescent="0.6">
      <c r="J86" s="48">
        <v>0.17708333333333334</v>
      </c>
    </row>
    <row r="87" spans="10:10" x14ac:dyDescent="0.6">
      <c r="J87" s="48">
        <v>0.1875</v>
      </c>
    </row>
    <row r="88" spans="10:10" x14ac:dyDescent="0.6">
      <c r="J88" s="48">
        <v>0.19791666666666666</v>
      </c>
    </row>
    <row r="89" spans="10:10" x14ac:dyDescent="0.6">
      <c r="J89" s="48">
        <v>0.20833333333333334</v>
      </c>
    </row>
    <row r="90" spans="10:10" x14ac:dyDescent="0.6">
      <c r="J90" s="48">
        <v>0.21875</v>
      </c>
    </row>
    <row r="91" spans="10:10" x14ac:dyDescent="0.6">
      <c r="J91" s="48">
        <v>0.22916666666666666</v>
      </c>
    </row>
    <row r="92" spans="10:10" x14ac:dyDescent="0.6">
      <c r="J92" s="48">
        <v>0.23958333333333334</v>
      </c>
    </row>
    <row r="93" spans="10:10" x14ac:dyDescent="0.6">
      <c r="J93" s="48">
        <v>0.25</v>
      </c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51A27-D328-476E-96F5-BBB25EB2A3A2}">
  <sheetPr>
    <pageSetUpPr fitToPage="1"/>
  </sheetPr>
  <dimension ref="A1:AI18"/>
  <sheetViews>
    <sheetView tabSelected="1" zoomScale="85" zoomScaleNormal="85" workbookViewId="0">
      <selection activeCell="K17" sqref="K17"/>
    </sheetView>
  </sheetViews>
  <sheetFormatPr baseColWidth="10" defaultColWidth="11.41796875" defaultRowHeight="14.4" x14ac:dyDescent="0.55000000000000004"/>
  <cols>
    <col min="1" max="1" width="1.41796875" customWidth="1"/>
    <col min="2" max="2" width="10.15625" customWidth="1"/>
    <col min="3" max="3" width="6" customWidth="1"/>
    <col min="4" max="4" width="1" customWidth="1"/>
    <col min="5" max="10" width="8.41796875" customWidth="1"/>
    <col min="11" max="11" width="9.83984375" customWidth="1"/>
    <col min="12" max="12" width="1" customWidth="1"/>
    <col min="13" max="16" width="8.41796875" customWidth="1"/>
    <col min="17" max="17" width="8.83984375" customWidth="1"/>
    <col min="18" max="18" width="1" customWidth="1"/>
    <col min="19" max="19" width="8.41796875" customWidth="1"/>
    <col min="20" max="20" width="8.83984375" customWidth="1"/>
    <col min="21" max="21" width="1" customWidth="1"/>
    <col min="22" max="22" width="11.83984375" customWidth="1"/>
    <col min="23" max="23" width="8.83984375" customWidth="1"/>
    <col min="24" max="24" width="1" customWidth="1"/>
    <col min="25" max="25" width="11.83984375" customWidth="1"/>
    <col min="26" max="26" width="8.83984375" customWidth="1"/>
    <col min="27" max="27" width="1" customWidth="1"/>
    <col min="28" max="28" width="8.26171875" customWidth="1"/>
    <col min="29" max="29" width="8.83984375" customWidth="1"/>
    <col min="30" max="30" width="1" customWidth="1"/>
    <col min="31" max="31" width="11.83984375" customWidth="1"/>
    <col min="32" max="32" width="8.83984375" customWidth="1"/>
    <col min="33" max="33" width="1" customWidth="1"/>
    <col min="34" max="34" width="20.15625" customWidth="1"/>
    <col min="35" max="35" width="1.578125" customWidth="1"/>
  </cols>
  <sheetData>
    <row r="1" spans="1:35" ht="14.7" thickBot="1" x14ac:dyDescent="0.6"/>
    <row r="2" spans="1:35" ht="21" customHeight="1" thickTop="1" thickBot="1" x14ac:dyDescent="0.6">
      <c r="B2" s="36">
        <v>2021</v>
      </c>
      <c r="E2" s="79" t="s">
        <v>59</v>
      </c>
      <c r="F2" s="80"/>
      <c r="G2" s="81"/>
    </row>
    <row r="3" spans="1:35" ht="15" thickTop="1" thickBot="1" x14ac:dyDescent="0.6"/>
    <row r="4" spans="1:35" ht="21" customHeight="1" thickBot="1" x14ac:dyDescent="0.65">
      <c r="B4" s="74" t="s">
        <v>60</v>
      </c>
      <c r="C4" s="82"/>
      <c r="D4" s="82"/>
      <c r="E4" s="82"/>
      <c r="F4" s="75"/>
      <c r="G4" s="83" t="s">
        <v>67</v>
      </c>
      <c r="H4" s="83"/>
      <c r="I4" s="83"/>
      <c r="J4" s="83"/>
      <c r="K4" s="84"/>
      <c r="O4" s="62"/>
      <c r="P4" s="62"/>
    </row>
    <row r="5" spans="1:35" ht="14.7" thickBot="1" x14ac:dyDescent="0.6"/>
    <row r="6" spans="1:35" ht="21" customHeight="1" thickTop="1" thickBot="1" x14ac:dyDescent="0.6">
      <c r="B6" s="49" t="s">
        <v>53</v>
      </c>
      <c r="E6" s="74" t="s">
        <v>38</v>
      </c>
      <c r="F6" s="75"/>
      <c r="G6" s="85"/>
      <c r="H6" s="85"/>
      <c r="I6" s="85"/>
      <c r="J6" s="85"/>
      <c r="K6" s="86"/>
      <c r="AH6" s="11">
        <f>AH18</f>
        <v>2745.2</v>
      </c>
    </row>
    <row r="7" spans="1:35" ht="21" customHeight="1" thickTop="1" thickBot="1" x14ac:dyDescent="0.6">
      <c r="B7" s="50"/>
      <c r="C7" s="51"/>
      <c r="D7" s="51"/>
      <c r="E7" s="52"/>
      <c r="F7" s="52"/>
      <c r="G7" s="52"/>
      <c r="H7" s="52"/>
      <c r="I7" s="52"/>
      <c r="J7" s="52"/>
      <c r="K7" s="52"/>
      <c r="L7" s="51"/>
      <c r="M7" s="51"/>
      <c r="N7" s="51"/>
      <c r="O7" s="51"/>
      <c r="P7" s="51"/>
      <c r="AH7" s="54"/>
    </row>
    <row r="8" spans="1:35" ht="21" customHeight="1" thickBot="1" x14ac:dyDescent="0.6">
      <c r="B8" s="50"/>
      <c r="C8" s="51"/>
      <c r="D8" s="51"/>
      <c r="E8" s="74" t="s">
        <v>61</v>
      </c>
      <c r="F8" s="75"/>
      <c r="G8" s="76">
        <v>2</v>
      </c>
      <c r="H8" s="77"/>
      <c r="I8" s="77"/>
      <c r="J8" s="77"/>
      <c r="K8" s="78"/>
      <c r="L8" s="51"/>
      <c r="M8" s="51"/>
      <c r="N8" s="51"/>
      <c r="O8" s="51"/>
      <c r="P8" s="51"/>
      <c r="AH8" s="54"/>
    </row>
    <row r="9" spans="1:35" ht="14.7" thickBot="1" x14ac:dyDescent="0.6"/>
    <row r="10" spans="1:35" ht="52.5" customHeight="1" thickBot="1" x14ac:dyDescent="0.6">
      <c r="A10" s="10"/>
      <c r="B10" s="63" t="s">
        <v>33</v>
      </c>
      <c r="C10" s="14">
        <v>28</v>
      </c>
      <c r="D10" s="10"/>
      <c r="E10" s="67" t="s">
        <v>24</v>
      </c>
      <c r="F10" s="68"/>
      <c r="G10" s="67" t="s">
        <v>25</v>
      </c>
      <c r="H10" s="68"/>
      <c r="I10" s="37" t="s">
        <v>65</v>
      </c>
      <c r="J10" s="37" t="s">
        <v>32</v>
      </c>
      <c r="K10" s="13" t="s">
        <v>27</v>
      </c>
      <c r="L10" s="10"/>
      <c r="M10" s="67" t="s">
        <v>36</v>
      </c>
      <c r="N10" s="68"/>
      <c r="O10" s="16" t="s">
        <v>37</v>
      </c>
      <c r="P10" s="37" t="s">
        <v>66</v>
      </c>
      <c r="Q10" s="13" t="s">
        <v>27</v>
      </c>
      <c r="R10" s="10"/>
      <c r="S10" s="16" t="s">
        <v>62</v>
      </c>
      <c r="T10" s="13" t="s">
        <v>27</v>
      </c>
      <c r="U10" s="10"/>
      <c r="V10" s="17" t="s">
        <v>35</v>
      </c>
      <c r="W10" s="13" t="s">
        <v>27</v>
      </c>
      <c r="X10" s="10"/>
      <c r="Y10" s="17" t="s">
        <v>64</v>
      </c>
      <c r="Z10" s="13" t="s">
        <v>27</v>
      </c>
      <c r="AA10" s="10"/>
      <c r="AB10" s="17" t="s">
        <v>63</v>
      </c>
      <c r="AC10" s="13" t="s">
        <v>27</v>
      </c>
      <c r="AD10" s="10"/>
      <c r="AE10" s="17" t="s">
        <v>52</v>
      </c>
      <c r="AF10" s="13" t="s">
        <v>27</v>
      </c>
      <c r="AG10" s="10"/>
      <c r="AH10" s="15" t="s">
        <v>7</v>
      </c>
      <c r="AI10" s="10"/>
    </row>
    <row r="11" spans="1:35" s="22" customFormat="1" ht="21" customHeight="1" x14ac:dyDescent="0.55000000000000004">
      <c r="A11" s="18"/>
      <c r="B11" s="23" t="s">
        <v>51</v>
      </c>
      <c r="C11" s="24">
        <f>VLOOKUP($C$10,' Base des Index'!A:H,2,0)</f>
        <v>12</v>
      </c>
      <c r="D11" s="18"/>
      <c r="E11" s="38"/>
      <c r="F11" s="39"/>
      <c r="G11" s="40"/>
      <c r="H11" s="41"/>
      <c r="I11" s="56">
        <f>((MOD(F11-E11,1)+MOD(H11-G11,1))*24)</f>
        <v>0</v>
      </c>
      <c r="J11" s="53">
        <f>((MOD(F11-E11,1)+MOD(H11-G11,1))*$G$8)*24</f>
        <v>0</v>
      </c>
      <c r="K11" s="88">
        <f>IF(ISERROR(J11)*VLOOKUP($B$6,' Base des Index'!$L$1:$M$93,2,FALSE),"",(J11)*VLOOKUP($B$6,' Base des Index'!$L$1:$M$93,2,FALSE))</f>
        <v>0</v>
      </c>
      <c r="L11" s="18"/>
      <c r="M11" s="38"/>
      <c r="N11" s="39"/>
      <c r="O11" s="55">
        <f>MOD(N11-M11,1)</f>
        <v>0</v>
      </c>
      <c r="P11" s="64">
        <f t="shared" ref="P11:P14" si="0">O11*$G$8</f>
        <v>0</v>
      </c>
      <c r="Q11" s="45">
        <f t="shared" ref="Q11:Q14" si="1">IF(ISERROR(P11*24)*90,"",(P11*24)*90)</f>
        <v>0</v>
      </c>
      <c r="R11" s="18"/>
      <c r="S11" s="19"/>
      <c r="T11" s="45">
        <f t="shared" ref="T11:T17" si="2">((S11*$G$8)*20)</f>
        <v>0</v>
      </c>
      <c r="U11" s="18"/>
      <c r="V11" s="19"/>
      <c r="W11" s="45">
        <f t="shared" ref="W11:W17" si="3">SUM(V11*0.6)</f>
        <v>0</v>
      </c>
      <c r="X11" s="18"/>
      <c r="Y11" s="19"/>
      <c r="Z11" s="45">
        <f t="shared" ref="Z11:Z17" si="4">SUM(Y11*$G$8)*20</f>
        <v>0</v>
      </c>
      <c r="AA11" s="18"/>
      <c r="AB11" s="19"/>
      <c r="AC11" s="45">
        <f t="shared" ref="AC11:AC17" si="5">SUM(AB11*$G$8)*100</f>
        <v>0</v>
      </c>
      <c r="AD11" s="18"/>
      <c r="AE11" s="19"/>
      <c r="AF11" s="45">
        <f>AE11</f>
        <v>0</v>
      </c>
      <c r="AG11" s="18"/>
      <c r="AH11" s="21"/>
      <c r="AI11" s="18"/>
    </row>
    <row r="12" spans="1:35" s="22" customFormat="1" ht="21" customHeight="1" x14ac:dyDescent="0.55000000000000004">
      <c r="A12" s="18"/>
      <c r="B12" s="25" t="s">
        <v>40</v>
      </c>
      <c r="C12" s="24">
        <f>VLOOKUP($C$10,' Base des Index'!A:H,3,0)</f>
        <v>13</v>
      </c>
      <c r="D12" s="18"/>
      <c r="E12" s="40"/>
      <c r="F12" s="41"/>
      <c r="G12" s="40"/>
      <c r="H12" s="41"/>
      <c r="I12" s="56">
        <f t="shared" ref="I12:I17" si="6">((MOD(F12-E12,1)+MOD(H12-G12,1))*24)</f>
        <v>0</v>
      </c>
      <c r="J12" s="53">
        <f t="shared" ref="J12:J17" si="7">((MOD(F12-E12,1)+MOD(H12-G12,1))*$G$8)*24</f>
        <v>0</v>
      </c>
      <c r="K12" s="88">
        <f>IF(ISERROR(J12)*VLOOKUP($B$6,' Base des Index'!$L$1:$M$93,2,FALSE),"",(J12)*VLOOKUP($B$6,' Base des Index'!$L$1:$M$93,2,FALSE))</f>
        <v>0</v>
      </c>
      <c r="L12" s="18"/>
      <c r="M12" s="40"/>
      <c r="N12" s="41"/>
      <c r="O12" s="55">
        <f t="shared" ref="O12:O17" si="8">MOD(N12-M12,1)</f>
        <v>0</v>
      </c>
      <c r="P12" s="64">
        <f t="shared" si="0"/>
        <v>0</v>
      </c>
      <c r="Q12" s="45">
        <f t="shared" si="1"/>
        <v>0</v>
      </c>
      <c r="R12" s="18"/>
      <c r="S12" s="19"/>
      <c r="T12" s="45">
        <f t="shared" si="2"/>
        <v>0</v>
      </c>
      <c r="U12" s="18"/>
      <c r="V12" s="19"/>
      <c r="W12" s="45">
        <f t="shared" si="3"/>
        <v>0</v>
      </c>
      <c r="X12" s="18"/>
      <c r="Y12" s="19"/>
      <c r="Z12" s="45">
        <f t="shared" si="4"/>
        <v>0</v>
      </c>
      <c r="AA12" s="18"/>
      <c r="AB12" s="19"/>
      <c r="AC12" s="45">
        <f t="shared" si="5"/>
        <v>0</v>
      </c>
      <c r="AD12" s="18"/>
      <c r="AE12" s="19"/>
      <c r="AF12" s="45">
        <f t="shared" ref="AF12:AF17" si="9">AE12</f>
        <v>0</v>
      </c>
      <c r="AG12" s="18"/>
      <c r="AH12" s="21"/>
      <c r="AI12" s="18"/>
    </row>
    <row r="13" spans="1:35" s="22" customFormat="1" ht="21" customHeight="1" x14ac:dyDescent="0.55000000000000004">
      <c r="A13" s="18"/>
      <c r="B13" s="25" t="s">
        <v>41</v>
      </c>
      <c r="C13" s="24">
        <f>VLOOKUP($C$10,' Base des Index'!A:H,4,0)</f>
        <v>14</v>
      </c>
      <c r="D13" s="18"/>
      <c r="E13" s="40"/>
      <c r="F13" s="41"/>
      <c r="G13" s="40"/>
      <c r="H13" s="41"/>
      <c r="I13" s="56">
        <f t="shared" si="6"/>
        <v>0</v>
      </c>
      <c r="J13" s="53">
        <f t="shared" si="7"/>
        <v>0</v>
      </c>
      <c r="K13" s="88">
        <f>IF(ISERROR(J13)*VLOOKUP($B$6,' Base des Index'!$L$1:$M$93,2,FALSE),"",(J13)*VLOOKUP($B$6,' Base des Index'!$L$1:$M$93,2,FALSE))</f>
        <v>0</v>
      </c>
      <c r="L13" s="18"/>
      <c r="M13" s="40"/>
      <c r="N13" s="41"/>
      <c r="O13" s="55">
        <f t="shared" si="8"/>
        <v>0</v>
      </c>
      <c r="P13" s="64">
        <f t="shared" si="0"/>
        <v>0</v>
      </c>
      <c r="Q13" s="45">
        <f t="shared" si="1"/>
        <v>0</v>
      </c>
      <c r="R13" s="18"/>
      <c r="S13" s="19"/>
      <c r="T13" s="45">
        <f t="shared" si="2"/>
        <v>0</v>
      </c>
      <c r="U13" s="18"/>
      <c r="V13" s="19"/>
      <c r="W13" s="45">
        <f t="shared" si="3"/>
        <v>0</v>
      </c>
      <c r="X13" s="18"/>
      <c r="Y13" s="19"/>
      <c r="Z13" s="45">
        <f t="shared" si="4"/>
        <v>0</v>
      </c>
      <c r="AA13" s="18"/>
      <c r="AB13" s="19"/>
      <c r="AC13" s="45">
        <f t="shared" si="5"/>
        <v>0</v>
      </c>
      <c r="AD13" s="18"/>
      <c r="AE13" s="19"/>
      <c r="AF13" s="45">
        <f t="shared" si="9"/>
        <v>0</v>
      </c>
      <c r="AG13" s="18"/>
      <c r="AH13" s="21"/>
      <c r="AI13" s="18"/>
    </row>
    <row r="14" spans="1:35" s="22" customFormat="1" ht="21" customHeight="1" x14ac:dyDescent="0.55000000000000004">
      <c r="A14" s="18"/>
      <c r="B14" s="25" t="s">
        <v>34</v>
      </c>
      <c r="C14" s="24">
        <f>VLOOKUP($C$10,' Base des Index'!A:H,5,0)</f>
        <v>15</v>
      </c>
      <c r="D14" s="18"/>
      <c r="E14" s="40"/>
      <c r="F14" s="41"/>
      <c r="G14" s="40"/>
      <c r="H14" s="41"/>
      <c r="I14" s="56">
        <f t="shared" si="6"/>
        <v>0</v>
      </c>
      <c r="J14" s="53">
        <f>((MOD(F14-E14,1)+MOD(H14-G14,1))*$G$8)*24</f>
        <v>0</v>
      </c>
      <c r="K14" s="88">
        <f>IF(ISERROR(J14)*VLOOKUP($B$6,' Base des Index'!$L$1:$M$93,2,FALSE),"",(J14)*VLOOKUP($B$6,' Base des Index'!$L$1:$M$93,2,FALSE))</f>
        <v>0</v>
      </c>
      <c r="L14" s="18"/>
      <c r="M14" s="40"/>
      <c r="N14" s="41"/>
      <c r="O14" s="55">
        <f t="shared" si="8"/>
        <v>0</v>
      </c>
      <c r="P14" s="64">
        <f t="shared" si="0"/>
        <v>0</v>
      </c>
      <c r="Q14" s="45">
        <f t="shared" si="1"/>
        <v>0</v>
      </c>
      <c r="R14" s="18"/>
      <c r="S14" s="19"/>
      <c r="T14" s="45">
        <f t="shared" si="2"/>
        <v>0</v>
      </c>
      <c r="U14" s="18"/>
      <c r="V14" s="19"/>
      <c r="W14" s="45">
        <f t="shared" si="3"/>
        <v>0</v>
      </c>
      <c r="X14" s="18"/>
      <c r="Y14" s="19"/>
      <c r="Z14" s="45">
        <f t="shared" si="4"/>
        <v>0</v>
      </c>
      <c r="AA14" s="18"/>
      <c r="AB14" s="19"/>
      <c r="AC14" s="45">
        <f t="shared" si="5"/>
        <v>0</v>
      </c>
      <c r="AD14" s="18"/>
      <c r="AE14" s="19"/>
      <c r="AF14" s="45">
        <f t="shared" si="9"/>
        <v>0</v>
      </c>
      <c r="AG14" s="18"/>
      <c r="AH14" s="21"/>
      <c r="AI14" s="18"/>
    </row>
    <row r="15" spans="1:35" s="22" customFormat="1" ht="21" customHeight="1" x14ac:dyDescent="0.55000000000000004">
      <c r="A15" s="18"/>
      <c r="B15" s="25" t="s">
        <v>42</v>
      </c>
      <c r="C15" s="24">
        <f>VLOOKUP($C$10,' Base des Index'!A:H,6,0)</f>
        <v>16</v>
      </c>
      <c r="D15" s="18"/>
      <c r="E15" s="40"/>
      <c r="F15" s="41"/>
      <c r="G15" s="40"/>
      <c r="H15" s="41"/>
      <c r="I15" s="56">
        <f t="shared" si="6"/>
        <v>0</v>
      </c>
      <c r="J15" s="53">
        <f>((MOD(F15-E15,1)+MOD(H15-G15,1))*$G$8)*24</f>
        <v>0</v>
      </c>
      <c r="K15" s="88">
        <f>IF(ISERROR(J15)*VLOOKUP($B$6,' Base des Index'!$L$1:$M$93,2,FALSE),"",(J15)*VLOOKUP($B$6,' Base des Index'!$L$1:$M$93,2,FALSE))</f>
        <v>0</v>
      </c>
      <c r="L15" s="18"/>
      <c r="M15" s="40"/>
      <c r="N15" s="41"/>
      <c r="O15" s="55">
        <f>MOD(N15-M15,1)</f>
        <v>0</v>
      </c>
      <c r="P15" s="64">
        <f>O15*$G$8</f>
        <v>0</v>
      </c>
      <c r="Q15" s="45">
        <f>IF(ISERROR(P15*24)*90,"",(P15*24)*90)</f>
        <v>0</v>
      </c>
      <c r="R15" s="18"/>
      <c r="S15" s="19">
        <v>1</v>
      </c>
      <c r="T15" s="45">
        <f t="shared" si="2"/>
        <v>40</v>
      </c>
      <c r="U15" s="18"/>
      <c r="V15" s="19">
        <v>521</v>
      </c>
      <c r="W15" s="45">
        <f t="shared" si="3"/>
        <v>312.59999999999997</v>
      </c>
      <c r="X15" s="18"/>
      <c r="Y15" s="19">
        <v>5</v>
      </c>
      <c r="Z15" s="45">
        <f t="shared" si="4"/>
        <v>200</v>
      </c>
      <c r="AA15" s="18"/>
      <c r="AB15" s="19">
        <v>1</v>
      </c>
      <c r="AC15" s="45">
        <f t="shared" si="5"/>
        <v>200</v>
      </c>
      <c r="AD15" s="18"/>
      <c r="AE15" s="19"/>
      <c r="AF15" s="45">
        <f t="shared" si="9"/>
        <v>0</v>
      </c>
      <c r="AG15" s="18"/>
      <c r="AH15" s="21"/>
      <c r="AI15" s="18"/>
    </row>
    <row r="16" spans="1:35" s="22" customFormat="1" ht="21" customHeight="1" x14ac:dyDescent="0.55000000000000004">
      <c r="A16" s="18"/>
      <c r="B16" s="25" t="s">
        <v>43</v>
      </c>
      <c r="C16" s="24">
        <f>VLOOKUP($C$10,' Base des Index'!A:H,7,0)</f>
        <v>17</v>
      </c>
      <c r="D16" s="18"/>
      <c r="E16" s="40">
        <v>0.27083333333333331</v>
      </c>
      <c r="F16" s="41">
        <v>0.5</v>
      </c>
      <c r="G16" s="40">
        <v>0.5625</v>
      </c>
      <c r="H16" s="41">
        <v>0.79166666666666663</v>
      </c>
      <c r="I16" s="56">
        <f t="shared" si="6"/>
        <v>11</v>
      </c>
      <c r="J16" s="53">
        <f t="shared" si="7"/>
        <v>22</v>
      </c>
      <c r="K16" s="89">
        <f>IF(ISERROR(J16)*VLOOKUP($B$6,' Base des Index'!$L$1:$M$93,2,FALSE),"",(J16)*VLOOKUP($B$6,' Base des Index'!$L$1:$M$93,2,FALSE))</f>
        <v>1100</v>
      </c>
      <c r="L16" s="18"/>
      <c r="M16" s="40"/>
      <c r="N16" s="41"/>
      <c r="O16" s="55">
        <f t="shared" si="8"/>
        <v>0</v>
      </c>
      <c r="P16" s="64">
        <f t="shared" ref="P16:P17" si="10">O16*$G$8</f>
        <v>0</v>
      </c>
      <c r="Q16" s="45">
        <f t="shared" ref="Q16:Q17" si="11">IF(ISERROR(P16*24)*90,"",(P16*24)*90)</f>
        <v>0</v>
      </c>
      <c r="R16" s="18"/>
      <c r="S16" s="19">
        <v>1</v>
      </c>
      <c r="T16" s="45">
        <f t="shared" si="2"/>
        <v>40</v>
      </c>
      <c r="U16" s="18"/>
      <c r="V16" s="20"/>
      <c r="W16" s="45">
        <f t="shared" si="3"/>
        <v>0</v>
      </c>
      <c r="X16" s="18"/>
      <c r="Y16" s="20"/>
      <c r="Z16" s="45">
        <f t="shared" si="4"/>
        <v>0</v>
      </c>
      <c r="AA16" s="18"/>
      <c r="AB16" s="20">
        <v>1</v>
      </c>
      <c r="AC16" s="45">
        <f t="shared" si="5"/>
        <v>200</v>
      </c>
      <c r="AD16" s="18"/>
      <c r="AE16" s="20"/>
      <c r="AF16" s="45">
        <f t="shared" si="9"/>
        <v>0</v>
      </c>
      <c r="AG16" s="18"/>
      <c r="AH16" s="21"/>
      <c r="AI16" s="18"/>
    </row>
    <row r="17" spans="2:35" s="22" customFormat="1" ht="21" customHeight="1" thickBot="1" x14ac:dyDescent="0.6">
      <c r="B17" s="26" t="s">
        <v>39</v>
      </c>
      <c r="C17" s="27">
        <f>VLOOKUP($C$10,' Base des Index'!A:H,8,0)</f>
        <v>18</v>
      </c>
      <c r="E17" s="42">
        <v>0.39583333333333331</v>
      </c>
      <c r="F17" s="43">
        <v>0.5</v>
      </c>
      <c r="G17" s="40">
        <v>0.5625</v>
      </c>
      <c r="H17" s="41">
        <v>0.66666666666666663</v>
      </c>
      <c r="I17" s="56">
        <f t="shared" si="6"/>
        <v>5</v>
      </c>
      <c r="J17" s="53">
        <f t="shared" si="7"/>
        <v>10</v>
      </c>
      <c r="K17" s="90">
        <f>IF(ISERROR(J17)*VLOOKUP($B$6,' Base des Index'!$L$1:$M$93,2,FALSE),"",(J17)*VLOOKUP($B$6,' Base des Index'!$L$1:$M$93,2,FALSE))</f>
        <v>500</v>
      </c>
      <c r="M17" s="42"/>
      <c r="N17" s="43"/>
      <c r="O17" s="55">
        <f t="shared" si="8"/>
        <v>0</v>
      </c>
      <c r="P17" s="64">
        <f t="shared" si="10"/>
        <v>0</v>
      </c>
      <c r="Q17" s="45">
        <f t="shared" si="11"/>
        <v>0</v>
      </c>
      <c r="S17" s="28">
        <v>1</v>
      </c>
      <c r="T17" s="45">
        <f t="shared" si="2"/>
        <v>40</v>
      </c>
      <c r="V17" s="29">
        <v>521</v>
      </c>
      <c r="W17" s="45">
        <f t="shared" si="3"/>
        <v>312.59999999999997</v>
      </c>
      <c r="Y17" s="29">
        <v>5</v>
      </c>
      <c r="Z17" s="45">
        <f t="shared" si="4"/>
        <v>200</v>
      </c>
      <c r="AB17" s="29"/>
      <c r="AC17" s="45">
        <f t="shared" si="5"/>
        <v>0</v>
      </c>
      <c r="AE17" s="29"/>
      <c r="AF17" s="45">
        <f t="shared" si="9"/>
        <v>0</v>
      </c>
      <c r="AH17" s="30"/>
      <c r="AI17" s="18"/>
    </row>
    <row r="18" spans="2:35" s="31" customFormat="1" ht="21" customHeight="1" thickBot="1" x14ac:dyDescent="0.6">
      <c r="B18" s="69" t="s">
        <v>26</v>
      </c>
      <c r="C18" s="70"/>
      <c r="E18" s="71"/>
      <c r="F18" s="72"/>
      <c r="G18" s="72"/>
      <c r="H18" s="73"/>
      <c r="I18" s="57">
        <f>SUM(I11:I17)</f>
        <v>16</v>
      </c>
      <c r="J18" s="58">
        <f>SUM(J11:J17)</f>
        <v>32</v>
      </c>
      <c r="K18" s="33">
        <f>SUM(K11:K17)</f>
        <v>1600</v>
      </c>
      <c r="M18" s="71"/>
      <c r="N18" s="73"/>
      <c r="O18" s="32">
        <f>SUM(O11:O17)</f>
        <v>0</v>
      </c>
      <c r="P18" s="32"/>
      <c r="Q18" s="33">
        <f>SUM(Q11:Q17)</f>
        <v>0</v>
      </c>
      <c r="S18" s="60">
        <f>SUM(S11:S17)</f>
        <v>3</v>
      </c>
      <c r="T18" s="33">
        <f>SUM(T11:T17)</f>
        <v>120</v>
      </c>
      <c r="V18" s="59">
        <f>SUM(V11:V17)</f>
        <v>1042</v>
      </c>
      <c r="W18" s="33">
        <f>SUM(W11:W17)</f>
        <v>625.19999999999993</v>
      </c>
      <c r="Y18" s="59">
        <f>SUM(Y11:Y17)</f>
        <v>10</v>
      </c>
      <c r="Z18" s="33">
        <f>SUM(Z11:Z17)</f>
        <v>400</v>
      </c>
      <c r="AB18" s="59">
        <f>SUM(AB11:AB17)</f>
        <v>2</v>
      </c>
      <c r="AC18" s="33">
        <f>SUM(AC11:AC17)</f>
        <v>400</v>
      </c>
      <c r="AE18" s="59">
        <f>SUM(AE11:AE17)</f>
        <v>0</v>
      </c>
      <c r="AF18" s="33">
        <f>SUM(AF11:AF17)</f>
        <v>0</v>
      </c>
      <c r="AH18" s="44">
        <f>SUM(K18+T18+Z18+W18+Q18+AF18)</f>
        <v>2745.2</v>
      </c>
      <c r="AI18" s="34"/>
    </row>
  </sheetData>
  <mergeCells count="13">
    <mergeCell ref="E10:F10"/>
    <mergeCell ref="G10:H10"/>
    <mergeCell ref="M10:N10"/>
    <mergeCell ref="B18:C18"/>
    <mergeCell ref="E18:H18"/>
    <mergeCell ref="M18:N18"/>
    <mergeCell ref="E8:F8"/>
    <mergeCell ref="G8:K8"/>
    <mergeCell ref="E2:G2"/>
    <mergeCell ref="B4:F4"/>
    <mergeCell ref="G4:K4"/>
    <mergeCell ref="E6:F6"/>
    <mergeCell ref="G6:K6"/>
  </mergeCells>
  <conditionalFormatting sqref="J11:J17 O11:P17">
    <cfRule type="containsText" dxfId="1" priority="1" operator="containsText" text="vide">
      <formula>NOT(ISERROR(SEARCH("vide",J11)))</formula>
    </cfRule>
  </conditionalFormatting>
  <printOptions horizontalCentered="1" verticalCentered="1"/>
  <pageMargins left="0" right="0" top="0" bottom="0" header="0.31496062992125984" footer="0.31496062992125984"/>
  <pageSetup paperSize="9" scale="6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949EDA2-A520-46FD-9ED1-A50D9D614D28}">
            <xm:f>NOT(ISERROR(SEARCH(#REF!,J11)))</xm:f>
            <xm:f>#REF!</xm:f>
            <x14:dxf>
              <numFmt numFmtId="169" formatCode="[$-40C]dddd\ d\ mmmm\ yyyy"/>
            </x14:dxf>
          </x14:cfRule>
          <xm:sqref>J11:J17 O11:P17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A1A5017D-8C18-4BC4-B92D-A1B8C3EB1E47}">
          <x14:formula1>
            <xm:f>' Base des Index'!$P$1:$P$5</xm:f>
          </x14:formula1>
          <xm:sqref>G8</xm:sqref>
        </x14:dataValidation>
        <x14:dataValidation type="list" allowBlank="1" showInputMessage="1" showErrorMessage="1" xr:uid="{49CB5F93-7225-4E6C-84B8-BEAC61EDA0E3}">
          <x14:formula1>
            <xm:f>' Base des Index'!$Q$1:$Q$2</xm:f>
          </x14:formula1>
          <xm:sqref>E2:G2</xm:sqref>
        </x14:dataValidation>
        <x14:dataValidation type="list" allowBlank="1" showInputMessage="1" showErrorMessage="1" xr:uid="{E4BB701A-E2D3-468C-8490-D1DF7039120F}">
          <x14:formula1>
            <xm:f>' Base des Index'!$L$1:$L$8</xm:f>
          </x14:formula1>
          <xm:sqref>B6:B8</xm:sqref>
        </x14:dataValidation>
        <x14:dataValidation type="list" allowBlank="1" showInputMessage="1" showErrorMessage="1" xr:uid="{A7EF7E35-C416-4169-B4DC-D2387438F212}">
          <x14:formula1>
            <xm:f>' Base des Index'!$J$61:$J$93</xm:f>
          </x14:formula1>
          <xm:sqref>M11:N17</xm:sqref>
        </x14:dataValidation>
        <x14:dataValidation type="list" allowBlank="1" showInputMessage="1" showErrorMessage="1" xr:uid="{04AE59FB-7332-4A94-B18F-2D2F0A677C92}">
          <x14:formula1>
            <xm:f>' Base des Index'!$J$1:$J$27</xm:f>
          </x14:formula1>
          <xm:sqref>E11:F17</xm:sqref>
        </x14:dataValidation>
        <x14:dataValidation type="list" allowBlank="1" showInputMessage="1" showErrorMessage="1" xr:uid="{A7B42A30-8836-4480-AA66-571DFA079959}">
          <x14:formula1>
            <xm:f>' Base des Index'!$A$2:$A$53</xm:f>
          </x14:formula1>
          <xm:sqref>C10</xm:sqref>
        </x14:dataValidation>
        <x14:dataValidation type="list" allowBlank="1" showInputMessage="1" showErrorMessage="1" xr:uid="{9FA25422-898B-490A-A5F6-8F28F55089BD}">
          <x14:formula1>
            <xm:f>' Base des Index'!$J$25:$J$61</xm:f>
          </x14:formula1>
          <xm:sqref>G11:H17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Coûts déplacements</vt:lpstr>
      <vt:lpstr>Base de Référence </vt:lpstr>
      <vt:lpstr> Base des Index</vt:lpstr>
      <vt:lpstr>Client Toto</vt:lpstr>
      <vt:lpstr>'Base de Référence '!Zone_d_impression</vt:lpstr>
      <vt:lpstr>'Client Toto'!Zone_d_impression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José de Oliveira</cp:lastModifiedBy>
  <cp:lastPrinted>2021-07-10T07:42:59Z</cp:lastPrinted>
  <dcterms:created xsi:type="dcterms:W3CDTF">2013-07-23T14:40:08Z</dcterms:created>
  <dcterms:modified xsi:type="dcterms:W3CDTF">2021-07-17T20:29:51Z</dcterms:modified>
</cp:coreProperties>
</file>