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4370" windowHeight="7665" tabRatio="837" activeTab="5"/>
  </bookViews>
  <sheets>
    <sheet name="PK" sheetId="35" r:id="rId1"/>
    <sheet name="Date_importante" sheetId="33" r:id="rId2"/>
    <sheet name="BUDGET2018" sheetId="28" r:id="rId3"/>
    <sheet name="CA" sheetId="25" r:id="rId4"/>
    <sheet name="A_LA_SUITE" sheetId="34" r:id="rId5"/>
    <sheet name="Comptage_caisse" sheetId="36" r:id="rId6"/>
  </sheets>
  <definedNames>
    <definedName name="article">#REF!</definedName>
    <definedName name="date_importante">Date_importante!$E$17:$E$38</definedName>
    <definedName name="ferie">Date_importante!$E$5:$E$15</definedName>
  </definedNames>
  <calcPr calcId="152511"/>
</workbook>
</file>

<file path=xl/calcChain.xml><?xml version="1.0" encoding="utf-8"?>
<calcChain xmlns="http://schemas.openxmlformats.org/spreadsheetml/2006/main">
  <c r="L7" i="36" l="1"/>
  <c r="L11" i="36"/>
  <c r="L5" i="36"/>
  <c r="K11" i="36"/>
  <c r="K10" i="36"/>
  <c r="L10" i="36" s="1"/>
  <c r="K9" i="36"/>
  <c r="L9" i="36" s="1"/>
  <c r="K8" i="36"/>
  <c r="L8" i="36" s="1"/>
  <c r="K7" i="36"/>
  <c r="E20" i="36"/>
  <c r="E16" i="36"/>
  <c r="E17" i="36"/>
  <c r="E18" i="36"/>
  <c r="E19" i="36"/>
  <c r="E15" i="36"/>
  <c r="E7" i="36"/>
  <c r="E8" i="36"/>
  <c r="E9" i="36"/>
  <c r="E10" i="36"/>
  <c r="E11" i="36"/>
  <c r="E12" i="36"/>
  <c r="E13" i="36"/>
  <c r="E6" i="36"/>
  <c r="F15" i="36" l="1"/>
  <c r="F6" i="36"/>
  <c r="G13" i="28"/>
  <c r="G5" i="28"/>
  <c r="G6" i="28"/>
  <c r="G7" i="28"/>
  <c r="G8" i="28"/>
  <c r="G9" i="28"/>
  <c r="G10" i="28"/>
  <c r="G11" i="28"/>
  <c r="G12" i="28"/>
  <c r="G14" i="28"/>
  <c r="G15" i="28"/>
  <c r="G16" i="28"/>
  <c r="G17" i="28"/>
  <c r="G18" i="28"/>
  <c r="G19" i="28"/>
  <c r="G20" i="28"/>
  <c r="G21" i="28"/>
  <c r="G22" i="28"/>
  <c r="G23" i="28"/>
  <c r="G24" i="28"/>
  <c r="G25" i="28"/>
  <c r="G26" i="28"/>
  <c r="G27" i="28"/>
  <c r="G28" i="28"/>
  <c r="G29" i="28"/>
  <c r="G30" i="28"/>
  <c r="G31" i="28"/>
  <c r="G32" i="28"/>
  <c r="G33" i="28"/>
  <c r="G34" i="28"/>
  <c r="G35" i="28"/>
  <c r="G36" i="28"/>
  <c r="G37" i="28"/>
  <c r="G38" i="28"/>
  <c r="G39" i="28"/>
  <c r="G40" i="28"/>
  <c r="G41" i="28"/>
  <c r="G42" i="28"/>
  <c r="G43" i="28"/>
  <c r="G44" i="28"/>
  <c r="G45" i="28"/>
  <c r="G46" i="28"/>
  <c r="G47" i="28"/>
  <c r="G48" i="28"/>
  <c r="G49" i="28"/>
  <c r="G50" i="28"/>
  <c r="G51" i="28"/>
  <c r="G52" i="28"/>
  <c r="G53" i="28"/>
  <c r="G54" i="28"/>
  <c r="G55" i="28"/>
  <c r="G56" i="28"/>
  <c r="G57" i="28"/>
  <c r="G58" i="28"/>
  <c r="G59" i="28"/>
  <c r="G60" i="28"/>
  <c r="G61" i="28"/>
  <c r="G62" i="28"/>
  <c r="G63" i="28"/>
  <c r="G64" i="28"/>
  <c r="G65" i="28"/>
  <c r="G66" i="28"/>
  <c r="G67" i="28"/>
  <c r="G68" i="28"/>
  <c r="G69" i="28"/>
  <c r="G70" i="28"/>
  <c r="G71" i="28"/>
  <c r="G72" i="28"/>
  <c r="G73" i="28"/>
  <c r="G74" i="28"/>
  <c r="G75" i="28"/>
  <c r="G76" i="28"/>
  <c r="G77" i="28"/>
  <c r="G78" i="28"/>
  <c r="G79" i="28"/>
  <c r="G80" i="28"/>
  <c r="G81" i="28"/>
  <c r="G82" i="28"/>
  <c r="G83" i="28"/>
  <c r="G84" i="28"/>
  <c r="G85" i="28"/>
  <c r="G86" i="28"/>
  <c r="G87" i="28"/>
  <c r="G88" i="28"/>
  <c r="G89" i="28"/>
  <c r="G90" i="28"/>
  <c r="G91" i="28"/>
  <c r="G92" i="28"/>
  <c r="G93" i="28"/>
  <c r="G94" i="28"/>
  <c r="G95" i="28"/>
  <c r="G96" i="28"/>
  <c r="G97" i="28"/>
  <c r="G98" i="28"/>
  <c r="G99" i="28"/>
  <c r="G100" i="28"/>
  <c r="G101" i="28"/>
  <c r="G102" i="28"/>
  <c r="G103" i="28"/>
  <c r="G104" i="28"/>
  <c r="G105" i="28"/>
  <c r="G106" i="28"/>
  <c r="G107" i="28"/>
  <c r="G108" i="28"/>
  <c r="G109" i="28"/>
  <c r="G110" i="28"/>
  <c r="G111" i="28"/>
  <c r="G112" i="28"/>
  <c r="G113" i="28"/>
  <c r="G114" i="28"/>
  <c r="G115" i="28"/>
  <c r="G116" i="28"/>
  <c r="G117" i="28"/>
  <c r="G118" i="28"/>
  <c r="G119" i="28"/>
  <c r="G120" i="28"/>
  <c r="G121" i="28"/>
  <c r="G122" i="28"/>
  <c r="G123" i="28"/>
  <c r="G124" i="28"/>
  <c r="G125" i="28"/>
  <c r="G126" i="28"/>
  <c r="G127" i="28"/>
  <c r="G128" i="28"/>
  <c r="G129" i="28"/>
  <c r="G130" i="28"/>
  <c r="G131" i="28"/>
  <c r="G132" i="28"/>
  <c r="G133" i="28"/>
  <c r="G134" i="28"/>
  <c r="G135" i="28"/>
  <c r="G136" i="28"/>
  <c r="G137" i="28"/>
  <c r="G138" i="28"/>
  <c r="G139" i="28"/>
  <c r="G140" i="28"/>
  <c r="G141" i="28"/>
  <c r="G142" i="28"/>
  <c r="G143" i="28"/>
  <c r="G144" i="28"/>
  <c r="G145" i="28"/>
  <c r="G146" i="28"/>
  <c r="G147" i="28"/>
  <c r="G148" i="28"/>
  <c r="G149" i="28"/>
  <c r="G150" i="28"/>
  <c r="G151" i="28"/>
  <c r="G152" i="28"/>
  <c r="G153" i="28"/>
  <c r="G154" i="28"/>
  <c r="G155" i="28"/>
  <c r="G156" i="28"/>
  <c r="G157" i="28"/>
  <c r="G158" i="28"/>
  <c r="G159" i="28"/>
  <c r="G160" i="28"/>
  <c r="G161" i="28"/>
  <c r="G162" i="28"/>
  <c r="G163" i="28"/>
  <c r="G164" i="28"/>
  <c r="G165" i="28"/>
  <c r="G166" i="28"/>
  <c r="G167" i="28"/>
  <c r="G168" i="28"/>
  <c r="G169" i="28"/>
  <c r="G170" i="28"/>
  <c r="G171" i="28"/>
  <c r="G172" i="28"/>
  <c r="G173" i="28"/>
  <c r="G174" i="28"/>
  <c r="G175" i="28"/>
  <c r="G176" i="28"/>
  <c r="G177" i="28"/>
  <c r="G178" i="28"/>
  <c r="G179" i="28"/>
  <c r="G180" i="28"/>
  <c r="G181" i="28"/>
  <c r="G182" i="28"/>
  <c r="G183" i="28"/>
  <c r="G184" i="28"/>
  <c r="G185" i="28"/>
  <c r="G186" i="28"/>
  <c r="G187" i="28"/>
  <c r="G188" i="28"/>
  <c r="G189" i="28"/>
  <c r="G190" i="28"/>
  <c r="G191" i="28"/>
  <c r="G192" i="28"/>
  <c r="G193" i="28"/>
  <c r="G194" i="28"/>
  <c r="G195" i="28"/>
  <c r="G196" i="28"/>
  <c r="G197" i="28"/>
  <c r="G198" i="28"/>
  <c r="G199" i="28"/>
  <c r="G200" i="28"/>
  <c r="G201" i="28"/>
  <c r="G202" i="28"/>
  <c r="G203" i="28"/>
  <c r="G204" i="28"/>
  <c r="G205" i="28"/>
  <c r="G206" i="28"/>
  <c r="G207" i="28"/>
  <c r="G208" i="28"/>
  <c r="G209" i="28"/>
  <c r="G210" i="28"/>
  <c r="G211" i="28"/>
  <c r="G212" i="28"/>
  <c r="G213" i="28"/>
  <c r="G214" i="28"/>
  <c r="G215" i="28"/>
  <c r="G216" i="28"/>
  <c r="G217" i="28"/>
  <c r="G218" i="28"/>
  <c r="G219" i="28"/>
  <c r="G220" i="28"/>
  <c r="G221" i="28"/>
  <c r="G222" i="28"/>
  <c r="G223" i="28"/>
  <c r="G224" i="28"/>
  <c r="G225" i="28"/>
  <c r="G226" i="28"/>
  <c r="G227" i="28"/>
  <c r="G228" i="28"/>
  <c r="G229" i="28"/>
  <c r="G230" i="28"/>
  <c r="G231" i="28"/>
  <c r="G232" i="28"/>
  <c r="G233" i="28"/>
  <c r="G234" i="28"/>
  <c r="G235" i="28"/>
  <c r="G236" i="28"/>
  <c r="G237" i="28"/>
  <c r="G238" i="28"/>
  <c r="G239" i="28"/>
  <c r="G240" i="28"/>
  <c r="G241" i="28"/>
  <c r="G242" i="28"/>
  <c r="G243" i="28"/>
  <c r="G244" i="28"/>
  <c r="G245" i="28"/>
  <c r="G246" i="28"/>
  <c r="G247" i="28"/>
  <c r="G248" i="28"/>
  <c r="G249" i="28"/>
  <c r="G250" i="28"/>
  <c r="G251" i="28"/>
  <c r="G252" i="28"/>
  <c r="G253" i="28"/>
  <c r="G254" i="28"/>
  <c r="G255" i="28"/>
  <c r="G256" i="28"/>
  <c r="G257" i="28"/>
  <c r="G258" i="28"/>
  <c r="G259" i="28"/>
  <c r="G260" i="28"/>
  <c r="G261" i="28"/>
  <c r="G262" i="28"/>
  <c r="G263" i="28"/>
  <c r="G264" i="28"/>
  <c r="G265" i="28"/>
  <c r="G266" i="28"/>
  <c r="G267" i="28"/>
  <c r="G268" i="28"/>
  <c r="G269" i="28"/>
  <c r="G270" i="28"/>
  <c r="G271" i="28"/>
  <c r="G272" i="28"/>
  <c r="G273" i="28"/>
  <c r="G274" i="28"/>
  <c r="G275" i="28"/>
  <c r="G276" i="28"/>
  <c r="G277" i="28"/>
  <c r="G278" i="28"/>
  <c r="G279" i="28"/>
  <c r="G280" i="28"/>
  <c r="G281" i="28"/>
  <c r="G282" i="28"/>
  <c r="G283" i="28"/>
  <c r="G284" i="28"/>
  <c r="G285" i="28"/>
  <c r="G286" i="28"/>
  <c r="G287" i="28"/>
  <c r="G288" i="28"/>
  <c r="G289" i="28"/>
  <c r="G290" i="28"/>
  <c r="G291" i="28"/>
  <c r="G292" i="28"/>
  <c r="G293" i="28"/>
  <c r="G294" i="28"/>
  <c r="G295" i="28"/>
  <c r="G296" i="28"/>
  <c r="G297" i="28"/>
  <c r="G298" i="28"/>
  <c r="G299" i="28"/>
  <c r="G300" i="28"/>
  <c r="G301" i="28"/>
  <c r="G302" i="28"/>
  <c r="G303" i="28"/>
  <c r="G304" i="28"/>
  <c r="G305" i="28"/>
  <c r="G306" i="28"/>
  <c r="G307" i="28"/>
  <c r="G308" i="28"/>
  <c r="G309" i="28"/>
  <c r="G310" i="28"/>
  <c r="G311" i="28"/>
  <c r="G312" i="28"/>
  <c r="G313" i="28"/>
  <c r="G314" i="28"/>
  <c r="G315" i="28"/>
  <c r="G316" i="28"/>
  <c r="G317" i="28"/>
  <c r="G318" i="28"/>
  <c r="G319" i="28"/>
  <c r="G320" i="28"/>
  <c r="G321" i="28"/>
  <c r="G322" i="28"/>
  <c r="G323" i="28"/>
  <c r="G324" i="28"/>
  <c r="G325" i="28"/>
  <c r="G326" i="28"/>
  <c r="G327" i="28"/>
  <c r="G328" i="28"/>
  <c r="G329" i="28"/>
  <c r="G330" i="28"/>
  <c r="G331" i="28"/>
  <c r="G332" i="28"/>
  <c r="G333" i="28"/>
  <c r="G334" i="28"/>
  <c r="G335" i="28"/>
  <c r="G336" i="28"/>
  <c r="G337" i="28"/>
  <c r="G338" i="28"/>
  <c r="G339" i="28"/>
  <c r="G340" i="28"/>
  <c r="G341" i="28"/>
  <c r="G342" i="28"/>
  <c r="G343" i="28"/>
  <c r="G344" i="28"/>
  <c r="G345" i="28"/>
  <c r="G346" i="28"/>
  <c r="G347" i="28"/>
  <c r="G348" i="28"/>
  <c r="G349" i="28"/>
  <c r="G350" i="28"/>
  <c r="G351" i="28"/>
  <c r="G352" i="28"/>
  <c r="G353" i="28"/>
  <c r="G354" i="28"/>
  <c r="G355" i="28"/>
  <c r="G356" i="28"/>
  <c r="G357" i="28"/>
  <c r="G358" i="28"/>
  <c r="G359" i="28"/>
  <c r="G360" i="28"/>
  <c r="G361" i="28"/>
  <c r="G362" i="28"/>
  <c r="G363" i="28"/>
  <c r="G364" i="28"/>
  <c r="G365" i="28"/>
  <c r="G366" i="28"/>
  <c r="G367" i="28"/>
  <c r="G368" i="28"/>
  <c r="G4" i="28"/>
  <c r="J23" i="25"/>
  <c r="J24" i="25"/>
  <c r="J25" i="25"/>
  <c r="J26" i="25"/>
  <c r="J27" i="25"/>
  <c r="C3" i="25"/>
  <c r="C4" i="25" s="1"/>
  <c r="C5" i="25" s="1"/>
  <c r="C6" i="25" s="1"/>
  <c r="C7" i="25" s="1"/>
  <c r="C8" i="25" s="1"/>
  <c r="C9" i="25" s="1"/>
  <c r="C10" i="25" s="1"/>
  <c r="C11" i="25" s="1"/>
  <c r="C12" i="25" s="1"/>
  <c r="C13" i="25" s="1"/>
  <c r="C14" i="25" s="1"/>
  <c r="C15" i="25" s="1"/>
  <c r="C16" i="25" s="1"/>
  <c r="C17" i="25" s="1"/>
  <c r="C18" i="25" s="1"/>
  <c r="C19" i="25" s="1"/>
  <c r="C20" i="25" s="1"/>
  <c r="C21" i="25" s="1"/>
  <c r="C22" i="25" s="1"/>
  <c r="C23" i="25" s="1"/>
  <c r="C24" i="25" s="1"/>
  <c r="C25" i="25" s="1"/>
  <c r="C26" i="25" s="1"/>
  <c r="C27" i="25" s="1"/>
  <c r="C28" i="25" s="1"/>
  <c r="C29" i="25" s="1"/>
  <c r="C30" i="25" s="1"/>
  <c r="C31" i="25" s="1"/>
  <c r="E15" i="33"/>
  <c r="E9" i="33" s="1"/>
  <c r="E14" i="33"/>
  <c r="E13" i="33"/>
  <c r="E12" i="33"/>
  <c r="E11" i="33"/>
  <c r="E8" i="33"/>
  <c r="E7" i="33"/>
  <c r="E5" i="33"/>
  <c r="K6" i="36" l="1"/>
  <c r="K12" i="36" s="1"/>
  <c r="L12" i="36" s="1"/>
  <c r="C32" i="25"/>
  <c r="C36" i="25"/>
  <c r="D30" i="25"/>
  <c r="E30" i="25"/>
  <c r="E6" i="33"/>
  <c r="E10" i="33"/>
  <c r="L6" i="36" l="1"/>
  <c r="J14" i="36"/>
  <c r="E31" i="25"/>
  <c r="H31" i="25" s="1"/>
  <c r="D31" i="25"/>
  <c r="G31" i="25" s="1"/>
  <c r="U34" i="25"/>
  <c r="Y33" i="25"/>
  <c r="Y34" i="25" s="1"/>
  <c r="U33" i="25"/>
  <c r="T33" i="25"/>
  <c r="S33" i="25"/>
  <c r="R33" i="25"/>
  <c r="Q33" i="25"/>
  <c r="P33" i="25"/>
  <c r="O33" i="25"/>
  <c r="N33" i="25"/>
  <c r="M33" i="25"/>
  <c r="I33" i="25"/>
  <c r="F33" i="25"/>
  <c r="V32" i="25"/>
  <c r="K32" i="25"/>
  <c r="L32" i="25" s="1"/>
  <c r="J32" i="25"/>
  <c r="V31" i="25"/>
  <c r="K31" i="25"/>
  <c r="L31" i="25" s="1"/>
  <c r="J31" i="25"/>
  <c r="B31" i="25"/>
  <c r="A31" i="25"/>
  <c r="V30" i="25"/>
  <c r="K30" i="25"/>
  <c r="L30" i="25" s="1"/>
  <c r="J30" i="25"/>
  <c r="H30" i="25"/>
  <c r="G30" i="25"/>
  <c r="B30" i="25"/>
  <c r="A30" i="25"/>
  <c r="V29" i="25"/>
  <c r="K29" i="25"/>
  <c r="L29" i="25" s="1"/>
  <c r="J29" i="25"/>
  <c r="E29" i="25"/>
  <c r="H29" i="25" s="1"/>
  <c r="D29" i="25"/>
  <c r="G29" i="25" s="1"/>
  <c r="B29" i="25"/>
  <c r="A29" i="25"/>
  <c r="V28" i="25"/>
  <c r="K28" i="25"/>
  <c r="L28" i="25" s="1"/>
  <c r="J28" i="25"/>
  <c r="E28" i="25"/>
  <c r="H28" i="25" s="1"/>
  <c r="D28" i="25"/>
  <c r="G28" i="25" s="1"/>
  <c r="B28" i="25"/>
  <c r="A28" i="25"/>
  <c r="V27" i="25"/>
  <c r="K27" i="25"/>
  <c r="L27" i="25" s="1"/>
  <c r="E27" i="25"/>
  <c r="H27" i="25" s="1"/>
  <c r="D27" i="25"/>
  <c r="G27" i="25" s="1"/>
  <c r="B27" i="25"/>
  <c r="A27" i="25"/>
  <c r="V26" i="25"/>
  <c r="K26" i="25"/>
  <c r="L26" i="25" s="1"/>
  <c r="E26" i="25"/>
  <c r="H26" i="25" s="1"/>
  <c r="D26" i="25"/>
  <c r="G26" i="25" s="1"/>
  <c r="B26" i="25"/>
  <c r="A26" i="25"/>
  <c r="V25" i="25"/>
  <c r="K25" i="25"/>
  <c r="L25" i="25" s="1"/>
  <c r="E25" i="25"/>
  <c r="H25" i="25" s="1"/>
  <c r="D25" i="25"/>
  <c r="G25" i="25" s="1"/>
  <c r="B25" i="25"/>
  <c r="A25" i="25"/>
  <c r="V24" i="25"/>
  <c r="K24" i="25"/>
  <c r="L24" i="25" s="1"/>
  <c r="E24" i="25"/>
  <c r="H24" i="25" s="1"/>
  <c r="D24" i="25"/>
  <c r="G24" i="25" s="1"/>
  <c r="B24" i="25"/>
  <c r="A24" i="25"/>
  <c r="V23" i="25"/>
  <c r="K23" i="25"/>
  <c r="L23" i="25" s="1"/>
  <c r="E23" i="25"/>
  <c r="H23" i="25" s="1"/>
  <c r="D23" i="25"/>
  <c r="G23" i="25" s="1"/>
  <c r="B23" i="25"/>
  <c r="A23" i="25"/>
  <c r="V22" i="25"/>
  <c r="K22" i="25"/>
  <c r="L22" i="25" s="1"/>
  <c r="J22" i="25"/>
  <c r="E22" i="25"/>
  <c r="H22" i="25" s="1"/>
  <c r="D22" i="25"/>
  <c r="G22" i="25" s="1"/>
  <c r="B22" i="25"/>
  <c r="A22" i="25"/>
  <c r="V21" i="25"/>
  <c r="K21" i="25"/>
  <c r="L21" i="25" s="1"/>
  <c r="J21" i="25"/>
  <c r="E21" i="25"/>
  <c r="H21" i="25" s="1"/>
  <c r="D21" i="25"/>
  <c r="G21" i="25" s="1"/>
  <c r="B21" i="25"/>
  <c r="A21" i="25"/>
  <c r="V20" i="25"/>
  <c r="K20" i="25"/>
  <c r="L20" i="25" s="1"/>
  <c r="J20" i="25"/>
  <c r="E20" i="25"/>
  <c r="H20" i="25" s="1"/>
  <c r="D20" i="25"/>
  <c r="G20" i="25" s="1"/>
  <c r="B20" i="25"/>
  <c r="A20" i="25"/>
  <c r="V19" i="25"/>
  <c r="K19" i="25"/>
  <c r="L19" i="25" s="1"/>
  <c r="J19" i="25"/>
  <c r="E19" i="25"/>
  <c r="H19" i="25" s="1"/>
  <c r="D19" i="25"/>
  <c r="G19" i="25" s="1"/>
  <c r="B19" i="25"/>
  <c r="A19" i="25"/>
  <c r="V18" i="25"/>
  <c r="K18" i="25"/>
  <c r="L18" i="25" s="1"/>
  <c r="J18" i="25"/>
  <c r="E18" i="25"/>
  <c r="H18" i="25" s="1"/>
  <c r="D18" i="25"/>
  <c r="G18" i="25" s="1"/>
  <c r="B18" i="25"/>
  <c r="A18" i="25"/>
  <c r="V17" i="25"/>
  <c r="K17" i="25"/>
  <c r="L17" i="25" s="1"/>
  <c r="J17" i="25"/>
  <c r="E17" i="25"/>
  <c r="H17" i="25" s="1"/>
  <c r="D17" i="25"/>
  <c r="G17" i="25" s="1"/>
  <c r="B17" i="25"/>
  <c r="A17" i="25"/>
  <c r="V16" i="25"/>
  <c r="K16" i="25"/>
  <c r="L16" i="25" s="1"/>
  <c r="J16" i="25"/>
  <c r="E16" i="25"/>
  <c r="H16" i="25" s="1"/>
  <c r="D16" i="25"/>
  <c r="G16" i="25" s="1"/>
  <c r="B16" i="25"/>
  <c r="A16" i="25"/>
  <c r="V15" i="25"/>
  <c r="K15" i="25"/>
  <c r="L15" i="25" s="1"/>
  <c r="J15" i="25"/>
  <c r="E15" i="25"/>
  <c r="H15" i="25" s="1"/>
  <c r="D15" i="25"/>
  <c r="G15" i="25" s="1"/>
  <c r="B15" i="25"/>
  <c r="A15" i="25"/>
  <c r="V14" i="25"/>
  <c r="K14" i="25"/>
  <c r="L14" i="25" s="1"/>
  <c r="J14" i="25"/>
  <c r="E14" i="25"/>
  <c r="H14" i="25" s="1"/>
  <c r="D14" i="25"/>
  <c r="B14" i="25"/>
  <c r="A14" i="25"/>
  <c r="V13" i="25"/>
  <c r="K13" i="25"/>
  <c r="L13" i="25" s="1"/>
  <c r="J13" i="25"/>
  <c r="E13" i="25"/>
  <c r="H13" i="25" s="1"/>
  <c r="D13" i="25"/>
  <c r="G13" i="25" s="1"/>
  <c r="B13" i="25"/>
  <c r="A13" i="25"/>
  <c r="V12" i="25"/>
  <c r="K12" i="25"/>
  <c r="L12" i="25" s="1"/>
  <c r="J12" i="25"/>
  <c r="E12" i="25"/>
  <c r="H12" i="25" s="1"/>
  <c r="D12" i="25"/>
  <c r="G12" i="25" s="1"/>
  <c r="B12" i="25"/>
  <c r="A12" i="25"/>
  <c r="V11" i="25"/>
  <c r="K11" i="25"/>
  <c r="L11" i="25" s="1"/>
  <c r="J11" i="25"/>
  <c r="E11" i="25"/>
  <c r="H11" i="25" s="1"/>
  <c r="D11" i="25"/>
  <c r="G11" i="25" s="1"/>
  <c r="B11" i="25"/>
  <c r="A11" i="25"/>
  <c r="V10" i="25"/>
  <c r="K10" i="25"/>
  <c r="L10" i="25" s="1"/>
  <c r="J10" i="25"/>
  <c r="E10" i="25"/>
  <c r="H10" i="25" s="1"/>
  <c r="D10" i="25"/>
  <c r="G10" i="25" s="1"/>
  <c r="B10" i="25"/>
  <c r="A10" i="25"/>
  <c r="V9" i="25"/>
  <c r="K9" i="25"/>
  <c r="L9" i="25" s="1"/>
  <c r="J9" i="25"/>
  <c r="E9" i="25"/>
  <c r="H9" i="25" s="1"/>
  <c r="D9" i="25"/>
  <c r="G9" i="25" s="1"/>
  <c r="B9" i="25"/>
  <c r="A9" i="25"/>
  <c r="V8" i="25"/>
  <c r="K8" i="25"/>
  <c r="L8" i="25" s="1"/>
  <c r="J8" i="25"/>
  <c r="E8" i="25"/>
  <c r="H8" i="25" s="1"/>
  <c r="D8" i="25"/>
  <c r="G8" i="25" s="1"/>
  <c r="B8" i="25"/>
  <c r="A8" i="25"/>
  <c r="V7" i="25"/>
  <c r="K7" i="25"/>
  <c r="L7" i="25" s="1"/>
  <c r="J7" i="25"/>
  <c r="E7" i="25"/>
  <c r="H7" i="25" s="1"/>
  <c r="D7" i="25"/>
  <c r="G7" i="25" s="1"/>
  <c r="B7" i="25"/>
  <c r="A7" i="25"/>
  <c r="V6" i="25"/>
  <c r="K6" i="25"/>
  <c r="L6" i="25" s="1"/>
  <c r="J6" i="25"/>
  <c r="E6" i="25"/>
  <c r="H6" i="25" s="1"/>
  <c r="D6" i="25"/>
  <c r="G6" i="25" s="1"/>
  <c r="B6" i="25"/>
  <c r="A6" i="25"/>
  <c r="V5" i="25"/>
  <c r="K5" i="25"/>
  <c r="L5" i="25" s="1"/>
  <c r="J5" i="25"/>
  <c r="E5" i="25"/>
  <c r="H5" i="25" s="1"/>
  <c r="D5" i="25"/>
  <c r="G5" i="25" s="1"/>
  <c r="B5" i="25"/>
  <c r="A5" i="25"/>
  <c r="V4" i="25"/>
  <c r="K4" i="25"/>
  <c r="L4" i="25" s="1"/>
  <c r="J4" i="25"/>
  <c r="E4" i="25"/>
  <c r="H4" i="25" s="1"/>
  <c r="D4" i="25"/>
  <c r="G4" i="25" s="1"/>
  <c r="B4" i="25"/>
  <c r="A4" i="25"/>
  <c r="V3" i="25"/>
  <c r="K3" i="25"/>
  <c r="L3" i="25" s="1"/>
  <c r="J3" i="25"/>
  <c r="E3" i="25"/>
  <c r="H3" i="25" s="1"/>
  <c r="D3" i="25"/>
  <c r="G3" i="25" s="1"/>
  <c r="B3" i="25"/>
  <c r="A3" i="25"/>
  <c r="V2" i="25"/>
  <c r="K2" i="25"/>
  <c r="L2" i="25" s="1"/>
  <c r="J2" i="25"/>
  <c r="E2" i="25"/>
  <c r="H2" i="25" s="1"/>
  <c r="D2" i="25"/>
  <c r="G2" i="25" s="1"/>
  <c r="B2" i="25"/>
  <c r="A2" i="25"/>
  <c r="A368" i="28"/>
  <c r="A367" i="28"/>
  <c r="A366" i="28"/>
  <c r="A365" i="28"/>
  <c r="A364" i="28"/>
  <c r="A363" i="28"/>
  <c r="A362" i="28"/>
  <c r="A361" i="28"/>
  <c r="A360" i="28"/>
  <c r="A359" i="28"/>
  <c r="A358" i="28"/>
  <c r="A357" i="28"/>
  <c r="A356" i="28"/>
  <c r="A355" i="28"/>
  <c r="A354" i="28"/>
  <c r="A353" i="28"/>
  <c r="A352" i="28"/>
  <c r="A351" i="28"/>
  <c r="A350" i="28"/>
  <c r="A349" i="28"/>
  <c r="A348" i="28"/>
  <c r="A347" i="28"/>
  <c r="A346" i="28"/>
  <c r="A345" i="28"/>
  <c r="A344" i="28"/>
  <c r="A343" i="28"/>
  <c r="A342" i="28"/>
  <c r="A341" i="28"/>
  <c r="A340" i="28"/>
  <c r="A339" i="28"/>
  <c r="A338" i="28"/>
  <c r="A337" i="28"/>
  <c r="A336" i="28"/>
  <c r="A335" i="28"/>
  <c r="A334" i="28"/>
  <c r="A333" i="28"/>
  <c r="A332" i="28"/>
  <c r="A331" i="28"/>
  <c r="A330" i="28"/>
  <c r="A329" i="28"/>
  <c r="A328" i="28"/>
  <c r="A327" i="28"/>
  <c r="A326" i="28"/>
  <c r="A325" i="28"/>
  <c r="A324" i="28"/>
  <c r="A323" i="28"/>
  <c r="A322" i="28"/>
  <c r="A321" i="28"/>
  <c r="A320" i="28"/>
  <c r="A319" i="28"/>
  <c r="A318" i="28"/>
  <c r="A317" i="28"/>
  <c r="A316" i="28"/>
  <c r="A315" i="28"/>
  <c r="A314" i="28"/>
  <c r="A313" i="28"/>
  <c r="A312" i="28"/>
  <c r="A311" i="28"/>
  <c r="A310" i="28"/>
  <c r="A309" i="28"/>
  <c r="A308" i="28"/>
  <c r="A307" i="28"/>
  <c r="A306" i="28"/>
  <c r="A305" i="28"/>
  <c r="A304" i="28"/>
  <c r="A303" i="28"/>
  <c r="A302" i="28"/>
  <c r="A301" i="28"/>
  <c r="A300" i="28"/>
  <c r="A299" i="28"/>
  <c r="A298" i="28"/>
  <c r="A297" i="28"/>
  <c r="A296" i="28"/>
  <c r="A295" i="28"/>
  <c r="A294" i="28"/>
  <c r="A293" i="28"/>
  <c r="A292" i="28"/>
  <c r="A291" i="28"/>
  <c r="A290" i="28"/>
  <c r="A289" i="28"/>
  <c r="A288" i="28"/>
  <c r="A287" i="28"/>
  <c r="A286" i="28"/>
  <c r="A285" i="28"/>
  <c r="A284" i="28"/>
  <c r="A283" i="28"/>
  <c r="A282" i="28"/>
  <c r="A281" i="28"/>
  <c r="A280" i="28"/>
  <c r="A279" i="28"/>
  <c r="A278" i="28"/>
  <c r="A277" i="28"/>
  <c r="A276" i="28"/>
  <c r="A275" i="28"/>
  <c r="A274" i="28"/>
  <c r="A273" i="28"/>
  <c r="A272" i="28"/>
  <c r="A271" i="28"/>
  <c r="A270" i="28"/>
  <c r="A269" i="28"/>
  <c r="A268" i="28"/>
  <c r="A267" i="28"/>
  <c r="A266" i="28"/>
  <c r="A265" i="28"/>
  <c r="A264" i="28"/>
  <c r="A263" i="28"/>
  <c r="A262" i="28"/>
  <c r="A261" i="28"/>
  <c r="A260" i="28"/>
  <c r="A259" i="28"/>
  <c r="A258" i="28"/>
  <c r="A257" i="28"/>
  <c r="A256" i="28"/>
  <c r="A255" i="28"/>
  <c r="A254" i="28"/>
  <c r="A253" i="28"/>
  <c r="A252" i="28"/>
  <c r="A251" i="28"/>
  <c r="A250" i="28"/>
  <c r="A249" i="28"/>
  <c r="A248" i="28"/>
  <c r="A247" i="28"/>
  <c r="A246" i="28"/>
  <c r="A245" i="28"/>
  <c r="A244" i="28"/>
  <c r="A243" i="28"/>
  <c r="A242" i="28"/>
  <c r="A241" i="28"/>
  <c r="A240" i="28"/>
  <c r="A239" i="28"/>
  <c r="A238" i="28"/>
  <c r="A237" i="28"/>
  <c r="A236" i="28"/>
  <c r="A235" i="28"/>
  <c r="A234" i="28"/>
  <c r="A233" i="28"/>
  <c r="A232" i="28"/>
  <c r="A231" i="28"/>
  <c r="A230" i="28"/>
  <c r="A229" i="28"/>
  <c r="A228" i="28"/>
  <c r="A227" i="28"/>
  <c r="A226" i="28"/>
  <c r="A225" i="28"/>
  <c r="A224" i="28"/>
  <c r="A223" i="28"/>
  <c r="A222" i="28"/>
  <c r="A221" i="28"/>
  <c r="A220" i="28"/>
  <c r="A219" i="28"/>
  <c r="A218" i="28"/>
  <c r="A217" i="28"/>
  <c r="A216" i="28"/>
  <c r="A215" i="28"/>
  <c r="A214" i="28"/>
  <c r="A213" i="28"/>
  <c r="A212" i="28"/>
  <c r="A211" i="28"/>
  <c r="A210" i="28"/>
  <c r="A209" i="28"/>
  <c r="A208" i="28"/>
  <c r="A207" i="28"/>
  <c r="A206" i="28"/>
  <c r="A205" i="28"/>
  <c r="A204" i="28"/>
  <c r="A203" i="28"/>
  <c r="A202" i="28"/>
  <c r="A201" i="28"/>
  <c r="A200" i="28"/>
  <c r="A199" i="28"/>
  <c r="A198" i="28"/>
  <c r="A197" i="28"/>
  <c r="A196" i="28"/>
  <c r="A195" i="28"/>
  <c r="A194" i="28"/>
  <c r="A193" i="28"/>
  <c r="A192" i="28"/>
  <c r="A191" i="28"/>
  <c r="A190" i="28"/>
  <c r="A189" i="28"/>
  <c r="A188" i="28"/>
  <c r="A187" i="28"/>
  <c r="A186" i="28"/>
  <c r="A185" i="28"/>
  <c r="A184" i="28"/>
  <c r="A183" i="28"/>
  <c r="A182" i="28"/>
  <c r="A181" i="28"/>
  <c r="A180" i="28"/>
  <c r="A179" i="28"/>
  <c r="A178" i="28"/>
  <c r="A177" i="28"/>
  <c r="A176" i="28"/>
  <c r="A175" i="28"/>
  <c r="A174" i="28"/>
  <c r="A173" i="28"/>
  <c r="A172" i="28"/>
  <c r="A171" i="28"/>
  <c r="A170" i="28"/>
  <c r="A169" i="28"/>
  <c r="A168" i="28"/>
  <c r="A167" i="28"/>
  <c r="A166" i="28"/>
  <c r="A165" i="28"/>
  <c r="A164" i="28"/>
  <c r="A163" i="28"/>
  <c r="A162" i="28"/>
  <c r="A161" i="28"/>
  <c r="A160" i="28"/>
  <c r="A159" i="28"/>
  <c r="A158" i="28"/>
  <c r="A157" i="28"/>
  <c r="A156" i="28"/>
  <c r="A155" i="28"/>
  <c r="A154" i="28"/>
  <c r="A153" i="28"/>
  <c r="A152" i="28"/>
  <c r="A151" i="28"/>
  <c r="A150" i="28"/>
  <c r="A149" i="28"/>
  <c r="A148" i="28"/>
  <c r="A147" i="28"/>
  <c r="A146" i="28"/>
  <c r="A145" i="28"/>
  <c r="A144" i="28"/>
  <c r="A143" i="28"/>
  <c r="A142" i="28"/>
  <c r="A141" i="28"/>
  <c r="A140" i="28"/>
  <c r="A139" i="28"/>
  <c r="A138" i="28"/>
  <c r="A137" i="28"/>
  <c r="A136" i="28"/>
  <c r="A135" i="28"/>
  <c r="A134" i="28"/>
  <c r="A133" i="28"/>
  <c r="A132" i="28"/>
  <c r="A131" i="28"/>
  <c r="A130" i="28"/>
  <c r="A129" i="28"/>
  <c r="A128" i="28"/>
  <c r="A127" i="28"/>
  <c r="A126" i="28"/>
  <c r="A125" i="28"/>
  <c r="A124" i="28"/>
  <c r="A123" i="28"/>
  <c r="A122" i="28"/>
  <c r="A121" i="28"/>
  <c r="A120" i="28"/>
  <c r="A119" i="28"/>
  <c r="A118" i="28"/>
  <c r="A117" i="28"/>
  <c r="A116" i="28"/>
  <c r="A115" i="28"/>
  <c r="A114" i="28"/>
  <c r="A113" i="28"/>
  <c r="A112" i="28"/>
  <c r="A111" i="28"/>
  <c r="A110" i="28"/>
  <c r="A109" i="28"/>
  <c r="A108" i="28"/>
  <c r="A107" i="28"/>
  <c r="A106" i="28"/>
  <c r="A105" i="28"/>
  <c r="A104" i="28"/>
  <c r="A103" i="28"/>
  <c r="A102" i="28"/>
  <c r="A101" i="28"/>
  <c r="A100" i="28"/>
  <c r="A99" i="28"/>
  <c r="A98" i="28"/>
  <c r="A97" i="28"/>
  <c r="A96" i="28"/>
  <c r="A95" i="28"/>
  <c r="A94" i="28"/>
  <c r="A93" i="28"/>
  <c r="A92" i="28"/>
  <c r="A91" i="28"/>
  <c r="A90" i="28"/>
  <c r="A89" i="28"/>
  <c r="A88" i="28"/>
  <c r="A87" i="28"/>
  <c r="A86" i="28"/>
  <c r="A85" i="28"/>
  <c r="A84" i="28"/>
  <c r="A83" i="28"/>
  <c r="A82" i="28"/>
  <c r="A81" i="28"/>
  <c r="A80" i="28"/>
  <c r="A79" i="28"/>
  <c r="A78" i="28"/>
  <c r="A77" i="28"/>
  <c r="A76" i="28"/>
  <c r="A75" i="28"/>
  <c r="A74" i="28"/>
  <c r="A73" i="28"/>
  <c r="A72" i="28"/>
  <c r="A71" i="28"/>
  <c r="A70" i="28"/>
  <c r="A69" i="28"/>
  <c r="A68" i="28"/>
  <c r="A67" i="28"/>
  <c r="A66" i="28"/>
  <c r="A65" i="28"/>
  <c r="A64" i="28"/>
  <c r="A63" i="28"/>
  <c r="A62" i="28"/>
  <c r="A61" i="28"/>
  <c r="A60" i="28"/>
  <c r="A59" i="28"/>
  <c r="A58" i="28"/>
  <c r="A57" i="28"/>
  <c r="A56" i="28"/>
  <c r="A55" i="28"/>
  <c r="A54" i="28"/>
  <c r="A53" i="28"/>
  <c r="A52" i="28"/>
  <c r="A51" i="28"/>
  <c r="A50" i="28"/>
  <c r="A49" i="28"/>
  <c r="A48" i="28"/>
  <c r="A47" i="28"/>
  <c r="A46" i="28"/>
  <c r="A45" i="28"/>
  <c r="A44" i="28"/>
  <c r="A43" i="28"/>
  <c r="A42" i="28"/>
  <c r="A41" i="28"/>
  <c r="A40" i="28"/>
  <c r="A39" i="28"/>
  <c r="A38" i="28"/>
  <c r="A37" i="28"/>
  <c r="A36" i="28"/>
  <c r="A35" i="28"/>
  <c r="A34" i="28"/>
  <c r="A33" i="28"/>
  <c r="A32" i="28"/>
  <c r="A31" i="28"/>
  <c r="A30" i="28"/>
  <c r="A29" i="28"/>
  <c r="A28" i="28"/>
  <c r="A27" i="28"/>
  <c r="A26" i="28"/>
  <c r="A25" i="28"/>
  <c r="A24" i="28"/>
  <c r="A23" i="28"/>
  <c r="A22" i="28"/>
  <c r="A21" i="28"/>
  <c r="A20" i="28"/>
  <c r="A19" i="28"/>
  <c r="A18" i="28"/>
  <c r="A17" i="28"/>
  <c r="A16" i="28"/>
  <c r="A15" i="28"/>
  <c r="A14" i="28"/>
  <c r="A13" i="28"/>
  <c r="A12" i="28"/>
  <c r="A11" i="28"/>
  <c r="A10" i="28"/>
  <c r="A9" i="28"/>
  <c r="A8" i="28"/>
  <c r="A7" i="28"/>
  <c r="A6" i="28"/>
  <c r="A5" i="28"/>
  <c r="A4" i="28"/>
  <c r="E32" i="25" l="1"/>
  <c r="H32" i="25" s="1"/>
  <c r="D32" i="25"/>
  <c r="G32" i="25" s="1"/>
  <c r="B32" i="25"/>
  <c r="A32" i="25"/>
  <c r="K33" i="25"/>
  <c r="L33" i="25" s="1"/>
  <c r="N34" i="25"/>
  <c r="O34" i="25"/>
  <c r="X33" i="25"/>
  <c r="W33" i="25"/>
  <c r="S34" i="25"/>
  <c r="G14" i="25"/>
  <c r="T34" i="25"/>
  <c r="R34" i="25"/>
  <c r="P34" i="25"/>
  <c r="J33" i="25"/>
  <c r="V33" i="25"/>
  <c r="M34" i="25"/>
  <c r="Q34" i="25"/>
  <c r="D33" i="25" l="1"/>
  <c r="G33" i="25" s="1"/>
  <c r="E33" i="25"/>
  <c r="H33" i="25" s="1"/>
</calcChain>
</file>

<file path=xl/sharedStrings.xml><?xml version="1.0" encoding="utf-8"?>
<sst xmlns="http://schemas.openxmlformats.org/spreadsheetml/2006/main" count="132" uniqueCount="98">
  <si>
    <t>Invendus</t>
  </si>
  <si>
    <t>CA</t>
  </si>
  <si>
    <t>Premier de l'an</t>
  </si>
  <si>
    <t>Lundi de Pâques</t>
  </si>
  <si>
    <t>Fête du travail</t>
  </si>
  <si>
    <t>Victoire de 1945</t>
  </si>
  <si>
    <t>Ascension</t>
  </si>
  <si>
    <t>Pentecôte</t>
  </si>
  <si>
    <t>Fête nationale</t>
  </si>
  <si>
    <t>Toussaint</t>
  </si>
  <si>
    <t>Armistice</t>
  </si>
  <si>
    <t>Noël</t>
  </si>
  <si>
    <t>Pâques</t>
  </si>
  <si>
    <t>CA N-1</t>
  </si>
  <si>
    <t>Prèv</t>
  </si>
  <si>
    <t>%P N-1</t>
  </si>
  <si>
    <t>%P Prèv</t>
  </si>
  <si>
    <t>H plg</t>
  </si>
  <si>
    <t>Prod</t>
  </si>
  <si>
    <t>Masse salariale</t>
  </si>
  <si>
    <t>%MS</t>
  </si>
  <si>
    <t>T1
CA    /   T°</t>
  </si>
  <si>
    <t>T2
CA    /   T°</t>
  </si>
  <si>
    <t>T3
CA    /   T°</t>
  </si>
  <si>
    <t>T4
CA    /   T°</t>
  </si>
  <si>
    <t>Remise</t>
  </si>
  <si>
    <t>TM</t>
  </si>
  <si>
    <t>Nb Tickets</t>
  </si>
  <si>
    <t>TOTAL comparable</t>
  </si>
  <si>
    <t>BUDGET 2018</t>
  </si>
  <si>
    <t>JOUR</t>
  </si>
  <si>
    <t>DATE</t>
  </si>
  <si>
    <t>CA HT</t>
  </si>
  <si>
    <t>ANNEE:</t>
  </si>
  <si>
    <t>Soldes été</t>
  </si>
  <si>
    <t>Vacances noel</t>
  </si>
  <si>
    <t>Début</t>
  </si>
  <si>
    <t>Fin</t>
  </si>
  <si>
    <t>Vacances hiver</t>
  </si>
  <si>
    <t>Vacances Printemps</t>
  </si>
  <si>
    <t>Vacances été</t>
  </si>
  <si>
    <t>Vacances Toussain</t>
  </si>
  <si>
    <t>Vacances noel (2)</t>
  </si>
  <si>
    <t>Soldes Hiver</t>
  </si>
  <si>
    <t>Nb Heures</t>
  </si>
  <si>
    <t>Epiphanie</t>
  </si>
  <si>
    <t>La Chandeleur</t>
  </si>
  <si>
    <t>Saint Valentin</t>
  </si>
  <si>
    <t>Mardi Gras</t>
  </si>
  <si>
    <t>Fête des Grands Mères</t>
  </si>
  <si>
    <t>Saint Patrick</t>
  </si>
  <si>
    <t>Fête des Mères</t>
  </si>
  <si>
    <t>Fête des voisins</t>
  </si>
  <si>
    <t>Fête des Pères</t>
  </si>
  <si>
    <t>Fête de la Musique</t>
  </si>
  <si>
    <t>Fête de la Saint Jean</t>
  </si>
  <si>
    <t>Fête des Grands Pères</t>
  </si>
  <si>
    <t>Fête de la Saint-Nicolas</t>
  </si>
  <si>
    <r>
      <t xml:space="preserve">Evénements
</t>
    </r>
    <r>
      <rPr>
        <i/>
        <sz val="9"/>
        <color theme="1"/>
        <rFont val="Calibri"/>
        <family val="2"/>
        <scheme val="minor"/>
      </rPr>
      <t>(Ne pas écrire dans cette colonne)</t>
    </r>
  </si>
  <si>
    <r>
      <t>Evénement1</t>
    </r>
    <r>
      <rPr>
        <i/>
        <sz val="8"/>
        <color theme="1"/>
        <rFont val="Calibri"/>
        <family val="2"/>
        <scheme val="minor"/>
      </rPr>
      <t xml:space="preserve"> 
(Ne pas écrire dans cette colonne)</t>
    </r>
  </si>
  <si>
    <t>Commentaire</t>
  </si>
  <si>
    <t>VENTES</t>
  </si>
  <si>
    <t>Date importante</t>
  </si>
  <si>
    <t>Budget</t>
  </si>
  <si>
    <t>Historique</t>
  </si>
  <si>
    <t>Comptage caisse</t>
  </si>
  <si>
    <t>Pièces</t>
  </si>
  <si>
    <t>Nombre</t>
  </si>
  <si>
    <t>Total</t>
  </si>
  <si>
    <t>Somme</t>
  </si>
  <si>
    <t>Billets</t>
  </si>
  <si>
    <t>ESPECES</t>
  </si>
  <si>
    <t>TR</t>
  </si>
  <si>
    <t>Addition</t>
  </si>
  <si>
    <t>TICKETS RESTAURANTS PAPIERS</t>
  </si>
  <si>
    <t>Chèque déjeuner</t>
  </si>
  <si>
    <t>Sodexo</t>
  </si>
  <si>
    <t>Endered</t>
  </si>
  <si>
    <t>Natixis</t>
  </si>
  <si>
    <t>TR dématérialisés</t>
  </si>
  <si>
    <t>CB</t>
  </si>
  <si>
    <t>Fond de caisse initial</t>
  </si>
  <si>
    <t>Total espèce</t>
  </si>
  <si>
    <t>Total TR</t>
  </si>
  <si>
    <t>Total TR dématérialisé</t>
  </si>
  <si>
    <t>Total CB</t>
  </si>
  <si>
    <t>Théorique</t>
  </si>
  <si>
    <t>Réel</t>
  </si>
  <si>
    <t>Ecart</t>
  </si>
  <si>
    <t>Total Chèque</t>
  </si>
  <si>
    <t>Total ANCV</t>
  </si>
  <si>
    <t>COMPTAGE CAISSE:</t>
  </si>
  <si>
    <t>CAISSE N°</t>
  </si>
  <si>
    <t>Effectué le:</t>
  </si>
  <si>
    <t>Chèques</t>
  </si>
  <si>
    <t>ANCV</t>
  </si>
  <si>
    <t>Total CA</t>
  </si>
  <si>
    <t>TOTAL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</si>
</sst>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0.0"/>
    <numFmt numFmtId="165" formatCode="0.0%"/>
    <numFmt numFmtId="166" formatCode="[$-F800]dddd\,\ mmmm\ dd\,\ yyyy"/>
    <numFmt numFmtId="167" formatCode="_-* #,##0.0\ &quot;€&quot;_-;\-* #,##0.0\ &quot;€&quot;_-;_-* &quot;-&quot;??\ &quot;€&quot;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i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2"/>
      <color rgb="FF1A1A1A"/>
      <name val="Georgia"/>
      <family val="1"/>
    </font>
    <font>
      <u/>
      <sz val="11"/>
      <color theme="10"/>
      <name val="Calibri"/>
      <family val="2"/>
    </font>
    <font>
      <i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7C3051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9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/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/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/>
      <top style="thick">
        <color indexed="64"/>
      </top>
      <bottom style="thin">
        <color auto="1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dotted">
        <color indexed="64"/>
      </right>
      <top style="thick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thick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dotted">
        <color indexed="64"/>
      </right>
      <top style="dotted">
        <color indexed="64"/>
      </top>
      <bottom style="thick">
        <color indexed="64"/>
      </bottom>
      <diagonal/>
    </border>
    <border>
      <left style="dotted">
        <color indexed="64"/>
      </left>
      <right style="thick">
        <color indexed="64"/>
      </right>
      <top style="dotted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/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dashed">
        <color auto="1"/>
      </top>
      <bottom/>
      <diagonal/>
    </border>
    <border>
      <left style="dashed">
        <color auto="1"/>
      </left>
      <right style="thin">
        <color auto="1"/>
      </right>
      <top/>
      <bottom/>
      <diagonal/>
    </border>
    <border>
      <left style="dashed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dashed">
        <color auto="1"/>
      </right>
      <top style="thin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/>
    <xf numFmtId="0" fontId="3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9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1" fontId="0" fillId="0" borderId="2" xfId="0" applyNumberFormat="1" applyFill="1" applyBorder="1"/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4" fontId="0" fillId="0" borderId="2" xfId="0" applyNumberFormat="1" applyBorder="1"/>
    <xf numFmtId="1" fontId="5" fillId="0" borderId="2" xfId="0" applyNumberFormat="1" applyFont="1" applyFill="1" applyBorder="1"/>
    <xf numFmtId="10" fontId="4" fillId="0" borderId="2" xfId="4" applyNumberFormat="1" applyFont="1" applyBorder="1"/>
    <xf numFmtId="10" fontId="4" fillId="0" borderId="3" xfId="4" applyNumberFormat="1" applyFont="1" applyBorder="1"/>
    <xf numFmtId="0" fontId="5" fillId="0" borderId="11" xfId="0" applyFont="1" applyFill="1" applyBorder="1"/>
    <xf numFmtId="164" fontId="0" fillId="0" borderId="2" xfId="0" applyNumberFormat="1" applyBorder="1" applyAlignment="1">
      <alignment horizontal="center"/>
    </xf>
    <xf numFmtId="165" fontId="4" fillId="0" borderId="12" xfId="4" applyNumberFormat="1" applyFont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10" fontId="4" fillId="0" borderId="12" xfId="4" applyNumberFormat="1" applyFont="1" applyBorder="1" applyAlignment="1">
      <alignment horizontal="center" vertical="center"/>
    </xf>
    <xf numFmtId="165" fontId="4" fillId="0" borderId="11" xfId="4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0" fontId="1" fillId="0" borderId="2" xfId="4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10" fontId="1" fillId="0" borderId="3" xfId="4" applyNumberFormat="1" applyFont="1" applyBorder="1" applyAlignment="1">
      <alignment horizontal="center"/>
    </xf>
    <xf numFmtId="1" fontId="1" fillId="4" borderId="16" xfId="0" applyNumberFormat="1" applyFont="1" applyFill="1" applyBorder="1" applyAlignment="1">
      <alignment horizontal="center"/>
    </xf>
    <xf numFmtId="1" fontId="1" fillId="4" borderId="17" xfId="0" applyNumberFormat="1" applyFont="1" applyFill="1" applyBorder="1" applyAlignment="1">
      <alignment horizontal="center"/>
    </xf>
    <xf numFmtId="1" fontId="1" fillId="5" borderId="18" xfId="0" applyNumberFormat="1" applyFont="1" applyFill="1" applyBorder="1" applyAlignment="1">
      <alignment horizontal="center"/>
    </xf>
    <xf numFmtId="1" fontId="1" fillId="5" borderId="17" xfId="0" applyNumberFormat="1" applyFont="1" applyFill="1" applyBorder="1" applyAlignment="1">
      <alignment horizontal="center"/>
    </xf>
    <xf numFmtId="1" fontId="1" fillId="6" borderId="18" xfId="0" applyNumberFormat="1" applyFont="1" applyFill="1" applyBorder="1" applyAlignment="1">
      <alignment horizontal="center"/>
    </xf>
    <xf numFmtId="1" fontId="1" fillId="6" borderId="17" xfId="0" applyNumberFormat="1" applyFont="1" applyFill="1" applyBorder="1" applyAlignment="1">
      <alignment horizontal="center"/>
    </xf>
    <xf numFmtId="1" fontId="1" fillId="7" borderId="19" xfId="0" applyNumberFormat="1" applyFont="1" applyFill="1" applyBorder="1" applyAlignment="1">
      <alignment horizontal="center"/>
    </xf>
    <xf numFmtId="1" fontId="1" fillId="7" borderId="17" xfId="0" applyNumberFormat="1" applyFont="1" applyFill="1" applyBorder="1" applyAlignment="1">
      <alignment horizontal="center"/>
    </xf>
    <xf numFmtId="164" fontId="1" fillId="0" borderId="16" xfId="0" applyNumberFormat="1" applyFont="1" applyFill="1" applyBorder="1" applyAlignment="1">
      <alignment horizontal="center" vertical="center"/>
    </xf>
    <xf numFmtId="10" fontId="7" fillId="0" borderId="19" xfId="4" applyNumberFormat="1" applyFont="1" applyFill="1" applyBorder="1" applyAlignment="1">
      <alignment horizontal="center" vertical="center"/>
    </xf>
    <xf numFmtId="0" fontId="0" fillId="0" borderId="22" xfId="0" applyBorder="1"/>
    <xf numFmtId="165" fontId="7" fillId="4" borderId="23" xfId="4" applyNumberFormat="1" applyFont="1" applyFill="1" applyBorder="1" applyAlignment="1">
      <alignment horizontal="center"/>
    </xf>
    <xf numFmtId="167" fontId="7" fillId="4" borderId="24" xfId="3" applyNumberFormat="1" applyFont="1" applyFill="1" applyBorder="1" applyAlignment="1">
      <alignment horizontal="center"/>
    </xf>
    <xf numFmtId="165" fontId="7" fillId="5" borderId="25" xfId="4" applyNumberFormat="1" applyFont="1" applyFill="1" applyBorder="1" applyAlignment="1">
      <alignment horizontal="center"/>
    </xf>
    <xf numFmtId="167" fontId="7" fillId="5" borderId="24" xfId="3" applyNumberFormat="1" applyFont="1" applyFill="1" applyBorder="1" applyAlignment="1">
      <alignment horizontal="center"/>
    </xf>
    <xf numFmtId="165" fontId="7" fillId="6" borderId="25" xfId="4" applyNumberFormat="1" applyFont="1" applyFill="1" applyBorder="1" applyAlignment="1">
      <alignment horizontal="center"/>
    </xf>
    <xf numFmtId="167" fontId="7" fillId="6" borderId="24" xfId="3" applyNumberFormat="1" applyFont="1" applyFill="1" applyBorder="1" applyAlignment="1">
      <alignment horizontal="center"/>
    </xf>
    <xf numFmtId="165" fontId="7" fillId="7" borderId="26" xfId="4" applyNumberFormat="1" applyFont="1" applyFill="1" applyBorder="1" applyAlignment="1">
      <alignment horizontal="center"/>
    </xf>
    <xf numFmtId="167" fontId="7" fillId="7" borderId="24" xfId="3" applyNumberFormat="1" applyFont="1" applyFill="1" applyBorder="1" applyAlignment="1">
      <alignment horizontal="center"/>
    </xf>
    <xf numFmtId="0" fontId="0" fillId="0" borderId="29" xfId="0" applyBorder="1"/>
    <xf numFmtId="14" fontId="0" fillId="0" borderId="0" xfId="0" applyNumberFormat="1"/>
    <xf numFmtId="0" fontId="1" fillId="0" borderId="22" xfId="0" applyFont="1" applyFill="1" applyBorder="1" applyAlignment="1">
      <alignment horizontal="center" vertical="center"/>
    </xf>
    <xf numFmtId="0" fontId="0" fillId="0" borderId="30" xfId="0" applyBorder="1"/>
    <xf numFmtId="0" fontId="9" fillId="0" borderId="31" xfId="0" applyFont="1" applyBorder="1" applyAlignment="1"/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32" xfId="0" applyBorder="1"/>
    <xf numFmtId="14" fontId="0" fillId="0" borderId="32" xfId="0" applyNumberFormat="1" applyBorder="1"/>
    <xf numFmtId="3" fontId="8" fillId="8" borderId="38" xfId="0" applyNumberFormat="1" applyFont="1" applyFill="1" applyBorder="1" applyAlignment="1">
      <alignment horizontal="center" vertical="center"/>
    </xf>
    <xf numFmtId="3" fontId="8" fillId="8" borderId="30" xfId="0" applyNumberFormat="1" applyFont="1" applyFill="1" applyBorder="1" applyAlignment="1">
      <alignment horizontal="center" vertical="center"/>
    </xf>
    <xf numFmtId="49" fontId="8" fillId="8" borderId="39" xfId="0" applyNumberFormat="1" applyFont="1" applyFill="1" applyBorder="1" applyAlignment="1">
      <alignment horizontal="center" vertical="center"/>
    </xf>
    <xf numFmtId="0" fontId="9" fillId="3" borderId="33" xfId="0" applyFont="1" applyFill="1" applyBorder="1" applyAlignment="1">
      <alignment horizontal="center"/>
    </xf>
    <xf numFmtId="0" fontId="0" fillId="3" borderId="34" xfId="0" applyNumberFormat="1" applyFill="1" applyBorder="1" applyAlignment="1">
      <alignment horizontal="center"/>
    </xf>
    <xf numFmtId="0" fontId="0" fillId="0" borderId="42" xfId="0" applyBorder="1"/>
    <xf numFmtId="166" fontId="0" fillId="0" borderId="43" xfId="0" applyNumberFormat="1" applyBorder="1"/>
    <xf numFmtId="0" fontId="0" fillId="0" borderId="44" xfId="0" applyBorder="1"/>
    <xf numFmtId="166" fontId="0" fillId="0" borderId="45" xfId="0" applyNumberFormat="1" applyBorder="1"/>
    <xf numFmtId="0" fontId="12" fillId="2" borderId="41" xfId="0" applyFont="1" applyFill="1" applyBorder="1" applyAlignment="1">
      <alignment horizontal="center"/>
    </xf>
    <xf numFmtId="0" fontId="12" fillId="0" borderId="40" xfId="0" applyFont="1" applyBorder="1"/>
    <xf numFmtId="0" fontId="0" fillId="0" borderId="46" xfId="0" applyBorder="1"/>
    <xf numFmtId="0" fontId="0" fillId="0" borderId="48" xfId="0" applyBorder="1"/>
    <xf numFmtId="0" fontId="0" fillId="0" borderId="50" xfId="0" applyBorder="1"/>
    <xf numFmtId="14" fontId="0" fillId="0" borderId="51" xfId="0" applyNumberFormat="1" applyBorder="1"/>
    <xf numFmtId="0" fontId="1" fillId="3" borderId="34" xfId="0" applyFont="1" applyFill="1" applyBorder="1" applyAlignment="1">
      <alignment horizontal="center"/>
    </xf>
    <xf numFmtId="49" fontId="13" fillId="8" borderId="38" xfId="0" applyNumberFormat="1" applyFont="1" applyFill="1" applyBorder="1" applyAlignment="1">
      <alignment horizontal="center" vertical="center" wrapText="1"/>
    </xf>
    <xf numFmtId="49" fontId="13" fillId="8" borderId="30" xfId="0" applyNumberFormat="1" applyFont="1" applyFill="1" applyBorder="1" applyAlignment="1">
      <alignment horizontal="center" vertical="center" wrapText="1"/>
    </xf>
    <xf numFmtId="49" fontId="13" fillId="8" borderId="39" xfId="0" applyNumberFormat="1" applyFont="1" applyFill="1" applyBorder="1" applyAlignment="1">
      <alignment horizontal="center" vertical="center" wrapText="1"/>
    </xf>
    <xf numFmtId="0" fontId="0" fillId="0" borderId="52" xfId="0" applyBorder="1"/>
    <xf numFmtId="0" fontId="15" fillId="0" borderId="48" xfId="6" applyFill="1" applyBorder="1" applyAlignment="1" applyProtection="1">
      <alignment horizontal="left"/>
    </xf>
    <xf numFmtId="14" fontId="0" fillId="0" borderId="47" xfId="0" applyNumberFormat="1" applyBorder="1"/>
    <xf numFmtId="14" fontId="0" fillId="0" borderId="49" xfId="0" applyNumberFormat="1" applyBorder="1"/>
    <xf numFmtId="0" fontId="14" fillId="0" borderId="53" xfId="0" applyFont="1" applyFill="1" applyBorder="1" applyAlignment="1">
      <alignment horizontal="left"/>
    </xf>
    <xf numFmtId="0" fontId="14" fillId="0" borderId="54" xfId="0" applyFont="1" applyFill="1" applyBorder="1" applyAlignment="1">
      <alignment horizontal="left"/>
    </xf>
    <xf numFmtId="16" fontId="0" fillId="0" borderId="54" xfId="0" applyNumberFormat="1" applyBorder="1"/>
    <xf numFmtId="14" fontId="0" fillId="0" borderId="54" xfId="0" applyNumberFormat="1" applyBorder="1"/>
    <xf numFmtId="16" fontId="0" fillId="0" borderId="55" xfId="0" applyNumberFormat="1" applyBorder="1"/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1" fillId="0" borderId="20" xfId="0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vertical="center"/>
    </xf>
    <xf numFmtId="0" fontId="17" fillId="2" borderId="0" xfId="0" applyFont="1" applyFill="1" applyAlignment="1">
      <alignment horizontal="center"/>
    </xf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64" xfId="0" applyBorder="1"/>
    <xf numFmtId="0" fontId="0" fillId="0" borderId="65" xfId="0" applyBorder="1"/>
    <xf numFmtId="0" fontId="0" fillId="0" borderId="67" xfId="0" applyBorder="1"/>
    <xf numFmtId="0" fontId="0" fillId="0" borderId="68" xfId="0" applyBorder="1"/>
    <xf numFmtId="0" fontId="0" fillId="0" borderId="30" xfId="0" applyFill="1" applyBorder="1"/>
    <xf numFmtId="0" fontId="0" fillId="0" borderId="63" xfId="0" applyBorder="1"/>
    <xf numFmtId="0" fontId="0" fillId="0" borderId="66" xfId="0" applyBorder="1"/>
    <xf numFmtId="0" fontId="0" fillId="0" borderId="72" xfId="0" applyBorder="1"/>
    <xf numFmtId="0" fontId="0" fillId="0" borderId="73" xfId="0" applyBorder="1"/>
    <xf numFmtId="0" fontId="0" fillId="0" borderId="74" xfId="0" applyBorder="1"/>
    <xf numFmtId="0" fontId="0" fillId="0" borderId="76" xfId="0" applyBorder="1"/>
    <xf numFmtId="0" fontId="0" fillId="0" borderId="77" xfId="0" applyBorder="1"/>
    <xf numFmtId="0" fontId="0" fillId="0" borderId="75" xfId="0" applyBorder="1"/>
    <xf numFmtId="0" fontId="0" fillId="0" borderId="70" xfId="0" applyBorder="1" applyAlignment="1">
      <alignment vertical="center" textRotation="90"/>
    </xf>
    <xf numFmtId="0" fontId="0" fillId="0" borderId="71" xfId="0" applyBorder="1" applyAlignment="1">
      <alignment vertical="center" textRotation="90"/>
    </xf>
    <xf numFmtId="0" fontId="0" fillId="0" borderId="79" xfId="0" applyBorder="1"/>
    <xf numFmtId="0" fontId="0" fillId="0" borderId="83" xfId="0" applyBorder="1"/>
    <xf numFmtId="0" fontId="0" fillId="0" borderId="84" xfId="0" applyBorder="1"/>
    <xf numFmtId="0" fontId="0" fillId="3" borderId="79" xfId="0" applyFill="1" applyBorder="1"/>
    <xf numFmtId="0" fontId="0" fillId="3" borderId="80" xfId="0" applyFill="1" applyBorder="1"/>
    <xf numFmtId="0" fontId="0" fillId="3" borderId="81" xfId="0" applyFill="1" applyBorder="1"/>
    <xf numFmtId="0" fontId="0" fillId="3" borderId="82" xfId="0" applyFill="1" applyBorder="1"/>
    <xf numFmtId="0" fontId="0" fillId="0" borderId="69" xfId="0" applyBorder="1"/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2" xfId="0" applyBorder="1" applyAlignment="1">
      <alignment horizontal="center"/>
    </xf>
    <xf numFmtId="0" fontId="1" fillId="0" borderId="0" xfId="0" applyFont="1"/>
    <xf numFmtId="0" fontId="2" fillId="0" borderId="90" xfId="0" applyFont="1" applyBorder="1"/>
    <xf numFmtId="0" fontId="2" fillId="0" borderId="90" xfId="0" applyFont="1" applyBorder="1" applyAlignment="1">
      <alignment horizontal="left"/>
    </xf>
    <xf numFmtId="164" fontId="0" fillId="0" borderId="63" xfId="0" applyNumberFormat="1" applyBorder="1"/>
    <xf numFmtId="0" fontId="0" fillId="0" borderId="91" xfId="0" applyBorder="1"/>
    <xf numFmtId="0" fontId="18" fillId="0" borderId="92" xfId="0" applyFont="1" applyBorder="1"/>
    <xf numFmtId="0" fontId="19" fillId="0" borderId="92" xfId="0" applyFont="1" applyBorder="1"/>
    <xf numFmtId="0" fontId="0" fillId="0" borderId="92" xfId="0" applyFont="1" applyBorder="1"/>
    <xf numFmtId="0" fontId="0" fillId="0" borderId="93" xfId="0" applyFont="1" applyBorder="1"/>
    <xf numFmtId="0" fontId="0" fillId="0" borderId="92" xfId="0" applyBorder="1"/>
    <xf numFmtId="0" fontId="0" fillId="0" borderId="1" xfId="0" applyFill="1" applyBorder="1"/>
    <xf numFmtId="2" fontId="0" fillId="0" borderId="64" xfId="0" applyNumberFormat="1" applyBorder="1"/>
    <xf numFmtId="0" fontId="0" fillId="0" borderId="94" xfId="0" applyBorder="1"/>
    <xf numFmtId="0" fontId="0" fillId="0" borderId="95" xfId="0" applyBorder="1"/>
    <xf numFmtId="0" fontId="0" fillId="0" borderId="96" xfId="0" applyBorder="1"/>
    <xf numFmtId="0" fontId="0" fillId="3" borderId="95" xfId="0" applyFill="1" applyBorder="1"/>
    <xf numFmtId="0" fontId="0" fillId="3" borderId="76" xfId="0" applyFill="1" applyBorder="1"/>
    <xf numFmtId="2" fontId="0" fillId="0" borderId="67" xfId="0" applyNumberFormat="1" applyBorder="1"/>
    <xf numFmtId="164" fontId="0" fillId="0" borderId="0" xfId="0" applyNumberFormat="1"/>
    <xf numFmtId="164" fontId="0" fillId="0" borderId="65" xfId="0" applyNumberFormat="1" applyBorder="1"/>
    <xf numFmtId="0" fontId="9" fillId="8" borderId="35" xfId="0" applyFont="1" applyFill="1" applyBorder="1" applyAlignment="1">
      <alignment horizontal="center"/>
    </xf>
    <xf numFmtId="0" fontId="9" fillId="8" borderId="36" xfId="0" applyFont="1" applyFill="1" applyBorder="1" applyAlignment="1">
      <alignment horizontal="center"/>
    </xf>
    <xf numFmtId="0" fontId="9" fillId="8" borderId="37" xfId="0" applyFont="1" applyFill="1" applyBorder="1" applyAlignment="1">
      <alignment horizontal="center"/>
    </xf>
    <xf numFmtId="0" fontId="9" fillId="0" borderId="56" xfId="0" applyFont="1" applyBorder="1" applyAlignment="1">
      <alignment horizontal="center" vertical="center" wrapText="1"/>
    </xf>
    <xf numFmtId="0" fontId="9" fillId="0" borderId="56" xfId="0" applyFont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 wrapText="1"/>
    </xf>
    <xf numFmtId="0" fontId="7" fillId="5" borderId="8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 wrapText="1"/>
    </xf>
    <xf numFmtId="0" fontId="7" fillId="6" borderId="8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 wrapText="1"/>
    </xf>
    <xf numFmtId="0" fontId="7" fillId="7" borderId="1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10" fontId="1" fillId="0" borderId="20" xfId="4" applyNumberFormat="1" applyFont="1" applyFill="1" applyBorder="1" applyAlignment="1">
      <alignment horizontal="center" vertical="center"/>
    </xf>
    <xf numFmtId="10" fontId="1" fillId="0" borderId="27" xfId="4" applyNumberFormat="1" applyFont="1" applyFill="1" applyBorder="1" applyAlignment="1">
      <alignment horizontal="center" vertical="center"/>
    </xf>
    <xf numFmtId="2" fontId="0" fillId="0" borderId="21" xfId="0" applyNumberFormat="1" applyBorder="1" applyAlignment="1">
      <alignment horizontal="center" vertical="center"/>
    </xf>
    <xf numFmtId="2" fontId="0" fillId="0" borderId="28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3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63" xfId="0" applyBorder="1" applyAlignment="1">
      <alignment horizontal="left"/>
    </xf>
    <xf numFmtId="0" fontId="0" fillId="0" borderId="73" xfId="0" applyBorder="1" applyAlignment="1">
      <alignment horizontal="left"/>
    </xf>
    <xf numFmtId="22" fontId="0" fillId="0" borderId="0" xfId="0" applyNumberFormat="1" applyAlignment="1">
      <alignment horizontal="center"/>
    </xf>
    <xf numFmtId="0" fontId="0" fillId="3" borderId="78" xfId="0" applyFill="1" applyBorder="1" applyAlignment="1">
      <alignment horizontal="center" vertical="center"/>
    </xf>
    <xf numFmtId="0" fontId="0" fillId="3" borderId="70" xfId="0" applyFill="1" applyBorder="1" applyAlignment="1">
      <alignment horizontal="center" vertical="center"/>
    </xf>
    <xf numFmtId="0" fontId="0" fillId="3" borderId="71" xfId="0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 textRotation="67"/>
    </xf>
    <xf numFmtId="0" fontId="17" fillId="0" borderId="70" xfId="0" applyFont="1" applyBorder="1" applyAlignment="1">
      <alignment horizontal="center" vertical="center" textRotation="67"/>
    </xf>
    <xf numFmtId="0" fontId="17" fillId="0" borderId="71" xfId="0" applyFont="1" applyBorder="1" applyAlignment="1">
      <alignment horizontal="center" vertical="center" textRotation="67"/>
    </xf>
    <xf numFmtId="0" fontId="0" fillId="0" borderId="0" xfId="0" applyAlignment="1">
      <alignment horizontal="center"/>
    </xf>
    <xf numFmtId="0" fontId="0" fillId="3" borderId="86" xfId="0" applyFill="1" applyBorder="1" applyAlignment="1">
      <alignment horizontal="center"/>
    </xf>
    <xf numFmtId="0" fontId="0" fillId="3" borderId="87" xfId="0" applyFill="1" applyBorder="1" applyAlignment="1">
      <alignment horizontal="center"/>
    </xf>
    <xf numFmtId="0" fontId="0" fillId="3" borderId="88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 vertical="center"/>
    </xf>
    <xf numFmtId="2" fontId="0" fillId="3" borderId="70" xfId="0" applyNumberFormat="1" applyFill="1" applyBorder="1" applyAlignment="1">
      <alignment horizontal="center" vertical="center"/>
    </xf>
    <xf numFmtId="2" fontId="0" fillId="3" borderId="71" xfId="0" applyNumberFormat="1" applyFill="1" applyBorder="1" applyAlignment="1">
      <alignment horizontal="center" vertical="center"/>
    </xf>
    <xf numFmtId="0" fontId="0" fillId="0" borderId="84" xfId="0" applyBorder="1" applyAlignment="1">
      <alignment horizontal="center"/>
    </xf>
    <xf numFmtId="0" fontId="0" fillId="0" borderId="85" xfId="0" applyBorder="1" applyAlignment="1">
      <alignment horizontal="center"/>
    </xf>
    <xf numFmtId="0" fontId="0" fillId="0" borderId="1" xfId="0" applyBorder="1" applyAlignment="1">
      <alignment horizontal="center" vertical="center" textRotation="82"/>
    </xf>
    <xf numFmtId="0" fontId="0" fillId="0" borderId="70" xfId="0" applyBorder="1" applyAlignment="1">
      <alignment horizontal="center" vertical="center" textRotation="82"/>
    </xf>
    <xf numFmtId="0" fontId="0" fillId="0" borderId="71" xfId="0" applyBorder="1" applyAlignment="1">
      <alignment horizontal="center" vertical="center" textRotation="82"/>
    </xf>
    <xf numFmtId="0" fontId="0" fillId="0" borderId="60" xfId="0" applyBorder="1" applyAlignment="1">
      <alignment horizontal="left"/>
    </xf>
    <xf numFmtId="0" fontId="0" fillId="0" borderId="72" xfId="0" applyBorder="1" applyAlignment="1">
      <alignment horizontal="left"/>
    </xf>
    <xf numFmtId="0" fontId="0" fillId="0" borderId="66" xfId="0" applyBorder="1" applyAlignment="1">
      <alignment horizontal="left"/>
    </xf>
    <xf numFmtId="0" fontId="0" fillId="0" borderId="74" xfId="0" applyBorder="1" applyAlignment="1">
      <alignment horizontal="left"/>
    </xf>
    <xf numFmtId="0" fontId="1" fillId="0" borderId="32" xfId="0" applyFont="1" applyBorder="1" applyAlignment="1">
      <alignment horizontal="left"/>
    </xf>
    <xf numFmtId="0" fontId="1" fillId="0" borderId="89" xfId="0" applyFont="1" applyBorder="1" applyAlignment="1">
      <alignment horizontal="left"/>
    </xf>
  </cellXfs>
  <cellStyles count="7">
    <cellStyle name="Lien hypertexte" xfId="6" builtinId="8"/>
    <cellStyle name="Monétaire" xfId="3" builtinId="4"/>
    <cellStyle name="Normal" xfId="0" builtinId="0"/>
    <cellStyle name="Normal 10" xfId="2"/>
    <cellStyle name="Normal 2" xfId="5"/>
    <cellStyle name="Normal 3" xfId="1"/>
    <cellStyle name="Pourcentage" xfId="4" builtinId="5"/>
  </cellStyles>
  <dxfs count="18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ill>
        <patternFill>
          <bgColor rgb="FFE6CD8E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color auto="1"/>
      </font>
      <fill>
        <patternFill>
          <bgColor rgb="FFFFC000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</dxf>
    <dxf>
      <font>
        <color theme="0"/>
      </font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7C3051"/>
      <color rgb="FFFF0066"/>
      <color rgb="FFFF0000"/>
      <color rgb="FFE6CD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0</xdr:row>
      <xdr:rowOff>57150</xdr:rowOff>
    </xdr:from>
    <xdr:to>
      <xdr:col>2</xdr:col>
      <xdr:colOff>590550</xdr:colOff>
      <xdr:row>0</xdr:row>
      <xdr:rowOff>304800</xdr:rowOff>
    </xdr:to>
    <xdr:sp macro="[0]!razCA" textlink="">
      <xdr:nvSpPr>
        <xdr:cNvPr id="2" name="Rectangle 1"/>
        <xdr:cNvSpPr/>
      </xdr:nvSpPr>
      <xdr:spPr>
        <a:xfrm>
          <a:off x="247650" y="57150"/>
          <a:ext cx="1238250" cy="2476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RAZ + Archive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4</xdr:row>
      <xdr:rowOff>9525</xdr:rowOff>
    </xdr:from>
    <xdr:to>
      <xdr:col>8</xdr:col>
      <xdr:colOff>504825</xdr:colOff>
      <xdr:row>11</xdr:row>
      <xdr:rowOff>19050</xdr:rowOff>
    </xdr:to>
    <xdr:sp macro="[0]!Plaque2_Cliquer" textlink="">
      <xdr:nvSpPr>
        <xdr:cNvPr id="3" name="Plaque 2"/>
        <xdr:cNvSpPr/>
      </xdr:nvSpPr>
      <xdr:spPr>
        <a:xfrm>
          <a:off x="2181225" y="800100"/>
          <a:ext cx="4781550" cy="13430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 la userform</a:t>
          </a:r>
          <a:r>
            <a:rPr lang="fr-FR" sz="1100" baseline="0"/>
            <a:t> pour le comptage caisse.</a:t>
          </a:r>
          <a:br>
            <a:rPr lang="fr-FR" sz="1100" baseline="0"/>
          </a:br>
          <a:r>
            <a:rPr lang="fr-FR" sz="1100" baseline="0"/>
            <a:t>Le bouton "TERMINER fait la synthèse et doit permettre d'enregistrer la dernière page (Synthèse) en PDF.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d'avance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jour-ferie.info/fete-des-voisins/" TargetMode="External"/><Relationship Id="rId13" Type="http://schemas.openxmlformats.org/officeDocument/2006/relationships/hyperlink" Target="http://www.jour-ferie.info/la-saint-nicolas/" TargetMode="External"/><Relationship Id="rId3" Type="http://schemas.openxmlformats.org/officeDocument/2006/relationships/hyperlink" Target="http://www.jour-ferie.info/saint-valentin/" TargetMode="External"/><Relationship Id="rId7" Type="http://schemas.openxmlformats.org/officeDocument/2006/relationships/hyperlink" Target="http://www.jour-ferie.info/fetes/fete-des-meres/" TargetMode="External"/><Relationship Id="rId12" Type="http://schemas.openxmlformats.org/officeDocument/2006/relationships/hyperlink" Target="http://www.jour-ferie.info/fetes/fete-des-grands-peres/" TargetMode="External"/><Relationship Id="rId2" Type="http://schemas.openxmlformats.org/officeDocument/2006/relationships/hyperlink" Target="http://www.jour-ferie.info/fetes/chandeleur/" TargetMode="External"/><Relationship Id="rId1" Type="http://schemas.openxmlformats.org/officeDocument/2006/relationships/hyperlink" Target="http://www.jour-ferie.info/fete-de-lepiphanie/" TargetMode="External"/><Relationship Id="rId6" Type="http://schemas.openxmlformats.org/officeDocument/2006/relationships/hyperlink" Target="http://www.jour-ferie.info/saint-patrick/" TargetMode="External"/><Relationship Id="rId11" Type="http://schemas.openxmlformats.org/officeDocument/2006/relationships/hyperlink" Target="http://www.jour-ferie.info/fetes/fete-de-la-saint-jean/" TargetMode="External"/><Relationship Id="rId5" Type="http://schemas.openxmlformats.org/officeDocument/2006/relationships/hyperlink" Target="http://www.jour-ferie.info/fete-grands-meres/" TargetMode="External"/><Relationship Id="rId10" Type="http://schemas.openxmlformats.org/officeDocument/2006/relationships/hyperlink" Target="http://www.jour-ferie.info/fete-de-musique/" TargetMode="External"/><Relationship Id="rId4" Type="http://schemas.openxmlformats.org/officeDocument/2006/relationships/hyperlink" Target="http://www.jour-ferie.info/mardi-gras/" TargetMode="External"/><Relationship Id="rId9" Type="http://schemas.openxmlformats.org/officeDocument/2006/relationships/hyperlink" Target="http://www.jour-ferie.info/fetes/fete-des-peres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6:E11"/>
  <sheetViews>
    <sheetView showGridLines="0" workbookViewId="0">
      <selection activeCell="E11" sqref="E11"/>
    </sheetView>
  </sheetViews>
  <sheetFormatPr baseColWidth="10" defaultRowHeight="15" x14ac:dyDescent="0.25"/>
  <cols>
    <col min="5" max="5" width="20.140625" customWidth="1"/>
  </cols>
  <sheetData>
    <row r="6" spans="5:5" ht="21" x14ac:dyDescent="0.35">
      <c r="E6" s="97" t="s">
        <v>61</v>
      </c>
    </row>
    <row r="7" spans="5:5" x14ac:dyDescent="0.25">
      <c r="E7" t="s">
        <v>62</v>
      </c>
    </row>
    <row r="8" spans="5:5" x14ac:dyDescent="0.25">
      <c r="E8" t="s">
        <v>63</v>
      </c>
    </row>
    <row r="9" spans="5:5" x14ac:dyDescent="0.25">
      <c r="E9" t="s">
        <v>1</v>
      </c>
    </row>
    <row r="10" spans="5:5" x14ac:dyDescent="0.25">
      <c r="E10" t="s">
        <v>64</v>
      </c>
    </row>
    <row r="11" spans="5:5" x14ac:dyDescent="0.25">
      <c r="E11" t="s">
        <v>65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D3:F39"/>
  <sheetViews>
    <sheetView workbookViewId="0">
      <selection activeCell="Q4" sqref="Q4"/>
    </sheetView>
  </sheetViews>
  <sheetFormatPr baseColWidth="10" defaultRowHeight="15" x14ac:dyDescent="0.25"/>
  <cols>
    <col min="4" max="4" width="21.42578125" customWidth="1"/>
    <col min="5" max="5" width="26.5703125" bestFit="1" customWidth="1"/>
  </cols>
  <sheetData>
    <row r="3" spans="4:5" ht="15.75" thickBot="1" x14ac:dyDescent="0.3"/>
    <row r="4" spans="4:5" ht="21.75" thickTop="1" x14ac:dyDescent="0.35">
      <c r="D4" s="74" t="s">
        <v>33</v>
      </c>
      <c r="E4" s="73">
        <v>2018</v>
      </c>
    </row>
    <row r="5" spans="4:5" x14ac:dyDescent="0.25">
      <c r="D5" s="69" t="s">
        <v>2</v>
      </c>
      <c r="E5" s="70">
        <f>DATE(E4,1,1)</f>
        <v>43101</v>
      </c>
    </row>
    <row r="6" spans="4:5" x14ac:dyDescent="0.25">
      <c r="D6" s="69" t="s">
        <v>3</v>
      </c>
      <c r="E6" s="70">
        <f>E15+1</f>
        <v>43192</v>
      </c>
    </row>
    <row r="7" spans="4:5" x14ac:dyDescent="0.25">
      <c r="D7" s="69" t="s">
        <v>4</v>
      </c>
      <c r="E7" s="70">
        <f>DATE(E4,5,1)</f>
        <v>43221</v>
      </c>
    </row>
    <row r="8" spans="4:5" x14ac:dyDescent="0.25">
      <c r="D8" s="69" t="s">
        <v>5</v>
      </c>
      <c r="E8" s="70">
        <f>DATE(E4,5,8)</f>
        <v>43228</v>
      </c>
    </row>
    <row r="9" spans="4:5" x14ac:dyDescent="0.25">
      <c r="D9" s="69" t="s">
        <v>6</v>
      </c>
      <c r="E9" s="70">
        <f>E15+39</f>
        <v>43230</v>
      </c>
    </row>
    <row r="10" spans="4:5" x14ac:dyDescent="0.25">
      <c r="D10" s="69" t="s">
        <v>7</v>
      </c>
      <c r="E10" s="70">
        <f>E15+50</f>
        <v>43241</v>
      </c>
    </row>
    <row r="11" spans="4:5" x14ac:dyDescent="0.25">
      <c r="D11" s="69" t="s">
        <v>8</v>
      </c>
      <c r="E11" s="70">
        <f>DATE(E4,7,14)</f>
        <v>43295</v>
      </c>
    </row>
    <row r="12" spans="4:5" x14ac:dyDescent="0.25">
      <c r="D12" s="69" t="s">
        <v>9</v>
      </c>
      <c r="E12" s="70">
        <f>DATE(E4,11,1)</f>
        <v>43405</v>
      </c>
    </row>
    <row r="13" spans="4:5" x14ac:dyDescent="0.25">
      <c r="D13" s="69" t="s">
        <v>10</v>
      </c>
      <c r="E13" s="70">
        <f>DATE(E4,11,11)</f>
        <v>43415</v>
      </c>
    </row>
    <row r="14" spans="4:5" x14ac:dyDescent="0.25">
      <c r="D14" s="69" t="s">
        <v>11</v>
      </c>
      <c r="E14" s="70">
        <f>DATE(E4,12,25)</f>
        <v>43459</v>
      </c>
    </row>
    <row r="15" spans="4:5" ht="15.75" thickBot="1" x14ac:dyDescent="0.3">
      <c r="D15" s="71" t="s">
        <v>12</v>
      </c>
      <c r="E15" s="72">
        <f>DATE(E4,IF((25-MOD((11*MOD(E4-1900,19)+4-INT((7*MOD(E4-1900,19)+1)/19)),29)-MOD(E4-1900+INT((E4-1900)/4)+31-MOD((11*MOD(E4-1900,19)+4-INT((7*MOD(E4-1900,19)+1)/19)),29),7))&gt;0,4,3),IF((25-MOD((11*MOD(E4-1900,19)+4-INT((7*MOD(E4-1900,19)+1)/19)),29)-MOD(E4-1900+INT((E4-1900)/4)+31-MOD((11*MOD(E4-1900,19)+4-INT((7*MOD(E4-1900,19)+1)/19)),29),7))&gt;0,(25-MOD((11*MOD(E4-1900,19)+4-INT((7*MOD(E4-1900,19)+1)/19)),29)-MOD(E4-1900+INT((E4-1900)/4)+31-MOD((11*MOD(E4-1900,19)+4-INT((7*MOD(E4-1900,19)+1)/19)),29),7)),31+(25-MOD((11*MOD(E4-1900,19)+4-INT((7*MOD(E4-1900,19)+1)/19)),29)-MOD(E4-1900+INT((E4-1900)/4)+31-MOD((11*MOD(E4-1900,19)+4-INT((7*MOD(E4-1900,19)+1)/19)),29),7))))</f>
        <v>43191</v>
      </c>
    </row>
    <row r="16" spans="4:5" ht="16.5" thickTop="1" thickBot="1" x14ac:dyDescent="0.3"/>
    <row r="17" spans="4:6" ht="15.75" thickTop="1" x14ac:dyDescent="0.25">
      <c r="D17" s="75" t="s">
        <v>31</v>
      </c>
      <c r="E17" s="85" t="s">
        <v>36</v>
      </c>
      <c r="F17" s="83" t="s">
        <v>37</v>
      </c>
    </row>
    <row r="18" spans="4:6" ht="15.75" x14ac:dyDescent="0.25">
      <c r="D18" s="84" t="s">
        <v>45</v>
      </c>
      <c r="E18" s="86">
        <v>43106</v>
      </c>
      <c r="F18" s="87"/>
    </row>
    <row r="19" spans="4:6" ht="15.75" x14ac:dyDescent="0.25">
      <c r="D19" s="84" t="s">
        <v>54</v>
      </c>
      <c r="E19" s="86">
        <v>43272</v>
      </c>
      <c r="F19" s="88"/>
    </row>
    <row r="20" spans="4:6" ht="15.75" x14ac:dyDescent="0.25">
      <c r="D20" s="84" t="s">
        <v>55</v>
      </c>
      <c r="E20" s="86">
        <v>43275</v>
      </c>
      <c r="F20" s="88"/>
    </row>
    <row r="21" spans="4:6" ht="15.75" x14ac:dyDescent="0.25">
      <c r="D21" s="84" t="s">
        <v>57</v>
      </c>
      <c r="E21" s="86">
        <v>43440</v>
      </c>
      <c r="F21" s="88"/>
    </row>
    <row r="22" spans="4:6" ht="15" customHeight="1" x14ac:dyDescent="0.25">
      <c r="D22" s="84" t="s">
        <v>49</v>
      </c>
      <c r="E22" s="86">
        <v>43163</v>
      </c>
      <c r="F22" s="88"/>
    </row>
    <row r="23" spans="4:6" ht="15.75" customHeight="1" x14ac:dyDescent="0.25">
      <c r="D23" s="84" t="s">
        <v>56</v>
      </c>
      <c r="E23" s="86">
        <v>43380</v>
      </c>
      <c r="F23" s="88"/>
    </row>
    <row r="24" spans="4:6" ht="15" customHeight="1" x14ac:dyDescent="0.25">
      <c r="D24" s="84" t="s">
        <v>51</v>
      </c>
      <c r="E24" s="86">
        <v>43247</v>
      </c>
      <c r="F24" s="88"/>
    </row>
    <row r="25" spans="4:6" ht="15.75" customHeight="1" x14ac:dyDescent="0.25">
      <c r="D25" s="84" t="s">
        <v>53</v>
      </c>
      <c r="E25" s="86">
        <v>43268</v>
      </c>
      <c r="F25" s="88"/>
    </row>
    <row r="26" spans="4:6" ht="15.75" x14ac:dyDescent="0.25">
      <c r="D26" s="84" t="s">
        <v>52</v>
      </c>
      <c r="E26" s="86">
        <v>43245</v>
      </c>
      <c r="F26" s="88"/>
    </row>
    <row r="27" spans="4:6" ht="15.75" x14ac:dyDescent="0.25">
      <c r="D27" s="84" t="s">
        <v>46</v>
      </c>
      <c r="E27" s="86">
        <v>43133</v>
      </c>
      <c r="F27" s="88"/>
    </row>
    <row r="28" spans="4:6" ht="15.75" x14ac:dyDescent="0.25">
      <c r="D28" s="84" t="s">
        <v>48</v>
      </c>
      <c r="E28" s="86">
        <v>43144</v>
      </c>
      <c r="F28" s="88"/>
    </row>
    <row r="29" spans="4:6" ht="15.75" x14ac:dyDescent="0.25">
      <c r="D29" s="84" t="s">
        <v>50</v>
      </c>
      <c r="E29" s="86">
        <v>43176</v>
      </c>
      <c r="F29" s="88"/>
    </row>
    <row r="30" spans="4:6" ht="15.75" x14ac:dyDescent="0.25">
      <c r="D30" s="84" t="s">
        <v>47</v>
      </c>
      <c r="E30" s="86">
        <v>43145</v>
      </c>
      <c r="F30" s="88"/>
    </row>
    <row r="31" spans="4:6" x14ac:dyDescent="0.25">
      <c r="D31" s="76" t="s">
        <v>34</v>
      </c>
      <c r="E31" s="86">
        <v>43278</v>
      </c>
      <c r="F31" s="89">
        <v>43319</v>
      </c>
    </row>
    <row r="32" spans="4:6" x14ac:dyDescent="0.25">
      <c r="D32" s="76" t="s">
        <v>43</v>
      </c>
      <c r="E32" s="86">
        <v>43110</v>
      </c>
      <c r="F32" s="89">
        <v>43151</v>
      </c>
    </row>
    <row r="33" spans="4:6" x14ac:dyDescent="0.25">
      <c r="D33" s="76" t="s">
        <v>40</v>
      </c>
      <c r="E33" s="86">
        <v>43288</v>
      </c>
      <c r="F33" s="89">
        <v>43346</v>
      </c>
    </row>
    <row r="34" spans="4:6" x14ac:dyDescent="0.25">
      <c r="D34" s="76" t="s">
        <v>38</v>
      </c>
      <c r="E34" s="86">
        <v>43155</v>
      </c>
      <c r="F34" s="89">
        <v>43171</v>
      </c>
    </row>
    <row r="35" spans="4:6" x14ac:dyDescent="0.25">
      <c r="D35" s="76" t="s">
        <v>35</v>
      </c>
      <c r="E35" s="86">
        <v>43457</v>
      </c>
      <c r="F35" s="89">
        <v>43108</v>
      </c>
    </row>
    <row r="36" spans="4:6" x14ac:dyDescent="0.25">
      <c r="D36" s="76" t="s">
        <v>42</v>
      </c>
      <c r="E36" s="86">
        <v>43456</v>
      </c>
      <c r="F36" s="90">
        <v>43472</v>
      </c>
    </row>
    <row r="37" spans="4:6" x14ac:dyDescent="0.25">
      <c r="D37" s="76" t="s">
        <v>39</v>
      </c>
      <c r="E37" s="86">
        <v>43211</v>
      </c>
      <c r="F37" s="89">
        <v>43171</v>
      </c>
    </row>
    <row r="38" spans="4:6" ht="15.75" thickBot="1" x14ac:dyDescent="0.3">
      <c r="D38" s="77" t="s">
        <v>41</v>
      </c>
      <c r="E38" s="78">
        <v>43393</v>
      </c>
      <c r="F38" s="91">
        <v>43409</v>
      </c>
    </row>
    <row r="39" spans="4:6" ht="15.75" thickTop="1" x14ac:dyDescent="0.25"/>
  </sheetData>
  <sortState ref="D18:F38">
    <sortCondition ref="D17"/>
  </sortState>
  <hyperlinks>
    <hyperlink ref="D18" r:id="rId1" display="http://www.jour-ferie.info/fete-de-lepiphanie/"/>
    <hyperlink ref="D27" r:id="rId2" display="http://www.jour-ferie.info/fetes/chandeleur/"/>
    <hyperlink ref="D30" r:id="rId3" display="http://www.jour-ferie.info/saint-valentin/"/>
    <hyperlink ref="D28" r:id="rId4" display="http://www.jour-ferie.info/mardi-gras/"/>
    <hyperlink ref="D22" r:id="rId5" display="http://www.jour-ferie.info/fete-grands-meres/"/>
    <hyperlink ref="D29" r:id="rId6" display="http://www.jour-ferie.info/saint-patrick/"/>
    <hyperlink ref="D24" r:id="rId7" display="http://www.jour-ferie.info/fetes/fete-des-meres/"/>
    <hyperlink ref="D26" r:id="rId8" display="http://www.jour-ferie.info/fete-des-voisins/"/>
    <hyperlink ref="D25" r:id="rId9" display="http://www.jour-ferie.info/fetes/fete-des-peres/"/>
    <hyperlink ref="D19" r:id="rId10" display="http://www.jour-ferie.info/fete-de-musique/"/>
    <hyperlink ref="D20" r:id="rId11" display="http://www.jour-ferie.info/fetes/fete-de-la-saint-jean/"/>
    <hyperlink ref="D23" r:id="rId12" display="http://www.jour-ferie.info/fetes/fete-des-grands-peres/"/>
    <hyperlink ref="D21" r:id="rId13" display="http://www.jour-ferie.info/la-saint-nicolas/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50"/>
  </sheetPr>
  <dimension ref="A1:G368"/>
  <sheetViews>
    <sheetView workbookViewId="0">
      <selection activeCell="H6" sqref="H6"/>
    </sheetView>
  </sheetViews>
  <sheetFormatPr baseColWidth="10" defaultRowHeight="15" x14ac:dyDescent="0.25"/>
  <cols>
    <col min="3" max="6" width="11.42578125" style="1"/>
    <col min="7" max="7" width="34.28515625" customWidth="1"/>
  </cols>
  <sheetData>
    <row r="1" spans="1:7" ht="15.75" thickBot="1" x14ac:dyDescent="0.3"/>
    <row r="2" spans="1:7" ht="19.5" thickTop="1" x14ac:dyDescent="0.3">
      <c r="A2" s="59"/>
      <c r="B2" s="59"/>
      <c r="C2" s="67" t="s">
        <v>13</v>
      </c>
      <c r="D2" s="147" t="s">
        <v>29</v>
      </c>
      <c r="E2" s="148"/>
      <c r="F2" s="149"/>
      <c r="G2" s="150" t="s">
        <v>58</v>
      </c>
    </row>
    <row r="3" spans="1:7" x14ac:dyDescent="0.25">
      <c r="A3" s="58" t="s">
        <v>30</v>
      </c>
      <c r="B3" s="62" t="s">
        <v>31</v>
      </c>
      <c r="C3" s="79" t="s">
        <v>32</v>
      </c>
      <c r="D3" s="80" t="s">
        <v>32</v>
      </c>
      <c r="E3" s="81" t="s">
        <v>44</v>
      </c>
      <c r="F3" s="82" t="s">
        <v>18</v>
      </c>
      <c r="G3" s="151"/>
    </row>
    <row r="4" spans="1:7" x14ac:dyDescent="0.25">
      <c r="A4" s="58" t="str">
        <f>TEXT(B4,"jjjj")</f>
        <v>lundi</v>
      </c>
      <c r="B4" s="63">
        <v>43101</v>
      </c>
      <c r="C4" s="68"/>
      <c r="D4" s="64"/>
      <c r="E4" s="65"/>
      <c r="F4" s="66"/>
      <c r="G4" t="str">
        <f>IFERROR(INDEX(Date_importante!$D$18:$D$38,MATCH(BUDGET2018!B4,Date_importante!$E$18:$E$38,0)),"")</f>
        <v/>
      </c>
    </row>
    <row r="5" spans="1:7" x14ac:dyDescent="0.25">
      <c r="A5" s="58" t="str">
        <f t="shared" ref="A5:A68" si="0">TEXT(B5,"jjjj")</f>
        <v>mardi</v>
      </c>
      <c r="B5" s="63">
        <v>43102</v>
      </c>
      <c r="C5" s="68"/>
      <c r="D5" s="64"/>
      <c r="E5" s="65"/>
      <c r="F5" s="66"/>
      <c r="G5" t="str">
        <f>IFERROR(INDEX(Date_importante!$D$18:$D$38,MATCH(BUDGET2018!B5,Date_importante!$E$18:$E$38,0)),"")</f>
        <v/>
      </c>
    </row>
    <row r="6" spans="1:7" x14ac:dyDescent="0.25">
      <c r="A6" s="58" t="str">
        <f t="shared" si="0"/>
        <v>mercredi</v>
      </c>
      <c r="B6" s="63">
        <v>43103</v>
      </c>
      <c r="C6" s="68"/>
      <c r="D6" s="64"/>
      <c r="E6" s="65"/>
      <c r="F6" s="66"/>
      <c r="G6" t="str">
        <f>IFERROR(INDEX(Date_importante!$D$18:$D$38,MATCH(BUDGET2018!B6,Date_importante!$E$18:$E$38,0)),"")</f>
        <v/>
      </c>
    </row>
    <row r="7" spans="1:7" x14ac:dyDescent="0.25">
      <c r="A7" s="58" t="str">
        <f t="shared" si="0"/>
        <v>jeudi</v>
      </c>
      <c r="B7" s="63">
        <v>43104</v>
      </c>
      <c r="C7" s="68"/>
      <c r="D7" s="64"/>
      <c r="E7" s="65"/>
      <c r="F7" s="66"/>
      <c r="G7" t="str">
        <f>IFERROR(INDEX(Date_importante!$D$18:$D$38,MATCH(BUDGET2018!B7,Date_importante!$E$18:$E$38,0)),"")</f>
        <v/>
      </c>
    </row>
    <row r="8" spans="1:7" x14ac:dyDescent="0.25">
      <c r="A8" s="58" t="str">
        <f t="shared" si="0"/>
        <v>vendredi</v>
      </c>
      <c r="B8" s="63">
        <v>43105</v>
      </c>
      <c r="C8" s="68"/>
      <c r="D8" s="64"/>
      <c r="E8" s="65"/>
      <c r="F8" s="66"/>
      <c r="G8" t="str">
        <f>IFERROR(INDEX(Date_importante!$D$18:$D$38,MATCH(BUDGET2018!B8,Date_importante!$E$18:$E$38,0)),"")</f>
        <v/>
      </c>
    </row>
    <row r="9" spans="1:7" x14ac:dyDescent="0.25">
      <c r="A9" s="58" t="str">
        <f t="shared" si="0"/>
        <v>samedi</v>
      </c>
      <c r="B9" s="63">
        <v>43106</v>
      </c>
      <c r="C9" s="68"/>
      <c r="D9" s="64"/>
      <c r="E9" s="65"/>
      <c r="F9" s="66"/>
      <c r="G9" t="str">
        <f>IFERROR(INDEX(Date_importante!$D$18:$D$38,MATCH(BUDGET2018!B9,Date_importante!$E$18:$E$38,0)),"")</f>
        <v>Epiphanie</v>
      </c>
    </row>
    <row r="10" spans="1:7" x14ac:dyDescent="0.25">
      <c r="A10" s="58" t="str">
        <f t="shared" si="0"/>
        <v>dimanche</v>
      </c>
      <c r="B10" s="63">
        <v>43107</v>
      </c>
      <c r="C10" s="68"/>
      <c r="D10" s="64"/>
      <c r="E10" s="65"/>
      <c r="F10" s="66"/>
      <c r="G10" t="str">
        <f>IFERROR(INDEX(Date_importante!$D$18:$D$38,MATCH(BUDGET2018!B10,Date_importante!$E$18:$E$38,0)),"")</f>
        <v/>
      </c>
    </row>
    <row r="11" spans="1:7" x14ac:dyDescent="0.25">
      <c r="A11" s="58" t="str">
        <f t="shared" si="0"/>
        <v>lundi</v>
      </c>
      <c r="B11" s="63">
        <v>43108</v>
      </c>
      <c r="C11" s="68"/>
      <c r="D11" s="64"/>
      <c r="E11" s="65"/>
      <c r="F11" s="66"/>
      <c r="G11" t="str">
        <f>IFERROR(INDEX(Date_importante!$D$18:$D$38,MATCH(BUDGET2018!B11,Date_importante!$E$18:$E$38,0)),"")</f>
        <v/>
      </c>
    </row>
    <row r="12" spans="1:7" x14ac:dyDescent="0.25">
      <c r="A12" s="58" t="str">
        <f t="shared" si="0"/>
        <v>mardi</v>
      </c>
      <c r="B12" s="63">
        <v>43109</v>
      </c>
      <c r="C12" s="68"/>
      <c r="D12" s="64"/>
      <c r="E12" s="65"/>
      <c r="F12" s="66"/>
      <c r="G12" t="str">
        <f>IFERROR(INDEX(Date_importante!$D$18:$D$38,MATCH(BUDGET2018!B12,Date_importante!$E$18:$E$38,0)),"")</f>
        <v/>
      </c>
    </row>
    <row r="13" spans="1:7" x14ac:dyDescent="0.25">
      <c r="A13" s="58" t="str">
        <f t="shared" si="0"/>
        <v>mercredi</v>
      </c>
      <c r="B13" s="63">
        <v>43110</v>
      </c>
      <c r="C13" s="68"/>
      <c r="D13" s="64"/>
      <c r="E13" s="65"/>
      <c r="F13" s="66"/>
      <c r="G13" t="str">
        <f>IFERROR(INDEX(Date_importante!$D$18:$D$38,MATCH(BUDGET2018!B13,Date_importante!$E$18:$E$38,0)),"")</f>
        <v>Soldes Hiver</v>
      </c>
    </row>
    <row r="14" spans="1:7" x14ac:dyDescent="0.25">
      <c r="A14" s="58" t="str">
        <f t="shared" si="0"/>
        <v>jeudi</v>
      </c>
      <c r="B14" s="63">
        <v>43111</v>
      </c>
      <c r="C14" s="68"/>
      <c r="D14" s="64"/>
      <c r="E14" s="65"/>
      <c r="F14" s="66"/>
      <c r="G14" t="str">
        <f>IFERROR(INDEX(Date_importante!$D$18:$D$38,MATCH(BUDGET2018!B14,Date_importante!$E$18:$E$38,0)),"")</f>
        <v/>
      </c>
    </row>
    <row r="15" spans="1:7" x14ac:dyDescent="0.25">
      <c r="A15" s="58" t="str">
        <f t="shared" si="0"/>
        <v>vendredi</v>
      </c>
      <c r="B15" s="63">
        <v>43112</v>
      </c>
      <c r="C15" s="68"/>
      <c r="D15" s="64"/>
      <c r="E15" s="65"/>
      <c r="F15" s="66"/>
      <c r="G15" t="str">
        <f>IFERROR(INDEX(Date_importante!$D$18:$D$38,MATCH(BUDGET2018!B15,Date_importante!$E$18:$E$38,0)),"")</f>
        <v/>
      </c>
    </row>
    <row r="16" spans="1:7" x14ac:dyDescent="0.25">
      <c r="A16" s="58" t="str">
        <f t="shared" si="0"/>
        <v>samedi</v>
      </c>
      <c r="B16" s="63">
        <v>43113</v>
      </c>
      <c r="C16" s="68"/>
      <c r="D16" s="64"/>
      <c r="E16" s="65"/>
      <c r="F16" s="66"/>
      <c r="G16" t="str">
        <f>IFERROR(INDEX(Date_importante!$D$18:$D$38,MATCH(BUDGET2018!B16,Date_importante!$E$18:$E$38,0)),"")</f>
        <v/>
      </c>
    </row>
    <row r="17" spans="1:7" x14ac:dyDescent="0.25">
      <c r="A17" s="58" t="str">
        <f t="shared" si="0"/>
        <v>dimanche</v>
      </c>
      <c r="B17" s="63">
        <v>43114</v>
      </c>
      <c r="C17" s="68"/>
      <c r="D17" s="64"/>
      <c r="E17" s="65"/>
      <c r="F17" s="66"/>
      <c r="G17" t="str">
        <f>IFERROR(INDEX(Date_importante!$D$18:$D$38,MATCH(BUDGET2018!B17,Date_importante!$E$18:$E$38,0)),"")</f>
        <v/>
      </c>
    </row>
    <row r="18" spans="1:7" x14ac:dyDescent="0.25">
      <c r="A18" s="58" t="str">
        <f t="shared" si="0"/>
        <v>lundi</v>
      </c>
      <c r="B18" s="63">
        <v>43115</v>
      </c>
      <c r="C18" s="68"/>
      <c r="D18" s="64"/>
      <c r="E18" s="65"/>
      <c r="F18" s="66"/>
      <c r="G18" t="str">
        <f>IFERROR(INDEX(Date_importante!$D$18:$D$38,MATCH(BUDGET2018!B18,Date_importante!$E$18:$E$38,0)),"")</f>
        <v/>
      </c>
    </row>
    <row r="19" spans="1:7" x14ac:dyDescent="0.25">
      <c r="A19" s="58" t="str">
        <f t="shared" si="0"/>
        <v>mardi</v>
      </c>
      <c r="B19" s="63">
        <v>43116</v>
      </c>
      <c r="C19" s="68"/>
      <c r="D19" s="64"/>
      <c r="E19" s="65"/>
      <c r="F19" s="66"/>
      <c r="G19" t="str">
        <f>IFERROR(INDEX(Date_importante!$D$18:$D$38,MATCH(BUDGET2018!B19,Date_importante!$E$18:$E$38,0)),"")</f>
        <v/>
      </c>
    </row>
    <row r="20" spans="1:7" x14ac:dyDescent="0.25">
      <c r="A20" s="58" t="str">
        <f t="shared" si="0"/>
        <v>mercredi</v>
      </c>
      <c r="B20" s="63">
        <v>43117</v>
      </c>
      <c r="C20" s="68"/>
      <c r="D20" s="64"/>
      <c r="E20" s="65"/>
      <c r="F20" s="66"/>
      <c r="G20" t="str">
        <f>IFERROR(INDEX(Date_importante!$D$18:$D$38,MATCH(BUDGET2018!B20,Date_importante!$E$18:$E$38,0)),"")</f>
        <v/>
      </c>
    </row>
    <row r="21" spans="1:7" x14ac:dyDescent="0.25">
      <c r="A21" s="58" t="str">
        <f t="shared" si="0"/>
        <v>jeudi</v>
      </c>
      <c r="B21" s="63">
        <v>43118</v>
      </c>
      <c r="C21" s="68"/>
      <c r="D21" s="64"/>
      <c r="E21" s="65"/>
      <c r="F21" s="66"/>
      <c r="G21" t="str">
        <f>IFERROR(INDEX(Date_importante!$D$18:$D$38,MATCH(BUDGET2018!B21,Date_importante!$E$18:$E$38,0)),"")</f>
        <v/>
      </c>
    </row>
    <row r="22" spans="1:7" x14ac:dyDescent="0.25">
      <c r="A22" s="58" t="str">
        <f t="shared" si="0"/>
        <v>vendredi</v>
      </c>
      <c r="B22" s="63">
        <v>43119</v>
      </c>
      <c r="C22" s="68"/>
      <c r="D22" s="64"/>
      <c r="E22" s="65"/>
      <c r="F22" s="66"/>
      <c r="G22" t="str">
        <f>IFERROR(INDEX(Date_importante!$D$18:$D$38,MATCH(BUDGET2018!B22,Date_importante!$E$18:$E$38,0)),"")</f>
        <v/>
      </c>
    </row>
    <row r="23" spans="1:7" x14ac:dyDescent="0.25">
      <c r="A23" s="58" t="str">
        <f t="shared" si="0"/>
        <v>samedi</v>
      </c>
      <c r="B23" s="63">
        <v>43120</v>
      </c>
      <c r="C23" s="68"/>
      <c r="D23" s="64"/>
      <c r="E23" s="65"/>
      <c r="F23" s="66"/>
      <c r="G23" t="str">
        <f>IFERROR(INDEX(Date_importante!$D$18:$D$38,MATCH(BUDGET2018!B23,Date_importante!$E$18:$E$38,0)),"")</f>
        <v/>
      </c>
    </row>
    <row r="24" spans="1:7" x14ac:dyDescent="0.25">
      <c r="A24" s="58" t="str">
        <f t="shared" si="0"/>
        <v>dimanche</v>
      </c>
      <c r="B24" s="63">
        <v>43121</v>
      </c>
      <c r="C24" s="68"/>
      <c r="D24" s="64"/>
      <c r="E24" s="65"/>
      <c r="F24" s="66"/>
      <c r="G24" t="str">
        <f>IFERROR(INDEX(Date_importante!$D$18:$D$38,MATCH(BUDGET2018!B24,Date_importante!$E$18:$E$38,0)),"")</f>
        <v/>
      </c>
    </row>
    <row r="25" spans="1:7" x14ac:dyDescent="0.25">
      <c r="A25" s="58" t="str">
        <f t="shared" si="0"/>
        <v>lundi</v>
      </c>
      <c r="B25" s="63">
        <v>43122</v>
      </c>
      <c r="C25" s="68"/>
      <c r="D25" s="64"/>
      <c r="E25" s="65"/>
      <c r="F25" s="66"/>
      <c r="G25" t="str">
        <f>IFERROR(INDEX(Date_importante!$D$18:$D$38,MATCH(BUDGET2018!B25,Date_importante!$E$18:$E$38,0)),"")</f>
        <v/>
      </c>
    </row>
    <row r="26" spans="1:7" x14ac:dyDescent="0.25">
      <c r="A26" s="58" t="str">
        <f t="shared" si="0"/>
        <v>mardi</v>
      </c>
      <c r="B26" s="63">
        <v>43123</v>
      </c>
      <c r="C26" s="68"/>
      <c r="D26" s="64"/>
      <c r="E26" s="65"/>
      <c r="F26" s="66"/>
      <c r="G26" t="str">
        <f>IFERROR(INDEX(Date_importante!$D$18:$D$38,MATCH(BUDGET2018!B26,Date_importante!$E$18:$E$38,0)),"")</f>
        <v/>
      </c>
    </row>
    <row r="27" spans="1:7" x14ac:dyDescent="0.25">
      <c r="A27" s="58" t="str">
        <f t="shared" si="0"/>
        <v>mercredi</v>
      </c>
      <c r="B27" s="63">
        <v>43124</v>
      </c>
      <c r="C27" s="68"/>
      <c r="D27" s="64"/>
      <c r="E27" s="65"/>
      <c r="F27" s="66"/>
      <c r="G27" t="str">
        <f>IFERROR(INDEX(Date_importante!$D$18:$D$38,MATCH(BUDGET2018!B27,Date_importante!$E$18:$E$38,0)),"")</f>
        <v/>
      </c>
    </row>
    <row r="28" spans="1:7" x14ac:dyDescent="0.25">
      <c r="A28" s="58" t="str">
        <f t="shared" si="0"/>
        <v>jeudi</v>
      </c>
      <c r="B28" s="63">
        <v>43125</v>
      </c>
      <c r="C28" s="68"/>
      <c r="D28" s="64"/>
      <c r="E28" s="65"/>
      <c r="F28" s="66"/>
      <c r="G28" t="str">
        <f>IFERROR(INDEX(Date_importante!$D$18:$D$38,MATCH(BUDGET2018!B28,Date_importante!$E$18:$E$38,0)),"")</f>
        <v/>
      </c>
    </row>
    <row r="29" spans="1:7" x14ac:dyDescent="0.25">
      <c r="A29" s="58" t="str">
        <f t="shared" si="0"/>
        <v>vendredi</v>
      </c>
      <c r="B29" s="63">
        <v>43126</v>
      </c>
      <c r="C29" s="68"/>
      <c r="D29" s="64"/>
      <c r="E29" s="65"/>
      <c r="F29" s="66"/>
      <c r="G29" t="str">
        <f>IFERROR(INDEX(Date_importante!$D$18:$D$38,MATCH(BUDGET2018!B29,Date_importante!$E$18:$E$38,0)),"")</f>
        <v/>
      </c>
    </row>
    <row r="30" spans="1:7" x14ac:dyDescent="0.25">
      <c r="A30" s="58" t="str">
        <f t="shared" si="0"/>
        <v>samedi</v>
      </c>
      <c r="B30" s="63">
        <v>43127</v>
      </c>
      <c r="C30" s="68"/>
      <c r="D30" s="64"/>
      <c r="E30" s="65"/>
      <c r="F30" s="66"/>
      <c r="G30" t="str">
        <f>IFERROR(INDEX(Date_importante!$D$18:$D$38,MATCH(BUDGET2018!B30,Date_importante!$E$18:$E$38,0)),"")</f>
        <v/>
      </c>
    </row>
    <row r="31" spans="1:7" x14ac:dyDescent="0.25">
      <c r="A31" s="58" t="str">
        <f t="shared" si="0"/>
        <v>dimanche</v>
      </c>
      <c r="B31" s="63">
        <v>43128</v>
      </c>
      <c r="C31" s="68"/>
      <c r="D31" s="64"/>
      <c r="E31" s="65"/>
      <c r="F31" s="66"/>
      <c r="G31" t="str">
        <f>IFERROR(INDEX(Date_importante!$D$18:$D$38,MATCH(BUDGET2018!B31,Date_importante!$E$18:$E$38,0)),"")</f>
        <v/>
      </c>
    </row>
    <row r="32" spans="1:7" x14ac:dyDescent="0.25">
      <c r="A32" s="58" t="str">
        <f t="shared" si="0"/>
        <v>lundi</v>
      </c>
      <c r="B32" s="63">
        <v>43129</v>
      </c>
      <c r="C32" s="68"/>
      <c r="D32" s="64"/>
      <c r="E32" s="65"/>
      <c r="F32" s="66"/>
      <c r="G32" t="str">
        <f>IFERROR(INDEX(Date_importante!$D$18:$D$38,MATCH(BUDGET2018!B32,Date_importante!$E$18:$E$38,0)),"")</f>
        <v/>
      </c>
    </row>
    <row r="33" spans="1:7" x14ac:dyDescent="0.25">
      <c r="A33" s="58" t="str">
        <f t="shared" si="0"/>
        <v>mardi</v>
      </c>
      <c r="B33" s="63">
        <v>43130</v>
      </c>
      <c r="C33" s="68"/>
      <c r="D33" s="64"/>
      <c r="E33" s="65"/>
      <c r="F33" s="66"/>
      <c r="G33" t="str">
        <f>IFERROR(INDEX(Date_importante!$D$18:$D$38,MATCH(BUDGET2018!B33,Date_importante!$E$18:$E$38,0)),"")</f>
        <v/>
      </c>
    </row>
    <row r="34" spans="1:7" x14ac:dyDescent="0.25">
      <c r="A34" s="58" t="str">
        <f t="shared" si="0"/>
        <v>mercredi</v>
      </c>
      <c r="B34" s="63">
        <v>43131</v>
      </c>
      <c r="C34" s="68"/>
      <c r="D34" s="64"/>
      <c r="E34" s="65"/>
      <c r="F34" s="66"/>
      <c r="G34" t="str">
        <f>IFERROR(INDEX(Date_importante!$D$18:$D$38,MATCH(BUDGET2018!B34,Date_importante!$E$18:$E$38,0)),"")</f>
        <v/>
      </c>
    </row>
    <row r="35" spans="1:7" x14ac:dyDescent="0.25">
      <c r="A35" s="58" t="str">
        <f t="shared" si="0"/>
        <v>jeudi</v>
      </c>
      <c r="B35" s="63">
        <v>43132</v>
      </c>
      <c r="C35" s="68"/>
      <c r="D35" s="64"/>
      <c r="E35" s="65"/>
      <c r="F35" s="66"/>
      <c r="G35" t="str">
        <f>IFERROR(INDEX(Date_importante!$D$18:$D$38,MATCH(BUDGET2018!B35,Date_importante!$E$18:$E$38,0)),"")</f>
        <v/>
      </c>
    </row>
    <row r="36" spans="1:7" x14ac:dyDescent="0.25">
      <c r="A36" s="58" t="str">
        <f t="shared" si="0"/>
        <v>vendredi</v>
      </c>
      <c r="B36" s="63">
        <v>43133</v>
      </c>
      <c r="C36" s="68"/>
      <c r="D36" s="64"/>
      <c r="E36" s="65"/>
      <c r="F36" s="66"/>
      <c r="G36" t="str">
        <f>IFERROR(INDEX(Date_importante!$D$18:$D$38,MATCH(BUDGET2018!B36,Date_importante!$E$18:$E$38,0)),"")</f>
        <v>La Chandeleur</v>
      </c>
    </row>
    <row r="37" spans="1:7" x14ac:dyDescent="0.25">
      <c r="A37" s="58" t="str">
        <f t="shared" si="0"/>
        <v>samedi</v>
      </c>
      <c r="B37" s="63">
        <v>43134</v>
      </c>
      <c r="C37" s="68"/>
      <c r="D37" s="64"/>
      <c r="E37" s="65"/>
      <c r="F37" s="66"/>
      <c r="G37" t="str">
        <f>IFERROR(INDEX(Date_importante!$D$18:$D$38,MATCH(BUDGET2018!B37,Date_importante!$E$18:$E$38,0)),"")</f>
        <v/>
      </c>
    </row>
    <row r="38" spans="1:7" x14ac:dyDescent="0.25">
      <c r="A38" s="58" t="str">
        <f t="shared" si="0"/>
        <v>dimanche</v>
      </c>
      <c r="B38" s="63">
        <v>43135</v>
      </c>
      <c r="C38" s="68"/>
      <c r="D38" s="64"/>
      <c r="E38" s="65"/>
      <c r="F38" s="66"/>
      <c r="G38" t="str">
        <f>IFERROR(INDEX(Date_importante!$D$18:$D$38,MATCH(BUDGET2018!B38,Date_importante!$E$18:$E$38,0)),"")</f>
        <v/>
      </c>
    </row>
    <row r="39" spans="1:7" x14ac:dyDescent="0.25">
      <c r="A39" s="58" t="str">
        <f t="shared" si="0"/>
        <v>lundi</v>
      </c>
      <c r="B39" s="63">
        <v>43136</v>
      </c>
      <c r="C39" s="68"/>
      <c r="D39" s="64"/>
      <c r="E39" s="65"/>
      <c r="F39" s="66"/>
      <c r="G39" t="str">
        <f>IFERROR(INDEX(Date_importante!$D$18:$D$38,MATCH(BUDGET2018!B39,Date_importante!$E$18:$E$38,0)),"")</f>
        <v/>
      </c>
    </row>
    <row r="40" spans="1:7" x14ac:dyDescent="0.25">
      <c r="A40" s="58" t="str">
        <f t="shared" si="0"/>
        <v>mardi</v>
      </c>
      <c r="B40" s="63">
        <v>43137</v>
      </c>
      <c r="C40" s="68"/>
      <c r="D40" s="64"/>
      <c r="E40" s="65"/>
      <c r="F40" s="66"/>
      <c r="G40" t="str">
        <f>IFERROR(INDEX(Date_importante!$D$18:$D$38,MATCH(BUDGET2018!B40,Date_importante!$E$18:$E$38,0)),"")</f>
        <v/>
      </c>
    </row>
    <row r="41" spans="1:7" x14ac:dyDescent="0.25">
      <c r="A41" s="58" t="str">
        <f t="shared" si="0"/>
        <v>mercredi</v>
      </c>
      <c r="B41" s="63">
        <v>43138</v>
      </c>
      <c r="C41" s="68"/>
      <c r="D41" s="64"/>
      <c r="E41" s="65"/>
      <c r="F41" s="66"/>
      <c r="G41" t="str">
        <f>IFERROR(INDEX(Date_importante!$D$18:$D$38,MATCH(BUDGET2018!B41,Date_importante!$E$18:$E$38,0)),"")</f>
        <v/>
      </c>
    </row>
    <row r="42" spans="1:7" x14ac:dyDescent="0.25">
      <c r="A42" s="58" t="str">
        <f t="shared" si="0"/>
        <v>jeudi</v>
      </c>
      <c r="B42" s="63">
        <v>43139</v>
      </c>
      <c r="C42" s="68"/>
      <c r="D42" s="64"/>
      <c r="E42" s="65"/>
      <c r="F42" s="66"/>
      <c r="G42" t="str">
        <f>IFERROR(INDEX(Date_importante!$D$18:$D$38,MATCH(BUDGET2018!B42,Date_importante!$E$18:$E$38,0)),"")</f>
        <v/>
      </c>
    </row>
    <row r="43" spans="1:7" x14ac:dyDescent="0.25">
      <c r="A43" s="58" t="str">
        <f t="shared" si="0"/>
        <v>vendredi</v>
      </c>
      <c r="B43" s="63">
        <v>43140</v>
      </c>
      <c r="C43" s="68"/>
      <c r="D43" s="64"/>
      <c r="E43" s="65"/>
      <c r="F43" s="66"/>
      <c r="G43" t="str">
        <f>IFERROR(INDEX(Date_importante!$D$18:$D$38,MATCH(BUDGET2018!B43,Date_importante!$E$18:$E$38,0)),"")</f>
        <v/>
      </c>
    </row>
    <row r="44" spans="1:7" x14ac:dyDescent="0.25">
      <c r="A44" s="58" t="str">
        <f t="shared" si="0"/>
        <v>samedi</v>
      </c>
      <c r="B44" s="63">
        <v>43141</v>
      </c>
      <c r="C44" s="68"/>
      <c r="D44" s="64"/>
      <c r="E44" s="65"/>
      <c r="F44" s="66"/>
      <c r="G44" t="str">
        <f>IFERROR(INDEX(Date_importante!$D$18:$D$38,MATCH(BUDGET2018!B44,Date_importante!$E$18:$E$38,0)),"")</f>
        <v/>
      </c>
    </row>
    <row r="45" spans="1:7" x14ac:dyDescent="0.25">
      <c r="A45" s="58" t="str">
        <f t="shared" si="0"/>
        <v>dimanche</v>
      </c>
      <c r="B45" s="63">
        <v>43142</v>
      </c>
      <c r="C45" s="68"/>
      <c r="D45" s="64"/>
      <c r="E45" s="65"/>
      <c r="F45" s="66"/>
      <c r="G45" t="str">
        <f>IFERROR(INDEX(Date_importante!$D$18:$D$38,MATCH(BUDGET2018!B45,Date_importante!$E$18:$E$38,0)),"")</f>
        <v/>
      </c>
    </row>
    <row r="46" spans="1:7" x14ac:dyDescent="0.25">
      <c r="A46" s="58" t="str">
        <f t="shared" si="0"/>
        <v>lundi</v>
      </c>
      <c r="B46" s="63">
        <v>43143</v>
      </c>
      <c r="C46" s="68"/>
      <c r="D46" s="64"/>
      <c r="E46" s="65"/>
      <c r="F46" s="66"/>
      <c r="G46" t="str">
        <f>IFERROR(INDEX(Date_importante!$D$18:$D$38,MATCH(BUDGET2018!B46,Date_importante!$E$18:$E$38,0)),"")</f>
        <v/>
      </c>
    </row>
    <row r="47" spans="1:7" x14ac:dyDescent="0.25">
      <c r="A47" s="58" t="str">
        <f t="shared" si="0"/>
        <v>mardi</v>
      </c>
      <c r="B47" s="63">
        <v>43144</v>
      </c>
      <c r="C47" s="68"/>
      <c r="D47" s="64"/>
      <c r="E47" s="65"/>
      <c r="F47" s="66"/>
      <c r="G47" t="str">
        <f>IFERROR(INDEX(Date_importante!$D$18:$D$38,MATCH(BUDGET2018!B47,Date_importante!$E$18:$E$38,0)),"")</f>
        <v>Mardi Gras</v>
      </c>
    </row>
    <row r="48" spans="1:7" x14ac:dyDescent="0.25">
      <c r="A48" s="58" t="str">
        <f t="shared" si="0"/>
        <v>mercredi</v>
      </c>
      <c r="B48" s="63">
        <v>43145</v>
      </c>
      <c r="C48" s="68"/>
      <c r="D48" s="64"/>
      <c r="E48" s="65"/>
      <c r="F48" s="66"/>
      <c r="G48" t="str">
        <f>IFERROR(INDEX(Date_importante!$D$18:$D$38,MATCH(BUDGET2018!B48,Date_importante!$E$18:$E$38,0)),"")</f>
        <v>Saint Valentin</v>
      </c>
    </row>
    <row r="49" spans="1:7" x14ac:dyDescent="0.25">
      <c r="A49" s="58" t="str">
        <f t="shared" si="0"/>
        <v>jeudi</v>
      </c>
      <c r="B49" s="63">
        <v>43146</v>
      </c>
      <c r="C49" s="68"/>
      <c r="D49" s="64"/>
      <c r="E49" s="65"/>
      <c r="F49" s="66"/>
      <c r="G49" t="str">
        <f>IFERROR(INDEX(Date_importante!$D$18:$D$38,MATCH(BUDGET2018!B49,Date_importante!$E$18:$E$38,0)),"")</f>
        <v/>
      </c>
    </row>
    <row r="50" spans="1:7" x14ac:dyDescent="0.25">
      <c r="A50" s="58" t="str">
        <f t="shared" si="0"/>
        <v>vendredi</v>
      </c>
      <c r="B50" s="63">
        <v>43147</v>
      </c>
      <c r="C50" s="68"/>
      <c r="D50" s="64"/>
      <c r="E50" s="65"/>
      <c r="F50" s="66"/>
      <c r="G50" t="str">
        <f>IFERROR(INDEX(Date_importante!$D$18:$D$38,MATCH(BUDGET2018!B50,Date_importante!$E$18:$E$38,0)),"")</f>
        <v/>
      </c>
    </row>
    <row r="51" spans="1:7" x14ac:dyDescent="0.25">
      <c r="A51" s="58" t="str">
        <f t="shared" si="0"/>
        <v>samedi</v>
      </c>
      <c r="B51" s="63">
        <v>43148</v>
      </c>
      <c r="C51" s="68"/>
      <c r="D51" s="64"/>
      <c r="E51" s="65"/>
      <c r="F51" s="66"/>
      <c r="G51" t="str">
        <f>IFERROR(INDEX(Date_importante!$D$18:$D$38,MATCH(BUDGET2018!B51,Date_importante!$E$18:$E$38,0)),"")</f>
        <v/>
      </c>
    </row>
    <row r="52" spans="1:7" x14ac:dyDescent="0.25">
      <c r="A52" s="58" t="str">
        <f t="shared" si="0"/>
        <v>dimanche</v>
      </c>
      <c r="B52" s="63">
        <v>43149</v>
      </c>
      <c r="C52" s="68"/>
      <c r="D52" s="64"/>
      <c r="E52" s="65"/>
      <c r="F52" s="66"/>
      <c r="G52" t="str">
        <f>IFERROR(INDEX(Date_importante!$D$18:$D$38,MATCH(BUDGET2018!B52,Date_importante!$E$18:$E$38,0)),"")</f>
        <v/>
      </c>
    </row>
    <row r="53" spans="1:7" x14ac:dyDescent="0.25">
      <c r="A53" s="58" t="str">
        <f t="shared" si="0"/>
        <v>lundi</v>
      </c>
      <c r="B53" s="63">
        <v>43150</v>
      </c>
      <c r="C53" s="68"/>
      <c r="D53" s="64"/>
      <c r="E53" s="65"/>
      <c r="F53" s="66"/>
      <c r="G53" t="str">
        <f>IFERROR(INDEX(Date_importante!$D$18:$D$38,MATCH(BUDGET2018!B53,Date_importante!$E$18:$E$38,0)),"")</f>
        <v/>
      </c>
    </row>
    <row r="54" spans="1:7" x14ac:dyDescent="0.25">
      <c r="A54" s="58" t="str">
        <f t="shared" si="0"/>
        <v>mardi</v>
      </c>
      <c r="B54" s="63">
        <v>43151</v>
      </c>
      <c r="C54" s="68"/>
      <c r="D54" s="64"/>
      <c r="E54" s="65"/>
      <c r="F54" s="66"/>
      <c r="G54" t="str">
        <f>IFERROR(INDEX(Date_importante!$D$18:$D$38,MATCH(BUDGET2018!B54,Date_importante!$E$18:$E$38,0)),"")</f>
        <v/>
      </c>
    </row>
    <row r="55" spans="1:7" x14ac:dyDescent="0.25">
      <c r="A55" s="58" t="str">
        <f t="shared" si="0"/>
        <v>mercredi</v>
      </c>
      <c r="B55" s="63">
        <v>43152</v>
      </c>
      <c r="C55" s="68"/>
      <c r="D55" s="64"/>
      <c r="E55" s="65"/>
      <c r="F55" s="66"/>
      <c r="G55" t="str">
        <f>IFERROR(INDEX(Date_importante!$D$18:$D$38,MATCH(BUDGET2018!B55,Date_importante!$E$18:$E$38,0)),"")</f>
        <v/>
      </c>
    </row>
    <row r="56" spans="1:7" x14ac:dyDescent="0.25">
      <c r="A56" s="58" t="str">
        <f t="shared" si="0"/>
        <v>jeudi</v>
      </c>
      <c r="B56" s="63">
        <v>43153</v>
      </c>
      <c r="C56" s="68"/>
      <c r="D56" s="64"/>
      <c r="E56" s="65"/>
      <c r="F56" s="66"/>
      <c r="G56" t="str">
        <f>IFERROR(INDEX(Date_importante!$D$18:$D$38,MATCH(BUDGET2018!B56,Date_importante!$E$18:$E$38,0)),"")</f>
        <v/>
      </c>
    </row>
    <row r="57" spans="1:7" x14ac:dyDescent="0.25">
      <c r="A57" s="58" t="str">
        <f t="shared" si="0"/>
        <v>vendredi</v>
      </c>
      <c r="B57" s="63">
        <v>43154</v>
      </c>
      <c r="C57" s="68"/>
      <c r="D57" s="64"/>
      <c r="E57" s="65"/>
      <c r="F57" s="66"/>
      <c r="G57" t="str">
        <f>IFERROR(INDEX(Date_importante!$D$18:$D$38,MATCH(BUDGET2018!B57,Date_importante!$E$18:$E$38,0)),"")</f>
        <v/>
      </c>
    </row>
    <row r="58" spans="1:7" x14ac:dyDescent="0.25">
      <c r="A58" s="58" t="str">
        <f t="shared" si="0"/>
        <v>samedi</v>
      </c>
      <c r="B58" s="63">
        <v>43155</v>
      </c>
      <c r="C58" s="68"/>
      <c r="D58" s="64"/>
      <c r="E58" s="65"/>
      <c r="F58" s="66"/>
      <c r="G58" t="str">
        <f>IFERROR(INDEX(Date_importante!$D$18:$D$38,MATCH(BUDGET2018!B58,Date_importante!$E$18:$E$38,0)),"")</f>
        <v>Vacances hiver</v>
      </c>
    </row>
    <row r="59" spans="1:7" x14ac:dyDescent="0.25">
      <c r="A59" s="58" t="str">
        <f t="shared" si="0"/>
        <v>dimanche</v>
      </c>
      <c r="B59" s="63">
        <v>43156</v>
      </c>
      <c r="C59" s="68"/>
      <c r="D59" s="64"/>
      <c r="E59" s="65"/>
      <c r="F59" s="66"/>
      <c r="G59" t="str">
        <f>IFERROR(INDEX(Date_importante!$D$18:$D$38,MATCH(BUDGET2018!B59,Date_importante!$E$18:$E$38,0)),"")</f>
        <v/>
      </c>
    </row>
    <row r="60" spans="1:7" x14ac:dyDescent="0.25">
      <c r="A60" s="58" t="str">
        <f t="shared" si="0"/>
        <v>lundi</v>
      </c>
      <c r="B60" s="63">
        <v>43157</v>
      </c>
      <c r="C60" s="68"/>
      <c r="D60" s="64"/>
      <c r="E60" s="65"/>
      <c r="F60" s="66"/>
      <c r="G60" t="str">
        <f>IFERROR(INDEX(Date_importante!$D$18:$D$38,MATCH(BUDGET2018!B60,Date_importante!$E$18:$E$38,0)),"")</f>
        <v/>
      </c>
    </row>
    <row r="61" spans="1:7" x14ac:dyDescent="0.25">
      <c r="A61" s="58" t="str">
        <f t="shared" si="0"/>
        <v>mardi</v>
      </c>
      <c r="B61" s="63">
        <v>43158</v>
      </c>
      <c r="C61" s="68"/>
      <c r="D61" s="64"/>
      <c r="E61" s="65"/>
      <c r="F61" s="66"/>
      <c r="G61" t="str">
        <f>IFERROR(INDEX(Date_importante!$D$18:$D$38,MATCH(BUDGET2018!B61,Date_importante!$E$18:$E$38,0)),"")</f>
        <v/>
      </c>
    </row>
    <row r="62" spans="1:7" x14ac:dyDescent="0.25">
      <c r="A62" s="58" t="str">
        <f t="shared" si="0"/>
        <v>mercredi</v>
      </c>
      <c r="B62" s="63">
        <v>43159</v>
      </c>
      <c r="C62" s="68"/>
      <c r="D62" s="64"/>
      <c r="E62" s="65"/>
      <c r="F62" s="66"/>
      <c r="G62" t="str">
        <f>IFERROR(INDEX(Date_importante!$D$18:$D$38,MATCH(BUDGET2018!B62,Date_importante!$E$18:$E$38,0)),"")</f>
        <v/>
      </c>
    </row>
    <row r="63" spans="1:7" x14ac:dyDescent="0.25">
      <c r="A63" s="58" t="str">
        <f t="shared" si="0"/>
        <v>jeudi</v>
      </c>
      <c r="B63" s="63">
        <v>43160</v>
      </c>
      <c r="C63" s="68"/>
      <c r="D63" s="64"/>
      <c r="E63" s="65"/>
      <c r="F63" s="66"/>
      <c r="G63" t="str">
        <f>IFERROR(INDEX(Date_importante!$D$18:$D$38,MATCH(BUDGET2018!B63,Date_importante!$E$18:$E$38,0)),"")</f>
        <v/>
      </c>
    </row>
    <row r="64" spans="1:7" x14ac:dyDescent="0.25">
      <c r="A64" s="58" t="str">
        <f t="shared" si="0"/>
        <v>vendredi</v>
      </c>
      <c r="B64" s="63">
        <v>43161</v>
      </c>
      <c r="C64" s="68"/>
      <c r="D64" s="64"/>
      <c r="E64" s="65"/>
      <c r="F64" s="66"/>
      <c r="G64" t="str">
        <f>IFERROR(INDEX(Date_importante!$D$18:$D$38,MATCH(BUDGET2018!B64,Date_importante!$E$18:$E$38,0)),"")</f>
        <v/>
      </c>
    </row>
    <row r="65" spans="1:7" x14ac:dyDescent="0.25">
      <c r="A65" s="58" t="str">
        <f t="shared" si="0"/>
        <v>samedi</v>
      </c>
      <c r="B65" s="63">
        <v>43162</v>
      </c>
      <c r="C65" s="68"/>
      <c r="D65" s="64"/>
      <c r="E65" s="65"/>
      <c r="F65" s="66"/>
      <c r="G65" t="str">
        <f>IFERROR(INDEX(Date_importante!$D$18:$D$38,MATCH(BUDGET2018!B65,Date_importante!$E$18:$E$38,0)),"")</f>
        <v/>
      </c>
    </row>
    <row r="66" spans="1:7" x14ac:dyDescent="0.25">
      <c r="A66" s="58" t="str">
        <f t="shared" si="0"/>
        <v>dimanche</v>
      </c>
      <c r="B66" s="63">
        <v>43163</v>
      </c>
      <c r="C66" s="68"/>
      <c r="D66" s="64"/>
      <c r="E66" s="65"/>
      <c r="F66" s="66"/>
      <c r="G66" t="str">
        <f>IFERROR(INDEX(Date_importante!$D$18:$D$38,MATCH(BUDGET2018!B66,Date_importante!$E$18:$E$38,0)),"")</f>
        <v>Fête des Grands Mères</v>
      </c>
    </row>
    <row r="67" spans="1:7" x14ac:dyDescent="0.25">
      <c r="A67" s="58" t="str">
        <f t="shared" si="0"/>
        <v>lundi</v>
      </c>
      <c r="B67" s="63">
        <v>43164</v>
      </c>
      <c r="C67" s="68"/>
      <c r="D67" s="64"/>
      <c r="E67" s="65"/>
      <c r="F67" s="66"/>
      <c r="G67" t="str">
        <f>IFERROR(INDEX(Date_importante!$D$18:$D$38,MATCH(BUDGET2018!B67,Date_importante!$E$18:$E$38,0)),"")</f>
        <v/>
      </c>
    </row>
    <row r="68" spans="1:7" x14ac:dyDescent="0.25">
      <c r="A68" s="58" t="str">
        <f t="shared" si="0"/>
        <v>mardi</v>
      </c>
      <c r="B68" s="63">
        <v>43165</v>
      </c>
      <c r="C68" s="68"/>
      <c r="D68" s="64"/>
      <c r="E68" s="65"/>
      <c r="F68" s="66"/>
      <c r="G68" t="str">
        <f>IFERROR(INDEX(Date_importante!$D$18:$D$38,MATCH(BUDGET2018!B68,Date_importante!$E$18:$E$38,0)),"")</f>
        <v/>
      </c>
    </row>
    <row r="69" spans="1:7" x14ac:dyDescent="0.25">
      <c r="A69" s="58" t="str">
        <f t="shared" ref="A69:A132" si="1">TEXT(B69,"jjjj")</f>
        <v>mercredi</v>
      </c>
      <c r="B69" s="63">
        <v>43166</v>
      </c>
      <c r="C69" s="68"/>
      <c r="D69" s="64"/>
      <c r="E69" s="65"/>
      <c r="F69" s="66"/>
      <c r="G69" t="str">
        <f>IFERROR(INDEX(Date_importante!$D$18:$D$38,MATCH(BUDGET2018!B69,Date_importante!$E$18:$E$38,0)),"")</f>
        <v/>
      </c>
    </row>
    <row r="70" spans="1:7" x14ac:dyDescent="0.25">
      <c r="A70" s="58" t="str">
        <f t="shared" si="1"/>
        <v>jeudi</v>
      </c>
      <c r="B70" s="63">
        <v>43167</v>
      </c>
      <c r="C70" s="68"/>
      <c r="D70" s="64"/>
      <c r="E70" s="65"/>
      <c r="F70" s="66"/>
      <c r="G70" t="str">
        <f>IFERROR(INDEX(Date_importante!$D$18:$D$38,MATCH(BUDGET2018!B70,Date_importante!$E$18:$E$38,0)),"")</f>
        <v/>
      </c>
    </row>
    <row r="71" spans="1:7" x14ac:dyDescent="0.25">
      <c r="A71" s="58" t="str">
        <f t="shared" si="1"/>
        <v>vendredi</v>
      </c>
      <c r="B71" s="63">
        <v>43168</v>
      </c>
      <c r="C71" s="68"/>
      <c r="D71" s="64"/>
      <c r="E71" s="65"/>
      <c r="F71" s="66"/>
      <c r="G71" t="str">
        <f>IFERROR(INDEX(Date_importante!$D$18:$D$38,MATCH(BUDGET2018!B71,Date_importante!$E$18:$E$38,0)),"")</f>
        <v/>
      </c>
    </row>
    <row r="72" spans="1:7" x14ac:dyDescent="0.25">
      <c r="A72" s="58" t="str">
        <f t="shared" si="1"/>
        <v>samedi</v>
      </c>
      <c r="B72" s="63">
        <v>43169</v>
      </c>
      <c r="C72" s="68"/>
      <c r="D72" s="64"/>
      <c r="E72" s="65"/>
      <c r="F72" s="66"/>
      <c r="G72" t="str">
        <f>IFERROR(INDEX(Date_importante!$D$18:$D$38,MATCH(BUDGET2018!B72,Date_importante!$E$18:$E$38,0)),"")</f>
        <v/>
      </c>
    </row>
    <row r="73" spans="1:7" x14ac:dyDescent="0.25">
      <c r="A73" s="58" t="str">
        <f t="shared" si="1"/>
        <v>dimanche</v>
      </c>
      <c r="B73" s="63">
        <v>43170</v>
      </c>
      <c r="C73" s="68"/>
      <c r="D73" s="64"/>
      <c r="E73" s="65"/>
      <c r="F73" s="66"/>
      <c r="G73" t="str">
        <f>IFERROR(INDEX(Date_importante!$D$18:$D$38,MATCH(BUDGET2018!B73,Date_importante!$E$18:$E$38,0)),"")</f>
        <v/>
      </c>
    </row>
    <row r="74" spans="1:7" x14ac:dyDescent="0.25">
      <c r="A74" s="58" t="str">
        <f t="shared" si="1"/>
        <v>lundi</v>
      </c>
      <c r="B74" s="63">
        <v>43171</v>
      </c>
      <c r="C74" s="68"/>
      <c r="D74" s="64"/>
      <c r="E74" s="65"/>
      <c r="F74" s="66"/>
      <c r="G74" t="str">
        <f>IFERROR(INDEX(Date_importante!$D$18:$D$38,MATCH(BUDGET2018!B74,Date_importante!$E$18:$E$38,0)),"")</f>
        <v/>
      </c>
    </row>
    <row r="75" spans="1:7" x14ac:dyDescent="0.25">
      <c r="A75" s="58" t="str">
        <f t="shared" si="1"/>
        <v>mardi</v>
      </c>
      <c r="B75" s="63">
        <v>43172</v>
      </c>
      <c r="C75" s="68"/>
      <c r="D75" s="64"/>
      <c r="E75" s="65"/>
      <c r="F75" s="66"/>
      <c r="G75" t="str">
        <f>IFERROR(INDEX(Date_importante!$D$18:$D$38,MATCH(BUDGET2018!B75,Date_importante!$E$18:$E$38,0)),"")</f>
        <v/>
      </c>
    </row>
    <row r="76" spans="1:7" x14ac:dyDescent="0.25">
      <c r="A76" s="58" t="str">
        <f t="shared" si="1"/>
        <v>mercredi</v>
      </c>
      <c r="B76" s="63">
        <v>43173</v>
      </c>
      <c r="C76" s="68"/>
      <c r="D76" s="64"/>
      <c r="E76" s="65"/>
      <c r="F76" s="66"/>
      <c r="G76" t="str">
        <f>IFERROR(INDEX(Date_importante!$D$18:$D$38,MATCH(BUDGET2018!B76,Date_importante!$E$18:$E$38,0)),"")</f>
        <v/>
      </c>
    </row>
    <row r="77" spans="1:7" x14ac:dyDescent="0.25">
      <c r="A77" s="58" t="str">
        <f t="shared" si="1"/>
        <v>jeudi</v>
      </c>
      <c r="B77" s="63">
        <v>43174</v>
      </c>
      <c r="C77" s="68"/>
      <c r="D77" s="64"/>
      <c r="E77" s="65"/>
      <c r="F77" s="66"/>
      <c r="G77" t="str">
        <f>IFERROR(INDEX(Date_importante!$D$18:$D$38,MATCH(BUDGET2018!B77,Date_importante!$E$18:$E$38,0)),"")</f>
        <v/>
      </c>
    </row>
    <row r="78" spans="1:7" x14ac:dyDescent="0.25">
      <c r="A78" s="58" t="str">
        <f t="shared" si="1"/>
        <v>vendredi</v>
      </c>
      <c r="B78" s="63">
        <v>43175</v>
      </c>
      <c r="C78" s="68"/>
      <c r="D78" s="64"/>
      <c r="E78" s="65"/>
      <c r="F78" s="66"/>
      <c r="G78" t="str">
        <f>IFERROR(INDEX(Date_importante!$D$18:$D$38,MATCH(BUDGET2018!B78,Date_importante!$E$18:$E$38,0)),"")</f>
        <v/>
      </c>
    </row>
    <row r="79" spans="1:7" x14ac:dyDescent="0.25">
      <c r="A79" s="58" t="str">
        <f t="shared" si="1"/>
        <v>samedi</v>
      </c>
      <c r="B79" s="63">
        <v>43176</v>
      </c>
      <c r="C79" s="68"/>
      <c r="D79" s="64"/>
      <c r="E79" s="65"/>
      <c r="F79" s="66"/>
      <c r="G79" t="str">
        <f>IFERROR(INDEX(Date_importante!$D$18:$D$38,MATCH(BUDGET2018!B79,Date_importante!$E$18:$E$38,0)),"")</f>
        <v>Saint Patrick</v>
      </c>
    </row>
    <row r="80" spans="1:7" x14ac:dyDescent="0.25">
      <c r="A80" s="58" t="str">
        <f t="shared" si="1"/>
        <v>dimanche</v>
      </c>
      <c r="B80" s="63">
        <v>43177</v>
      </c>
      <c r="C80" s="68"/>
      <c r="D80" s="64"/>
      <c r="E80" s="65"/>
      <c r="F80" s="66"/>
      <c r="G80" t="str">
        <f>IFERROR(INDEX(Date_importante!$D$18:$D$38,MATCH(BUDGET2018!B80,Date_importante!$E$18:$E$38,0)),"")</f>
        <v/>
      </c>
    </row>
    <row r="81" spans="1:7" x14ac:dyDescent="0.25">
      <c r="A81" s="58" t="str">
        <f t="shared" si="1"/>
        <v>lundi</v>
      </c>
      <c r="B81" s="63">
        <v>43178</v>
      </c>
      <c r="C81" s="68"/>
      <c r="D81" s="64"/>
      <c r="E81" s="65"/>
      <c r="F81" s="66"/>
      <c r="G81" t="str">
        <f>IFERROR(INDEX(Date_importante!$D$18:$D$38,MATCH(BUDGET2018!B81,Date_importante!$E$18:$E$38,0)),"")</f>
        <v/>
      </c>
    </row>
    <row r="82" spans="1:7" x14ac:dyDescent="0.25">
      <c r="A82" s="58" t="str">
        <f t="shared" si="1"/>
        <v>mardi</v>
      </c>
      <c r="B82" s="63">
        <v>43179</v>
      </c>
      <c r="C82" s="68"/>
      <c r="D82" s="64"/>
      <c r="E82" s="65"/>
      <c r="F82" s="66"/>
      <c r="G82" t="str">
        <f>IFERROR(INDEX(Date_importante!$D$18:$D$38,MATCH(BUDGET2018!B82,Date_importante!$E$18:$E$38,0)),"")</f>
        <v/>
      </c>
    </row>
    <row r="83" spans="1:7" x14ac:dyDescent="0.25">
      <c r="A83" s="58" t="str">
        <f t="shared" si="1"/>
        <v>mercredi</v>
      </c>
      <c r="B83" s="63">
        <v>43180</v>
      </c>
      <c r="C83" s="68"/>
      <c r="D83" s="64"/>
      <c r="E83" s="65"/>
      <c r="F83" s="66"/>
      <c r="G83" t="str">
        <f>IFERROR(INDEX(Date_importante!$D$18:$D$38,MATCH(BUDGET2018!B83,Date_importante!$E$18:$E$38,0)),"")</f>
        <v/>
      </c>
    </row>
    <row r="84" spans="1:7" x14ac:dyDescent="0.25">
      <c r="A84" s="58" t="str">
        <f t="shared" si="1"/>
        <v>jeudi</v>
      </c>
      <c r="B84" s="63">
        <v>43181</v>
      </c>
      <c r="C84" s="68"/>
      <c r="D84" s="64"/>
      <c r="E84" s="65"/>
      <c r="F84" s="66"/>
      <c r="G84" t="str">
        <f>IFERROR(INDEX(Date_importante!$D$18:$D$38,MATCH(BUDGET2018!B84,Date_importante!$E$18:$E$38,0)),"")</f>
        <v/>
      </c>
    </row>
    <row r="85" spans="1:7" x14ac:dyDescent="0.25">
      <c r="A85" s="58" t="str">
        <f t="shared" si="1"/>
        <v>vendredi</v>
      </c>
      <c r="B85" s="63">
        <v>43182</v>
      </c>
      <c r="C85" s="68"/>
      <c r="D85" s="64"/>
      <c r="E85" s="65"/>
      <c r="F85" s="66"/>
      <c r="G85" t="str">
        <f>IFERROR(INDEX(Date_importante!$D$18:$D$38,MATCH(BUDGET2018!B85,Date_importante!$E$18:$E$38,0)),"")</f>
        <v/>
      </c>
    </row>
    <row r="86" spans="1:7" x14ac:dyDescent="0.25">
      <c r="A86" s="58" t="str">
        <f t="shared" si="1"/>
        <v>samedi</v>
      </c>
      <c r="B86" s="63">
        <v>43183</v>
      </c>
      <c r="C86" s="68"/>
      <c r="D86" s="64"/>
      <c r="E86" s="65"/>
      <c r="F86" s="66"/>
      <c r="G86" t="str">
        <f>IFERROR(INDEX(Date_importante!$D$18:$D$38,MATCH(BUDGET2018!B86,Date_importante!$E$18:$E$38,0)),"")</f>
        <v/>
      </c>
    </row>
    <row r="87" spans="1:7" x14ac:dyDescent="0.25">
      <c r="A87" s="58" t="str">
        <f t="shared" si="1"/>
        <v>dimanche</v>
      </c>
      <c r="B87" s="63">
        <v>43184</v>
      </c>
      <c r="C87" s="68"/>
      <c r="D87" s="64"/>
      <c r="E87" s="65"/>
      <c r="F87" s="66"/>
      <c r="G87" t="str">
        <f>IFERROR(INDEX(Date_importante!$D$18:$D$38,MATCH(BUDGET2018!B87,Date_importante!$E$18:$E$38,0)),"")</f>
        <v/>
      </c>
    </row>
    <row r="88" spans="1:7" x14ac:dyDescent="0.25">
      <c r="A88" s="58" t="str">
        <f t="shared" si="1"/>
        <v>lundi</v>
      </c>
      <c r="B88" s="63">
        <v>43185</v>
      </c>
      <c r="C88" s="68"/>
      <c r="D88" s="64"/>
      <c r="E88" s="65"/>
      <c r="F88" s="66"/>
      <c r="G88" t="str">
        <f>IFERROR(INDEX(Date_importante!$D$18:$D$38,MATCH(BUDGET2018!B88,Date_importante!$E$18:$E$38,0)),"")</f>
        <v/>
      </c>
    </row>
    <row r="89" spans="1:7" x14ac:dyDescent="0.25">
      <c r="A89" s="58" t="str">
        <f t="shared" si="1"/>
        <v>mardi</v>
      </c>
      <c r="B89" s="63">
        <v>43186</v>
      </c>
      <c r="C89" s="68"/>
      <c r="D89" s="64"/>
      <c r="E89" s="65"/>
      <c r="F89" s="66"/>
      <c r="G89" t="str">
        <f>IFERROR(INDEX(Date_importante!$D$18:$D$38,MATCH(BUDGET2018!B89,Date_importante!$E$18:$E$38,0)),"")</f>
        <v/>
      </c>
    </row>
    <row r="90" spans="1:7" x14ac:dyDescent="0.25">
      <c r="A90" s="58" t="str">
        <f t="shared" si="1"/>
        <v>mercredi</v>
      </c>
      <c r="B90" s="63">
        <v>43187</v>
      </c>
      <c r="C90" s="68"/>
      <c r="D90" s="64"/>
      <c r="E90" s="65"/>
      <c r="F90" s="66"/>
      <c r="G90" t="str">
        <f>IFERROR(INDEX(Date_importante!$D$18:$D$38,MATCH(BUDGET2018!B90,Date_importante!$E$18:$E$38,0)),"")</f>
        <v/>
      </c>
    </row>
    <row r="91" spans="1:7" x14ac:dyDescent="0.25">
      <c r="A91" s="58" t="str">
        <f t="shared" si="1"/>
        <v>jeudi</v>
      </c>
      <c r="B91" s="63">
        <v>43188</v>
      </c>
      <c r="C91" s="68"/>
      <c r="D91" s="64"/>
      <c r="E91" s="65"/>
      <c r="F91" s="66"/>
      <c r="G91" t="str">
        <f>IFERROR(INDEX(Date_importante!$D$18:$D$38,MATCH(BUDGET2018!B91,Date_importante!$E$18:$E$38,0)),"")</f>
        <v/>
      </c>
    </row>
    <row r="92" spans="1:7" x14ac:dyDescent="0.25">
      <c r="A92" s="58" t="str">
        <f t="shared" si="1"/>
        <v>vendredi</v>
      </c>
      <c r="B92" s="63">
        <v>43189</v>
      </c>
      <c r="C92" s="68"/>
      <c r="D92" s="64"/>
      <c r="E92" s="65"/>
      <c r="F92" s="66"/>
      <c r="G92" t="str">
        <f>IFERROR(INDEX(Date_importante!$D$18:$D$38,MATCH(BUDGET2018!B92,Date_importante!$E$18:$E$38,0)),"")</f>
        <v/>
      </c>
    </row>
    <row r="93" spans="1:7" x14ac:dyDescent="0.25">
      <c r="A93" s="58" t="str">
        <f t="shared" si="1"/>
        <v>samedi</v>
      </c>
      <c r="B93" s="63">
        <v>43190</v>
      </c>
      <c r="C93" s="68"/>
      <c r="D93" s="64"/>
      <c r="E93" s="65"/>
      <c r="F93" s="66"/>
      <c r="G93" t="str">
        <f>IFERROR(INDEX(Date_importante!$D$18:$D$38,MATCH(BUDGET2018!B93,Date_importante!$E$18:$E$38,0)),"")</f>
        <v/>
      </c>
    </row>
    <row r="94" spans="1:7" x14ac:dyDescent="0.25">
      <c r="A94" s="58" t="str">
        <f t="shared" si="1"/>
        <v>dimanche</v>
      </c>
      <c r="B94" s="63">
        <v>43191</v>
      </c>
      <c r="C94" s="68"/>
      <c r="D94" s="64"/>
      <c r="E94" s="65"/>
      <c r="F94" s="66"/>
      <c r="G94" t="str">
        <f>IFERROR(INDEX(Date_importante!$D$18:$D$38,MATCH(BUDGET2018!B94,Date_importante!$E$18:$E$38,0)),"")</f>
        <v/>
      </c>
    </row>
    <row r="95" spans="1:7" x14ac:dyDescent="0.25">
      <c r="A95" s="58" t="str">
        <f t="shared" si="1"/>
        <v>lundi</v>
      </c>
      <c r="B95" s="63">
        <v>43192</v>
      </c>
      <c r="C95" s="68"/>
      <c r="D95" s="64"/>
      <c r="E95" s="65"/>
      <c r="F95" s="66"/>
      <c r="G95" t="str">
        <f>IFERROR(INDEX(Date_importante!$D$18:$D$38,MATCH(BUDGET2018!B95,Date_importante!$E$18:$E$38,0)),"")</f>
        <v/>
      </c>
    </row>
    <row r="96" spans="1:7" x14ac:dyDescent="0.25">
      <c r="A96" s="58" t="str">
        <f t="shared" si="1"/>
        <v>mardi</v>
      </c>
      <c r="B96" s="63">
        <v>43193</v>
      </c>
      <c r="C96" s="68"/>
      <c r="D96" s="64"/>
      <c r="E96" s="65"/>
      <c r="F96" s="66"/>
      <c r="G96" t="str">
        <f>IFERROR(INDEX(Date_importante!$D$18:$D$38,MATCH(BUDGET2018!B96,Date_importante!$E$18:$E$38,0)),"")</f>
        <v/>
      </c>
    </row>
    <row r="97" spans="1:7" x14ac:dyDescent="0.25">
      <c r="A97" s="58" t="str">
        <f t="shared" si="1"/>
        <v>mercredi</v>
      </c>
      <c r="B97" s="63">
        <v>43194</v>
      </c>
      <c r="C97" s="68"/>
      <c r="D97" s="64"/>
      <c r="E97" s="65"/>
      <c r="F97" s="66"/>
      <c r="G97" t="str">
        <f>IFERROR(INDEX(Date_importante!$D$18:$D$38,MATCH(BUDGET2018!B97,Date_importante!$E$18:$E$38,0)),"")</f>
        <v/>
      </c>
    </row>
    <row r="98" spans="1:7" x14ac:dyDescent="0.25">
      <c r="A98" s="58" t="str">
        <f t="shared" si="1"/>
        <v>jeudi</v>
      </c>
      <c r="B98" s="63">
        <v>43195</v>
      </c>
      <c r="C98" s="68"/>
      <c r="D98" s="64"/>
      <c r="E98" s="65"/>
      <c r="F98" s="66"/>
      <c r="G98" t="str">
        <f>IFERROR(INDEX(Date_importante!$D$18:$D$38,MATCH(BUDGET2018!B98,Date_importante!$E$18:$E$38,0)),"")</f>
        <v/>
      </c>
    </row>
    <row r="99" spans="1:7" x14ac:dyDescent="0.25">
      <c r="A99" s="58" t="str">
        <f t="shared" si="1"/>
        <v>vendredi</v>
      </c>
      <c r="B99" s="63">
        <v>43196</v>
      </c>
      <c r="C99" s="68"/>
      <c r="D99" s="64"/>
      <c r="E99" s="65"/>
      <c r="F99" s="66"/>
      <c r="G99" t="str">
        <f>IFERROR(INDEX(Date_importante!$D$18:$D$38,MATCH(BUDGET2018!B99,Date_importante!$E$18:$E$38,0)),"")</f>
        <v/>
      </c>
    </row>
    <row r="100" spans="1:7" x14ac:dyDescent="0.25">
      <c r="A100" s="58" t="str">
        <f t="shared" si="1"/>
        <v>samedi</v>
      </c>
      <c r="B100" s="63">
        <v>43197</v>
      </c>
      <c r="C100" s="68"/>
      <c r="D100" s="64"/>
      <c r="E100" s="65"/>
      <c r="F100" s="66"/>
      <c r="G100" t="str">
        <f>IFERROR(INDEX(Date_importante!$D$18:$D$38,MATCH(BUDGET2018!B100,Date_importante!$E$18:$E$38,0)),"")</f>
        <v/>
      </c>
    </row>
    <row r="101" spans="1:7" x14ac:dyDescent="0.25">
      <c r="A101" s="58" t="str">
        <f t="shared" si="1"/>
        <v>dimanche</v>
      </c>
      <c r="B101" s="63">
        <v>43198</v>
      </c>
      <c r="C101" s="68"/>
      <c r="D101" s="64"/>
      <c r="E101" s="65"/>
      <c r="F101" s="66"/>
      <c r="G101" t="str">
        <f>IFERROR(INDEX(Date_importante!$D$18:$D$38,MATCH(BUDGET2018!B101,Date_importante!$E$18:$E$38,0)),"")</f>
        <v/>
      </c>
    </row>
    <row r="102" spans="1:7" x14ac:dyDescent="0.25">
      <c r="A102" s="58" t="str">
        <f t="shared" si="1"/>
        <v>lundi</v>
      </c>
      <c r="B102" s="63">
        <v>43199</v>
      </c>
      <c r="C102" s="68"/>
      <c r="D102" s="64"/>
      <c r="E102" s="65"/>
      <c r="F102" s="66"/>
      <c r="G102" t="str">
        <f>IFERROR(INDEX(Date_importante!$D$18:$D$38,MATCH(BUDGET2018!B102,Date_importante!$E$18:$E$38,0)),"")</f>
        <v/>
      </c>
    </row>
    <row r="103" spans="1:7" x14ac:dyDescent="0.25">
      <c r="A103" s="58" t="str">
        <f t="shared" si="1"/>
        <v>mardi</v>
      </c>
      <c r="B103" s="63">
        <v>43200</v>
      </c>
      <c r="C103" s="68"/>
      <c r="D103" s="64"/>
      <c r="E103" s="65"/>
      <c r="F103" s="66"/>
      <c r="G103" t="str">
        <f>IFERROR(INDEX(Date_importante!$D$18:$D$38,MATCH(BUDGET2018!B103,Date_importante!$E$18:$E$38,0)),"")</f>
        <v/>
      </c>
    </row>
    <row r="104" spans="1:7" x14ac:dyDescent="0.25">
      <c r="A104" s="58" t="str">
        <f t="shared" si="1"/>
        <v>mercredi</v>
      </c>
      <c r="B104" s="63">
        <v>43201</v>
      </c>
      <c r="C104" s="68"/>
      <c r="D104" s="64"/>
      <c r="E104" s="65"/>
      <c r="F104" s="66"/>
      <c r="G104" t="str">
        <f>IFERROR(INDEX(Date_importante!$D$18:$D$38,MATCH(BUDGET2018!B104,Date_importante!$E$18:$E$38,0)),"")</f>
        <v/>
      </c>
    </row>
    <row r="105" spans="1:7" x14ac:dyDescent="0.25">
      <c r="A105" s="58" t="str">
        <f t="shared" si="1"/>
        <v>jeudi</v>
      </c>
      <c r="B105" s="63">
        <v>43202</v>
      </c>
      <c r="C105" s="68"/>
      <c r="D105" s="64"/>
      <c r="E105" s="65"/>
      <c r="F105" s="66"/>
      <c r="G105" t="str">
        <f>IFERROR(INDEX(Date_importante!$D$18:$D$38,MATCH(BUDGET2018!B105,Date_importante!$E$18:$E$38,0)),"")</f>
        <v/>
      </c>
    </row>
    <row r="106" spans="1:7" x14ac:dyDescent="0.25">
      <c r="A106" s="58" t="str">
        <f t="shared" si="1"/>
        <v>vendredi</v>
      </c>
      <c r="B106" s="63">
        <v>43203</v>
      </c>
      <c r="C106" s="68"/>
      <c r="D106" s="64"/>
      <c r="E106" s="65"/>
      <c r="F106" s="66"/>
      <c r="G106" t="str">
        <f>IFERROR(INDEX(Date_importante!$D$18:$D$38,MATCH(BUDGET2018!B106,Date_importante!$E$18:$E$38,0)),"")</f>
        <v/>
      </c>
    </row>
    <row r="107" spans="1:7" x14ac:dyDescent="0.25">
      <c r="A107" s="58" t="str">
        <f t="shared" si="1"/>
        <v>samedi</v>
      </c>
      <c r="B107" s="63">
        <v>43204</v>
      </c>
      <c r="C107" s="68"/>
      <c r="D107" s="64"/>
      <c r="E107" s="65"/>
      <c r="F107" s="66"/>
      <c r="G107" t="str">
        <f>IFERROR(INDEX(Date_importante!$D$18:$D$38,MATCH(BUDGET2018!B107,Date_importante!$E$18:$E$38,0)),"")</f>
        <v/>
      </c>
    </row>
    <row r="108" spans="1:7" x14ac:dyDescent="0.25">
      <c r="A108" s="58" t="str">
        <f t="shared" si="1"/>
        <v>dimanche</v>
      </c>
      <c r="B108" s="63">
        <v>43205</v>
      </c>
      <c r="C108" s="68"/>
      <c r="D108" s="64"/>
      <c r="E108" s="65"/>
      <c r="F108" s="66"/>
      <c r="G108" t="str">
        <f>IFERROR(INDEX(Date_importante!$D$18:$D$38,MATCH(BUDGET2018!B108,Date_importante!$E$18:$E$38,0)),"")</f>
        <v/>
      </c>
    </row>
    <row r="109" spans="1:7" x14ac:dyDescent="0.25">
      <c r="A109" s="58" t="str">
        <f t="shared" si="1"/>
        <v>lundi</v>
      </c>
      <c r="B109" s="63">
        <v>43206</v>
      </c>
      <c r="C109" s="68"/>
      <c r="D109" s="64"/>
      <c r="E109" s="65"/>
      <c r="F109" s="66"/>
      <c r="G109" t="str">
        <f>IFERROR(INDEX(Date_importante!$D$18:$D$38,MATCH(BUDGET2018!B109,Date_importante!$E$18:$E$38,0)),"")</f>
        <v/>
      </c>
    </row>
    <row r="110" spans="1:7" x14ac:dyDescent="0.25">
      <c r="A110" s="58" t="str">
        <f t="shared" si="1"/>
        <v>mardi</v>
      </c>
      <c r="B110" s="63">
        <v>43207</v>
      </c>
      <c r="C110" s="68"/>
      <c r="D110" s="64"/>
      <c r="E110" s="65"/>
      <c r="F110" s="66"/>
      <c r="G110" t="str">
        <f>IFERROR(INDEX(Date_importante!$D$18:$D$38,MATCH(BUDGET2018!B110,Date_importante!$E$18:$E$38,0)),"")</f>
        <v/>
      </c>
    </row>
    <row r="111" spans="1:7" x14ac:dyDescent="0.25">
      <c r="A111" s="58" t="str">
        <f t="shared" si="1"/>
        <v>mercredi</v>
      </c>
      <c r="B111" s="63">
        <v>43208</v>
      </c>
      <c r="C111" s="68"/>
      <c r="D111" s="64"/>
      <c r="E111" s="65"/>
      <c r="F111" s="66"/>
      <c r="G111" t="str">
        <f>IFERROR(INDEX(Date_importante!$D$18:$D$38,MATCH(BUDGET2018!B111,Date_importante!$E$18:$E$38,0)),"")</f>
        <v/>
      </c>
    </row>
    <row r="112" spans="1:7" x14ac:dyDescent="0.25">
      <c r="A112" s="58" t="str">
        <f t="shared" si="1"/>
        <v>jeudi</v>
      </c>
      <c r="B112" s="63">
        <v>43209</v>
      </c>
      <c r="C112" s="68"/>
      <c r="D112" s="64"/>
      <c r="E112" s="65"/>
      <c r="F112" s="66"/>
      <c r="G112" t="str">
        <f>IFERROR(INDEX(Date_importante!$D$18:$D$38,MATCH(BUDGET2018!B112,Date_importante!$E$18:$E$38,0)),"")</f>
        <v/>
      </c>
    </row>
    <row r="113" spans="1:7" x14ac:dyDescent="0.25">
      <c r="A113" s="58" t="str">
        <f t="shared" si="1"/>
        <v>vendredi</v>
      </c>
      <c r="B113" s="63">
        <v>43210</v>
      </c>
      <c r="C113" s="68"/>
      <c r="D113" s="64"/>
      <c r="E113" s="65"/>
      <c r="F113" s="66"/>
      <c r="G113" t="str">
        <f>IFERROR(INDEX(Date_importante!$D$18:$D$38,MATCH(BUDGET2018!B113,Date_importante!$E$18:$E$38,0)),"")</f>
        <v/>
      </c>
    </row>
    <row r="114" spans="1:7" x14ac:dyDescent="0.25">
      <c r="A114" s="58" t="str">
        <f t="shared" si="1"/>
        <v>samedi</v>
      </c>
      <c r="B114" s="63">
        <v>43211</v>
      </c>
      <c r="C114" s="68"/>
      <c r="D114" s="64"/>
      <c r="E114" s="65"/>
      <c r="F114" s="66"/>
      <c r="G114" t="str">
        <f>IFERROR(INDEX(Date_importante!$D$18:$D$38,MATCH(BUDGET2018!B114,Date_importante!$E$18:$E$38,0)),"")</f>
        <v>Vacances Printemps</v>
      </c>
    </row>
    <row r="115" spans="1:7" x14ac:dyDescent="0.25">
      <c r="A115" s="58" t="str">
        <f t="shared" si="1"/>
        <v>dimanche</v>
      </c>
      <c r="B115" s="63">
        <v>43212</v>
      </c>
      <c r="C115" s="68"/>
      <c r="D115" s="64"/>
      <c r="E115" s="65"/>
      <c r="F115" s="66"/>
      <c r="G115" t="str">
        <f>IFERROR(INDEX(Date_importante!$D$18:$D$38,MATCH(BUDGET2018!B115,Date_importante!$E$18:$E$38,0)),"")</f>
        <v/>
      </c>
    </row>
    <row r="116" spans="1:7" x14ac:dyDescent="0.25">
      <c r="A116" s="58" t="str">
        <f t="shared" si="1"/>
        <v>lundi</v>
      </c>
      <c r="B116" s="63">
        <v>43213</v>
      </c>
      <c r="C116" s="68"/>
      <c r="D116" s="64"/>
      <c r="E116" s="65"/>
      <c r="F116" s="66"/>
      <c r="G116" t="str">
        <f>IFERROR(INDEX(Date_importante!$D$18:$D$38,MATCH(BUDGET2018!B116,Date_importante!$E$18:$E$38,0)),"")</f>
        <v/>
      </c>
    </row>
    <row r="117" spans="1:7" x14ac:dyDescent="0.25">
      <c r="A117" s="58" t="str">
        <f t="shared" si="1"/>
        <v>mardi</v>
      </c>
      <c r="B117" s="63">
        <v>43214</v>
      </c>
      <c r="C117" s="68"/>
      <c r="D117" s="64"/>
      <c r="E117" s="65"/>
      <c r="F117" s="66"/>
      <c r="G117" t="str">
        <f>IFERROR(INDEX(Date_importante!$D$18:$D$38,MATCH(BUDGET2018!B117,Date_importante!$E$18:$E$38,0)),"")</f>
        <v/>
      </c>
    </row>
    <row r="118" spans="1:7" x14ac:dyDescent="0.25">
      <c r="A118" s="58" t="str">
        <f t="shared" si="1"/>
        <v>mercredi</v>
      </c>
      <c r="B118" s="63">
        <v>43215</v>
      </c>
      <c r="C118" s="68"/>
      <c r="D118" s="64"/>
      <c r="E118" s="65"/>
      <c r="F118" s="66"/>
      <c r="G118" t="str">
        <f>IFERROR(INDEX(Date_importante!$D$18:$D$38,MATCH(BUDGET2018!B118,Date_importante!$E$18:$E$38,0)),"")</f>
        <v/>
      </c>
    </row>
    <row r="119" spans="1:7" x14ac:dyDescent="0.25">
      <c r="A119" s="58" t="str">
        <f t="shared" si="1"/>
        <v>jeudi</v>
      </c>
      <c r="B119" s="63">
        <v>43216</v>
      </c>
      <c r="C119" s="68"/>
      <c r="D119" s="64"/>
      <c r="E119" s="65"/>
      <c r="F119" s="66"/>
      <c r="G119" t="str">
        <f>IFERROR(INDEX(Date_importante!$D$18:$D$38,MATCH(BUDGET2018!B119,Date_importante!$E$18:$E$38,0)),"")</f>
        <v/>
      </c>
    </row>
    <row r="120" spans="1:7" x14ac:dyDescent="0.25">
      <c r="A120" s="58" t="str">
        <f t="shared" si="1"/>
        <v>vendredi</v>
      </c>
      <c r="B120" s="63">
        <v>43217</v>
      </c>
      <c r="C120" s="68"/>
      <c r="D120" s="64"/>
      <c r="E120" s="65"/>
      <c r="F120" s="66"/>
      <c r="G120" t="str">
        <f>IFERROR(INDEX(Date_importante!$D$18:$D$38,MATCH(BUDGET2018!B120,Date_importante!$E$18:$E$38,0)),"")</f>
        <v/>
      </c>
    </row>
    <row r="121" spans="1:7" x14ac:dyDescent="0.25">
      <c r="A121" s="58" t="str">
        <f t="shared" si="1"/>
        <v>samedi</v>
      </c>
      <c r="B121" s="63">
        <v>43218</v>
      </c>
      <c r="C121" s="68"/>
      <c r="D121" s="64"/>
      <c r="E121" s="65"/>
      <c r="F121" s="66"/>
      <c r="G121" t="str">
        <f>IFERROR(INDEX(Date_importante!$D$18:$D$38,MATCH(BUDGET2018!B121,Date_importante!$E$18:$E$38,0)),"")</f>
        <v/>
      </c>
    </row>
    <row r="122" spans="1:7" x14ac:dyDescent="0.25">
      <c r="A122" s="58" t="str">
        <f t="shared" si="1"/>
        <v>dimanche</v>
      </c>
      <c r="B122" s="63">
        <v>43219</v>
      </c>
      <c r="C122" s="68"/>
      <c r="D122" s="64"/>
      <c r="E122" s="65"/>
      <c r="F122" s="66"/>
      <c r="G122" t="str">
        <f>IFERROR(INDEX(Date_importante!$D$18:$D$38,MATCH(BUDGET2018!B122,Date_importante!$E$18:$E$38,0)),"")</f>
        <v/>
      </c>
    </row>
    <row r="123" spans="1:7" x14ac:dyDescent="0.25">
      <c r="A123" s="58" t="str">
        <f t="shared" si="1"/>
        <v>lundi</v>
      </c>
      <c r="B123" s="63">
        <v>43220</v>
      </c>
      <c r="C123" s="68"/>
      <c r="D123" s="64"/>
      <c r="E123" s="65"/>
      <c r="F123" s="66"/>
      <c r="G123" t="str">
        <f>IFERROR(INDEX(Date_importante!$D$18:$D$38,MATCH(BUDGET2018!B123,Date_importante!$E$18:$E$38,0)),"")</f>
        <v/>
      </c>
    </row>
    <row r="124" spans="1:7" x14ac:dyDescent="0.25">
      <c r="A124" s="58" t="str">
        <f t="shared" si="1"/>
        <v>mardi</v>
      </c>
      <c r="B124" s="63">
        <v>43221</v>
      </c>
      <c r="C124" s="68"/>
      <c r="D124" s="64"/>
      <c r="E124" s="65"/>
      <c r="F124" s="66"/>
      <c r="G124" t="str">
        <f>IFERROR(INDEX(Date_importante!$D$18:$D$38,MATCH(BUDGET2018!B124,Date_importante!$E$18:$E$38,0)),"")</f>
        <v/>
      </c>
    </row>
    <row r="125" spans="1:7" x14ac:dyDescent="0.25">
      <c r="A125" s="58" t="str">
        <f t="shared" si="1"/>
        <v>mercredi</v>
      </c>
      <c r="B125" s="63">
        <v>43222</v>
      </c>
      <c r="C125" s="68"/>
      <c r="D125" s="64"/>
      <c r="E125" s="65"/>
      <c r="F125" s="66"/>
      <c r="G125" t="str">
        <f>IFERROR(INDEX(Date_importante!$D$18:$D$38,MATCH(BUDGET2018!B125,Date_importante!$E$18:$E$38,0)),"")</f>
        <v/>
      </c>
    </row>
    <row r="126" spans="1:7" x14ac:dyDescent="0.25">
      <c r="A126" s="58" t="str">
        <f t="shared" si="1"/>
        <v>jeudi</v>
      </c>
      <c r="B126" s="63">
        <v>43223</v>
      </c>
      <c r="C126" s="68"/>
      <c r="D126" s="64"/>
      <c r="E126" s="65"/>
      <c r="F126" s="66"/>
      <c r="G126" t="str">
        <f>IFERROR(INDEX(Date_importante!$D$18:$D$38,MATCH(BUDGET2018!B126,Date_importante!$E$18:$E$38,0)),"")</f>
        <v/>
      </c>
    </row>
    <row r="127" spans="1:7" x14ac:dyDescent="0.25">
      <c r="A127" s="58" t="str">
        <f t="shared" si="1"/>
        <v>vendredi</v>
      </c>
      <c r="B127" s="63">
        <v>43224</v>
      </c>
      <c r="C127" s="68"/>
      <c r="D127" s="64"/>
      <c r="E127" s="65"/>
      <c r="F127" s="66"/>
      <c r="G127" t="str">
        <f>IFERROR(INDEX(Date_importante!$D$18:$D$38,MATCH(BUDGET2018!B127,Date_importante!$E$18:$E$38,0)),"")</f>
        <v/>
      </c>
    </row>
    <row r="128" spans="1:7" x14ac:dyDescent="0.25">
      <c r="A128" s="58" t="str">
        <f t="shared" si="1"/>
        <v>samedi</v>
      </c>
      <c r="B128" s="63">
        <v>43225</v>
      </c>
      <c r="C128" s="68"/>
      <c r="D128" s="64"/>
      <c r="E128" s="65"/>
      <c r="F128" s="66"/>
      <c r="G128" t="str">
        <f>IFERROR(INDEX(Date_importante!$D$18:$D$38,MATCH(BUDGET2018!B128,Date_importante!$E$18:$E$38,0)),"")</f>
        <v/>
      </c>
    </row>
    <row r="129" spans="1:7" x14ac:dyDescent="0.25">
      <c r="A129" s="58" t="str">
        <f t="shared" si="1"/>
        <v>dimanche</v>
      </c>
      <c r="B129" s="63">
        <v>43226</v>
      </c>
      <c r="C129" s="68"/>
      <c r="D129" s="64"/>
      <c r="E129" s="65"/>
      <c r="F129" s="66"/>
      <c r="G129" t="str">
        <f>IFERROR(INDEX(Date_importante!$D$18:$D$38,MATCH(BUDGET2018!B129,Date_importante!$E$18:$E$38,0)),"")</f>
        <v/>
      </c>
    </row>
    <row r="130" spans="1:7" x14ac:dyDescent="0.25">
      <c r="A130" s="58" t="str">
        <f t="shared" si="1"/>
        <v>lundi</v>
      </c>
      <c r="B130" s="63">
        <v>43227</v>
      </c>
      <c r="C130" s="68"/>
      <c r="D130" s="64"/>
      <c r="E130" s="65"/>
      <c r="F130" s="66"/>
      <c r="G130" t="str">
        <f>IFERROR(INDEX(Date_importante!$D$18:$D$38,MATCH(BUDGET2018!B130,Date_importante!$E$18:$E$38,0)),"")</f>
        <v/>
      </c>
    </row>
    <row r="131" spans="1:7" x14ac:dyDescent="0.25">
      <c r="A131" s="58" t="str">
        <f t="shared" si="1"/>
        <v>mardi</v>
      </c>
      <c r="B131" s="63">
        <v>43228</v>
      </c>
      <c r="C131" s="68"/>
      <c r="D131" s="64"/>
      <c r="E131" s="65"/>
      <c r="F131" s="66"/>
      <c r="G131" t="str">
        <f>IFERROR(INDEX(Date_importante!$D$18:$D$38,MATCH(BUDGET2018!B131,Date_importante!$E$18:$E$38,0)),"")</f>
        <v/>
      </c>
    </row>
    <row r="132" spans="1:7" x14ac:dyDescent="0.25">
      <c r="A132" s="58" t="str">
        <f t="shared" si="1"/>
        <v>mercredi</v>
      </c>
      <c r="B132" s="63">
        <v>43229</v>
      </c>
      <c r="C132" s="68"/>
      <c r="D132" s="64"/>
      <c r="E132" s="65"/>
      <c r="F132" s="66"/>
      <c r="G132" t="str">
        <f>IFERROR(INDEX(Date_importante!$D$18:$D$38,MATCH(BUDGET2018!B132,Date_importante!$E$18:$E$38,0)),"")</f>
        <v/>
      </c>
    </row>
    <row r="133" spans="1:7" x14ac:dyDescent="0.25">
      <c r="A133" s="58" t="str">
        <f t="shared" ref="A133:A196" si="2">TEXT(B133,"jjjj")</f>
        <v>jeudi</v>
      </c>
      <c r="B133" s="63">
        <v>43230</v>
      </c>
      <c r="C133" s="68"/>
      <c r="D133" s="64"/>
      <c r="E133" s="65"/>
      <c r="F133" s="66"/>
      <c r="G133" t="str">
        <f>IFERROR(INDEX(Date_importante!$D$18:$D$38,MATCH(BUDGET2018!B133,Date_importante!$E$18:$E$38,0)),"")</f>
        <v/>
      </c>
    </row>
    <row r="134" spans="1:7" x14ac:dyDescent="0.25">
      <c r="A134" s="58" t="str">
        <f t="shared" si="2"/>
        <v>vendredi</v>
      </c>
      <c r="B134" s="63">
        <v>43231</v>
      </c>
      <c r="C134" s="68"/>
      <c r="D134" s="64"/>
      <c r="E134" s="65"/>
      <c r="F134" s="66"/>
      <c r="G134" t="str">
        <f>IFERROR(INDEX(Date_importante!$D$18:$D$38,MATCH(BUDGET2018!B134,Date_importante!$E$18:$E$38,0)),"")</f>
        <v/>
      </c>
    </row>
    <row r="135" spans="1:7" x14ac:dyDescent="0.25">
      <c r="A135" s="58" t="str">
        <f t="shared" si="2"/>
        <v>samedi</v>
      </c>
      <c r="B135" s="63">
        <v>43232</v>
      </c>
      <c r="C135" s="68"/>
      <c r="D135" s="64"/>
      <c r="E135" s="65"/>
      <c r="F135" s="66"/>
      <c r="G135" t="str">
        <f>IFERROR(INDEX(Date_importante!$D$18:$D$38,MATCH(BUDGET2018!B135,Date_importante!$E$18:$E$38,0)),"")</f>
        <v/>
      </c>
    </row>
    <row r="136" spans="1:7" x14ac:dyDescent="0.25">
      <c r="A136" s="58" t="str">
        <f t="shared" si="2"/>
        <v>dimanche</v>
      </c>
      <c r="B136" s="63">
        <v>43233</v>
      </c>
      <c r="C136" s="68"/>
      <c r="D136" s="64"/>
      <c r="E136" s="65"/>
      <c r="F136" s="66"/>
      <c r="G136" t="str">
        <f>IFERROR(INDEX(Date_importante!$D$18:$D$38,MATCH(BUDGET2018!B136,Date_importante!$E$18:$E$38,0)),"")</f>
        <v/>
      </c>
    </row>
    <row r="137" spans="1:7" x14ac:dyDescent="0.25">
      <c r="A137" s="58" t="str">
        <f t="shared" si="2"/>
        <v>lundi</v>
      </c>
      <c r="B137" s="63">
        <v>43234</v>
      </c>
      <c r="C137" s="68"/>
      <c r="D137" s="64"/>
      <c r="E137" s="65"/>
      <c r="F137" s="66"/>
      <c r="G137" t="str">
        <f>IFERROR(INDEX(Date_importante!$D$18:$D$38,MATCH(BUDGET2018!B137,Date_importante!$E$18:$E$38,0)),"")</f>
        <v/>
      </c>
    </row>
    <row r="138" spans="1:7" x14ac:dyDescent="0.25">
      <c r="A138" s="58" t="str">
        <f t="shared" si="2"/>
        <v>mardi</v>
      </c>
      <c r="B138" s="63">
        <v>43235</v>
      </c>
      <c r="C138" s="68"/>
      <c r="D138" s="64"/>
      <c r="E138" s="65"/>
      <c r="F138" s="66"/>
      <c r="G138" t="str">
        <f>IFERROR(INDEX(Date_importante!$D$18:$D$38,MATCH(BUDGET2018!B138,Date_importante!$E$18:$E$38,0)),"")</f>
        <v/>
      </c>
    </row>
    <row r="139" spans="1:7" x14ac:dyDescent="0.25">
      <c r="A139" s="58" t="str">
        <f t="shared" si="2"/>
        <v>mercredi</v>
      </c>
      <c r="B139" s="63">
        <v>43236</v>
      </c>
      <c r="C139" s="68"/>
      <c r="D139" s="64"/>
      <c r="E139" s="65"/>
      <c r="F139" s="66"/>
      <c r="G139" t="str">
        <f>IFERROR(INDEX(Date_importante!$D$18:$D$38,MATCH(BUDGET2018!B139,Date_importante!$E$18:$E$38,0)),"")</f>
        <v/>
      </c>
    </row>
    <row r="140" spans="1:7" x14ac:dyDescent="0.25">
      <c r="A140" s="58" t="str">
        <f t="shared" si="2"/>
        <v>jeudi</v>
      </c>
      <c r="B140" s="63">
        <v>43237</v>
      </c>
      <c r="C140" s="68"/>
      <c r="D140" s="64"/>
      <c r="E140" s="65"/>
      <c r="F140" s="66"/>
      <c r="G140" t="str">
        <f>IFERROR(INDEX(Date_importante!$D$18:$D$38,MATCH(BUDGET2018!B140,Date_importante!$E$18:$E$38,0)),"")</f>
        <v/>
      </c>
    </row>
    <row r="141" spans="1:7" x14ac:dyDescent="0.25">
      <c r="A141" s="58" t="str">
        <f t="shared" si="2"/>
        <v>vendredi</v>
      </c>
      <c r="B141" s="63">
        <v>43238</v>
      </c>
      <c r="C141" s="68"/>
      <c r="D141" s="64"/>
      <c r="E141" s="65"/>
      <c r="F141" s="66"/>
      <c r="G141" t="str">
        <f>IFERROR(INDEX(Date_importante!$D$18:$D$38,MATCH(BUDGET2018!B141,Date_importante!$E$18:$E$38,0)),"")</f>
        <v/>
      </c>
    </row>
    <row r="142" spans="1:7" x14ac:dyDescent="0.25">
      <c r="A142" s="58" t="str">
        <f t="shared" si="2"/>
        <v>samedi</v>
      </c>
      <c r="B142" s="63">
        <v>43239</v>
      </c>
      <c r="C142" s="68"/>
      <c r="D142" s="64"/>
      <c r="E142" s="65"/>
      <c r="F142" s="66"/>
      <c r="G142" t="str">
        <f>IFERROR(INDEX(Date_importante!$D$18:$D$38,MATCH(BUDGET2018!B142,Date_importante!$E$18:$E$38,0)),"")</f>
        <v/>
      </c>
    </row>
    <row r="143" spans="1:7" x14ac:dyDescent="0.25">
      <c r="A143" s="58" t="str">
        <f t="shared" si="2"/>
        <v>dimanche</v>
      </c>
      <c r="B143" s="63">
        <v>43240</v>
      </c>
      <c r="C143" s="68"/>
      <c r="D143" s="64"/>
      <c r="E143" s="65"/>
      <c r="F143" s="66"/>
      <c r="G143" t="str">
        <f>IFERROR(INDEX(Date_importante!$D$18:$D$38,MATCH(BUDGET2018!B143,Date_importante!$E$18:$E$38,0)),"")</f>
        <v/>
      </c>
    </row>
    <row r="144" spans="1:7" x14ac:dyDescent="0.25">
      <c r="A144" s="58" t="str">
        <f t="shared" si="2"/>
        <v>lundi</v>
      </c>
      <c r="B144" s="63">
        <v>43241</v>
      </c>
      <c r="C144" s="68"/>
      <c r="D144" s="64"/>
      <c r="E144" s="65"/>
      <c r="F144" s="66"/>
      <c r="G144" t="str">
        <f>IFERROR(INDEX(Date_importante!$D$18:$D$38,MATCH(BUDGET2018!B144,Date_importante!$E$18:$E$38,0)),"")</f>
        <v/>
      </c>
    </row>
    <row r="145" spans="1:7" x14ac:dyDescent="0.25">
      <c r="A145" s="58" t="str">
        <f t="shared" si="2"/>
        <v>mardi</v>
      </c>
      <c r="B145" s="63">
        <v>43242</v>
      </c>
      <c r="C145" s="68"/>
      <c r="D145" s="64"/>
      <c r="E145" s="65"/>
      <c r="F145" s="66"/>
      <c r="G145" t="str">
        <f>IFERROR(INDEX(Date_importante!$D$18:$D$38,MATCH(BUDGET2018!B145,Date_importante!$E$18:$E$38,0)),"")</f>
        <v/>
      </c>
    </row>
    <row r="146" spans="1:7" x14ac:dyDescent="0.25">
      <c r="A146" s="58" t="str">
        <f t="shared" si="2"/>
        <v>mercredi</v>
      </c>
      <c r="B146" s="63">
        <v>43243</v>
      </c>
      <c r="C146" s="68"/>
      <c r="D146" s="64"/>
      <c r="E146" s="65"/>
      <c r="F146" s="66"/>
      <c r="G146" t="str">
        <f>IFERROR(INDEX(Date_importante!$D$18:$D$38,MATCH(BUDGET2018!B146,Date_importante!$E$18:$E$38,0)),"")</f>
        <v/>
      </c>
    </row>
    <row r="147" spans="1:7" x14ac:dyDescent="0.25">
      <c r="A147" s="58" t="str">
        <f t="shared" si="2"/>
        <v>jeudi</v>
      </c>
      <c r="B147" s="63">
        <v>43244</v>
      </c>
      <c r="C147" s="68"/>
      <c r="D147" s="64"/>
      <c r="E147" s="65"/>
      <c r="F147" s="66"/>
      <c r="G147" t="str">
        <f>IFERROR(INDEX(Date_importante!$D$18:$D$38,MATCH(BUDGET2018!B147,Date_importante!$E$18:$E$38,0)),"")</f>
        <v/>
      </c>
    </row>
    <row r="148" spans="1:7" x14ac:dyDescent="0.25">
      <c r="A148" s="58" t="str">
        <f t="shared" si="2"/>
        <v>vendredi</v>
      </c>
      <c r="B148" s="63">
        <v>43245</v>
      </c>
      <c r="C148" s="68"/>
      <c r="D148" s="64"/>
      <c r="E148" s="65"/>
      <c r="F148" s="66"/>
      <c r="G148" t="str">
        <f>IFERROR(INDEX(Date_importante!$D$18:$D$38,MATCH(BUDGET2018!B148,Date_importante!$E$18:$E$38,0)),"")</f>
        <v>Fête des voisins</v>
      </c>
    </row>
    <row r="149" spans="1:7" x14ac:dyDescent="0.25">
      <c r="A149" s="58" t="str">
        <f t="shared" si="2"/>
        <v>samedi</v>
      </c>
      <c r="B149" s="63">
        <v>43246</v>
      </c>
      <c r="C149" s="68"/>
      <c r="D149" s="64"/>
      <c r="E149" s="65"/>
      <c r="F149" s="66"/>
      <c r="G149" t="str">
        <f>IFERROR(INDEX(Date_importante!$D$18:$D$38,MATCH(BUDGET2018!B149,Date_importante!$E$18:$E$38,0)),"")</f>
        <v/>
      </c>
    </row>
    <row r="150" spans="1:7" x14ac:dyDescent="0.25">
      <c r="A150" s="58" t="str">
        <f t="shared" si="2"/>
        <v>dimanche</v>
      </c>
      <c r="B150" s="63">
        <v>43247</v>
      </c>
      <c r="C150" s="68"/>
      <c r="D150" s="64"/>
      <c r="E150" s="65"/>
      <c r="F150" s="66"/>
      <c r="G150" t="str">
        <f>IFERROR(INDEX(Date_importante!$D$18:$D$38,MATCH(BUDGET2018!B150,Date_importante!$E$18:$E$38,0)),"")</f>
        <v>Fête des Mères</v>
      </c>
    </row>
    <row r="151" spans="1:7" x14ac:dyDescent="0.25">
      <c r="A151" s="58" t="str">
        <f t="shared" si="2"/>
        <v>lundi</v>
      </c>
      <c r="B151" s="63">
        <v>43248</v>
      </c>
      <c r="C151" s="68"/>
      <c r="D151" s="64"/>
      <c r="E151" s="65"/>
      <c r="F151" s="66"/>
      <c r="G151" t="str">
        <f>IFERROR(INDEX(Date_importante!$D$18:$D$38,MATCH(BUDGET2018!B151,Date_importante!$E$18:$E$38,0)),"")</f>
        <v/>
      </c>
    </row>
    <row r="152" spans="1:7" x14ac:dyDescent="0.25">
      <c r="A152" s="58" t="str">
        <f t="shared" si="2"/>
        <v>mardi</v>
      </c>
      <c r="B152" s="63">
        <v>43249</v>
      </c>
      <c r="C152" s="68"/>
      <c r="D152" s="64"/>
      <c r="E152" s="65"/>
      <c r="F152" s="66"/>
      <c r="G152" t="str">
        <f>IFERROR(INDEX(Date_importante!$D$18:$D$38,MATCH(BUDGET2018!B152,Date_importante!$E$18:$E$38,0)),"")</f>
        <v/>
      </c>
    </row>
    <row r="153" spans="1:7" x14ac:dyDescent="0.25">
      <c r="A153" s="58" t="str">
        <f t="shared" si="2"/>
        <v>mercredi</v>
      </c>
      <c r="B153" s="63">
        <v>43250</v>
      </c>
      <c r="C153" s="68"/>
      <c r="D153" s="64"/>
      <c r="E153" s="65"/>
      <c r="F153" s="66"/>
      <c r="G153" t="str">
        <f>IFERROR(INDEX(Date_importante!$D$18:$D$38,MATCH(BUDGET2018!B153,Date_importante!$E$18:$E$38,0)),"")</f>
        <v/>
      </c>
    </row>
    <row r="154" spans="1:7" x14ac:dyDescent="0.25">
      <c r="A154" s="58" t="str">
        <f t="shared" si="2"/>
        <v>jeudi</v>
      </c>
      <c r="B154" s="63">
        <v>43251</v>
      </c>
      <c r="C154" s="68"/>
      <c r="D154" s="64"/>
      <c r="E154" s="65"/>
      <c r="F154" s="66"/>
      <c r="G154" t="str">
        <f>IFERROR(INDEX(Date_importante!$D$18:$D$38,MATCH(BUDGET2018!B154,Date_importante!$E$18:$E$38,0)),"")</f>
        <v/>
      </c>
    </row>
    <row r="155" spans="1:7" x14ac:dyDescent="0.25">
      <c r="A155" s="58" t="str">
        <f t="shared" si="2"/>
        <v>vendredi</v>
      </c>
      <c r="B155" s="63">
        <v>43252</v>
      </c>
      <c r="C155" s="68"/>
      <c r="D155" s="64"/>
      <c r="E155" s="65"/>
      <c r="F155" s="66"/>
      <c r="G155" t="str">
        <f>IFERROR(INDEX(Date_importante!$D$18:$D$38,MATCH(BUDGET2018!B155,Date_importante!$E$18:$E$38,0)),"")</f>
        <v/>
      </c>
    </row>
    <row r="156" spans="1:7" x14ac:dyDescent="0.25">
      <c r="A156" s="58" t="str">
        <f t="shared" si="2"/>
        <v>samedi</v>
      </c>
      <c r="B156" s="63">
        <v>43253</v>
      </c>
      <c r="C156" s="68"/>
      <c r="D156" s="64"/>
      <c r="E156" s="65"/>
      <c r="F156" s="66"/>
      <c r="G156" t="str">
        <f>IFERROR(INDEX(Date_importante!$D$18:$D$38,MATCH(BUDGET2018!B156,Date_importante!$E$18:$E$38,0)),"")</f>
        <v/>
      </c>
    </row>
    <row r="157" spans="1:7" x14ac:dyDescent="0.25">
      <c r="A157" s="58" t="str">
        <f t="shared" si="2"/>
        <v>dimanche</v>
      </c>
      <c r="B157" s="63">
        <v>43254</v>
      </c>
      <c r="C157" s="68"/>
      <c r="D157" s="64"/>
      <c r="E157" s="65"/>
      <c r="F157" s="66"/>
      <c r="G157" t="str">
        <f>IFERROR(INDEX(Date_importante!$D$18:$D$38,MATCH(BUDGET2018!B157,Date_importante!$E$18:$E$38,0)),"")</f>
        <v/>
      </c>
    </row>
    <row r="158" spans="1:7" x14ac:dyDescent="0.25">
      <c r="A158" s="58" t="str">
        <f t="shared" si="2"/>
        <v>lundi</v>
      </c>
      <c r="B158" s="63">
        <v>43255</v>
      </c>
      <c r="C158" s="68"/>
      <c r="D158" s="64"/>
      <c r="E158" s="65"/>
      <c r="F158" s="66"/>
      <c r="G158" t="str">
        <f>IFERROR(INDEX(Date_importante!$D$18:$D$38,MATCH(BUDGET2018!B158,Date_importante!$E$18:$E$38,0)),"")</f>
        <v/>
      </c>
    </row>
    <row r="159" spans="1:7" x14ac:dyDescent="0.25">
      <c r="A159" s="58" t="str">
        <f t="shared" si="2"/>
        <v>mardi</v>
      </c>
      <c r="B159" s="63">
        <v>43256</v>
      </c>
      <c r="C159" s="68"/>
      <c r="D159" s="64"/>
      <c r="E159" s="65"/>
      <c r="F159" s="66"/>
      <c r="G159" t="str">
        <f>IFERROR(INDEX(Date_importante!$D$18:$D$38,MATCH(BUDGET2018!B159,Date_importante!$E$18:$E$38,0)),"")</f>
        <v/>
      </c>
    </row>
    <row r="160" spans="1:7" x14ac:dyDescent="0.25">
      <c r="A160" s="58" t="str">
        <f t="shared" si="2"/>
        <v>mercredi</v>
      </c>
      <c r="B160" s="63">
        <v>43257</v>
      </c>
      <c r="C160" s="68"/>
      <c r="D160" s="64"/>
      <c r="E160" s="65"/>
      <c r="F160" s="66"/>
      <c r="G160" t="str">
        <f>IFERROR(INDEX(Date_importante!$D$18:$D$38,MATCH(BUDGET2018!B160,Date_importante!$E$18:$E$38,0)),"")</f>
        <v/>
      </c>
    </row>
    <row r="161" spans="1:7" x14ac:dyDescent="0.25">
      <c r="A161" s="58" t="str">
        <f t="shared" si="2"/>
        <v>jeudi</v>
      </c>
      <c r="B161" s="63">
        <v>43258</v>
      </c>
      <c r="C161" s="68"/>
      <c r="D161" s="64"/>
      <c r="E161" s="65"/>
      <c r="F161" s="66"/>
      <c r="G161" t="str">
        <f>IFERROR(INDEX(Date_importante!$D$18:$D$38,MATCH(BUDGET2018!B161,Date_importante!$E$18:$E$38,0)),"")</f>
        <v/>
      </c>
    </row>
    <row r="162" spans="1:7" x14ac:dyDescent="0.25">
      <c r="A162" s="58" t="str">
        <f t="shared" si="2"/>
        <v>vendredi</v>
      </c>
      <c r="B162" s="63">
        <v>43259</v>
      </c>
      <c r="C162" s="68"/>
      <c r="D162" s="64"/>
      <c r="E162" s="65"/>
      <c r="F162" s="66"/>
      <c r="G162" t="str">
        <f>IFERROR(INDEX(Date_importante!$D$18:$D$38,MATCH(BUDGET2018!B162,Date_importante!$E$18:$E$38,0)),"")</f>
        <v/>
      </c>
    </row>
    <row r="163" spans="1:7" x14ac:dyDescent="0.25">
      <c r="A163" s="58" t="str">
        <f t="shared" si="2"/>
        <v>samedi</v>
      </c>
      <c r="B163" s="63">
        <v>43260</v>
      </c>
      <c r="C163" s="68"/>
      <c r="D163" s="64"/>
      <c r="E163" s="65"/>
      <c r="F163" s="66"/>
      <c r="G163" t="str">
        <f>IFERROR(INDEX(Date_importante!$D$18:$D$38,MATCH(BUDGET2018!B163,Date_importante!$E$18:$E$38,0)),"")</f>
        <v/>
      </c>
    </row>
    <row r="164" spans="1:7" x14ac:dyDescent="0.25">
      <c r="A164" s="58" t="str">
        <f t="shared" si="2"/>
        <v>dimanche</v>
      </c>
      <c r="B164" s="63">
        <v>43261</v>
      </c>
      <c r="C164" s="68"/>
      <c r="D164" s="64"/>
      <c r="E164" s="65"/>
      <c r="F164" s="66"/>
      <c r="G164" t="str">
        <f>IFERROR(INDEX(Date_importante!$D$18:$D$38,MATCH(BUDGET2018!B164,Date_importante!$E$18:$E$38,0)),"")</f>
        <v/>
      </c>
    </row>
    <row r="165" spans="1:7" x14ac:dyDescent="0.25">
      <c r="A165" s="58" t="str">
        <f t="shared" si="2"/>
        <v>lundi</v>
      </c>
      <c r="B165" s="63">
        <v>43262</v>
      </c>
      <c r="C165" s="68"/>
      <c r="D165" s="64"/>
      <c r="E165" s="65"/>
      <c r="F165" s="66"/>
      <c r="G165" t="str">
        <f>IFERROR(INDEX(Date_importante!$D$18:$D$38,MATCH(BUDGET2018!B165,Date_importante!$E$18:$E$38,0)),"")</f>
        <v/>
      </c>
    </row>
    <row r="166" spans="1:7" x14ac:dyDescent="0.25">
      <c r="A166" s="58" t="str">
        <f t="shared" si="2"/>
        <v>mardi</v>
      </c>
      <c r="B166" s="63">
        <v>43263</v>
      </c>
      <c r="C166" s="68"/>
      <c r="D166" s="64"/>
      <c r="E166" s="65"/>
      <c r="F166" s="66"/>
      <c r="G166" t="str">
        <f>IFERROR(INDEX(Date_importante!$D$18:$D$38,MATCH(BUDGET2018!B166,Date_importante!$E$18:$E$38,0)),"")</f>
        <v/>
      </c>
    </row>
    <row r="167" spans="1:7" x14ac:dyDescent="0.25">
      <c r="A167" s="58" t="str">
        <f t="shared" si="2"/>
        <v>mercredi</v>
      </c>
      <c r="B167" s="63">
        <v>43264</v>
      </c>
      <c r="C167" s="68"/>
      <c r="D167" s="64"/>
      <c r="E167" s="65"/>
      <c r="F167" s="66"/>
      <c r="G167" t="str">
        <f>IFERROR(INDEX(Date_importante!$D$18:$D$38,MATCH(BUDGET2018!B167,Date_importante!$E$18:$E$38,0)),"")</f>
        <v/>
      </c>
    </row>
    <row r="168" spans="1:7" x14ac:dyDescent="0.25">
      <c r="A168" s="58" t="str">
        <f t="shared" si="2"/>
        <v>jeudi</v>
      </c>
      <c r="B168" s="63">
        <v>43265</v>
      </c>
      <c r="C168" s="68"/>
      <c r="D168" s="64"/>
      <c r="E168" s="65"/>
      <c r="F168" s="66"/>
      <c r="G168" t="str">
        <f>IFERROR(INDEX(Date_importante!$D$18:$D$38,MATCH(BUDGET2018!B168,Date_importante!$E$18:$E$38,0)),"")</f>
        <v/>
      </c>
    </row>
    <row r="169" spans="1:7" x14ac:dyDescent="0.25">
      <c r="A169" s="58" t="str">
        <f t="shared" si="2"/>
        <v>vendredi</v>
      </c>
      <c r="B169" s="63">
        <v>43266</v>
      </c>
      <c r="C169" s="68"/>
      <c r="D169" s="64"/>
      <c r="E169" s="65"/>
      <c r="F169" s="66"/>
      <c r="G169" t="str">
        <f>IFERROR(INDEX(Date_importante!$D$18:$D$38,MATCH(BUDGET2018!B169,Date_importante!$E$18:$E$38,0)),"")</f>
        <v/>
      </c>
    </row>
    <row r="170" spans="1:7" x14ac:dyDescent="0.25">
      <c r="A170" s="58" t="str">
        <f t="shared" si="2"/>
        <v>samedi</v>
      </c>
      <c r="B170" s="63">
        <v>43267</v>
      </c>
      <c r="C170" s="68"/>
      <c r="D170" s="64"/>
      <c r="E170" s="65"/>
      <c r="F170" s="66"/>
      <c r="G170" t="str">
        <f>IFERROR(INDEX(Date_importante!$D$18:$D$38,MATCH(BUDGET2018!B170,Date_importante!$E$18:$E$38,0)),"")</f>
        <v/>
      </c>
    </row>
    <row r="171" spans="1:7" x14ac:dyDescent="0.25">
      <c r="A171" s="58" t="str">
        <f t="shared" si="2"/>
        <v>dimanche</v>
      </c>
      <c r="B171" s="63">
        <v>43268</v>
      </c>
      <c r="C171" s="68"/>
      <c r="D171" s="64"/>
      <c r="E171" s="65"/>
      <c r="F171" s="66"/>
      <c r="G171" t="str">
        <f>IFERROR(INDEX(Date_importante!$D$18:$D$38,MATCH(BUDGET2018!B171,Date_importante!$E$18:$E$38,0)),"")</f>
        <v>Fête des Pères</v>
      </c>
    </row>
    <row r="172" spans="1:7" x14ac:dyDescent="0.25">
      <c r="A172" s="58" t="str">
        <f t="shared" si="2"/>
        <v>lundi</v>
      </c>
      <c r="B172" s="63">
        <v>43269</v>
      </c>
      <c r="C172" s="68"/>
      <c r="D172" s="64"/>
      <c r="E172" s="65"/>
      <c r="F172" s="66"/>
      <c r="G172" t="str">
        <f>IFERROR(INDEX(Date_importante!$D$18:$D$38,MATCH(BUDGET2018!B172,Date_importante!$E$18:$E$38,0)),"")</f>
        <v/>
      </c>
    </row>
    <row r="173" spans="1:7" x14ac:dyDescent="0.25">
      <c r="A173" s="58" t="str">
        <f t="shared" si="2"/>
        <v>mardi</v>
      </c>
      <c r="B173" s="63">
        <v>43270</v>
      </c>
      <c r="C173" s="68"/>
      <c r="D173" s="64"/>
      <c r="E173" s="65"/>
      <c r="F173" s="66"/>
      <c r="G173" t="str">
        <f>IFERROR(INDEX(Date_importante!$D$18:$D$38,MATCH(BUDGET2018!B173,Date_importante!$E$18:$E$38,0)),"")</f>
        <v/>
      </c>
    </row>
    <row r="174" spans="1:7" x14ac:dyDescent="0.25">
      <c r="A174" s="58" t="str">
        <f t="shared" si="2"/>
        <v>mercredi</v>
      </c>
      <c r="B174" s="63">
        <v>43271</v>
      </c>
      <c r="C174" s="68"/>
      <c r="D174" s="64"/>
      <c r="E174" s="65"/>
      <c r="F174" s="66"/>
      <c r="G174" t="str">
        <f>IFERROR(INDEX(Date_importante!$D$18:$D$38,MATCH(BUDGET2018!B174,Date_importante!$E$18:$E$38,0)),"")</f>
        <v/>
      </c>
    </row>
    <row r="175" spans="1:7" x14ac:dyDescent="0.25">
      <c r="A175" s="58" t="str">
        <f t="shared" si="2"/>
        <v>jeudi</v>
      </c>
      <c r="B175" s="63">
        <v>43272</v>
      </c>
      <c r="C175" s="68"/>
      <c r="D175" s="64"/>
      <c r="E175" s="65"/>
      <c r="F175" s="66"/>
      <c r="G175" t="str">
        <f>IFERROR(INDEX(Date_importante!$D$18:$D$38,MATCH(BUDGET2018!B175,Date_importante!$E$18:$E$38,0)),"")</f>
        <v>Fête de la Musique</v>
      </c>
    </row>
    <row r="176" spans="1:7" x14ac:dyDescent="0.25">
      <c r="A176" s="58" t="str">
        <f t="shared" si="2"/>
        <v>vendredi</v>
      </c>
      <c r="B176" s="63">
        <v>43273</v>
      </c>
      <c r="C176" s="68"/>
      <c r="D176" s="64"/>
      <c r="E176" s="65"/>
      <c r="F176" s="66"/>
      <c r="G176" t="str">
        <f>IFERROR(INDEX(Date_importante!$D$18:$D$38,MATCH(BUDGET2018!B176,Date_importante!$E$18:$E$38,0)),"")</f>
        <v/>
      </c>
    </row>
    <row r="177" spans="1:7" x14ac:dyDescent="0.25">
      <c r="A177" s="58" t="str">
        <f t="shared" si="2"/>
        <v>samedi</v>
      </c>
      <c r="B177" s="63">
        <v>43274</v>
      </c>
      <c r="C177" s="68"/>
      <c r="D177" s="64"/>
      <c r="E177" s="65"/>
      <c r="F177" s="66"/>
      <c r="G177" t="str">
        <f>IFERROR(INDEX(Date_importante!$D$18:$D$38,MATCH(BUDGET2018!B177,Date_importante!$E$18:$E$38,0)),"")</f>
        <v/>
      </c>
    </row>
    <row r="178" spans="1:7" x14ac:dyDescent="0.25">
      <c r="A178" s="58" t="str">
        <f t="shared" si="2"/>
        <v>dimanche</v>
      </c>
      <c r="B178" s="63">
        <v>43275</v>
      </c>
      <c r="C178" s="68"/>
      <c r="D178" s="64"/>
      <c r="E178" s="65"/>
      <c r="F178" s="66"/>
      <c r="G178" t="str">
        <f>IFERROR(INDEX(Date_importante!$D$18:$D$38,MATCH(BUDGET2018!B178,Date_importante!$E$18:$E$38,0)),"")</f>
        <v>Fête de la Saint Jean</v>
      </c>
    </row>
    <row r="179" spans="1:7" x14ac:dyDescent="0.25">
      <c r="A179" s="58" t="str">
        <f t="shared" si="2"/>
        <v>lundi</v>
      </c>
      <c r="B179" s="63">
        <v>43276</v>
      </c>
      <c r="C179" s="68"/>
      <c r="D179" s="64"/>
      <c r="E179" s="65"/>
      <c r="F179" s="66"/>
      <c r="G179" t="str">
        <f>IFERROR(INDEX(Date_importante!$D$18:$D$38,MATCH(BUDGET2018!B179,Date_importante!$E$18:$E$38,0)),"")</f>
        <v/>
      </c>
    </row>
    <row r="180" spans="1:7" x14ac:dyDescent="0.25">
      <c r="A180" s="58" t="str">
        <f t="shared" si="2"/>
        <v>mardi</v>
      </c>
      <c r="B180" s="63">
        <v>43277</v>
      </c>
      <c r="C180" s="68"/>
      <c r="D180" s="64"/>
      <c r="E180" s="65"/>
      <c r="F180" s="66"/>
      <c r="G180" t="str">
        <f>IFERROR(INDEX(Date_importante!$D$18:$D$38,MATCH(BUDGET2018!B180,Date_importante!$E$18:$E$38,0)),"")</f>
        <v/>
      </c>
    </row>
    <row r="181" spans="1:7" x14ac:dyDescent="0.25">
      <c r="A181" s="58" t="str">
        <f t="shared" si="2"/>
        <v>mercredi</v>
      </c>
      <c r="B181" s="63">
        <v>43278</v>
      </c>
      <c r="C181" s="68"/>
      <c r="D181" s="64"/>
      <c r="E181" s="65"/>
      <c r="F181" s="66"/>
      <c r="G181" t="str">
        <f>IFERROR(INDEX(Date_importante!$D$18:$D$38,MATCH(BUDGET2018!B181,Date_importante!$E$18:$E$38,0)),"")</f>
        <v>Soldes été</v>
      </c>
    </row>
    <row r="182" spans="1:7" x14ac:dyDescent="0.25">
      <c r="A182" s="58" t="str">
        <f t="shared" si="2"/>
        <v>jeudi</v>
      </c>
      <c r="B182" s="63">
        <v>43279</v>
      </c>
      <c r="C182" s="68"/>
      <c r="D182" s="64"/>
      <c r="E182" s="65"/>
      <c r="F182" s="66"/>
      <c r="G182" t="str">
        <f>IFERROR(INDEX(Date_importante!$D$18:$D$38,MATCH(BUDGET2018!B182,Date_importante!$E$18:$E$38,0)),"")</f>
        <v/>
      </c>
    </row>
    <row r="183" spans="1:7" x14ac:dyDescent="0.25">
      <c r="A183" s="58" t="str">
        <f t="shared" si="2"/>
        <v>vendredi</v>
      </c>
      <c r="B183" s="63">
        <v>43280</v>
      </c>
      <c r="C183" s="68"/>
      <c r="D183" s="64"/>
      <c r="E183" s="65"/>
      <c r="F183" s="66"/>
      <c r="G183" t="str">
        <f>IFERROR(INDEX(Date_importante!$D$18:$D$38,MATCH(BUDGET2018!B183,Date_importante!$E$18:$E$38,0)),"")</f>
        <v/>
      </c>
    </row>
    <row r="184" spans="1:7" x14ac:dyDescent="0.25">
      <c r="A184" s="58" t="str">
        <f t="shared" si="2"/>
        <v>samedi</v>
      </c>
      <c r="B184" s="63">
        <v>43281</v>
      </c>
      <c r="C184" s="68"/>
      <c r="D184" s="64"/>
      <c r="E184" s="65"/>
      <c r="F184" s="66"/>
      <c r="G184" t="str">
        <f>IFERROR(INDEX(Date_importante!$D$18:$D$38,MATCH(BUDGET2018!B184,Date_importante!$E$18:$E$38,0)),"")</f>
        <v/>
      </c>
    </row>
    <row r="185" spans="1:7" x14ac:dyDescent="0.25">
      <c r="A185" s="58" t="str">
        <f t="shared" si="2"/>
        <v>dimanche</v>
      </c>
      <c r="B185" s="63">
        <v>43282</v>
      </c>
      <c r="C185" s="68"/>
      <c r="D185" s="64"/>
      <c r="E185" s="65"/>
      <c r="F185" s="66"/>
      <c r="G185" t="str">
        <f>IFERROR(INDEX(Date_importante!$D$18:$D$38,MATCH(BUDGET2018!B185,Date_importante!$E$18:$E$38,0)),"")</f>
        <v/>
      </c>
    </row>
    <row r="186" spans="1:7" x14ac:dyDescent="0.25">
      <c r="A186" s="58" t="str">
        <f t="shared" si="2"/>
        <v>lundi</v>
      </c>
      <c r="B186" s="63">
        <v>43283</v>
      </c>
      <c r="C186" s="68"/>
      <c r="D186" s="64"/>
      <c r="E186" s="65"/>
      <c r="F186" s="66"/>
      <c r="G186" t="str">
        <f>IFERROR(INDEX(Date_importante!$D$18:$D$38,MATCH(BUDGET2018!B186,Date_importante!$E$18:$E$38,0)),"")</f>
        <v/>
      </c>
    </row>
    <row r="187" spans="1:7" x14ac:dyDescent="0.25">
      <c r="A187" s="58" t="str">
        <f t="shared" si="2"/>
        <v>mardi</v>
      </c>
      <c r="B187" s="63">
        <v>43284</v>
      </c>
      <c r="C187" s="68"/>
      <c r="D187" s="64"/>
      <c r="E187" s="65"/>
      <c r="F187" s="66"/>
      <c r="G187" t="str">
        <f>IFERROR(INDEX(Date_importante!$D$18:$D$38,MATCH(BUDGET2018!B187,Date_importante!$E$18:$E$38,0)),"")</f>
        <v/>
      </c>
    </row>
    <row r="188" spans="1:7" x14ac:dyDescent="0.25">
      <c r="A188" s="58" t="str">
        <f t="shared" si="2"/>
        <v>mercredi</v>
      </c>
      <c r="B188" s="63">
        <v>43285</v>
      </c>
      <c r="C188" s="68"/>
      <c r="D188" s="64"/>
      <c r="E188" s="65"/>
      <c r="F188" s="66"/>
      <c r="G188" t="str">
        <f>IFERROR(INDEX(Date_importante!$D$18:$D$38,MATCH(BUDGET2018!B188,Date_importante!$E$18:$E$38,0)),"")</f>
        <v/>
      </c>
    </row>
    <row r="189" spans="1:7" x14ac:dyDescent="0.25">
      <c r="A189" s="58" t="str">
        <f t="shared" si="2"/>
        <v>jeudi</v>
      </c>
      <c r="B189" s="63">
        <v>43286</v>
      </c>
      <c r="C189" s="68"/>
      <c r="D189" s="64"/>
      <c r="E189" s="65"/>
      <c r="F189" s="66"/>
      <c r="G189" t="str">
        <f>IFERROR(INDEX(Date_importante!$D$18:$D$38,MATCH(BUDGET2018!B189,Date_importante!$E$18:$E$38,0)),"")</f>
        <v/>
      </c>
    </row>
    <row r="190" spans="1:7" x14ac:dyDescent="0.25">
      <c r="A190" s="58" t="str">
        <f t="shared" si="2"/>
        <v>vendredi</v>
      </c>
      <c r="B190" s="63">
        <v>43287</v>
      </c>
      <c r="C190" s="68"/>
      <c r="D190" s="64"/>
      <c r="E190" s="65"/>
      <c r="F190" s="66"/>
      <c r="G190" t="str">
        <f>IFERROR(INDEX(Date_importante!$D$18:$D$38,MATCH(BUDGET2018!B190,Date_importante!$E$18:$E$38,0)),"")</f>
        <v/>
      </c>
    </row>
    <row r="191" spans="1:7" x14ac:dyDescent="0.25">
      <c r="A191" s="58" t="str">
        <f t="shared" si="2"/>
        <v>samedi</v>
      </c>
      <c r="B191" s="63">
        <v>43288</v>
      </c>
      <c r="C191" s="68"/>
      <c r="D191" s="64"/>
      <c r="E191" s="65"/>
      <c r="F191" s="66"/>
      <c r="G191" t="str">
        <f>IFERROR(INDEX(Date_importante!$D$18:$D$38,MATCH(BUDGET2018!B191,Date_importante!$E$18:$E$38,0)),"")</f>
        <v>Vacances été</v>
      </c>
    </row>
    <row r="192" spans="1:7" x14ac:dyDescent="0.25">
      <c r="A192" s="58" t="str">
        <f t="shared" si="2"/>
        <v>dimanche</v>
      </c>
      <c r="B192" s="63">
        <v>43289</v>
      </c>
      <c r="C192" s="68"/>
      <c r="D192" s="64"/>
      <c r="E192" s="65"/>
      <c r="F192" s="66"/>
      <c r="G192" t="str">
        <f>IFERROR(INDEX(Date_importante!$D$18:$D$38,MATCH(BUDGET2018!B192,Date_importante!$E$18:$E$38,0)),"")</f>
        <v/>
      </c>
    </row>
    <row r="193" spans="1:7" x14ac:dyDescent="0.25">
      <c r="A193" s="58" t="str">
        <f t="shared" si="2"/>
        <v>lundi</v>
      </c>
      <c r="B193" s="63">
        <v>43290</v>
      </c>
      <c r="C193" s="68"/>
      <c r="D193" s="64"/>
      <c r="E193" s="65"/>
      <c r="F193" s="66"/>
      <c r="G193" t="str">
        <f>IFERROR(INDEX(Date_importante!$D$18:$D$38,MATCH(BUDGET2018!B193,Date_importante!$E$18:$E$38,0)),"")</f>
        <v/>
      </c>
    </row>
    <row r="194" spans="1:7" x14ac:dyDescent="0.25">
      <c r="A194" s="58" t="str">
        <f t="shared" si="2"/>
        <v>mardi</v>
      </c>
      <c r="B194" s="63">
        <v>43291</v>
      </c>
      <c r="C194" s="68"/>
      <c r="D194" s="64"/>
      <c r="E194" s="65"/>
      <c r="F194" s="66"/>
      <c r="G194" t="str">
        <f>IFERROR(INDEX(Date_importante!$D$18:$D$38,MATCH(BUDGET2018!B194,Date_importante!$E$18:$E$38,0)),"")</f>
        <v/>
      </c>
    </row>
    <row r="195" spans="1:7" x14ac:dyDescent="0.25">
      <c r="A195" s="58" t="str">
        <f t="shared" si="2"/>
        <v>mercredi</v>
      </c>
      <c r="B195" s="63">
        <v>43292</v>
      </c>
      <c r="C195" s="68"/>
      <c r="D195" s="64"/>
      <c r="E195" s="65"/>
      <c r="F195" s="66"/>
      <c r="G195" t="str">
        <f>IFERROR(INDEX(Date_importante!$D$18:$D$38,MATCH(BUDGET2018!B195,Date_importante!$E$18:$E$38,0)),"")</f>
        <v/>
      </c>
    </row>
    <row r="196" spans="1:7" x14ac:dyDescent="0.25">
      <c r="A196" s="58" t="str">
        <f t="shared" si="2"/>
        <v>jeudi</v>
      </c>
      <c r="B196" s="63">
        <v>43293</v>
      </c>
      <c r="C196" s="68"/>
      <c r="D196" s="64"/>
      <c r="E196" s="65"/>
      <c r="F196" s="66"/>
      <c r="G196" t="str">
        <f>IFERROR(INDEX(Date_importante!$D$18:$D$38,MATCH(BUDGET2018!B196,Date_importante!$E$18:$E$38,0)),"")</f>
        <v/>
      </c>
    </row>
    <row r="197" spans="1:7" x14ac:dyDescent="0.25">
      <c r="A197" s="58" t="str">
        <f t="shared" ref="A197:A260" si="3">TEXT(B197,"jjjj")</f>
        <v>vendredi</v>
      </c>
      <c r="B197" s="63">
        <v>43294</v>
      </c>
      <c r="C197" s="68"/>
      <c r="D197" s="64"/>
      <c r="E197" s="65"/>
      <c r="F197" s="66"/>
      <c r="G197" t="str">
        <f>IFERROR(INDEX(Date_importante!$D$18:$D$38,MATCH(BUDGET2018!B197,Date_importante!$E$18:$E$38,0)),"")</f>
        <v/>
      </c>
    </row>
    <row r="198" spans="1:7" x14ac:dyDescent="0.25">
      <c r="A198" s="58" t="str">
        <f t="shared" si="3"/>
        <v>samedi</v>
      </c>
      <c r="B198" s="63">
        <v>43295</v>
      </c>
      <c r="C198" s="68"/>
      <c r="D198" s="64"/>
      <c r="E198" s="65"/>
      <c r="F198" s="66"/>
      <c r="G198" t="str">
        <f>IFERROR(INDEX(Date_importante!$D$18:$D$38,MATCH(BUDGET2018!B198,Date_importante!$E$18:$E$38,0)),"")</f>
        <v/>
      </c>
    </row>
    <row r="199" spans="1:7" x14ac:dyDescent="0.25">
      <c r="A199" s="58" t="str">
        <f t="shared" si="3"/>
        <v>dimanche</v>
      </c>
      <c r="B199" s="63">
        <v>43296</v>
      </c>
      <c r="C199" s="68"/>
      <c r="D199" s="64"/>
      <c r="E199" s="65"/>
      <c r="F199" s="66"/>
      <c r="G199" t="str">
        <f>IFERROR(INDEX(Date_importante!$D$18:$D$38,MATCH(BUDGET2018!B199,Date_importante!$E$18:$E$38,0)),"")</f>
        <v/>
      </c>
    </row>
    <row r="200" spans="1:7" x14ac:dyDescent="0.25">
      <c r="A200" s="58" t="str">
        <f t="shared" si="3"/>
        <v>lundi</v>
      </c>
      <c r="B200" s="63">
        <v>43297</v>
      </c>
      <c r="C200" s="68"/>
      <c r="D200" s="64"/>
      <c r="E200" s="65"/>
      <c r="F200" s="66"/>
      <c r="G200" t="str">
        <f>IFERROR(INDEX(Date_importante!$D$18:$D$38,MATCH(BUDGET2018!B200,Date_importante!$E$18:$E$38,0)),"")</f>
        <v/>
      </c>
    </row>
    <row r="201" spans="1:7" x14ac:dyDescent="0.25">
      <c r="A201" s="58" t="str">
        <f t="shared" si="3"/>
        <v>mardi</v>
      </c>
      <c r="B201" s="63">
        <v>43298</v>
      </c>
      <c r="C201" s="68"/>
      <c r="D201" s="64"/>
      <c r="E201" s="65"/>
      <c r="F201" s="66"/>
      <c r="G201" t="str">
        <f>IFERROR(INDEX(Date_importante!$D$18:$D$38,MATCH(BUDGET2018!B201,Date_importante!$E$18:$E$38,0)),"")</f>
        <v/>
      </c>
    </row>
    <row r="202" spans="1:7" x14ac:dyDescent="0.25">
      <c r="A202" s="58" t="str">
        <f t="shared" si="3"/>
        <v>mercredi</v>
      </c>
      <c r="B202" s="63">
        <v>43299</v>
      </c>
      <c r="C202" s="68"/>
      <c r="D202" s="64"/>
      <c r="E202" s="65"/>
      <c r="F202" s="66"/>
      <c r="G202" t="str">
        <f>IFERROR(INDEX(Date_importante!$D$18:$D$38,MATCH(BUDGET2018!B202,Date_importante!$E$18:$E$38,0)),"")</f>
        <v/>
      </c>
    </row>
    <row r="203" spans="1:7" x14ac:dyDescent="0.25">
      <c r="A203" s="58" t="str">
        <f t="shared" si="3"/>
        <v>jeudi</v>
      </c>
      <c r="B203" s="63">
        <v>43300</v>
      </c>
      <c r="C203" s="68"/>
      <c r="D203" s="64"/>
      <c r="E203" s="65"/>
      <c r="F203" s="66"/>
      <c r="G203" t="str">
        <f>IFERROR(INDEX(Date_importante!$D$18:$D$38,MATCH(BUDGET2018!B203,Date_importante!$E$18:$E$38,0)),"")</f>
        <v/>
      </c>
    </row>
    <row r="204" spans="1:7" x14ac:dyDescent="0.25">
      <c r="A204" s="58" t="str">
        <f t="shared" si="3"/>
        <v>vendredi</v>
      </c>
      <c r="B204" s="63">
        <v>43301</v>
      </c>
      <c r="C204" s="68"/>
      <c r="D204" s="64"/>
      <c r="E204" s="65"/>
      <c r="F204" s="66"/>
      <c r="G204" t="str">
        <f>IFERROR(INDEX(Date_importante!$D$18:$D$38,MATCH(BUDGET2018!B204,Date_importante!$E$18:$E$38,0)),"")</f>
        <v/>
      </c>
    </row>
    <row r="205" spans="1:7" x14ac:dyDescent="0.25">
      <c r="A205" s="58" t="str">
        <f t="shared" si="3"/>
        <v>samedi</v>
      </c>
      <c r="B205" s="63">
        <v>43302</v>
      </c>
      <c r="C205" s="68"/>
      <c r="D205" s="64"/>
      <c r="E205" s="65"/>
      <c r="F205" s="66"/>
      <c r="G205" t="str">
        <f>IFERROR(INDEX(Date_importante!$D$18:$D$38,MATCH(BUDGET2018!B205,Date_importante!$E$18:$E$38,0)),"")</f>
        <v/>
      </c>
    </row>
    <row r="206" spans="1:7" x14ac:dyDescent="0.25">
      <c r="A206" s="58" t="str">
        <f t="shared" si="3"/>
        <v>dimanche</v>
      </c>
      <c r="B206" s="63">
        <v>43303</v>
      </c>
      <c r="C206" s="68"/>
      <c r="D206" s="64"/>
      <c r="E206" s="65"/>
      <c r="F206" s="66"/>
      <c r="G206" t="str">
        <f>IFERROR(INDEX(Date_importante!$D$18:$D$38,MATCH(BUDGET2018!B206,Date_importante!$E$18:$E$38,0)),"")</f>
        <v/>
      </c>
    </row>
    <row r="207" spans="1:7" x14ac:dyDescent="0.25">
      <c r="A207" s="58" t="str">
        <f t="shared" si="3"/>
        <v>lundi</v>
      </c>
      <c r="B207" s="63">
        <v>43304</v>
      </c>
      <c r="C207" s="68"/>
      <c r="D207" s="64"/>
      <c r="E207" s="65"/>
      <c r="F207" s="66"/>
      <c r="G207" t="str">
        <f>IFERROR(INDEX(Date_importante!$D$18:$D$38,MATCH(BUDGET2018!B207,Date_importante!$E$18:$E$38,0)),"")</f>
        <v/>
      </c>
    </row>
    <row r="208" spans="1:7" x14ac:dyDescent="0.25">
      <c r="A208" s="58" t="str">
        <f t="shared" si="3"/>
        <v>mardi</v>
      </c>
      <c r="B208" s="63">
        <v>43305</v>
      </c>
      <c r="C208" s="68"/>
      <c r="D208" s="64"/>
      <c r="E208" s="65"/>
      <c r="F208" s="66"/>
      <c r="G208" t="str">
        <f>IFERROR(INDEX(Date_importante!$D$18:$D$38,MATCH(BUDGET2018!B208,Date_importante!$E$18:$E$38,0)),"")</f>
        <v/>
      </c>
    </row>
    <row r="209" spans="1:7" x14ac:dyDescent="0.25">
      <c r="A209" s="58" t="str">
        <f t="shared" si="3"/>
        <v>mercredi</v>
      </c>
      <c r="B209" s="63">
        <v>43306</v>
      </c>
      <c r="C209" s="68"/>
      <c r="D209" s="64"/>
      <c r="E209" s="65"/>
      <c r="F209" s="66"/>
      <c r="G209" t="str">
        <f>IFERROR(INDEX(Date_importante!$D$18:$D$38,MATCH(BUDGET2018!B209,Date_importante!$E$18:$E$38,0)),"")</f>
        <v/>
      </c>
    </row>
    <row r="210" spans="1:7" x14ac:dyDescent="0.25">
      <c r="A210" s="58" t="str">
        <f t="shared" si="3"/>
        <v>jeudi</v>
      </c>
      <c r="B210" s="63">
        <v>43307</v>
      </c>
      <c r="C210" s="68"/>
      <c r="D210" s="64"/>
      <c r="E210" s="65"/>
      <c r="F210" s="66"/>
      <c r="G210" t="str">
        <f>IFERROR(INDEX(Date_importante!$D$18:$D$38,MATCH(BUDGET2018!B210,Date_importante!$E$18:$E$38,0)),"")</f>
        <v/>
      </c>
    </row>
    <row r="211" spans="1:7" x14ac:dyDescent="0.25">
      <c r="A211" s="58" t="str">
        <f t="shared" si="3"/>
        <v>vendredi</v>
      </c>
      <c r="B211" s="63">
        <v>43308</v>
      </c>
      <c r="C211" s="68"/>
      <c r="D211" s="64"/>
      <c r="E211" s="65"/>
      <c r="F211" s="66"/>
      <c r="G211" t="str">
        <f>IFERROR(INDEX(Date_importante!$D$18:$D$38,MATCH(BUDGET2018!B211,Date_importante!$E$18:$E$38,0)),"")</f>
        <v/>
      </c>
    </row>
    <row r="212" spans="1:7" x14ac:dyDescent="0.25">
      <c r="A212" s="58" t="str">
        <f t="shared" si="3"/>
        <v>samedi</v>
      </c>
      <c r="B212" s="63">
        <v>43309</v>
      </c>
      <c r="C212" s="68"/>
      <c r="D212" s="64"/>
      <c r="E212" s="65"/>
      <c r="F212" s="66"/>
      <c r="G212" t="str">
        <f>IFERROR(INDEX(Date_importante!$D$18:$D$38,MATCH(BUDGET2018!B212,Date_importante!$E$18:$E$38,0)),"")</f>
        <v/>
      </c>
    </row>
    <row r="213" spans="1:7" x14ac:dyDescent="0.25">
      <c r="A213" s="58" t="str">
        <f t="shared" si="3"/>
        <v>dimanche</v>
      </c>
      <c r="B213" s="63">
        <v>43310</v>
      </c>
      <c r="C213" s="68"/>
      <c r="D213" s="64"/>
      <c r="E213" s="65"/>
      <c r="F213" s="66"/>
      <c r="G213" t="str">
        <f>IFERROR(INDEX(Date_importante!$D$18:$D$38,MATCH(BUDGET2018!B213,Date_importante!$E$18:$E$38,0)),"")</f>
        <v/>
      </c>
    </row>
    <row r="214" spans="1:7" x14ac:dyDescent="0.25">
      <c r="A214" s="58" t="str">
        <f t="shared" si="3"/>
        <v>lundi</v>
      </c>
      <c r="B214" s="63">
        <v>43311</v>
      </c>
      <c r="C214" s="68"/>
      <c r="D214" s="64"/>
      <c r="E214" s="65"/>
      <c r="F214" s="66"/>
      <c r="G214" t="str">
        <f>IFERROR(INDEX(Date_importante!$D$18:$D$38,MATCH(BUDGET2018!B214,Date_importante!$E$18:$E$38,0)),"")</f>
        <v/>
      </c>
    </row>
    <row r="215" spans="1:7" x14ac:dyDescent="0.25">
      <c r="A215" s="58" t="str">
        <f t="shared" si="3"/>
        <v>mardi</v>
      </c>
      <c r="B215" s="63">
        <v>43312</v>
      </c>
      <c r="C215" s="68"/>
      <c r="D215" s="64"/>
      <c r="E215" s="65"/>
      <c r="F215" s="66"/>
      <c r="G215" t="str">
        <f>IFERROR(INDEX(Date_importante!$D$18:$D$38,MATCH(BUDGET2018!B215,Date_importante!$E$18:$E$38,0)),"")</f>
        <v/>
      </c>
    </row>
    <row r="216" spans="1:7" x14ac:dyDescent="0.25">
      <c r="A216" s="58" t="str">
        <f t="shared" si="3"/>
        <v>mercredi</v>
      </c>
      <c r="B216" s="63">
        <v>43313</v>
      </c>
      <c r="C216" s="68"/>
      <c r="D216" s="64"/>
      <c r="E216" s="65"/>
      <c r="F216" s="66"/>
      <c r="G216" t="str">
        <f>IFERROR(INDEX(Date_importante!$D$18:$D$38,MATCH(BUDGET2018!B216,Date_importante!$E$18:$E$38,0)),"")</f>
        <v/>
      </c>
    </row>
    <row r="217" spans="1:7" x14ac:dyDescent="0.25">
      <c r="A217" s="58" t="str">
        <f t="shared" si="3"/>
        <v>jeudi</v>
      </c>
      <c r="B217" s="63">
        <v>43314</v>
      </c>
      <c r="C217" s="68"/>
      <c r="D217" s="64"/>
      <c r="E217" s="65"/>
      <c r="F217" s="66"/>
      <c r="G217" t="str">
        <f>IFERROR(INDEX(Date_importante!$D$18:$D$38,MATCH(BUDGET2018!B217,Date_importante!$E$18:$E$38,0)),"")</f>
        <v/>
      </c>
    </row>
    <row r="218" spans="1:7" x14ac:dyDescent="0.25">
      <c r="A218" s="58" t="str">
        <f t="shared" si="3"/>
        <v>vendredi</v>
      </c>
      <c r="B218" s="63">
        <v>43315</v>
      </c>
      <c r="C218" s="68"/>
      <c r="D218" s="64"/>
      <c r="E218" s="65"/>
      <c r="F218" s="66"/>
      <c r="G218" t="str">
        <f>IFERROR(INDEX(Date_importante!$D$18:$D$38,MATCH(BUDGET2018!B218,Date_importante!$E$18:$E$38,0)),"")</f>
        <v/>
      </c>
    </row>
    <row r="219" spans="1:7" x14ac:dyDescent="0.25">
      <c r="A219" s="58" t="str">
        <f t="shared" si="3"/>
        <v>samedi</v>
      </c>
      <c r="B219" s="63">
        <v>43316</v>
      </c>
      <c r="C219" s="68"/>
      <c r="D219" s="64"/>
      <c r="E219" s="65"/>
      <c r="F219" s="66"/>
      <c r="G219" t="str">
        <f>IFERROR(INDEX(Date_importante!$D$18:$D$38,MATCH(BUDGET2018!B219,Date_importante!$E$18:$E$38,0)),"")</f>
        <v/>
      </c>
    </row>
    <row r="220" spans="1:7" x14ac:dyDescent="0.25">
      <c r="A220" s="58" t="str">
        <f t="shared" si="3"/>
        <v>dimanche</v>
      </c>
      <c r="B220" s="63">
        <v>43317</v>
      </c>
      <c r="C220" s="68"/>
      <c r="D220" s="64"/>
      <c r="E220" s="65"/>
      <c r="F220" s="66"/>
      <c r="G220" t="str">
        <f>IFERROR(INDEX(Date_importante!$D$18:$D$38,MATCH(BUDGET2018!B220,Date_importante!$E$18:$E$38,0)),"")</f>
        <v/>
      </c>
    </row>
    <row r="221" spans="1:7" x14ac:dyDescent="0.25">
      <c r="A221" s="58" t="str">
        <f t="shared" si="3"/>
        <v>lundi</v>
      </c>
      <c r="B221" s="63">
        <v>43318</v>
      </c>
      <c r="C221" s="68"/>
      <c r="D221" s="64"/>
      <c r="E221" s="65"/>
      <c r="F221" s="66"/>
      <c r="G221" t="str">
        <f>IFERROR(INDEX(Date_importante!$D$18:$D$38,MATCH(BUDGET2018!B221,Date_importante!$E$18:$E$38,0)),"")</f>
        <v/>
      </c>
    </row>
    <row r="222" spans="1:7" x14ac:dyDescent="0.25">
      <c r="A222" s="58" t="str">
        <f t="shared" si="3"/>
        <v>mardi</v>
      </c>
      <c r="B222" s="63">
        <v>43319</v>
      </c>
      <c r="C222" s="68"/>
      <c r="D222" s="64"/>
      <c r="E222" s="65"/>
      <c r="F222" s="66"/>
      <c r="G222" t="str">
        <f>IFERROR(INDEX(Date_importante!$D$18:$D$38,MATCH(BUDGET2018!B222,Date_importante!$E$18:$E$38,0)),"")</f>
        <v/>
      </c>
    </row>
    <row r="223" spans="1:7" x14ac:dyDescent="0.25">
      <c r="A223" s="58" t="str">
        <f t="shared" si="3"/>
        <v>mercredi</v>
      </c>
      <c r="B223" s="63">
        <v>43320</v>
      </c>
      <c r="C223" s="68"/>
      <c r="D223" s="64"/>
      <c r="E223" s="65"/>
      <c r="F223" s="66"/>
      <c r="G223" t="str">
        <f>IFERROR(INDEX(Date_importante!$D$18:$D$38,MATCH(BUDGET2018!B223,Date_importante!$E$18:$E$38,0)),"")</f>
        <v/>
      </c>
    </row>
    <row r="224" spans="1:7" x14ac:dyDescent="0.25">
      <c r="A224" s="58" t="str">
        <f t="shared" si="3"/>
        <v>jeudi</v>
      </c>
      <c r="B224" s="63">
        <v>43321</v>
      </c>
      <c r="C224" s="68"/>
      <c r="D224" s="64"/>
      <c r="E224" s="65"/>
      <c r="F224" s="66"/>
      <c r="G224" t="str">
        <f>IFERROR(INDEX(Date_importante!$D$18:$D$38,MATCH(BUDGET2018!B224,Date_importante!$E$18:$E$38,0)),"")</f>
        <v/>
      </c>
    </row>
    <row r="225" spans="1:7" x14ac:dyDescent="0.25">
      <c r="A225" s="58" t="str">
        <f t="shared" si="3"/>
        <v>vendredi</v>
      </c>
      <c r="B225" s="63">
        <v>43322</v>
      </c>
      <c r="C225" s="68"/>
      <c r="D225" s="64"/>
      <c r="E225" s="65"/>
      <c r="F225" s="66"/>
      <c r="G225" t="str">
        <f>IFERROR(INDEX(Date_importante!$D$18:$D$38,MATCH(BUDGET2018!B225,Date_importante!$E$18:$E$38,0)),"")</f>
        <v/>
      </c>
    </row>
    <row r="226" spans="1:7" x14ac:dyDescent="0.25">
      <c r="A226" s="58" t="str">
        <f t="shared" si="3"/>
        <v>samedi</v>
      </c>
      <c r="B226" s="63">
        <v>43323</v>
      </c>
      <c r="C226" s="68"/>
      <c r="D226" s="64"/>
      <c r="E226" s="65"/>
      <c r="F226" s="66"/>
      <c r="G226" t="str">
        <f>IFERROR(INDEX(Date_importante!$D$18:$D$38,MATCH(BUDGET2018!B226,Date_importante!$E$18:$E$38,0)),"")</f>
        <v/>
      </c>
    </row>
    <row r="227" spans="1:7" x14ac:dyDescent="0.25">
      <c r="A227" s="58" t="str">
        <f t="shared" si="3"/>
        <v>dimanche</v>
      </c>
      <c r="B227" s="63">
        <v>43324</v>
      </c>
      <c r="C227" s="68"/>
      <c r="D227" s="64"/>
      <c r="E227" s="65"/>
      <c r="F227" s="66"/>
      <c r="G227" t="str">
        <f>IFERROR(INDEX(Date_importante!$D$18:$D$38,MATCH(BUDGET2018!B227,Date_importante!$E$18:$E$38,0)),"")</f>
        <v/>
      </c>
    </row>
    <row r="228" spans="1:7" x14ac:dyDescent="0.25">
      <c r="A228" s="58" t="str">
        <f t="shared" si="3"/>
        <v>lundi</v>
      </c>
      <c r="B228" s="63">
        <v>43325</v>
      </c>
      <c r="C228" s="68"/>
      <c r="D228" s="64"/>
      <c r="E228" s="65"/>
      <c r="F228" s="66"/>
      <c r="G228" t="str">
        <f>IFERROR(INDEX(Date_importante!$D$18:$D$38,MATCH(BUDGET2018!B228,Date_importante!$E$18:$E$38,0)),"")</f>
        <v/>
      </c>
    </row>
    <row r="229" spans="1:7" x14ac:dyDescent="0.25">
      <c r="A229" s="58" t="str">
        <f t="shared" si="3"/>
        <v>mardi</v>
      </c>
      <c r="B229" s="63">
        <v>43326</v>
      </c>
      <c r="C229" s="68"/>
      <c r="D229" s="64"/>
      <c r="E229" s="65"/>
      <c r="F229" s="66"/>
      <c r="G229" t="str">
        <f>IFERROR(INDEX(Date_importante!$D$18:$D$38,MATCH(BUDGET2018!B229,Date_importante!$E$18:$E$38,0)),"")</f>
        <v/>
      </c>
    </row>
    <row r="230" spans="1:7" x14ac:dyDescent="0.25">
      <c r="A230" s="58" t="str">
        <f t="shared" si="3"/>
        <v>mercredi</v>
      </c>
      <c r="B230" s="63">
        <v>43327</v>
      </c>
      <c r="C230" s="68"/>
      <c r="D230" s="64"/>
      <c r="E230" s="65"/>
      <c r="F230" s="66"/>
      <c r="G230" t="str">
        <f>IFERROR(INDEX(Date_importante!$D$18:$D$38,MATCH(BUDGET2018!B230,Date_importante!$E$18:$E$38,0)),"")</f>
        <v/>
      </c>
    </row>
    <row r="231" spans="1:7" x14ac:dyDescent="0.25">
      <c r="A231" s="58" t="str">
        <f t="shared" si="3"/>
        <v>jeudi</v>
      </c>
      <c r="B231" s="63">
        <v>43328</v>
      </c>
      <c r="C231" s="68"/>
      <c r="D231" s="64"/>
      <c r="E231" s="65"/>
      <c r="F231" s="66"/>
      <c r="G231" t="str">
        <f>IFERROR(INDEX(Date_importante!$D$18:$D$38,MATCH(BUDGET2018!B231,Date_importante!$E$18:$E$38,0)),"")</f>
        <v/>
      </c>
    </row>
    <row r="232" spans="1:7" x14ac:dyDescent="0.25">
      <c r="A232" s="58" t="str">
        <f t="shared" si="3"/>
        <v>vendredi</v>
      </c>
      <c r="B232" s="63">
        <v>43329</v>
      </c>
      <c r="C232" s="68"/>
      <c r="D232" s="64"/>
      <c r="E232" s="65"/>
      <c r="F232" s="66"/>
      <c r="G232" t="str">
        <f>IFERROR(INDEX(Date_importante!$D$18:$D$38,MATCH(BUDGET2018!B232,Date_importante!$E$18:$E$38,0)),"")</f>
        <v/>
      </c>
    </row>
    <row r="233" spans="1:7" x14ac:dyDescent="0.25">
      <c r="A233" s="58" t="str">
        <f t="shared" si="3"/>
        <v>samedi</v>
      </c>
      <c r="B233" s="63">
        <v>43330</v>
      </c>
      <c r="C233" s="68"/>
      <c r="D233" s="64"/>
      <c r="E233" s="65"/>
      <c r="F233" s="66"/>
      <c r="G233" t="str">
        <f>IFERROR(INDEX(Date_importante!$D$18:$D$38,MATCH(BUDGET2018!B233,Date_importante!$E$18:$E$38,0)),"")</f>
        <v/>
      </c>
    </row>
    <row r="234" spans="1:7" x14ac:dyDescent="0.25">
      <c r="A234" s="58" t="str">
        <f t="shared" si="3"/>
        <v>dimanche</v>
      </c>
      <c r="B234" s="63">
        <v>43331</v>
      </c>
      <c r="C234" s="68"/>
      <c r="D234" s="64"/>
      <c r="E234" s="65"/>
      <c r="F234" s="66"/>
      <c r="G234" t="str">
        <f>IFERROR(INDEX(Date_importante!$D$18:$D$38,MATCH(BUDGET2018!B234,Date_importante!$E$18:$E$38,0)),"")</f>
        <v/>
      </c>
    </row>
    <row r="235" spans="1:7" x14ac:dyDescent="0.25">
      <c r="A235" s="58" t="str">
        <f t="shared" si="3"/>
        <v>lundi</v>
      </c>
      <c r="B235" s="63">
        <v>43332</v>
      </c>
      <c r="C235" s="68"/>
      <c r="D235" s="64"/>
      <c r="E235" s="65"/>
      <c r="F235" s="66"/>
      <c r="G235" t="str">
        <f>IFERROR(INDEX(Date_importante!$D$18:$D$38,MATCH(BUDGET2018!B235,Date_importante!$E$18:$E$38,0)),"")</f>
        <v/>
      </c>
    </row>
    <row r="236" spans="1:7" x14ac:dyDescent="0.25">
      <c r="A236" s="58" t="str">
        <f t="shared" si="3"/>
        <v>mardi</v>
      </c>
      <c r="B236" s="63">
        <v>43333</v>
      </c>
      <c r="C236" s="68"/>
      <c r="D236" s="64"/>
      <c r="E236" s="65"/>
      <c r="F236" s="66"/>
      <c r="G236" t="str">
        <f>IFERROR(INDEX(Date_importante!$D$18:$D$38,MATCH(BUDGET2018!B236,Date_importante!$E$18:$E$38,0)),"")</f>
        <v/>
      </c>
    </row>
    <row r="237" spans="1:7" x14ac:dyDescent="0.25">
      <c r="A237" s="58" t="str">
        <f t="shared" si="3"/>
        <v>mercredi</v>
      </c>
      <c r="B237" s="63">
        <v>43334</v>
      </c>
      <c r="C237" s="68"/>
      <c r="D237" s="64"/>
      <c r="E237" s="65"/>
      <c r="F237" s="66"/>
      <c r="G237" t="str">
        <f>IFERROR(INDEX(Date_importante!$D$18:$D$38,MATCH(BUDGET2018!B237,Date_importante!$E$18:$E$38,0)),"")</f>
        <v/>
      </c>
    </row>
    <row r="238" spans="1:7" x14ac:dyDescent="0.25">
      <c r="A238" s="58" t="str">
        <f t="shared" si="3"/>
        <v>jeudi</v>
      </c>
      <c r="B238" s="63">
        <v>43335</v>
      </c>
      <c r="C238" s="68"/>
      <c r="D238" s="64"/>
      <c r="E238" s="65"/>
      <c r="F238" s="66"/>
      <c r="G238" t="str">
        <f>IFERROR(INDEX(Date_importante!$D$18:$D$38,MATCH(BUDGET2018!B238,Date_importante!$E$18:$E$38,0)),"")</f>
        <v/>
      </c>
    </row>
    <row r="239" spans="1:7" x14ac:dyDescent="0.25">
      <c r="A239" s="58" t="str">
        <f t="shared" si="3"/>
        <v>vendredi</v>
      </c>
      <c r="B239" s="63">
        <v>43336</v>
      </c>
      <c r="C239" s="68"/>
      <c r="D239" s="64"/>
      <c r="E239" s="65"/>
      <c r="F239" s="66"/>
      <c r="G239" t="str">
        <f>IFERROR(INDEX(Date_importante!$D$18:$D$38,MATCH(BUDGET2018!B239,Date_importante!$E$18:$E$38,0)),"")</f>
        <v/>
      </c>
    </row>
    <row r="240" spans="1:7" x14ac:dyDescent="0.25">
      <c r="A240" s="58" t="str">
        <f t="shared" si="3"/>
        <v>samedi</v>
      </c>
      <c r="B240" s="63">
        <v>43337</v>
      </c>
      <c r="C240" s="68"/>
      <c r="D240" s="64"/>
      <c r="E240" s="65"/>
      <c r="F240" s="66"/>
      <c r="G240" t="str">
        <f>IFERROR(INDEX(Date_importante!$D$18:$D$38,MATCH(BUDGET2018!B240,Date_importante!$E$18:$E$38,0)),"")</f>
        <v/>
      </c>
    </row>
    <row r="241" spans="1:7" x14ac:dyDescent="0.25">
      <c r="A241" s="58" t="str">
        <f t="shared" si="3"/>
        <v>dimanche</v>
      </c>
      <c r="B241" s="63">
        <v>43338</v>
      </c>
      <c r="C241" s="68"/>
      <c r="D241" s="64"/>
      <c r="E241" s="65"/>
      <c r="F241" s="66"/>
      <c r="G241" t="str">
        <f>IFERROR(INDEX(Date_importante!$D$18:$D$38,MATCH(BUDGET2018!B241,Date_importante!$E$18:$E$38,0)),"")</f>
        <v/>
      </c>
    </row>
    <row r="242" spans="1:7" x14ac:dyDescent="0.25">
      <c r="A242" s="58" t="str">
        <f t="shared" si="3"/>
        <v>lundi</v>
      </c>
      <c r="B242" s="63">
        <v>43339</v>
      </c>
      <c r="C242" s="68"/>
      <c r="D242" s="64"/>
      <c r="E242" s="65"/>
      <c r="F242" s="66"/>
      <c r="G242" t="str">
        <f>IFERROR(INDEX(Date_importante!$D$18:$D$38,MATCH(BUDGET2018!B242,Date_importante!$E$18:$E$38,0)),"")</f>
        <v/>
      </c>
    </row>
    <row r="243" spans="1:7" x14ac:dyDescent="0.25">
      <c r="A243" s="58" t="str">
        <f t="shared" si="3"/>
        <v>mardi</v>
      </c>
      <c r="B243" s="63">
        <v>43340</v>
      </c>
      <c r="C243" s="68"/>
      <c r="D243" s="64"/>
      <c r="E243" s="65"/>
      <c r="F243" s="66"/>
      <c r="G243" t="str">
        <f>IFERROR(INDEX(Date_importante!$D$18:$D$38,MATCH(BUDGET2018!B243,Date_importante!$E$18:$E$38,0)),"")</f>
        <v/>
      </c>
    </row>
    <row r="244" spans="1:7" x14ac:dyDescent="0.25">
      <c r="A244" s="58" t="str">
        <f t="shared" si="3"/>
        <v>mercredi</v>
      </c>
      <c r="B244" s="63">
        <v>43341</v>
      </c>
      <c r="C244" s="68"/>
      <c r="D244" s="64"/>
      <c r="E244" s="65"/>
      <c r="F244" s="66"/>
      <c r="G244" t="str">
        <f>IFERROR(INDEX(Date_importante!$D$18:$D$38,MATCH(BUDGET2018!B244,Date_importante!$E$18:$E$38,0)),"")</f>
        <v/>
      </c>
    </row>
    <row r="245" spans="1:7" x14ac:dyDescent="0.25">
      <c r="A245" s="58" t="str">
        <f t="shared" si="3"/>
        <v>jeudi</v>
      </c>
      <c r="B245" s="63">
        <v>43342</v>
      </c>
      <c r="C245" s="68"/>
      <c r="D245" s="64"/>
      <c r="E245" s="65"/>
      <c r="F245" s="66"/>
      <c r="G245" t="str">
        <f>IFERROR(INDEX(Date_importante!$D$18:$D$38,MATCH(BUDGET2018!B245,Date_importante!$E$18:$E$38,0)),"")</f>
        <v/>
      </c>
    </row>
    <row r="246" spans="1:7" x14ac:dyDescent="0.25">
      <c r="A246" s="58" t="str">
        <f t="shared" si="3"/>
        <v>vendredi</v>
      </c>
      <c r="B246" s="63">
        <v>43343</v>
      </c>
      <c r="C246" s="68"/>
      <c r="D246" s="64"/>
      <c r="E246" s="65"/>
      <c r="F246" s="66"/>
      <c r="G246" t="str">
        <f>IFERROR(INDEX(Date_importante!$D$18:$D$38,MATCH(BUDGET2018!B246,Date_importante!$E$18:$E$38,0)),"")</f>
        <v/>
      </c>
    </row>
    <row r="247" spans="1:7" x14ac:dyDescent="0.25">
      <c r="A247" s="58" t="str">
        <f t="shared" si="3"/>
        <v>samedi</v>
      </c>
      <c r="B247" s="63">
        <v>43344</v>
      </c>
      <c r="C247" s="68"/>
      <c r="D247" s="64"/>
      <c r="E247" s="65"/>
      <c r="F247" s="66"/>
      <c r="G247" t="str">
        <f>IFERROR(INDEX(Date_importante!$D$18:$D$38,MATCH(BUDGET2018!B247,Date_importante!$E$18:$E$38,0)),"")</f>
        <v/>
      </c>
    </row>
    <row r="248" spans="1:7" x14ac:dyDescent="0.25">
      <c r="A248" s="58" t="str">
        <f t="shared" si="3"/>
        <v>dimanche</v>
      </c>
      <c r="B248" s="63">
        <v>43345</v>
      </c>
      <c r="C248" s="68"/>
      <c r="D248" s="64"/>
      <c r="E248" s="65"/>
      <c r="F248" s="66"/>
      <c r="G248" t="str">
        <f>IFERROR(INDEX(Date_importante!$D$18:$D$38,MATCH(BUDGET2018!B248,Date_importante!$E$18:$E$38,0)),"")</f>
        <v/>
      </c>
    </row>
    <row r="249" spans="1:7" x14ac:dyDescent="0.25">
      <c r="A249" s="58" t="str">
        <f t="shared" si="3"/>
        <v>lundi</v>
      </c>
      <c r="B249" s="63">
        <v>43346</v>
      </c>
      <c r="C249" s="68"/>
      <c r="D249" s="64"/>
      <c r="E249" s="65"/>
      <c r="F249" s="66"/>
      <c r="G249" t="str">
        <f>IFERROR(INDEX(Date_importante!$D$18:$D$38,MATCH(BUDGET2018!B249,Date_importante!$E$18:$E$38,0)),"")</f>
        <v/>
      </c>
    </row>
    <row r="250" spans="1:7" x14ac:dyDescent="0.25">
      <c r="A250" s="58" t="str">
        <f t="shared" si="3"/>
        <v>mardi</v>
      </c>
      <c r="B250" s="63">
        <v>43347</v>
      </c>
      <c r="C250" s="68"/>
      <c r="D250" s="64"/>
      <c r="E250" s="65"/>
      <c r="F250" s="66"/>
      <c r="G250" t="str">
        <f>IFERROR(INDEX(Date_importante!$D$18:$D$38,MATCH(BUDGET2018!B250,Date_importante!$E$18:$E$38,0)),"")</f>
        <v/>
      </c>
    </row>
    <row r="251" spans="1:7" x14ac:dyDescent="0.25">
      <c r="A251" s="58" t="str">
        <f t="shared" si="3"/>
        <v>mercredi</v>
      </c>
      <c r="B251" s="63">
        <v>43348</v>
      </c>
      <c r="C251" s="68"/>
      <c r="D251" s="64"/>
      <c r="E251" s="65"/>
      <c r="F251" s="66"/>
      <c r="G251" t="str">
        <f>IFERROR(INDEX(Date_importante!$D$18:$D$38,MATCH(BUDGET2018!B251,Date_importante!$E$18:$E$38,0)),"")</f>
        <v/>
      </c>
    </row>
    <row r="252" spans="1:7" x14ac:dyDescent="0.25">
      <c r="A252" s="58" t="str">
        <f t="shared" si="3"/>
        <v>jeudi</v>
      </c>
      <c r="B252" s="63">
        <v>43349</v>
      </c>
      <c r="C252" s="68"/>
      <c r="D252" s="64"/>
      <c r="E252" s="65"/>
      <c r="F252" s="66"/>
      <c r="G252" t="str">
        <f>IFERROR(INDEX(Date_importante!$D$18:$D$38,MATCH(BUDGET2018!B252,Date_importante!$E$18:$E$38,0)),"")</f>
        <v/>
      </c>
    </row>
    <row r="253" spans="1:7" x14ac:dyDescent="0.25">
      <c r="A253" s="58" t="str">
        <f t="shared" si="3"/>
        <v>vendredi</v>
      </c>
      <c r="B253" s="63">
        <v>43350</v>
      </c>
      <c r="C253" s="68"/>
      <c r="D253" s="64"/>
      <c r="E253" s="65"/>
      <c r="F253" s="66"/>
      <c r="G253" t="str">
        <f>IFERROR(INDEX(Date_importante!$D$18:$D$38,MATCH(BUDGET2018!B253,Date_importante!$E$18:$E$38,0)),"")</f>
        <v/>
      </c>
    </row>
    <row r="254" spans="1:7" x14ac:dyDescent="0.25">
      <c r="A254" s="58" t="str">
        <f t="shared" si="3"/>
        <v>samedi</v>
      </c>
      <c r="B254" s="63">
        <v>43351</v>
      </c>
      <c r="C254" s="68"/>
      <c r="D254" s="64"/>
      <c r="E254" s="65"/>
      <c r="F254" s="66"/>
      <c r="G254" t="str">
        <f>IFERROR(INDEX(Date_importante!$D$18:$D$38,MATCH(BUDGET2018!B254,Date_importante!$E$18:$E$38,0)),"")</f>
        <v/>
      </c>
    </row>
    <row r="255" spans="1:7" x14ac:dyDescent="0.25">
      <c r="A255" s="58" t="str">
        <f t="shared" si="3"/>
        <v>dimanche</v>
      </c>
      <c r="B255" s="63">
        <v>43352</v>
      </c>
      <c r="C255" s="68"/>
      <c r="D255" s="64"/>
      <c r="E255" s="65"/>
      <c r="F255" s="66"/>
      <c r="G255" t="str">
        <f>IFERROR(INDEX(Date_importante!$D$18:$D$38,MATCH(BUDGET2018!B255,Date_importante!$E$18:$E$38,0)),"")</f>
        <v/>
      </c>
    </row>
    <row r="256" spans="1:7" x14ac:dyDescent="0.25">
      <c r="A256" s="58" t="str">
        <f t="shared" si="3"/>
        <v>lundi</v>
      </c>
      <c r="B256" s="63">
        <v>43353</v>
      </c>
      <c r="C256" s="68"/>
      <c r="D256" s="64"/>
      <c r="E256" s="65"/>
      <c r="F256" s="66"/>
      <c r="G256" t="str">
        <f>IFERROR(INDEX(Date_importante!$D$18:$D$38,MATCH(BUDGET2018!B256,Date_importante!$E$18:$E$38,0)),"")</f>
        <v/>
      </c>
    </row>
    <row r="257" spans="1:7" x14ac:dyDescent="0.25">
      <c r="A257" s="58" t="str">
        <f t="shared" si="3"/>
        <v>mardi</v>
      </c>
      <c r="B257" s="63">
        <v>43354</v>
      </c>
      <c r="C257" s="68"/>
      <c r="D257" s="64"/>
      <c r="E257" s="65"/>
      <c r="F257" s="66"/>
      <c r="G257" t="str">
        <f>IFERROR(INDEX(Date_importante!$D$18:$D$38,MATCH(BUDGET2018!B257,Date_importante!$E$18:$E$38,0)),"")</f>
        <v/>
      </c>
    </row>
    <row r="258" spans="1:7" x14ac:dyDescent="0.25">
      <c r="A258" s="58" t="str">
        <f t="shared" si="3"/>
        <v>mercredi</v>
      </c>
      <c r="B258" s="63">
        <v>43355</v>
      </c>
      <c r="C258" s="68"/>
      <c r="D258" s="64"/>
      <c r="E258" s="65"/>
      <c r="F258" s="66"/>
      <c r="G258" t="str">
        <f>IFERROR(INDEX(Date_importante!$D$18:$D$38,MATCH(BUDGET2018!B258,Date_importante!$E$18:$E$38,0)),"")</f>
        <v/>
      </c>
    </row>
    <row r="259" spans="1:7" x14ac:dyDescent="0.25">
      <c r="A259" s="58" t="str">
        <f t="shared" si="3"/>
        <v>jeudi</v>
      </c>
      <c r="B259" s="63">
        <v>43356</v>
      </c>
      <c r="C259" s="68"/>
      <c r="D259" s="64"/>
      <c r="E259" s="65"/>
      <c r="F259" s="66"/>
      <c r="G259" t="str">
        <f>IFERROR(INDEX(Date_importante!$D$18:$D$38,MATCH(BUDGET2018!B259,Date_importante!$E$18:$E$38,0)),"")</f>
        <v/>
      </c>
    </row>
    <row r="260" spans="1:7" x14ac:dyDescent="0.25">
      <c r="A260" s="58" t="str">
        <f t="shared" si="3"/>
        <v>vendredi</v>
      </c>
      <c r="B260" s="63">
        <v>43357</v>
      </c>
      <c r="C260" s="68"/>
      <c r="D260" s="64"/>
      <c r="E260" s="65"/>
      <c r="F260" s="66"/>
      <c r="G260" t="str">
        <f>IFERROR(INDEX(Date_importante!$D$18:$D$38,MATCH(BUDGET2018!B260,Date_importante!$E$18:$E$38,0)),"")</f>
        <v/>
      </c>
    </row>
    <row r="261" spans="1:7" x14ac:dyDescent="0.25">
      <c r="A261" s="58" t="str">
        <f t="shared" ref="A261:A324" si="4">TEXT(B261,"jjjj")</f>
        <v>samedi</v>
      </c>
      <c r="B261" s="63">
        <v>43358</v>
      </c>
      <c r="C261" s="68"/>
      <c r="D261" s="64"/>
      <c r="E261" s="65"/>
      <c r="F261" s="66"/>
      <c r="G261" t="str">
        <f>IFERROR(INDEX(Date_importante!$D$18:$D$38,MATCH(BUDGET2018!B261,Date_importante!$E$18:$E$38,0)),"")</f>
        <v/>
      </c>
    </row>
    <row r="262" spans="1:7" x14ac:dyDescent="0.25">
      <c r="A262" s="58" t="str">
        <f t="shared" si="4"/>
        <v>dimanche</v>
      </c>
      <c r="B262" s="63">
        <v>43359</v>
      </c>
      <c r="C262" s="68"/>
      <c r="D262" s="64"/>
      <c r="E262" s="65"/>
      <c r="F262" s="66"/>
      <c r="G262" t="str">
        <f>IFERROR(INDEX(Date_importante!$D$18:$D$38,MATCH(BUDGET2018!B262,Date_importante!$E$18:$E$38,0)),"")</f>
        <v/>
      </c>
    </row>
    <row r="263" spans="1:7" x14ac:dyDescent="0.25">
      <c r="A263" s="58" t="str">
        <f t="shared" si="4"/>
        <v>lundi</v>
      </c>
      <c r="B263" s="63">
        <v>43360</v>
      </c>
      <c r="C263" s="68"/>
      <c r="D263" s="64"/>
      <c r="E263" s="65"/>
      <c r="F263" s="66"/>
      <c r="G263" t="str">
        <f>IFERROR(INDEX(Date_importante!$D$18:$D$38,MATCH(BUDGET2018!B263,Date_importante!$E$18:$E$38,0)),"")</f>
        <v/>
      </c>
    </row>
    <row r="264" spans="1:7" x14ac:dyDescent="0.25">
      <c r="A264" s="58" t="str">
        <f t="shared" si="4"/>
        <v>mardi</v>
      </c>
      <c r="B264" s="63">
        <v>43361</v>
      </c>
      <c r="C264" s="68"/>
      <c r="D264" s="64"/>
      <c r="E264" s="65"/>
      <c r="F264" s="66"/>
      <c r="G264" t="str">
        <f>IFERROR(INDEX(Date_importante!$D$18:$D$38,MATCH(BUDGET2018!B264,Date_importante!$E$18:$E$38,0)),"")</f>
        <v/>
      </c>
    </row>
    <row r="265" spans="1:7" x14ac:dyDescent="0.25">
      <c r="A265" s="58" t="str">
        <f t="shared" si="4"/>
        <v>mercredi</v>
      </c>
      <c r="B265" s="63">
        <v>43362</v>
      </c>
      <c r="C265" s="68"/>
      <c r="D265" s="64"/>
      <c r="E265" s="65"/>
      <c r="F265" s="66"/>
      <c r="G265" t="str">
        <f>IFERROR(INDEX(Date_importante!$D$18:$D$38,MATCH(BUDGET2018!B265,Date_importante!$E$18:$E$38,0)),"")</f>
        <v/>
      </c>
    </row>
    <row r="266" spans="1:7" x14ac:dyDescent="0.25">
      <c r="A266" s="58" t="str">
        <f t="shared" si="4"/>
        <v>jeudi</v>
      </c>
      <c r="B266" s="63">
        <v>43363</v>
      </c>
      <c r="C266" s="68"/>
      <c r="D266" s="64"/>
      <c r="E266" s="65"/>
      <c r="F266" s="66"/>
      <c r="G266" t="str">
        <f>IFERROR(INDEX(Date_importante!$D$18:$D$38,MATCH(BUDGET2018!B266,Date_importante!$E$18:$E$38,0)),"")</f>
        <v/>
      </c>
    </row>
    <row r="267" spans="1:7" x14ac:dyDescent="0.25">
      <c r="A267" s="58" t="str">
        <f t="shared" si="4"/>
        <v>vendredi</v>
      </c>
      <c r="B267" s="63">
        <v>43364</v>
      </c>
      <c r="C267" s="68"/>
      <c r="D267" s="64"/>
      <c r="E267" s="65"/>
      <c r="F267" s="66"/>
      <c r="G267" t="str">
        <f>IFERROR(INDEX(Date_importante!$D$18:$D$38,MATCH(BUDGET2018!B267,Date_importante!$E$18:$E$38,0)),"")</f>
        <v/>
      </c>
    </row>
    <row r="268" spans="1:7" x14ac:dyDescent="0.25">
      <c r="A268" s="58" t="str">
        <f t="shared" si="4"/>
        <v>samedi</v>
      </c>
      <c r="B268" s="63">
        <v>43365</v>
      </c>
      <c r="C268" s="68"/>
      <c r="D268" s="64"/>
      <c r="E268" s="65"/>
      <c r="F268" s="66"/>
      <c r="G268" t="str">
        <f>IFERROR(INDEX(Date_importante!$D$18:$D$38,MATCH(BUDGET2018!B268,Date_importante!$E$18:$E$38,0)),"")</f>
        <v/>
      </c>
    </row>
    <row r="269" spans="1:7" x14ac:dyDescent="0.25">
      <c r="A269" s="58" t="str">
        <f t="shared" si="4"/>
        <v>dimanche</v>
      </c>
      <c r="B269" s="63">
        <v>43366</v>
      </c>
      <c r="C269" s="68"/>
      <c r="D269" s="64"/>
      <c r="E269" s="65"/>
      <c r="F269" s="66"/>
      <c r="G269" t="str">
        <f>IFERROR(INDEX(Date_importante!$D$18:$D$38,MATCH(BUDGET2018!B269,Date_importante!$E$18:$E$38,0)),"")</f>
        <v/>
      </c>
    </row>
    <row r="270" spans="1:7" x14ac:dyDescent="0.25">
      <c r="A270" s="58" t="str">
        <f t="shared" si="4"/>
        <v>lundi</v>
      </c>
      <c r="B270" s="63">
        <v>43367</v>
      </c>
      <c r="C270" s="68"/>
      <c r="D270" s="64"/>
      <c r="E270" s="65"/>
      <c r="F270" s="66"/>
      <c r="G270" t="str">
        <f>IFERROR(INDEX(Date_importante!$D$18:$D$38,MATCH(BUDGET2018!B270,Date_importante!$E$18:$E$38,0)),"")</f>
        <v/>
      </c>
    </row>
    <row r="271" spans="1:7" x14ac:dyDescent="0.25">
      <c r="A271" s="58" t="str">
        <f t="shared" si="4"/>
        <v>mardi</v>
      </c>
      <c r="B271" s="63">
        <v>43368</v>
      </c>
      <c r="C271" s="68"/>
      <c r="D271" s="64"/>
      <c r="E271" s="65"/>
      <c r="F271" s="66"/>
      <c r="G271" t="str">
        <f>IFERROR(INDEX(Date_importante!$D$18:$D$38,MATCH(BUDGET2018!B271,Date_importante!$E$18:$E$38,0)),"")</f>
        <v/>
      </c>
    </row>
    <row r="272" spans="1:7" x14ac:dyDescent="0.25">
      <c r="A272" s="58" t="str">
        <f t="shared" si="4"/>
        <v>mercredi</v>
      </c>
      <c r="B272" s="63">
        <v>43369</v>
      </c>
      <c r="C272" s="68"/>
      <c r="D272" s="64"/>
      <c r="E272" s="65"/>
      <c r="F272" s="66"/>
      <c r="G272" t="str">
        <f>IFERROR(INDEX(Date_importante!$D$18:$D$38,MATCH(BUDGET2018!B272,Date_importante!$E$18:$E$38,0)),"")</f>
        <v/>
      </c>
    </row>
    <row r="273" spans="1:7" x14ac:dyDescent="0.25">
      <c r="A273" s="58" t="str">
        <f t="shared" si="4"/>
        <v>jeudi</v>
      </c>
      <c r="B273" s="63">
        <v>43370</v>
      </c>
      <c r="C273" s="68"/>
      <c r="D273" s="64"/>
      <c r="E273" s="65"/>
      <c r="F273" s="66"/>
      <c r="G273" t="str">
        <f>IFERROR(INDEX(Date_importante!$D$18:$D$38,MATCH(BUDGET2018!B273,Date_importante!$E$18:$E$38,0)),"")</f>
        <v/>
      </c>
    </row>
    <row r="274" spans="1:7" x14ac:dyDescent="0.25">
      <c r="A274" s="58" t="str">
        <f t="shared" si="4"/>
        <v>vendredi</v>
      </c>
      <c r="B274" s="63">
        <v>43371</v>
      </c>
      <c r="C274" s="68"/>
      <c r="D274" s="64"/>
      <c r="E274" s="65"/>
      <c r="F274" s="66"/>
      <c r="G274" t="str">
        <f>IFERROR(INDEX(Date_importante!$D$18:$D$38,MATCH(BUDGET2018!B274,Date_importante!$E$18:$E$38,0)),"")</f>
        <v/>
      </c>
    </row>
    <row r="275" spans="1:7" x14ac:dyDescent="0.25">
      <c r="A275" s="58" t="str">
        <f t="shared" si="4"/>
        <v>samedi</v>
      </c>
      <c r="B275" s="63">
        <v>43372</v>
      </c>
      <c r="C275" s="68"/>
      <c r="D275" s="64"/>
      <c r="E275" s="65"/>
      <c r="F275" s="66"/>
      <c r="G275" t="str">
        <f>IFERROR(INDEX(Date_importante!$D$18:$D$38,MATCH(BUDGET2018!B275,Date_importante!$E$18:$E$38,0)),"")</f>
        <v/>
      </c>
    </row>
    <row r="276" spans="1:7" x14ac:dyDescent="0.25">
      <c r="A276" s="58" t="str">
        <f t="shared" si="4"/>
        <v>dimanche</v>
      </c>
      <c r="B276" s="63">
        <v>43373</v>
      </c>
      <c r="C276" s="68"/>
      <c r="D276" s="64"/>
      <c r="E276" s="65"/>
      <c r="F276" s="66"/>
      <c r="G276" t="str">
        <f>IFERROR(INDEX(Date_importante!$D$18:$D$38,MATCH(BUDGET2018!B276,Date_importante!$E$18:$E$38,0)),"")</f>
        <v/>
      </c>
    </row>
    <row r="277" spans="1:7" x14ac:dyDescent="0.25">
      <c r="A277" s="58" t="str">
        <f t="shared" si="4"/>
        <v>lundi</v>
      </c>
      <c r="B277" s="63">
        <v>43374</v>
      </c>
      <c r="C277" s="68"/>
      <c r="D277" s="64"/>
      <c r="E277" s="65"/>
      <c r="F277" s="66"/>
      <c r="G277" t="str">
        <f>IFERROR(INDEX(Date_importante!$D$18:$D$38,MATCH(BUDGET2018!B277,Date_importante!$E$18:$E$38,0)),"")</f>
        <v/>
      </c>
    </row>
    <row r="278" spans="1:7" x14ac:dyDescent="0.25">
      <c r="A278" s="58" t="str">
        <f t="shared" si="4"/>
        <v>mardi</v>
      </c>
      <c r="B278" s="63">
        <v>43375</v>
      </c>
      <c r="C278" s="68"/>
      <c r="D278" s="64"/>
      <c r="E278" s="65"/>
      <c r="F278" s="66"/>
      <c r="G278" t="str">
        <f>IFERROR(INDEX(Date_importante!$D$18:$D$38,MATCH(BUDGET2018!B278,Date_importante!$E$18:$E$38,0)),"")</f>
        <v/>
      </c>
    </row>
    <row r="279" spans="1:7" x14ac:dyDescent="0.25">
      <c r="A279" s="58" t="str">
        <f t="shared" si="4"/>
        <v>mercredi</v>
      </c>
      <c r="B279" s="63">
        <v>43376</v>
      </c>
      <c r="C279" s="68"/>
      <c r="D279" s="64"/>
      <c r="E279" s="65"/>
      <c r="F279" s="66"/>
      <c r="G279" t="str">
        <f>IFERROR(INDEX(Date_importante!$D$18:$D$38,MATCH(BUDGET2018!B279,Date_importante!$E$18:$E$38,0)),"")</f>
        <v/>
      </c>
    </row>
    <row r="280" spans="1:7" x14ac:dyDescent="0.25">
      <c r="A280" s="58" t="str">
        <f t="shared" si="4"/>
        <v>jeudi</v>
      </c>
      <c r="B280" s="63">
        <v>43377</v>
      </c>
      <c r="C280" s="68"/>
      <c r="D280" s="64"/>
      <c r="E280" s="65"/>
      <c r="F280" s="66"/>
      <c r="G280" t="str">
        <f>IFERROR(INDEX(Date_importante!$D$18:$D$38,MATCH(BUDGET2018!B280,Date_importante!$E$18:$E$38,0)),"")</f>
        <v/>
      </c>
    </row>
    <row r="281" spans="1:7" x14ac:dyDescent="0.25">
      <c r="A281" s="58" t="str">
        <f t="shared" si="4"/>
        <v>vendredi</v>
      </c>
      <c r="B281" s="63">
        <v>43378</v>
      </c>
      <c r="C281" s="68"/>
      <c r="D281" s="64"/>
      <c r="E281" s="65"/>
      <c r="F281" s="66"/>
      <c r="G281" t="str">
        <f>IFERROR(INDEX(Date_importante!$D$18:$D$38,MATCH(BUDGET2018!B281,Date_importante!$E$18:$E$38,0)),"")</f>
        <v/>
      </c>
    </row>
    <row r="282" spans="1:7" x14ac:dyDescent="0.25">
      <c r="A282" s="58" t="str">
        <f t="shared" si="4"/>
        <v>samedi</v>
      </c>
      <c r="B282" s="63">
        <v>43379</v>
      </c>
      <c r="C282" s="68"/>
      <c r="D282" s="64"/>
      <c r="E282" s="65"/>
      <c r="F282" s="66"/>
      <c r="G282" t="str">
        <f>IFERROR(INDEX(Date_importante!$D$18:$D$38,MATCH(BUDGET2018!B282,Date_importante!$E$18:$E$38,0)),"")</f>
        <v/>
      </c>
    </row>
    <row r="283" spans="1:7" x14ac:dyDescent="0.25">
      <c r="A283" s="58" t="str">
        <f t="shared" si="4"/>
        <v>dimanche</v>
      </c>
      <c r="B283" s="63">
        <v>43380</v>
      </c>
      <c r="C283" s="68"/>
      <c r="D283" s="64"/>
      <c r="E283" s="65"/>
      <c r="F283" s="66"/>
      <c r="G283" t="str">
        <f>IFERROR(INDEX(Date_importante!$D$18:$D$38,MATCH(BUDGET2018!B283,Date_importante!$E$18:$E$38,0)),"")</f>
        <v>Fête des Grands Pères</v>
      </c>
    </row>
    <row r="284" spans="1:7" x14ac:dyDescent="0.25">
      <c r="A284" s="58" t="str">
        <f t="shared" si="4"/>
        <v>lundi</v>
      </c>
      <c r="B284" s="63">
        <v>43381</v>
      </c>
      <c r="C284" s="68"/>
      <c r="D284" s="64"/>
      <c r="E284" s="65"/>
      <c r="F284" s="66"/>
      <c r="G284" t="str">
        <f>IFERROR(INDEX(Date_importante!$D$18:$D$38,MATCH(BUDGET2018!B284,Date_importante!$E$18:$E$38,0)),"")</f>
        <v/>
      </c>
    </row>
    <row r="285" spans="1:7" x14ac:dyDescent="0.25">
      <c r="A285" s="58" t="str">
        <f t="shared" si="4"/>
        <v>mardi</v>
      </c>
      <c r="B285" s="63">
        <v>43382</v>
      </c>
      <c r="C285" s="68"/>
      <c r="D285" s="64"/>
      <c r="E285" s="65"/>
      <c r="F285" s="66"/>
      <c r="G285" t="str">
        <f>IFERROR(INDEX(Date_importante!$D$18:$D$38,MATCH(BUDGET2018!B285,Date_importante!$E$18:$E$38,0)),"")</f>
        <v/>
      </c>
    </row>
    <row r="286" spans="1:7" x14ac:dyDescent="0.25">
      <c r="A286" s="58" t="str">
        <f t="shared" si="4"/>
        <v>mercredi</v>
      </c>
      <c r="B286" s="63">
        <v>43383</v>
      </c>
      <c r="C286" s="68"/>
      <c r="D286" s="64"/>
      <c r="E286" s="65"/>
      <c r="F286" s="66"/>
      <c r="G286" t="str">
        <f>IFERROR(INDEX(Date_importante!$D$18:$D$38,MATCH(BUDGET2018!B286,Date_importante!$E$18:$E$38,0)),"")</f>
        <v/>
      </c>
    </row>
    <row r="287" spans="1:7" x14ac:dyDescent="0.25">
      <c r="A287" s="58" t="str">
        <f t="shared" si="4"/>
        <v>jeudi</v>
      </c>
      <c r="B287" s="63">
        <v>43384</v>
      </c>
      <c r="C287" s="68"/>
      <c r="D287" s="64"/>
      <c r="E287" s="65"/>
      <c r="F287" s="66"/>
      <c r="G287" t="str">
        <f>IFERROR(INDEX(Date_importante!$D$18:$D$38,MATCH(BUDGET2018!B287,Date_importante!$E$18:$E$38,0)),"")</f>
        <v/>
      </c>
    </row>
    <row r="288" spans="1:7" x14ac:dyDescent="0.25">
      <c r="A288" s="58" t="str">
        <f t="shared" si="4"/>
        <v>vendredi</v>
      </c>
      <c r="B288" s="63">
        <v>43385</v>
      </c>
      <c r="C288" s="68"/>
      <c r="D288" s="64"/>
      <c r="E288" s="65"/>
      <c r="F288" s="66"/>
      <c r="G288" t="str">
        <f>IFERROR(INDEX(Date_importante!$D$18:$D$38,MATCH(BUDGET2018!B288,Date_importante!$E$18:$E$38,0)),"")</f>
        <v/>
      </c>
    </row>
    <row r="289" spans="1:7" x14ac:dyDescent="0.25">
      <c r="A289" s="58" t="str">
        <f t="shared" si="4"/>
        <v>samedi</v>
      </c>
      <c r="B289" s="63">
        <v>43386</v>
      </c>
      <c r="C289" s="68"/>
      <c r="D289" s="64"/>
      <c r="E289" s="65"/>
      <c r="F289" s="66"/>
      <c r="G289" t="str">
        <f>IFERROR(INDEX(Date_importante!$D$18:$D$38,MATCH(BUDGET2018!B289,Date_importante!$E$18:$E$38,0)),"")</f>
        <v/>
      </c>
    </row>
    <row r="290" spans="1:7" x14ac:dyDescent="0.25">
      <c r="A290" s="58" t="str">
        <f t="shared" si="4"/>
        <v>dimanche</v>
      </c>
      <c r="B290" s="63">
        <v>43387</v>
      </c>
      <c r="C290" s="68"/>
      <c r="D290" s="64"/>
      <c r="E290" s="65"/>
      <c r="F290" s="66"/>
      <c r="G290" t="str">
        <f>IFERROR(INDEX(Date_importante!$D$18:$D$38,MATCH(BUDGET2018!B290,Date_importante!$E$18:$E$38,0)),"")</f>
        <v/>
      </c>
    </row>
    <row r="291" spans="1:7" x14ac:dyDescent="0.25">
      <c r="A291" s="58" t="str">
        <f t="shared" si="4"/>
        <v>lundi</v>
      </c>
      <c r="B291" s="63">
        <v>43388</v>
      </c>
      <c r="C291" s="68"/>
      <c r="D291" s="64"/>
      <c r="E291" s="65"/>
      <c r="F291" s="66"/>
      <c r="G291" t="str">
        <f>IFERROR(INDEX(Date_importante!$D$18:$D$38,MATCH(BUDGET2018!B291,Date_importante!$E$18:$E$38,0)),"")</f>
        <v/>
      </c>
    </row>
    <row r="292" spans="1:7" x14ac:dyDescent="0.25">
      <c r="A292" s="58" t="str">
        <f t="shared" si="4"/>
        <v>mardi</v>
      </c>
      <c r="B292" s="63">
        <v>43389</v>
      </c>
      <c r="C292" s="68"/>
      <c r="D292" s="64"/>
      <c r="E292" s="65"/>
      <c r="F292" s="66"/>
      <c r="G292" t="str">
        <f>IFERROR(INDEX(Date_importante!$D$18:$D$38,MATCH(BUDGET2018!B292,Date_importante!$E$18:$E$38,0)),"")</f>
        <v/>
      </c>
    </row>
    <row r="293" spans="1:7" x14ac:dyDescent="0.25">
      <c r="A293" s="58" t="str">
        <f t="shared" si="4"/>
        <v>mercredi</v>
      </c>
      <c r="B293" s="63">
        <v>43390</v>
      </c>
      <c r="C293" s="68"/>
      <c r="D293" s="64"/>
      <c r="E293" s="65"/>
      <c r="F293" s="66"/>
      <c r="G293" t="str">
        <f>IFERROR(INDEX(Date_importante!$D$18:$D$38,MATCH(BUDGET2018!B293,Date_importante!$E$18:$E$38,0)),"")</f>
        <v/>
      </c>
    </row>
    <row r="294" spans="1:7" x14ac:dyDescent="0.25">
      <c r="A294" s="58" t="str">
        <f t="shared" si="4"/>
        <v>jeudi</v>
      </c>
      <c r="B294" s="63">
        <v>43391</v>
      </c>
      <c r="C294" s="68"/>
      <c r="D294" s="64"/>
      <c r="E294" s="65"/>
      <c r="F294" s="66"/>
      <c r="G294" t="str">
        <f>IFERROR(INDEX(Date_importante!$D$18:$D$38,MATCH(BUDGET2018!B294,Date_importante!$E$18:$E$38,0)),"")</f>
        <v/>
      </c>
    </row>
    <row r="295" spans="1:7" x14ac:dyDescent="0.25">
      <c r="A295" s="58" t="str">
        <f t="shared" si="4"/>
        <v>vendredi</v>
      </c>
      <c r="B295" s="63">
        <v>43392</v>
      </c>
      <c r="C295" s="68"/>
      <c r="D295" s="64"/>
      <c r="E295" s="65"/>
      <c r="F295" s="66"/>
      <c r="G295" t="str">
        <f>IFERROR(INDEX(Date_importante!$D$18:$D$38,MATCH(BUDGET2018!B295,Date_importante!$E$18:$E$38,0)),"")</f>
        <v/>
      </c>
    </row>
    <row r="296" spans="1:7" x14ac:dyDescent="0.25">
      <c r="A296" s="58" t="str">
        <f t="shared" si="4"/>
        <v>samedi</v>
      </c>
      <c r="B296" s="63">
        <v>43393</v>
      </c>
      <c r="C296" s="68"/>
      <c r="D296" s="64"/>
      <c r="E296" s="65"/>
      <c r="F296" s="66"/>
      <c r="G296" t="str">
        <f>IFERROR(INDEX(Date_importante!$D$18:$D$38,MATCH(BUDGET2018!B296,Date_importante!$E$18:$E$38,0)),"")</f>
        <v>Vacances Toussain</v>
      </c>
    </row>
    <row r="297" spans="1:7" x14ac:dyDescent="0.25">
      <c r="A297" s="58" t="str">
        <f t="shared" si="4"/>
        <v>dimanche</v>
      </c>
      <c r="B297" s="63">
        <v>43394</v>
      </c>
      <c r="C297" s="68"/>
      <c r="D297" s="64"/>
      <c r="E297" s="65"/>
      <c r="F297" s="66"/>
      <c r="G297" t="str">
        <f>IFERROR(INDEX(Date_importante!$D$18:$D$38,MATCH(BUDGET2018!B297,Date_importante!$E$18:$E$38,0)),"")</f>
        <v/>
      </c>
    </row>
    <row r="298" spans="1:7" x14ac:dyDescent="0.25">
      <c r="A298" s="58" t="str">
        <f t="shared" si="4"/>
        <v>lundi</v>
      </c>
      <c r="B298" s="63">
        <v>43395</v>
      </c>
      <c r="C298" s="68"/>
      <c r="D298" s="64"/>
      <c r="E298" s="65"/>
      <c r="F298" s="66"/>
      <c r="G298" t="str">
        <f>IFERROR(INDEX(Date_importante!$D$18:$D$38,MATCH(BUDGET2018!B298,Date_importante!$E$18:$E$38,0)),"")</f>
        <v/>
      </c>
    </row>
    <row r="299" spans="1:7" x14ac:dyDescent="0.25">
      <c r="A299" s="58" t="str">
        <f t="shared" si="4"/>
        <v>mardi</v>
      </c>
      <c r="B299" s="63">
        <v>43396</v>
      </c>
      <c r="C299" s="68"/>
      <c r="D299" s="64"/>
      <c r="E299" s="65"/>
      <c r="F299" s="66"/>
      <c r="G299" t="str">
        <f>IFERROR(INDEX(Date_importante!$D$18:$D$38,MATCH(BUDGET2018!B299,Date_importante!$E$18:$E$38,0)),"")</f>
        <v/>
      </c>
    </row>
    <row r="300" spans="1:7" x14ac:dyDescent="0.25">
      <c r="A300" s="58" t="str">
        <f t="shared" si="4"/>
        <v>mercredi</v>
      </c>
      <c r="B300" s="63">
        <v>43397</v>
      </c>
      <c r="C300" s="68"/>
      <c r="D300" s="64"/>
      <c r="E300" s="65"/>
      <c r="F300" s="66"/>
      <c r="G300" t="str">
        <f>IFERROR(INDEX(Date_importante!$D$18:$D$38,MATCH(BUDGET2018!B300,Date_importante!$E$18:$E$38,0)),"")</f>
        <v/>
      </c>
    </row>
    <row r="301" spans="1:7" x14ac:dyDescent="0.25">
      <c r="A301" s="58" t="str">
        <f t="shared" si="4"/>
        <v>jeudi</v>
      </c>
      <c r="B301" s="63">
        <v>43398</v>
      </c>
      <c r="C301" s="68"/>
      <c r="D301" s="64"/>
      <c r="E301" s="65"/>
      <c r="F301" s="66"/>
      <c r="G301" t="str">
        <f>IFERROR(INDEX(Date_importante!$D$18:$D$38,MATCH(BUDGET2018!B301,Date_importante!$E$18:$E$38,0)),"")</f>
        <v/>
      </c>
    </row>
    <row r="302" spans="1:7" x14ac:dyDescent="0.25">
      <c r="A302" s="58" t="str">
        <f t="shared" si="4"/>
        <v>vendredi</v>
      </c>
      <c r="B302" s="63">
        <v>43399</v>
      </c>
      <c r="C302" s="68"/>
      <c r="D302" s="64"/>
      <c r="E302" s="65"/>
      <c r="F302" s="66"/>
      <c r="G302" t="str">
        <f>IFERROR(INDEX(Date_importante!$D$18:$D$38,MATCH(BUDGET2018!B302,Date_importante!$E$18:$E$38,0)),"")</f>
        <v/>
      </c>
    </row>
    <row r="303" spans="1:7" x14ac:dyDescent="0.25">
      <c r="A303" s="58" t="str">
        <f t="shared" si="4"/>
        <v>samedi</v>
      </c>
      <c r="B303" s="63">
        <v>43400</v>
      </c>
      <c r="C303" s="68"/>
      <c r="D303" s="64"/>
      <c r="E303" s="65"/>
      <c r="F303" s="66"/>
      <c r="G303" t="str">
        <f>IFERROR(INDEX(Date_importante!$D$18:$D$38,MATCH(BUDGET2018!B303,Date_importante!$E$18:$E$38,0)),"")</f>
        <v/>
      </c>
    </row>
    <row r="304" spans="1:7" x14ac:dyDescent="0.25">
      <c r="A304" s="58" t="str">
        <f t="shared" si="4"/>
        <v>dimanche</v>
      </c>
      <c r="B304" s="63">
        <v>43401</v>
      </c>
      <c r="C304" s="68"/>
      <c r="D304" s="64"/>
      <c r="E304" s="65"/>
      <c r="F304" s="66"/>
      <c r="G304" t="str">
        <f>IFERROR(INDEX(Date_importante!$D$18:$D$38,MATCH(BUDGET2018!B304,Date_importante!$E$18:$E$38,0)),"")</f>
        <v/>
      </c>
    </row>
    <row r="305" spans="1:7" x14ac:dyDescent="0.25">
      <c r="A305" s="58" t="str">
        <f t="shared" si="4"/>
        <v>lundi</v>
      </c>
      <c r="B305" s="63">
        <v>43402</v>
      </c>
      <c r="C305" s="68"/>
      <c r="D305" s="64"/>
      <c r="E305" s="65"/>
      <c r="F305" s="66"/>
      <c r="G305" t="str">
        <f>IFERROR(INDEX(Date_importante!$D$18:$D$38,MATCH(BUDGET2018!B305,Date_importante!$E$18:$E$38,0)),"")</f>
        <v/>
      </c>
    </row>
    <row r="306" spans="1:7" x14ac:dyDescent="0.25">
      <c r="A306" s="58" t="str">
        <f t="shared" si="4"/>
        <v>mardi</v>
      </c>
      <c r="B306" s="63">
        <v>43403</v>
      </c>
      <c r="C306" s="68"/>
      <c r="D306" s="64"/>
      <c r="E306" s="65"/>
      <c r="F306" s="66"/>
      <c r="G306" t="str">
        <f>IFERROR(INDEX(Date_importante!$D$18:$D$38,MATCH(BUDGET2018!B306,Date_importante!$E$18:$E$38,0)),"")</f>
        <v/>
      </c>
    </row>
    <row r="307" spans="1:7" x14ac:dyDescent="0.25">
      <c r="A307" s="58" t="str">
        <f t="shared" si="4"/>
        <v>mercredi</v>
      </c>
      <c r="B307" s="63">
        <v>43404</v>
      </c>
      <c r="C307" s="68"/>
      <c r="D307" s="64"/>
      <c r="E307" s="65"/>
      <c r="F307" s="66"/>
      <c r="G307" t="str">
        <f>IFERROR(INDEX(Date_importante!$D$18:$D$38,MATCH(BUDGET2018!B307,Date_importante!$E$18:$E$38,0)),"")</f>
        <v/>
      </c>
    </row>
    <row r="308" spans="1:7" x14ac:dyDescent="0.25">
      <c r="A308" s="58" t="str">
        <f t="shared" si="4"/>
        <v>jeudi</v>
      </c>
      <c r="B308" s="63">
        <v>43405</v>
      </c>
      <c r="C308" s="68"/>
      <c r="D308" s="64"/>
      <c r="E308" s="65"/>
      <c r="F308" s="66"/>
      <c r="G308" t="str">
        <f>IFERROR(INDEX(Date_importante!$D$18:$D$38,MATCH(BUDGET2018!B308,Date_importante!$E$18:$E$38,0)),"")</f>
        <v/>
      </c>
    </row>
    <row r="309" spans="1:7" x14ac:dyDescent="0.25">
      <c r="A309" s="58" t="str">
        <f t="shared" si="4"/>
        <v>vendredi</v>
      </c>
      <c r="B309" s="63">
        <v>43406</v>
      </c>
      <c r="C309" s="68"/>
      <c r="D309" s="64"/>
      <c r="E309" s="65"/>
      <c r="F309" s="66"/>
      <c r="G309" t="str">
        <f>IFERROR(INDEX(Date_importante!$D$18:$D$38,MATCH(BUDGET2018!B309,Date_importante!$E$18:$E$38,0)),"")</f>
        <v/>
      </c>
    </row>
    <row r="310" spans="1:7" x14ac:dyDescent="0.25">
      <c r="A310" s="58" t="str">
        <f t="shared" si="4"/>
        <v>samedi</v>
      </c>
      <c r="B310" s="63">
        <v>43407</v>
      </c>
      <c r="C310" s="68"/>
      <c r="D310" s="64"/>
      <c r="E310" s="65"/>
      <c r="F310" s="66"/>
      <c r="G310" t="str">
        <f>IFERROR(INDEX(Date_importante!$D$18:$D$38,MATCH(BUDGET2018!B310,Date_importante!$E$18:$E$38,0)),"")</f>
        <v/>
      </c>
    </row>
    <row r="311" spans="1:7" x14ac:dyDescent="0.25">
      <c r="A311" s="58" t="str">
        <f t="shared" si="4"/>
        <v>dimanche</v>
      </c>
      <c r="B311" s="63">
        <v>43408</v>
      </c>
      <c r="C311" s="68"/>
      <c r="D311" s="64"/>
      <c r="E311" s="65"/>
      <c r="F311" s="66"/>
      <c r="G311" t="str">
        <f>IFERROR(INDEX(Date_importante!$D$18:$D$38,MATCH(BUDGET2018!B311,Date_importante!$E$18:$E$38,0)),"")</f>
        <v/>
      </c>
    </row>
    <row r="312" spans="1:7" x14ac:dyDescent="0.25">
      <c r="A312" s="58" t="str">
        <f t="shared" si="4"/>
        <v>lundi</v>
      </c>
      <c r="B312" s="63">
        <v>43409</v>
      </c>
      <c r="C312" s="68"/>
      <c r="D312" s="64"/>
      <c r="E312" s="65"/>
      <c r="F312" s="66"/>
      <c r="G312" t="str">
        <f>IFERROR(INDEX(Date_importante!$D$18:$D$38,MATCH(BUDGET2018!B312,Date_importante!$E$18:$E$38,0)),"")</f>
        <v/>
      </c>
    </row>
    <row r="313" spans="1:7" x14ac:dyDescent="0.25">
      <c r="A313" s="58" t="str">
        <f t="shared" si="4"/>
        <v>mardi</v>
      </c>
      <c r="B313" s="63">
        <v>43410</v>
      </c>
      <c r="C313" s="68"/>
      <c r="D313" s="64"/>
      <c r="E313" s="65"/>
      <c r="F313" s="66"/>
      <c r="G313" t="str">
        <f>IFERROR(INDEX(Date_importante!$D$18:$D$38,MATCH(BUDGET2018!B313,Date_importante!$E$18:$E$38,0)),"")</f>
        <v/>
      </c>
    </row>
    <row r="314" spans="1:7" x14ac:dyDescent="0.25">
      <c r="A314" s="58" t="str">
        <f t="shared" si="4"/>
        <v>mercredi</v>
      </c>
      <c r="B314" s="63">
        <v>43411</v>
      </c>
      <c r="C314" s="68"/>
      <c r="D314" s="64"/>
      <c r="E314" s="65"/>
      <c r="F314" s="66"/>
      <c r="G314" t="str">
        <f>IFERROR(INDEX(Date_importante!$D$18:$D$38,MATCH(BUDGET2018!B314,Date_importante!$E$18:$E$38,0)),"")</f>
        <v/>
      </c>
    </row>
    <row r="315" spans="1:7" x14ac:dyDescent="0.25">
      <c r="A315" s="58" t="str">
        <f t="shared" si="4"/>
        <v>jeudi</v>
      </c>
      <c r="B315" s="63">
        <v>43412</v>
      </c>
      <c r="C315" s="68"/>
      <c r="D315" s="64"/>
      <c r="E315" s="65"/>
      <c r="F315" s="66"/>
      <c r="G315" t="str">
        <f>IFERROR(INDEX(Date_importante!$D$18:$D$38,MATCH(BUDGET2018!B315,Date_importante!$E$18:$E$38,0)),"")</f>
        <v/>
      </c>
    </row>
    <row r="316" spans="1:7" x14ac:dyDescent="0.25">
      <c r="A316" s="58" t="str">
        <f t="shared" si="4"/>
        <v>vendredi</v>
      </c>
      <c r="B316" s="63">
        <v>43413</v>
      </c>
      <c r="C316" s="68"/>
      <c r="D316" s="64"/>
      <c r="E316" s="65"/>
      <c r="F316" s="66"/>
      <c r="G316" t="str">
        <f>IFERROR(INDEX(Date_importante!$D$18:$D$38,MATCH(BUDGET2018!B316,Date_importante!$E$18:$E$38,0)),"")</f>
        <v/>
      </c>
    </row>
    <row r="317" spans="1:7" x14ac:dyDescent="0.25">
      <c r="A317" s="58" t="str">
        <f t="shared" si="4"/>
        <v>samedi</v>
      </c>
      <c r="B317" s="63">
        <v>43414</v>
      </c>
      <c r="C317" s="68"/>
      <c r="D317" s="64"/>
      <c r="E317" s="65"/>
      <c r="F317" s="66"/>
      <c r="G317" t="str">
        <f>IFERROR(INDEX(Date_importante!$D$18:$D$38,MATCH(BUDGET2018!B317,Date_importante!$E$18:$E$38,0)),"")</f>
        <v/>
      </c>
    </row>
    <row r="318" spans="1:7" x14ac:dyDescent="0.25">
      <c r="A318" s="58" t="str">
        <f t="shared" si="4"/>
        <v>dimanche</v>
      </c>
      <c r="B318" s="63">
        <v>43415</v>
      </c>
      <c r="C318" s="68"/>
      <c r="D318" s="64"/>
      <c r="E318" s="65"/>
      <c r="F318" s="66"/>
      <c r="G318" t="str">
        <f>IFERROR(INDEX(Date_importante!$D$18:$D$38,MATCH(BUDGET2018!B318,Date_importante!$E$18:$E$38,0)),"")</f>
        <v/>
      </c>
    </row>
    <row r="319" spans="1:7" x14ac:dyDescent="0.25">
      <c r="A319" s="58" t="str">
        <f t="shared" si="4"/>
        <v>lundi</v>
      </c>
      <c r="B319" s="63">
        <v>43416</v>
      </c>
      <c r="C319" s="68"/>
      <c r="D319" s="64"/>
      <c r="E319" s="65"/>
      <c r="F319" s="66"/>
      <c r="G319" t="str">
        <f>IFERROR(INDEX(Date_importante!$D$18:$D$38,MATCH(BUDGET2018!B319,Date_importante!$E$18:$E$38,0)),"")</f>
        <v/>
      </c>
    </row>
    <row r="320" spans="1:7" x14ac:dyDescent="0.25">
      <c r="A320" s="58" t="str">
        <f t="shared" si="4"/>
        <v>mardi</v>
      </c>
      <c r="B320" s="63">
        <v>43417</v>
      </c>
      <c r="C320" s="68"/>
      <c r="D320" s="64"/>
      <c r="E320" s="65"/>
      <c r="F320" s="66"/>
      <c r="G320" t="str">
        <f>IFERROR(INDEX(Date_importante!$D$18:$D$38,MATCH(BUDGET2018!B320,Date_importante!$E$18:$E$38,0)),"")</f>
        <v/>
      </c>
    </row>
    <row r="321" spans="1:7" x14ac:dyDescent="0.25">
      <c r="A321" s="58" t="str">
        <f t="shared" si="4"/>
        <v>mercredi</v>
      </c>
      <c r="B321" s="63">
        <v>43418</v>
      </c>
      <c r="C321" s="68"/>
      <c r="D321" s="64"/>
      <c r="E321" s="65"/>
      <c r="F321" s="66"/>
      <c r="G321" t="str">
        <f>IFERROR(INDEX(Date_importante!$D$18:$D$38,MATCH(BUDGET2018!B321,Date_importante!$E$18:$E$38,0)),"")</f>
        <v/>
      </c>
    </row>
    <row r="322" spans="1:7" x14ac:dyDescent="0.25">
      <c r="A322" s="58" t="str">
        <f t="shared" si="4"/>
        <v>jeudi</v>
      </c>
      <c r="B322" s="63">
        <v>43419</v>
      </c>
      <c r="C322" s="68"/>
      <c r="D322" s="64"/>
      <c r="E322" s="65"/>
      <c r="F322" s="66"/>
      <c r="G322" t="str">
        <f>IFERROR(INDEX(Date_importante!$D$18:$D$38,MATCH(BUDGET2018!B322,Date_importante!$E$18:$E$38,0)),"")</f>
        <v/>
      </c>
    </row>
    <row r="323" spans="1:7" x14ac:dyDescent="0.25">
      <c r="A323" s="58" t="str">
        <f t="shared" si="4"/>
        <v>vendredi</v>
      </c>
      <c r="B323" s="63">
        <v>43420</v>
      </c>
      <c r="C323" s="68"/>
      <c r="D323" s="64"/>
      <c r="E323" s="65"/>
      <c r="F323" s="66"/>
      <c r="G323" t="str">
        <f>IFERROR(INDEX(Date_importante!$D$18:$D$38,MATCH(BUDGET2018!B323,Date_importante!$E$18:$E$38,0)),"")</f>
        <v/>
      </c>
    </row>
    <row r="324" spans="1:7" x14ac:dyDescent="0.25">
      <c r="A324" s="58" t="str">
        <f t="shared" si="4"/>
        <v>samedi</v>
      </c>
      <c r="B324" s="63">
        <v>43421</v>
      </c>
      <c r="C324" s="68"/>
      <c r="D324" s="64"/>
      <c r="E324" s="65"/>
      <c r="F324" s="66"/>
      <c r="G324" t="str">
        <f>IFERROR(INDEX(Date_importante!$D$18:$D$38,MATCH(BUDGET2018!B324,Date_importante!$E$18:$E$38,0)),"")</f>
        <v/>
      </c>
    </row>
    <row r="325" spans="1:7" x14ac:dyDescent="0.25">
      <c r="A325" s="58" t="str">
        <f t="shared" ref="A325:A368" si="5">TEXT(B325,"jjjj")</f>
        <v>dimanche</v>
      </c>
      <c r="B325" s="63">
        <v>43422</v>
      </c>
      <c r="C325" s="68"/>
      <c r="D325" s="64"/>
      <c r="E325" s="65"/>
      <c r="F325" s="66"/>
      <c r="G325" t="str">
        <f>IFERROR(INDEX(Date_importante!$D$18:$D$38,MATCH(BUDGET2018!B325,Date_importante!$E$18:$E$38,0)),"")</f>
        <v/>
      </c>
    </row>
    <row r="326" spans="1:7" x14ac:dyDescent="0.25">
      <c r="A326" s="58" t="str">
        <f t="shared" si="5"/>
        <v>lundi</v>
      </c>
      <c r="B326" s="63">
        <v>43423</v>
      </c>
      <c r="C326" s="68"/>
      <c r="D326" s="64"/>
      <c r="E326" s="65"/>
      <c r="F326" s="66"/>
      <c r="G326" t="str">
        <f>IFERROR(INDEX(Date_importante!$D$18:$D$38,MATCH(BUDGET2018!B326,Date_importante!$E$18:$E$38,0)),"")</f>
        <v/>
      </c>
    </row>
    <row r="327" spans="1:7" x14ac:dyDescent="0.25">
      <c r="A327" s="58" t="str">
        <f t="shared" si="5"/>
        <v>mardi</v>
      </c>
      <c r="B327" s="63">
        <v>43424</v>
      </c>
      <c r="C327" s="68"/>
      <c r="D327" s="64"/>
      <c r="E327" s="65"/>
      <c r="F327" s="66"/>
      <c r="G327" t="str">
        <f>IFERROR(INDEX(Date_importante!$D$18:$D$38,MATCH(BUDGET2018!B327,Date_importante!$E$18:$E$38,0)),"")</f>
        <v/>
      </c>
    </row>
    <row r="328" spans="1:7" x14ac:dyDescent="0.25">
      <c r="A328" s="58" t="str">
        <f t="shared" si="5"/>
        <v>mercredi</v>
      </c>
      <c r="B328" s="63">
        <v>43425</v>
      </c>
      <c r="C328" s="68"/>
      <c r="D328" s="64"/>
      <c r="E328" s="65"/>
      <c r="F328" s="66"/>
      <c r="G328" t="str">
        <f>IFERROR(INDEX(Date_importante!$D$18:$D$38,MATCH(BUDGET2018!B328,Date_importante!$E$18:$E$38,0)),"")</f>
        <v/>
      </c>
    </row>
    <row r="329" spans="1:7" x14ac:dyDescent="0.25">
      <c r="A329" s="58" t="str">
        <f t="shared" si="5"/>
        <v>jeudi</v>
      </c>
      <c r="B329" s="63">
        <v>43426</v>
      </c>
      <c r="C329" s="68"/>
      <c r="D329" s="64"/>
      <c r="E329" s="65"/>
      <c r="F329" s="66"/>
      <c r="G329" t="str">
        <f>IFERROR(INDEX(Date_importante!$D$18:$D$38,MATCH(BUDGET2018!B329,Date_importante!$E$18:$E$38,0)),"")</f>
        <v/>
      </c>
    </row>
    <row r="330" spans="1:7" x14ac:dyDescent="0.25">
      <c r="A330" s="58" t="str">
        <f t="shared" si="5"/>
        <v>vendredi</v>
      </c>
      <c r="B330" s="63">
        <v>43427</v>
      </c>
      <c r="C330" s="68"/>
      <c r="D330" s="64"/>
      <c r="E330" s="65"/>
      <c r="F330" s="66"/>
      <c r="G330" t="str">
        <f>IFERROR(INDEX(Date_importante!$D$18:$D$38,MATCH(BUDGET2018!B330,Date_importante!$E$18:$E$38,0)),"")</f>
        <v/>
      </c>
    </row>
    <row r="331" spans="1:7" x14ac:dyDescent="0.25">
      <c r="A331" s="58" t="str">
        <f t="shared" si="5"/>
        <v>samedi</v>
      </c>
      <c r="B331" s="63">
        <v>43428</v>
      </c>
      <c r="C331" s="68"/>
      <c r="D331" s="64"/>
      <c r="E331" s="65"/>
      <c r="F331" s="66"/>
      <c r="G331" t="str">
        <f>IFERROR(INDEX(Date_importante!$D$18:$D$38,MATCH(BUDGET2018!B331,Date_importante!$E$18:$E$38,0)),"")</f>
        <v/>
      </c>
    </row>
    <row r="332" spans="1:7" x14ac:dyDescent="0.25">
      <c r="A332" s="58" t="str">
        <f t="shared" si="5"/>
        <v>dimanche</v>
      </c>
      <c r="B332" s="63">
        <v>43429</v>
      </c>
      <c r="C332" s="68"/>
      <c r="D332" s="64"/>
      <c r="E332" s="65"/>
      <c r="F332" s="66"/>
      <c r="G332" t="str">
        <f>IFERROR(INDEX(Date_importante!$D$18:$D$38,MATCH(BUDGET2018!B332,Date_importante!$E$18:$E$38,0)),"")</f>
        <v/>
      </c>
    </row>
    <row r="333" spans="1:7" x14ac:dyDescent="0.25">
      <c r="A333" s="58" t="str">
        <f t="shared" si="5"/>
        <v>lundi</v>
      </c>
      <c r="B333" s="63">
        <v>43430</v>
      </c>
      <c r="C333" s="68"/>
      <c r="D333" s="64"/>
      <c r="E333" s="65"/>
      <c r="F333" s="66"/>
      <c r="G333" t="str">
        <f>IFERROR(INDEX(Date_importante!$D$18:$D$38,MATCH(BUDGET2018!B333,Date_importante!$E$18:$E$38,0)),"")</f>
        <v/>
      </c>
    </row>
    <row r="334" spans="1:7" x14ac:dyDescent="0.25">
      <c r="A334" s="58" t="str">
        <f t="shared" si="5"/>
        <v>mardi</v>
      </c>
      <c r="B334" s="63">
        <v>43431</v>
      </c>
      <c r="C334" s="68"/>
      <c r="D334" s="64"/>
      <c r="E334" s="65"/>
      <c r="F334" s="66"/>
      <c r="G334" t="str">
        <f>IFERROR(INDEX(Date_importante!$D$18:$D$38,MATCH(BUDGET2018!B334,Date_importante!$E$18:$E$38,0)),"")</f>
        <v/>
      </c>
    </row>
    <row r="335" spans="1:7" x14ac:dyDescent="0.25">
      <c r="A335" s="58" t="str">
        <f t="shared" si="5"/>
        <v>mercredi</v>
      </c>
      <c r="B335" s="63">
        <v>43432</v>
      </c>
      <c r="C335" s="68"/>
      <c r="D335" s="64"/>
      <c r="E335" s="65"/>
      <c r="F335" s="66"/>
      <c r="G335" t="str">
        <f>IFERROR(INDEX(Date_importante!$D$18:$D$38,MATCH(BUDGET2018!B335,Date_importante!$E$18:$E$38,0)),"")</f>
        <v/>
      </c>
    </row>
    <row r="336" spans="1:7" x14ac:dyDescent="0.25">
      <c r="A336" s="58" t="str">
        <f t="shared" si="5"/>
        <v>jeudi</v>
      </c>
      <c r="B336" s="63">
        <v>43433</v>
      </c>
      <c r="C336" s="68"/>
      <c r="D336" s="64"/>
      <c r="E336" s="65"/>
      <c r="F336" s="66"/>
      <c r="G336" t="str">
        <f>IFERROR(INDEX(Date_importante!$D$18:$D$38,MATCH(BUDGET2018!B336,Date_importante!$E$18:$E$38,0)),"")</f>
        <v/>
      </c>
    </row>
    <row r="337" spans="1:7" x14ac:dyDescent="0.25">
      <c r="A337" s="58" t="str">
        <f t="shared" si="5"/>
        <v>vendredi</v>
      </c>
      <c r="B337" s="63">
        <v>43434</v>
      </c>
      <c r="C337" s="68"/>
      <c r="D337" s="64"/>
      <c r="E337" s="65"/>
      <c r="F337" s="66"/>
      <c r="G337" t="str">
        <f>IFERROR(INDEX(Date_importante!$D$18:$D$38,MATCH(BUDGET2018!B337,Date_importante!$E$18:$E$38,0)),"")</f>
        <v/>
      </c>
    </row>
    <row r="338" spans="1:7" x14ac:dyDescent="0.25">
      <c r="A338" s="58" t="str">
        <f t="shared" si="5"/>
        <v>samedi</v>
      </c>
      <c r="B338" s="63">
        <v>43435</v>
      </c>
      <c r="C338" s="68"/>
      <c r="D338" s="64"/>
      <c r="E338" s="65"/>
      <c r="F338" s="66"/>
      <c r="G338" t="str">
        <f>IFERROR(INDEX(Date_importante!$D$18:$D$38,MATCH(BUDGET2018!B338,Date_importante!$E$18:$E$38,0)),"")</f>
        <v/>
      </c>
    </row>
    <row r="339" spans="1:7" x14ac:dyDescent="0.25">
      <c r="A339" s="58" t="str">
        <f t="shared" si="5"/>
        <v>dimanche</v>
      </c>
      <c r="B339" s="63">
        <v>43436</v>
      </c>
      <c r="C339" s="68"/>
      <c r="D339" s="64"/>
      <c r="E339" s="65"/>
      <c r="F339" s="66"/>
      <c r="G339" t="str">
        <f>IFERROR(INDEX(Date_importante!$D$18:$D$38,MATCH(BUDGET2018!B339,Date_importante!$E$18:$E$38,0)),"")</f>
        <v/>
      </c>
    </row>
    <row r="340" spans="1:7" x14ac:dyDescent="0.25">
      <c r="A340" s="58" t="str">
        <f t="shared" si="5"/>
        <v>lundi</v>
      </c>
      <c r="B340" s="63">
        <v>43437</v>
      </c>
      <c r="C340" s="68"/>
      <c r="D340" s="64"/>
      <c r="E340" s="65"/>
      <c r="F340" s="66"/>
      <c r="G340" t="str">
        <f>IFERROR(INDEX(Date_importante!$D$18:$D$38,MATCH(BUDGET2018!B340,Date_importante!$E$18:$E$38,0)),"")</f>
        <v/>
      </c>
    </row>
    <row r="341" spans="1:7" x14ac:dyDescent="0.25">
      <c r="A341" s="58" t="str">
        <f t="shared" si="5"/>
        <v>mardi</v>
      </c>
      <c r="B341" s="63">
        <v>43438</v>
      </c>
      <c r="C341" s="68"/>
      <c r="D341" s="64"/>
      <c r="E341" s="65"/>
      <c r="F341" s="66"/>
      <c r="G341" t="str">
        <f>IFERROR(INDEX(Date_importante!$D$18:$D$38,MATCH(BUDGET2018!B341,Date_importante!$E$18:$E$38,0)),"")</f>
        <v/>
      </c>
    </row>
    <row r="342" spans="1:7" x14ac:dyDescent="0.25">
      <c r="A342" s="58" t="str">
        <f t="shared" si="5"/>
        <v>mercredi</v>
      </c>
      <c r="B342" s="63">
        <v>43439</v>
      </c>
      <c r="C342" s="68"/>
      <c r="D342" s="64"/>
      <c r="E342" s="65"/>
      <c r="F342" s="66"/>
      <c r="G342" t="str">
        <f>IFERROR(INDEX(Date_importante!$D$18:$D$38,MATCH(BUDGET2018!B342,Date_importante!$E$18:$E$38,0)),"")</f>
        <v/>
      </c>
    </row>
    <row r="343" spans="1:7" x14ac:dyDescent="0.25">
      <c r="A343" s="58" t="str">
        <f t="shared" si="5"/>
        <v>jeudi</v>
      </c>
      <c r="B343" s="63">
        <v>43440</v>
      </c>
      <c r="C343" s="68"/>
      <c r="D343" s="64"/>
      <c r="E343" s="65"/>
      <c r="F343" s="66"/>
      <c r="G343" t="str">
        <f>IFERROR(INDEX(Date_importante!$D$18:$D$38,MATCH(BUDGET2018!B343,Date_importante!$E$18:$E$38,0)),"")</f>
        <v>Fête de la Saint-Nicolas</v>
      </c>
    </row>
    <row r="344" spans="1:7" x14ac:dyDescent="0.25">
      <c r="A344" s="58" t="str">
        <f t="shared" si="5"/>
        <v>vendredi</v>
      </c>
      <c r="B344" s="63">
        <v>43441</v>
      </c>
      <c r="C344" s="68"/>
      <c r="D344" s="64"/>
      <c r="E344" s="65"/>
      <c r="F344" s="66"/>
      <c r="G344" t="str">
        <f>IFERROR(INDEX(Date_importante!$D$18:$D$38,MATCH(BUDGET2018!B344,Date_importante!$E$18:$E$38,0)),"")</f>
        <v/>
      </c>
    </row>
    <row r="345" spans="1:7" x14ac:dyDescent="0.25">
      <c r="A345" s="58" t="str">
        <f t="shared" si="5"/>
        <v>samedi</v>
      </c>
      <c r="B345" s="63">
        <v>43442</v>
      </c>
      <c r="C345" s="68"/>
      <c r="D345" s="64"/>
      <c r="E345" s="65"/>
      <c r="F345" s="66"/>
      <c r="G345" t="str">
        <f>IFERROR(INDEX(Date_importante!$D$18:$D$38,MATCH(BUDGET2018!B345,Date_importante!$E$18:$E$38,0)),"")</f>
        <v/>
      </c>
    </row>
    <row r="346" spans="1:7" x14ac:dyDescent="0.25">
      <c r="A346" s="58" t="str">
        <f t="shared" si="5"/>
        <v>dimanche</v>
      </c>
      <c r="B346" s="63">
        <v>43443</v>
      </c>
      <c r="C346" s="68"/>
      <c r="D346" s="64"/>
      <c r="E346" s="65"/>
      <c r="F346" s="66"/>
      <c r="G346" t="str">
        <f>IFERROR(INDEX(Date_importante!$D$18:$D$38,MATCH(BUDGET2018!B346,Date_importante!$E$18:$E$38,0)),"")</f>
        <v/>
      </c>
    </row>
    <row r="347" spans="1:7" x14ac:dyDescent="0.25">
      <c r="A347" s="58" t="str">
        <f t="shared" si="5"/>
        <v>lundi</v>
      </c>
      <c r="B347" s="63">
        <v>43444</v>
      </c>
      <c r="C347" s="68"/>
      <c r="D347" s="64"/>
      <c r="E347" s="65"/>
      <c r="F347" s="66"/>
      <c r="G347" t="str">
        <f>IFERROR(INDEX(Date_importante!$D$18:$D$38,MATCH(BUDGET2018!B347,Date_importante!$E$18:$E$38,0)),"")</f>
        <v/>
      </c>
    </row>
    <row r="348" spans="1:7" x14ac:dyDescent="0.25">
      <c r="A348" s="58" t="str">
        <f t="shared" si="5"/>
        <v>mardi</v>
      </c>
      <c r="B348" s="63">
        <v>43445</v>
      </c>
      <c r="C348" s="68"/>
      <c r="D348" s="64"/>
      <c r="E348" s="65"/>
      <c r="F348" s="66"/>
      <c r="G348" t="str">
        <f>IFERROR(INDEX(Date_importante!$D$18:$D$38,MATCH(BUDGET2018!B348,Date_importante!$E$18:$E$38,0)),"")</f>
        <v/>
      </c>
    </row>
    <row r="349" spans="1:7" x14ac:dyDescent="0.25">
      <c r="A349" s="58" t="str">
        <f t="shared" si="5"/>
        <v>mercredi</v>
      </c>
      <c r="B349" s="63">
        <v>43446</v>
      </c>
      <c r="C349" s="68"/>
      <c r="D349" s="64"/>
      <c r="E349" s="65"/>
      <c r="F349" s="66"/>
      <c r="G349" t="str">
        <f>IFERROR(INDEX(Date_importante!$D$18:$D$38,MATCH(BUDGET2018!B349,Date_importante!$E$18:$E$38,0)),"")</f>
        <v/>
      </c>
    </row>
    <row r="350" spans="1:7" x14ac:dyDescent="0.25">
      <c r="A350" s="58" t="str">
        <f t="shared" si="5"/>
        <v>jeudi</v>
      </c>
      <c r="B350" s="63">
        <v>43447</v>
      </c>
      <c r="C350" s="68"/>
      <c r="D350" s="64"/>
      <c r="E350" s="65"/>
      <c r="F350" s="66"/>
      <c r="G350" t="str">
        <f>IFERROR(INDEX(Date_importante!$D$18:$D$38,MATCH(BUDGET2018!B350,Date_importante!$E$18:$E$38,0)),"")</f>
        <v/>
      </c>
    </row>
    <row r="351" spans="1:7" x14ac:dyDescent="0.25">
      <c r="A351" s="58" t="str">
        <f t="shared" si="5"/>
        <v>vendredi</v>
      </c>
      <c r="B351" s="63">
        <v>43448</v>
      </c>
      <c r="C351" s="68"/>
      <c r="D351" s="64"/>
      <c r="E351" s="65"/>
      <c r="F351" s="66"/>
      <c r="G351" t="str">
        <f>IFERROR(INDEX(Date_importante!$D$18:$D$38,MATCH(BUDGET2018!B351,Date_importante!$E$18:$E$38,0)),"")</f>
        <v/>
      </c>
    </row>
    <row r="352" spans="1:7" x14ac:dyDescent="0.25">
      <c r="A352" s="58" t="str">
        <f t="shared" si="5"/>
        <v>samedi</v>
      </c>
      <c r="B352" s="63">
        <v>43449</v>
      </c>
      <c r="C352" s="68"/>
      <c r="D352" s="64"/>
      <c r="E352" s="65"/>
      <c r="F352" s="66"/>
      <c r="G352" t="str">
        <f>IFERROR(INDEX(Date_importante!$D$18:$D$38,MATCH(BUDGET2018!B352,Date_importante!$E$18:$E$38,0)),"")</f>
        <v/>
      </c>
    </row>
    <row r="353" spans="1:7" x14ac:dyDescent="0.25">
      <c r="A353" s="58" t="str">
        <f t="shared" si="5"/>
        <v>dimanche</v>
      </c>
      <c r="B353" s="63">
        <v>43450</v>
      </c>
      <c r="C353" s="68"/>
      <c r="D353" s="64"/>
      <c r="E353" s="65"/>
      <c r="F353" s="66"/>
      <c r="G353" t="str">
        <f>IFERROR(INDEX(Date_importante!$D$18:$D$38,MATCH(BUDGET2018!B353,Date_importante!$E$18:$E$38,0)),"")</f>
        <v/>
      </c>
    </row>
    <row r="354" spans="1:7" x14ac:dyDescent="0.25">
      <c r="A354" s="58" t="str">
        <f t="shared" si="5"/>
        <v>lundi</v>
      </c>
      <c r="B354" s="63">
        <v>43451</v>
      </c>
      <c r="C354" s="68"/>
      <c r="D354" s="64"/>
      <c r="E354" s="65"/>
      <c r="F354" s="66"/>
      <c r="G354" t="str">
        <f>IFERROR(INDEX(Date_importante!$D$18:$D$38,MATCH(BUDGET2018!B354,Date_importante!$E$18:$E$38,0)),"")</f>
        <v/>
      </c>
    </row>
    <row r="355" spans="1:7" x14ac:dyDescent="0.25">
      <c r="A355" s="58" t="str">
        <f t="shared" si="5"/>
        <v>mardi</v>
      </c>
      <c r="B355" s="63">
        <v>43452</v>
      </c>
      <c r="C355" s="68"/>
      <c r="D355" s="64"/>
      <c r="E355" s="65"/>
      <c r="F355" s="66"/>
      <c r="G355" t="str">
        <f>IFERROR(INDEX(Date_importante!$D$18:$D$38,MATCH(BUDGET2018!B355,Date_importante!$E$18:$E$38,0)),"")</f>
        <v/>
      </c>
    </row>
    <row r="356" spans="1:7" x14ac:dyDescent="0.25">
      <c r="A356" s="58" t="str">
        <f t="shared" si="5"/>
        <v>mercredi</v>
      </c>
      <c r="B356" s="63">
        <v>43453</v>
      </c>
      <c r="C356" s="68"/>
      <c r="D356" s="64"/>
      <c r="E356" s="65"/>
      <c r="F356" s="66"/>
      <c r="G356" t="str">
        <f>IFERROR(INDEX(Date_importante!$D$18:$D$38,MATCH(BUDGET2018!B356,Date_importante!$E$18:$E$38,0)),"")</f>
        <v/>
      </c>
    </row>
    <row r="357" spans="1:7" x14ac:dyDescent="0.25">
      <c r="A357" s="58" t="str">
        <f t="shared" si="5"/>
        <v>jeudi</v>
      </c>
      <c r="B357" s="63">
        <v>43454</v>
      </c>
      <c r="C357" s="68"/>
      <c r="D357" s="64"/>
      <c r="E357" s="65"/>
      <c r="F357" s="66"/>
      <c r="G357" t="str">
        <f>IFERROR(INDEX(Date_importante!$D$18:$D$38,MATCH(BUDGET2018!B357,Date_importante!$E$18:$E$38,0)),"")</f>
        <v/>
      </c>
    </row>
    <row r="358" spans="1:7" x14ac:dyDescent="0.25">
      <c r="A358" s="58" t="str">
        <f t="shared" si="5"/>
        <v>vendredi</v>
      </c>
      <c r="B358" s="63">
        <v>43455</v>
      </c>
      <c r="C358" s="68"/>
      <c r="D358" s="64"/>
      <c r="E358" s="65"/>
      <c r="F358" s="66"/>
      <c r="G358" t="str">
        <f>IFERROR(INDEX(Date_importante!$D$18:$D$38,MATCH(BUDGET2018!B358,Date_importante!$E$18:$E$38,0)),"")</f>
        <v/>
      </c>
    </row>
    <row r="359" spans="1:7" x14ac:dyDescent="0.25">
      <c r="A359" s="58" t="str">
        <f t="shared" si="5"/>
        <v>samedi</v>
      </c>
      <c r="B359" s="63">
        <v>43456</v>
      </c>
      <c r="C359" s="68"/>
      <c r="D359" s="64"/>
      <c r="E359" s="65"/>
      <c r="F359" s="66"/>
      <c r="G359" t="str">
        <f>IFERROR(INDEX(Date_importante!$D$18:$D$38,MATCH(BUDGET2018!B359,Date_importante!$E$18:$E$38,0)),"")</f>
        <v>Vacances noel (2)</v>
      </c>
    </row>
    <row r="360" spans="1:7" x14ac:dyDescent="0.25">
      <c r="A360" s="58" t="str">
        <f t="shared" si="5"/>
        <v>dimanche</v>
      </c>
      <c r="B360" s="63">
        <v>43457</v>
      </c>
      <c r="C360" s="68"/>
      <c r="D360" s="64"/>
      <c r="E360" s="65"/>
      <c r="F360" s="66"/>
      <c r="G360" t="str">
        <f>IFERROR(INDEX(Date_importante!$D$18:$D$38,MATCH(BUDGET2018!B360,Date_importante!$E$18:$E$38,0)),"")</f>
        <v>Vacances noel</v>
      </c>
    </row>
    <row r="361" spans="1:7" x14ac:dyDescent="0.25">
      <c r="A361" s="58" t="str">
        <f t="shared" si="5"/>
        <v>lundi</v>
      </c>
      <c r="B361" s="63">
        <v>43458</v>
      </c>
      <c r="C361" s="68"/>
      <c r="D361" s="64"/>
      <c r="E361" s="65"/>
      <c r="F361" s="66"/>
      <c r="G361" t="str">
        <f>IFERROR(INDEX(Date_importante!$D$18:$D$38,MATCH(BUDGET2018!B361,Date_importante!$E$18:$E$38,0)),"")</f>
        <v/>
      </c>
    </row>
    <row r="362" spans="1:7" x14ac:dyDescent="0.25">
      <c r="A362" s="58" t="str">
        <f t="shared" si="5"/>
        <v>mardi</v>
      </c>
      <c r="B362" s="63">
        <v>43459</v>
      </c>
      <c r="C362" s="68"/>
      <c r="D362" s="64"/>
      <c r="E362" s="65"/>
      <c r="F362" s="66"/>
      <c r="G362" t="str">
        <f>IFERROR(INDEX(Date_importante!$D$18:$D$38,MATCH(BUDGET2018!B362,Date_importante!$E$18:$E$38,0)),"")</f>
        <v/>
      </c>
    </row>
    <row r="363" spans="1:7" x14ac:dyDescent="0.25">
      <c r="A363" s="58" t="str">
        <f t="shared" si="5"/>
        <v>mercredi</v>
      </c>
      <c r="B363" s="63">
        <v>43460</v>
      </c>
      <c r="C363" s="68"/>
      <c r="D363" s="64"/>
      <c r="E363" s="65"/>
      <c r="F363" s="66"/>
      <c r="G363" t="str">
        <f>IFERROR(INDEX(Date_importante!$D$18:$D$38,MATCH(BUDGET2018!B363,Date_importante!$E$18:$E$38,0)),"")</f>
        <v/>
      </c>
    </row>
    <row r="364" spans="1:7" x14ac:dyDescent="0.25">
      <c r="A364" s="58" t="str">
        <f t="shared" si="5"/>
        <v>jeudi</v>
      </c>
      <c r="B364" s="63">
        <v>43461</v>
      </c>
      <c r="C364" s="68"/>
      <c r="D364" s="64"/>
      <c r="E364" s="65"/>
      <c r="F364" s="66"/>
      <c r="G364" t="str">
        <f>IFERROR(INDEX(Date_importante!$D$18:$D$38,MATCH(BUDGET2018!B364,Date_importante!$E$18:$E$38,0)),"")</f>
        <v/>
      </c>
    </row>
    <row r="365" spans="1:7" x14ac:dyDescent="0.25">
      <c r="A365" s="58" t="str">
        <f t="shared" si="5"/>
        <v>vendredi</v>
      </c>
      <c r="B365" s="63">
        <v>43462</v>
      </c>
      <c r="C365" s="68"/>
      <c r="D365" s="64"/>
      <c r="E365" s="65"/>
      <c r="F365" s="66"/>
      <c r="G365" t="str">
        <f>IFERROR(INDEX(Date_importante!$D$18:$D$38,MATCH(BUDGET2018!B365,Date_importante!$E$18:$E$38,0)),"")</f>
        <v/>
      </c>
    </row>
    <row r="366" spans="1:7" x14ac:dyDescent="0.25">
      <c r="A366" s="58" t="str">
        <f t="shared" si="5"/>
        <v>samedi</v>
      </c>
      <c r="B366" s="63">
        <v>43463</v>
      </c>
      <c r="C366" s="68"/>
      <c r="D366" s="64"/>
      <c r="E366" s="65"/>
      <c r="F366" s="66"/>
      <c r="G366" t="str">
        <f>IFERROR(INDEX(Date_importante!$D$18:$D$38,MATCH(BUDGET2018!B366,Date_importante!$E$18:$E$38,0)),"")</f>
        <v/>
      </c>
    </row>
    <row r="367" spans="1:7" x14ac:dyDescent="0.25">
      <c r="A367" s="58" t="str">
        <f t="shared" si="5"/>
        <v>dimanche</v>
      </c>
      <c r="B367" s="63">
        <v>43464</v>
      </c>
      <c r="C367" s="68"/>
      <c r="D367" s="64"/>
      <c r="E367" s="65"/>
      <c r="F367" s="66"/>
      <c r="G367" t="str">
        <f>IFERROR(INDEX(Date_importante!$D$18:$D$38,MATCH(BUDGET2018!B367,Date_importante!$E$18:$E$38,0)),"")</f>
        <v/>
      </c>
    </row>
    <row r="368" spans="1:7" x14ac:dyDescent="0.25">
      <c r="A368" s="58" t="str">
        <f t="shared" si="5"/>
        <v>lundi</v>
      </c>
      <c r="B368" s="63">
        <v>43465</v>
      </c>
      <c r="C368" s="68"/>
      <c r="D368" s="64"/>
      <c r="E368" s="65"/>
      <c r="F368" s="66"/>
      <c r="G368" t="str">
        <f>IFERROR(INDEX(Date_importante!$D$18:$D$38,MATCH(BUDGET2018!B368,Date_importante!$E$18:$E$38,0)),"")</f>
        <v/>
      </c>
    </row>
  </sheetData>
  <mergeCells count="2">
    <mergeCell ref="D2:F2"/>
    <mergeCell ref="G2:G3"/>
  </mergeCells>
  <conditionalFormatting sqref="B4">
    <cfRule type="expression" dxfId="17" priority="3">
      <formula>B4=INDEX(ferie,MATCH(B4,ferie,0))</formula>
    </cfRule>
  </conditionalFormatting>
  <conditionalFormatting sqref="B4:B368">
    <cfRule type="expression" dxfId="16" priority="2">
      <formula>B4=INDEX(ferie,MATCH(B4,ferie,0))</formula>
    </cfRule>
  </conditionalFormatting>
  <conditionalFormatting sqref="A4:G368">
    <cfRule type="expression" dxfId="15" priority="1">
      <formula>$A4="dimanche"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FF00"/>
  </sheetPr>
  <dimension ref="A1:AA36"/>
  <sheetViews>
    <sheetView zoomScaleNormal="100" workbookViewId="0">
      <selection activeCell="G1" sqref="G1"/>
    </sheetView>
  </sheetViews>
  <sheetFormatPr baseColWidth="10" defaultRowHeight="15" x14ac:dyDescent="0.25"/>
  <cols>
    <col min="1" max="1" width="2" bestFit="1" customWidth="1"/>
    <col min="4" max="4" width="12" bestFit="1" customWidth="1"/>
    <col min="5" max="5" width="12" customWidth="1"/>
    <col min="6" max="6" width="12" bestFit="1" customWidth="1"/>
    <col min="8" max="8" width="11.42578125" customWidth="1"/>
    <col min="9" max="9" width="6.85546875" customWidth="1"/>
    <col min="10" max="10" width="16.5703125" style="1" customWidth="1"/>
    <col min="11" max="11" width="7.7109375" style="1" customWidth="1"/>
    <col min="12" max="12" width="9.7109375" style="1" customWidth="1"/>
    <col min="13" max="15" width="6.140625" customWidth="1"/>
    <col min="16" max="16" width="6.7109375" customWidth="1"/>
    <col min="17" max="20" width="6.140625" customWidth="1"/>
    <col min="21" max="21" width="8.5703125" customWidth="1"/>
    <col min="22" max="22" width="11.42578125" customWidth="1"/>
    <col min="23" max="23" width="7.5703125" customWidth="1"/>
    <col min="24" max="24" width="5" bestFit="1" customWidth="1"/>
    <col min="26" max="26" width="30" customWidth="1"/>
    <col min="27" max="27" width="28.85546875" customWidth="1"/>
  </cols>
  <sheetData>
    <row r="1" spans="1:27" ht="34.5" customHeight="1" x14ac:dyDescent="0.25">
      <c r="D1" s="4" t="s">
        <v>13</v>
      </c>
      <c r="E1" s="4" t="s">
        <v>14</v>
      </c>
      <c r="F1" s="4" t="s">
        <v>1</v>
      </c>
      <c r="G1" s="4" t="s">
        <v>15</v>
      </c>
      <c r="H1" s="5" t="s">
        <v>16</v>
      </c>
      <c r="I1" s="6" t="s">
        <v>17</v>
      </c>
      <c r="J1" s="7" t="s">
        <v>18</v>
      </c>
      <c r="K1" s="8" t="s">
        <v>19</v>
      </c>
      <c r="L1" s="9" t="s">
        <v>20</v>
      </c>
      <c r="M1" s="152" t="s">
        <v>21</v>
      </c>
      <c r="N1" s="153"/>
      <c r="O1" s="154" t="s">
        <v>22</v>
      </c>
      <c r="P1" s="155"/>
      <c r="Q1" s="156" t="s">
        <v>23</v>
      </c>
      <c r="R1" s="157"/>
      <c r="S1" s="158" t="s">
        <v>24</v>
      </c>
      <c r="T1" s="159"/>
      <c r="U1" s="160" t="s">
        <v>0</v>
      </c>
      <c r="V1" s="161"/>
      <c r="W1" s="10" t="s">
        <v>25</v>
      </c>
      <c r="X1" s="11" t="s">
        <v>26</v>
      </c>
      <c r="Y1" s="11" t="s">
        <v>27</v>
      </c>
      <c r="Z1" s="95" t="s">
        <v>59</v>
      </c>
      <c r="AA1" s="57" t="s">
        <v>60</v>
      </c>
    </row>
    <row r="2" spans="1:27" x14ac:dyDescent="0.25">
      <c r="A2">
        <f t="shared" ref="A2:A32" si="0">WEEKDAY(C2)</f>
        <v>3</v>
      </c>
      <c r="B2" s="2" t="str">
        <f>TEXT(C2,"jjjj")</f>
        <v>mardi</v>
      </c>
      <c r="C2" s="12">
        <v>43221</v>
      </c>
      <c r="D2" s="13">
        <f>INDEX(BUDGET2018!$C$4:$C$368,MATCH(CA!C2,BUDGET2018!$B$4:$B$368,0))</f>
        <v>0</v>
      </c>
      <c r="E2" s="13">
        <f>INDEX(BUDGET2018!$D$4:$D$368,MATCH(CA!C2,BUDGET2018!$B$4:$B$368,0))</f>
        <v>0</v>
      </c>
      <c r="F2" s="3"/>
      <c r="G2" s="14">
        <f>IFERROR((F2-D2)/D2,0)</f>
        <v>0</v>
      </c>
      <c r="H2" s="15">
        <f>IFERROR((F2-E2)/E2,0)</f>
        <v>0</v>
      </c>
      <c r="I2" s="16"/>
      <c r="J2" s="17" t="str">
        <f>IF(F2="","",F2/I2)</f>
        <v/>
      </c>
      <c r="K2" s="17">
        <f>I2*15.6</f>
        <v>0</v>
      </c>
      <c r="L2" s="18" t="e">
        <f t="shared" ref="L2:L32" si="1">K2/F2</f>
        <v>#DIV/0!</v>
      </c>
      <c r="M2" s="19"/>
      <c r="N2" s="20"/>
      <c r="O2" s="21"/>
      <c r="P2" s="22"/>
      <c r="Q2" s="23"/>
      <c r="R2" s="24"/>
      <c r="S2" s="25"/>
      <c r="T2" s="26"/>
      <c r="U2" s="27"/>
      <c r="V2" s="28" t="e">
        <f>U2/F2</f>
        <v>#DIV/0!</v>
      </c>
      <c r="W2" s="29"/>
      <c r="X2" s="30"/>
      <c r="Y2" s="30"/>
      <c r="Z2" s="92"/>
      <c r="AA2" s="93"/>
    </row>
    <row r="3" spans="1:27" x14ac:dyDescent="0.25">
      <c r="A3">
        <f t="shared" si="0"/>
        <v>4</v>
      </c>
      <c r="B3" s="2" t="str">
        <f t="shared" ref="B3:B32" si="2">TEXT(C3,"jjjj")</f>
        <v>mercredi</v>
      </c>
      <c r="C3" s="12">
        <f>C2+1</f>
        <v>43222</v>
      </c>
      <c r="D3" s="13">
        <f>INDEX(BUDGET2018!$C$4:$C$368,MATCH(CA!C3,BUDGET2018!$B$4:$B$368,0))</f>
        <v>0</v>
      </c>
      <c r="E3" s="13">
        <f>INDEX(BUDGET2018!$D$4:$D$368,MATCH(CA!C3,BUDGET2018!$B$4:$B$368,0))</f>
        <v>0</v>
      </c>
      <c r="F3" s="3"/>
      <c r="G3" s="14">
        <f t="shared" ref="G3:G32" si="3">IFERROR((F3-D3)/D3,0)</f>
        <v>0</v>
      </c>
      <c r="H3" s="15">
        <f t="shared" ref="H3:H32" si="4">IFERROR((F3-E3)/E3,0)</f>
        <v>0</v>
      </c>
      <c r="I3" s="16"/>
      <c r="J3" s="17" t="str">
        <f t="shared" ref="J3:J32" si="5">IF(F3="","",F3/I3)</f>
        <v/>
      </c>
      <c r="K3" s="17">
        <f t="shared" ref="K3:K32" si="6">I3*15.6</f>
        <v>0</v>
      </c>
      <c r="L3" s="18" t="e">
        <f t="shared" si="1"/>
        <v>#DIV/0!</v>
      </c>
      <c r="M3" s="19"/>
      <c r="N3" s="20"/>
      <c r="O3" s="21"/>
      <c r="P3" s="22"/>
      <c r="Q3" s="23"/>
      <c r="R3" s="24"/>
      <c r="S3" s="25"/>
      <c r="T3" s="26"/>
      <c r="U3" s="27"/>
      <c r="V3" s="28" t="e">
        <f t="shared" ref="V3:V31" si="7">U3/F3</f>
        <v>#DIV/0!</v>
      </c>
      <c r="W3" s="29"/>
      <c r="X3" s="30"/>
      <c r="Y3" s="30"/>
      <c r="Z3" s="92"/>
      <c r="AA3" s="93"/>
    </row>
    <row r="4" spans="1:27" x14ac:dyDescent="0.25">
      <c r="A4">
        <f t="shared" si="0"/>
        <v>5</v>
      </c>
      <c r="B4" s="2" t="str">
        <f t="shared" si="2"/>
        <v>jeudi</v>
      </c>
      <c r="C4" s="12">
        <f t="shared" ref="C4:C28" si="8">C3+1</f>
        <v>43223</v>
      </c>
      <c r="D4" s="13">
        <f>INDEX(BUDGET2018!$C$4:$C$368,MATCH(CA!C4,BUDGET2018!$B$4:$B$368,0))</f>
        <v>0</v>
      </c>
      <c r="E4" s="13">
        <f>INDEX(BUDGET2018!$D$4:$D$368,MATCH(CA!C4,BUDGET2018!$B$4:$B$368,0))</f>
        <v>0</v>
      </c>
      <c r="F4" s="3"/>
      <c r="G4" s="14">
        <f t="shared" si="3"/>
        <v>0</v>
      </c>
      <c r="H4" s="15">
        <f t="shared" si="4"/>
        <v>0</v>
      </c>
      <c r="I4" s="16"/>
      <c r="J4" s="17" t="str">
        <f t="shared" si="5"/>
        <v/>
      </c>
      <c r="K4" s="17">
        <f t="shared" si="6"/>
        <v>0</v>
      </c>
      <c r="L4" s="18" t="e">
        <f t="shared" si="1"/>
        <v>#DIV/0!</v>
      </c>
      <c r="M4" s="19"/>
      <c r="N4" s="20"/>
      <c r="O4" s="21"/>
      <c r="P4" s="22"/>
      <c r="Q4" s="23"/>
      <c r="R4" s="24"/>
      <c r="S4" s="25"/>
      <c r="T4" s="26"/>
      <c r="U4" s="27"/>
      <c r="V4" s="28" t="e">
        <f t="shared" si="7"/>
        <v>#DIV/0!</v>
      </c>
      <c r="W4" s="29"/>
      <c r="X4" s="30"/>
      <c r="Y4" s="30"/>
      <c r="Z4" s="92"/>
      <c r="AA4" s="93"/>
    </row>
    <row r="5" spans="1:27" x14ac:dyDescent="0.25">
      <c r="A5">
        <f t="shared" si="0"/>
        <v>6</v>
      </c>
      <c r="B5" s="2" t="str">
        <f t="shared" si="2"/>
        <v>vendredi</v>
      </c>
      <c r="C5" s="12">
        <f t="shared" si="8"/>
        <v>43224</v>
      </c>
      <c r="D5" s="13">
        <f>INDEX(BUDGET2018!$C$4:$C$368,MATCH(CA!C5,BUDGET2018!$B$4:$B$368,0))</f>
        <v>0</v>
      </c>
      <c r="E5" s="13">
        <f>INDEX(BUDGET2018!$D$4:$D$368,MATCH(CA!C5,BUDGET2018!$B$4:$B$368,0))</f>
        <v>0</v>
      </c>
      <c r="F5" s="3"/>
      <c r="G5" s="14">
        <f t="shared" si="3"/>
        <v>0</v>
      </c>
      <c r="H5" s="15">
        <f t="shared" si="4"/>
        <v>0</v>
      </c>
      <c r="I5" s="16"/>
      <c r="J5" s="17" t="str">
        <f t="shared" si="5"/>
        <v/>
      </c>
      <c r="K5" s="17">
        <f t="shared" si="6"/>
        <v>0</v>
      </c>
      <c r="L5" s="18" t="e">
        <f t="shared" si="1"/>
        <v>#DIV/0!</v>
      </c>
      <c r="M5" s="19"/>
      <c r="N5" s="20"/>
      <c r="O5" s="21"/>
      <c r="P5" s="22"/>
      <c r="Q5" s="23"/>
      <c r="R5" s="24"/>
      <c r="S5" s="25"/>
      <c r="T5" s="26"/>
      <c r="U5" s="27"/>
      <c r="V5" s="28" t="e">
        <f t="shared" si="7"/>
        <v>#DIV/0!</v>
      </c>
      <c r="W5" s="29"/>
      <c r="X5" s="30"/>
      <c r="Y5" s="30"/>
      <c r="Z5" s="92"/>
      <c r="AA5" s="93"/>
    </row>
    <row r="6" spans="1:27" x14ac:dyDescent="0.25">
      <c r="A6">
        <f t="shared" si="0"/>
        <v>7</v>
      </c>
      <c r="B6" s="2" t="str">
        <f t="shared" si="2"/>
        <v>samedi</v>
      </c>
      <c r="C6" s="12">
        <f t="shared" si="8"/>
        <v>43225</v>
      </c>
      <c r="D6" s="13">
        <f>INDEX(BUDGET2018!$C$4:$C$368,MATCH(CA!C6,BUDGET2018!$B$4:$B$368,0))</f>
        <v>0</v>
      </c>
      <c r="E6" s="13">
        <f>INDEX(BUDGET2018!$D$4:$D$368,MATCH(CA!C6,BUDGET2018!$B$4:$B$368,0))</f>
        <v>0</v>
      </c>
      <c r="F6" s="3"/>
      <c r="G6" s="14">
        <f t="shared" si="3"/>
        <v>0</v>
      </c>
      <c r="H6" s="15">
        <f t="shared" si="4"/>
        <v>0</v>
      </c>
      <c r="I6" s="16"/>
      <c r="J6" s="17" t="str">
        <f t="shared" si="5"/>
        <v/>
      </c>
      <c r="K6" s="17">
        <f t="shared" si="6"/>
        <v>0</v>
      </c>
      <c r="L6" s="18" t="e">
        <f t="shared" si="1"/>
        <v>#DIV/0!</v>
      </c>
      <c r="M6" s="19"/>
      <c r="N6" s="20"/>
      <c r="O6" s="21"/>
      <c r="P6" s="22"/>
      <c r="Q6" s="23"/>
      <c r="R6" s="24"/>
      <c r="S6" s="25"/>
      <c r="T6" s="26"/>
      <c r="U6" s="27"/>
      <c r="V6" s="28" t="e">
        <f t="shared" si="7"/>
        <v>#DIV/0!</v>
      </c>
      <c r="W6" s="29"/>
      <c r="X6" s="30"/>
      <c r="Y6" s="30"/>
      <c r="Z6" s="92"/>
      <c r="AA6" s="93"/>
    </row>
    <row r="7" spans="1:27" x14ac:dyDescent="0.25">
      <c r="A7">
        <f t="shared" si="0"/>
        <v>1</v>
      </c>
      <c r="B7" s="2" t="str">
        <f t="shared" si="2"/>
        <v>dimanche</v>
      </c>
      <c r="C7" s="12">
        <f t="shared" si="8"/>
        <v>43226</v>
      </c>
      <c r="D7" s="13">
        <f>INDEX(BUDGET2018!$C$4:$C$368,MATCH(CA!C7,BUDGET2018!$B$4:$B$368,0))</f>
        <v>0</v>
      </c>
      <c r="E7" s="13">
        <f>INDEX(BUDGET2018!$D$4:$D$368,MATCH(CA!C7,BUDGET2018!$B$4:$B$368,0))</f>
        <v>0</v>
      </c>
      <c r="F7" s="3"/>
      <c r="G7" s="14">
        <f t="shared" si="3"/>
        <v>0</v>
      </c>
      <c r="H7" s="15">
        <f t="shared" si="4"/>
        <v>0</v>
      </c>
      <c r="I7" s="16"/>
      <c r="J7" s="17" t="str">
        <f t="shared" si="5"/>
        <v/>
      </c>
      <c r="K7" s="17">
        <f t="shared" si="6"/>
        <v>0</v>
      </c>
      <c r="L7" s="18" t="e">
        <f t="shared" si="1"/>
        <v>#DIV/0!</v>
      </c>
      <c r="M7" s="19"/>
      <c r="N7" s="20"/>
      <c r="O7" s="21"/>
      <c r="P7" s="22"/>
      <c r="Q7" s="23"/>
      <c r="R7" s="24"/>
      <c r="S7" s="25"/>
      <c r="T7" s="26"/>
      <c r="U7" s="27"/>
      <c r="V7" s="28" t="e">
        <f t="shared" si="7"/>
        <v>#DIV/0!</v>
      </c>
      <c r="W7" s="29"/>
      <c r="X7" s="30"/>
      <c r="Y7" s="30"/>
      <c r="Z7" s="92"/>
      <c r="AA7" s="93"/>
    </row>
    <row r="8" spans="1:27" x14ac:dyDescent="0.25">
      <c r="A8">
        <f t="shared" si="0"/>
        <v>2</v>
      </c>
      <c r="B8" s="2" t="str">
        <f t="shared" si="2"/>
        <v>lundi</v>
      </c>
      <c r="C8" s="12">
        <f t="shared" si="8"/>
        <v>43227</v>
      </c>
      <c r="D8" s="13">
        <f>INDEX(BUDGET2018!$C$4:$C$368,MATCH(CA!C8,BUDGET2018!$B$4:$B$368,0))</f>
        <v>0</v>
      </c>
      <c r="E8" s="13">
        <f>INDEX(BUDGET2018!$D$4:$D$368,MATCH(CA!C8,BUDGET2018!$B$4:$B$368,0))</f>
        <v>0</v>
      </c>
      <c r="F8" s="3"/>
      <c r="G8" s="14">
        <f t="shared" si="3"/>
        <v>0</v>
      </c>
      <c r="H8" s="15">
        <f t="shared" si="4"/>
        <v>0</v>
      </c>
      <c r="I8" s="16"/>
      <c r="J8" s="17" t="str">
        <f t="shared" si="5"/>
        <v/>
      </c>
      <c r="K8" s="17">
        <f t="shared" si="6"/>
        <v>0</v>
      </c>
      <c r="L8" s="18" t="e">
        <f t="shared" si="1"/>
        <v>#DIV/0!</v>
      </c>
      <c r="M8" s="19"/>
      <c r="N8" s="20"/>
      <c r="O8" s="21"/>
      <c r="P8" s="22"/>
      <c r="Q8" s="23"/>
      <c r="R8" s="24"/>
      <c r="S8" s="25"/>
      <c r="T8" s="26"/>
      <c r="U8" s="27"/>
      <c r="V8" s="28" t="e">
        <f t="shared" si="7"/>
        <v>#DIV/0!</v>
      </c>
      <c r="W8" s="29"/>
      <c r="X8" s="30"/>
      <c r="Y8" s="30"/>
      <c r="Z8" s="92"/>
      <c r="AA8" s="93"/>
    </row>
    <row r="9" spans="1:27" x14ac:dyDescent="0.25">
      <c r="A9">
        <f t="shared" si="0"/>
        <v>3</v>
      </c>
      <c r="B9" s="2" t="str">
        <f t="shared" si="2"/>
        <v>mardi</v>
      </c>
      <c r="C9" s="12">
        <f t="shared" si="8"/>
        <v>43228</v>
      </c>
      <c r="D9" s="13">
        <f>INDEX(BUDGET2018!$C$4:$C$368,MATCH(CA!C9,BUDGET2018!$B$4:$B$368,0))</f>
        <v>0</v>
      </c>
      <c r="E9" s="13">
        <f>INDEX(BUDGET2018!$D$4:$D$368,MATCH(CA!C9,BUDGET2018!$B$4:$B$368,0))</f>
        <v>0</v>
      </c>
      <c r="F9" s="3"/>
      <c r="G9" s="14">
        <f t="shared" si="3"/>
        <v>0</v>
      </c>
      <c r="H9" s="15">
        <f t="shared" si="4"/>
        <v>0</v>
      </c>
      <c r="I9" s="16"/>
      <c r="J9" s="17" t="str">
        <f t="shared" si="5"/>
        <v/>
      </c>
      <c r="K9" s="17">
        <f t="shared" si="6"/>
        <v>0</v>
      </c>
      <c r="L9" s="18" t="e">
        <f t="shared" si="1"/>
        <v>#DIV/0!</v>
      </c>
      <c r="M9" s="19"/>
      <c r="N9" s="20"/>
      <c r="O9" s="21"/>
      <c r="P9" s="22"/>
      <c r="Q9" s="23"/>
      <c r="R9" s="24"/>
      <c r="S9" s="25"/>
      <c r="T9" s="26"/>
      <c r="U9" s="27"/>
      <c r="V9" s="28" t="e">
        <f t="shared" si="7"/>
        <v>#DIV/0!</v>
      </c>
      <c r="W9" s="29"/>
      <c r="X9" s="30"/>
      <c r="Y9" s="30"/>
      <c r="Z9" s="92"/>
      <c r="AA9" s="93"/>
    </row>
    <row r="10" spans="1:27" x14ac:dyDescent="0.25">
      <c r="A10">
        <f t="shared" si="0"/>
        <v>4</v>
      </c>
      <c r="B10" s="2" t="str">
        <f t="shared" si="2"/>
        <v>mercredi</v>
      </c>
      <c r="C10" s="12">
        <f t="shared" si="8"/>
        <v>43229</v>
      </c>
      <c r="D10" s="13">
        <f>INDEX(BUDGET2018!$C$4:$C$368,MATCH(CA!C10,BUDGET2018!$B$4:$B$368,0))</f>
        <v>0</v>
      </c>
      <c r="E10" s="13">
        <f>INDEX(BUDGET2018!$D$4:$D$368,MATCH(CA!C10,BUDGET2018!$B$4:$B$368,0))</f>
        <v>0</v>
      </c>
      <c r="F10" s="3"/>
      <c r="G10" s="14">
        <f t="shared" si="3"/>
        <v>0</v>
      </c>
      <c r="H10" s="15">
        <f t="shared" si="4"/>
        <v>0</v>
      </c>
      <c r="I10" s="16"/>
      <c r="J10" s="17" t="str">
        <f>IF(F10="","",F10/I10)</f>
        <v/>
      </c>
      <c r="K10" s="17">
        <f t="shared" si="6"/>
        <v>0</v>
      </c>
      <c r="L10" s="18" t="e">
        <f t="shared" si="1"/>
        <v>#DIV/0!</v>
      </c>
      <c r="M10" s="19"/>
      <c r="N10" s="20"/>
      <c r="O10" s="21"/>
      <c r="P10" s="22"/>
      <c r="Q10" s="23"/>
      <c r="R10" s="24"/>
      <c r="S10" s="25"/>
      <c r="T10" s="26"/>
      <c r="U10" s="27"/>
      <c r="V10" s="28" t="e">
        <f t="shared" si="7"/>
        <v>#DIV/0!</v>
      </c>
      <c r="W10" s="29"/>
      <c r="X10" s="30"/>
      <c r="Y10" s="30"/>
      <c r="Z10" s="92"/>
      <c r="AA10" s="93"/>
    </row>
    <row r="11" spans="1:27" x14ac:dyDescent="0.25">
      <c r="A11">
        <f t="shared" si="0"/>
        <v>5</v>
      </c>
      <c r="B11" s="2" t="str">
        <f t="shared" si="2"/>
        <v>jeudi</v>
      </c>
      <c r="C11" s="12">
        <f t="shared" si="8"/>
        <v>43230</v>
      </c>
      <c r="D11" s="13">
        <f>INDEX(BUDGET2018!$C$4:$C$368,MATCH(CA!C11,BUDGET2018!$B$4:$B$368,0))</f>
        <v>0</v>
      </c>
      <c r="E11" s="13">
        <f>INDEX(BUDGET2018!$D$4:$D$368,MATCH(CA!C11,BUDGET2018!$B$4:$B$368,0))</f>
        <v>0</v>
      </c>
      <c r="F11" s="3"/>
      <c r="G11" s="14">
        <f t="shared" si="3"/>
        <v>0</v>
      </c>
      <c r="H11" s="15">
        <f t="shared" si="4"/>
        <v>0</v>
      </c>
      <c r="I11" s="16"/>
      <c r="J11" s="17" t="str">
        <f>IF(F11="","",F11/I11)</f>
        <v/>
      </c>
      <c r="K11" s="17">
        <f t="shared" si="6"/>
        <v>0</v>
      </c>
      <c r="L11" s="18" t="e">
        <f t="shared" si="1"/>
        <v>#DIV/0!</v>
      </c>
      <c r="M11" s="19"/>
      <c r="N11" s="20"/>
      <c r="O11" s="21"/>
      <c r="P11" s="22"/>
      <c r="Q11" s="23"/>
      <c r="R11" s="24"/>
      <c r="S11" s="25"/>
      <c r="T11" s="26"/>
      <c r="U11" s="27"/>
      <c r="V11" s="28" t="e">
        <f t="shared" si="7"/>
        <v>#DIV/0!</v>
      </c>
      <c r="W11" s="29"/>
      <c r="X11" s="30"/>
      <c r="Y11" s="30"/>
      <c r="Z11" s="92"/>
      <c r="AA11" s="93"/>
    </row>
    <row r="12" spans="1:27" x14ac:dyDescent="0.25">
      <c r="A12">
        <f t="shared" si="0"/>
        <v>6</v>
      </c>
      <c r="B12" s="2" t="str">
        <f t="shared" si="2"/>
        <v>vendredi</v>
      </c>
      <c r="C12" s="12">
        <f t="shared" si="8"/>
        <v>43231</v>
      </c>
      <c r="D12" s="13">
        <f>INDEX(BUDGET2018!$C$4:$C$368,MATCH(CA!C12,BUDGET2018!$B$4:$B$368,0))</f>
        <v>0</v>
      </c>
      <c r="E12" s="13">
        <f>INDEX(BUDGET2018!$D$4:$D$368,MATCH(CA!C12,BUDGET2018!$B$4:$B$368,0))</f>
        <v>0</v>
      </c>
      <c r="F12" s="3"/>
      <c r="G12" s="14">
        <f t="shared" si="3"/>
        <v>0</v>
      </c>
      <c r="H12" s="15">
        <f t="shared" si="4"/>
        <v>0</v>
      </c>
      <c r="I12" s="16"/>
      <c r="J12" s="17" t="str">
        <f>IF(F12="","",F12/I12)</f>
        <v/>
      </c>
      <c r="K12" s="17">
        <f t="shared" si="6"/>
        <v>0</v>
      </c>
      <c r="L12" s="18" t="e">
        <f>K12/F12</f>
        <v>#DIV/0!</v>
      </c>
      <c r="M12" s="19"/>
      <c r="N12" s="20"/>
      <c r="O12" s="21"/>
      <c r="P12" s="22"/>
      <c r="Q12" s="23"/>
      <c r="R12" s="24"/>
      <c r="S12" s="25"/>
      <c r="T12" s="26"/>
      <c r="U12" s="27"/>
      <c r="V12" s="28" t="e">
        <f>U12/F12</f>
        <v>#DIV/0!</v>
      </c>
      <c r="W12" s="29"/>
      <c r="X12" s="30"/>
      <c r="Y12" s="30"/>
      <c r="Z12" s="92"/>
      <c r="AA12" s="93"/>
    </row>
    <row r="13" spans="1:27" x14ac:dyDescent="0.25">
      <c r="A13">
        <f t="shared" si="0"/>
        <v>7</v>
      </c>
      <c r="B13" s="2" t="str">
        <f t="shared" si="2"/>
        <v>samedi</v>
      </c>
      <c r="C13" s="12">
        <f t="shared" si="8"/>
        <v>43232</v>
      </c>
      <c r="D13" s="13">
        <f>INDEX(BUDGET2018!$C$4:$C$368,MATCH(CA!C13,BUDGET2018!$B$4:$B$368,0))</f>
        <v>0</v>
      </c>
      <c r="E13" s="13">
        <f>INDEX(BUDGET2018!$D$4:$D$368,MATCH(CA!C13,BUDGET2018!$B$4:$B$368,0))</f>
        <v>0</v>
      </c>
      <c r="F13" s="3"/>
      <c r="G13" s="14">
        <f t="shared" si="3"/>
        <v>0</v>
      </c>
      <c r="H13" s="15">
        <f t="shared" si="4"/>
        <v>0</v>
      </c>
      <c r="I13" s="16"/>
      <c r="J13" s="17" t="str">
        <f>IF(F13="","",F13/I13)</f>
        <v/>
      </c>
      <c r="K13" s="17">
        <f t="shared" si="6"/>
        <v>0</v>
      </c>
      <c r="L13" s="18" t="e">
        <f>K13/F13</f>
        <v>#DIV/0!</v>
      </c>
      <c r="M13" s="19"/>
      <c r="N13" s="20"/>
      <c r="O13" s="21"/>
      <c r="P13" s="22"/>
      <c r="Q13" s="23"/>
      <c r="R13" s="24"/>
      <c r="S13" s="25"/>
      <c r="T13" s="26"/>
      <c r="U13" s="27"/>
      <c r="V13" s="28" t="e">
        <f>U13/F13</f>
        <v>#DIV/0!</v>
      </c>
      <c r="W13" s="29"/>
      <c r="X13" s="30"/>
      <c r="Y13" s="30"/>
      <c r="Z13" s="92"/>
      <c r="AA13" s="93"/>
    </row>
    <row r="14" spans="1:27" x14ac:dyDescent="0.25">
      <c r="A14">
        <f t="shared" si="0"/>
        <v>1</v>
      </c>
      <c r="B14" s="2" t="str">
        <f t="shared" si="2"/>
        <v>dimanche</v>
      </c>
      <c r="C14" s="12">
        <f t="shared" si="8"/>
        <v>43233</v>
      </c>
      <c r="D14" s="13">
        <f>INDEX(BUDGET2018!$C$4:$C$368,MATCH(CA!C14,BUDGET2018!$B$4:$B$368,0))</f>
        <v>0</v>
      </c>
      <c r="E14" s="13">
        <f>INDEX(BUDGET2018!$D$4:$D$368,MATCH(CA!C14,BUDGET2018!$B$4:$B$368,0))</f>
        <v>0</v>
      </c>
      <c r="F14" s="3"/>
      <c r="G14" s="14">
        <f t="shared" si="3"/>
        <v>0</v>
      </c>
      <c r="H14" s="15">
        <f t="shared" si="4"/>
        <v>0</v>
      </c>
      <c r="I14" s="16"/>
      <c r="J14" s="17" t="str">
        <f t="shared" si="5"/>
        <v/>
      </c>
      <c r="K14" s="17">
        <f t="shared" si="6"/>
        <v>0</v>
      </c>
      <c r="L14" s="18" t="e">
        <f t="shared" si="1"/>
        <v>#DIV/0!</v>
      </c>
      <c r="M14" s="19"/>
      <c r="N14" s="20"/>
      <c r="O14" s="21"/>
      <c r="P14" s="22"/>
      <c r="Q14" s="23"/>
      <c r="R14" s="24"/>
      <c r="S14" s="25"/>
      <c r="T14" s="26"/>
      <c r="U14" s="27"/>
      <c r="V14" s="28" t="e">
        <f t="shared" si="7"/>
        <v>#DIV/0!</v>
      </c>
      <c r="W14" s="29"/>
      <c r="X14" s="30"/>
      <c r="Y14" s="30"/>
      <c r="Z14" s="92"/>
      <c r="AA14" s="93"/>
    </row>
    <row r="15" spans="1:27" x14ac:dyDescent="0.25">
      <c r="A15">
        <f t="shared" si="0"/>
        <v>2</v>
      </c>
      <c r="B15" s="2" t="str">
        <f t="shared" si="2"/>
        <v>lundi</v>
      </c>
      <c r="C15" s="12">
        <f t="shared" si="8"/>
        <v>43234</v>
      </c>
      <c r="D15" s="13">
        <f>INDEX(BUDGET2018!$C$4:$C$368,MATCH(CA!C15,BUDGET2018!$B$4:$B$368,0))</f>
        <v>0</v>
      </c>
      <c r="E15" s="13">
        <f>INDEX(BUDGET2018!$D$4:$D$368,MATCH(CA!C15,BUDGET2018!$B$4:$B$368,0))</f>
        <v>0</v>
      </c>
      <c r="F15" s="3"/>
      <c r="G15" s="14">
        <f t="shared" si="3"/>
        <v>0</v>
      </c>
      <c r="H15" s="15">
        <f t="shared" si="4"/>
        <v>0</v>
      </c>
      <c r="I15" s="16"/>
      <c r="J15" s="17" t="str">
        <f t="shared" si="5"/>
        <v/>
      </c>
      <c r="K15" s="17">
        <f t="shared" si="6"/>
        <v>0</v>
      </c>
      <c r="L15" s="18" t="e">
        <f t="shared" si="1"/>
        <v>#DIV/0!</v>
      </c>
      <c r="M15" s="19"/>
      <c r="N15" s="20"/>
      <c r="O15" s="21"/>
      <c r="P15" s="22"/>
      <c r="Q15" s="23"/>
      <c r="R15" s="24"/>
      <c r="S15" s="25"/>
      <c r="T15" s="26"/>
      <c r="U15" s="27"/>
      <c r="V15" s="28" t="e">
        <f t="shared" si="7"/>
        <v>#DIV/0!</v>
      </c>
      <c r="W15" s="29"/>
      <c r="X15" s="30"/>
      <c r="Y15" s="30"/>
      <c r="Z15" s="92"/>
      <c r="AA15" s="93"/>
    </row>
    <row r="16" spans="1:27" x14ac:dyDescent="0.25">
      <c r="A16">
        <f t="shared" si="0"/>
        <v>3</v>
      </c>
      <c r="B16" s="2" t="str">
        <f t="shared" si="2"/>
        <v>mardi</v>
      </c>
      <c r="C16" s="12">
        <f t="shared" si="8"/>
        <v>43235</v>
      </c>
      <c r="D16" s="13">
        <f>INDEX(BUDGET2018!$C$4:$C$368,MATCH(CA!C16,BUDGET2018!$B$4:$B$368,0))</f>
        <v>0</v>
      </c>
      <c r="E16" s="13">
        <f>INDEX(BUDGET2018!$D$4:$D$368,MATCH(CA!C16,BUDGET2018!$B$4:$B$368,0))</f>
        <v>0</v>
      </c>
      <c r="F16" s="3"/>
      <c r="G16" s="14">
        <f t="shared" si="3"/>
        <v>0</v>
      </c>
      <c r="H16" s="15">
        <f t="shared" si="4"/>
        <v>0</v>
      </c>
      <c r="I16" s="16"/>
      <c r="J16" s="17" t="str">
        <f>IF(F16="","",F16/I16)</f>
        <v/>
      </c>
      <c r="K16" s="17">
        <f t="shared" si="6"/>
        <v>0</v>
      </c>
      <c r="L16" s="18" t="e">
        <f t="shared" si="1"/>
        <v>#DIV/0!</v>
      </c>
      <c r="M16" s="19"/>
      <c r="N16" s="20"/>
      <c r="O16" s="21"/>
      <c r="P16" s="22"/>
      <c r="Q16" s="23"/>
      <c r="R16" s="24"/>
      <c r="S16" s="25"/>
      <c r="T16" s="26"/>
      <c r="U16" s="27"/>
      <c r="V16" s="28" t="e">
        <f t="shared" si="7"/>
        <v>#DIV/0!</v>
      </c>
      <c r="W16" s="29"/>
      <c r="X16" s="30"/>
      <c r="Y16" s="30"/>
      <c r="Z16" s="92"/>
      <c r="AA16" s="93"/>
    </row>
    <row r="17" spans="1:27" x14ac:dyDescent="0.25">
      <c r="A17">
        <f t="shared" si="0"/>
        <v>4</v>
      </c>
      <c r="B17" s="2" t="str">
        <f t="shared" si="2"/>
        <v>mercredi</v>
      </c>
      <c r="C17" s="12">
        <f t="shared" si="8"/>
        <v>43236</v>
      </c>
      <c r="D17" s="13">
        <f>INDEX(BUDGET2018!$C$4:$C$368,MATCH(CA!C17,BUDGET2018!$B$4:$B$368,0))</f>
        <v>0</v>
      </c>
      <c r="E17" s="13">
        <f>INDEX(BUDGET2018!$D$4:$D$368,MATCH(CA!C17,BUDGET2018!$B$4:$B$368,0))</f>
        <v>0</v>
      </c>
      <c r="F17" s="3"/>
      <c r="G17" s="14">
        <f t="shared" si="3"/>
        <v>0</v>
      </c>
      <c r="H17" s="15">
        <f t="shared" si="4"/>
        <v>0</v>
      </c>
      <c r="I17" s="16"/>
      <c r="J17" s="17" t="str">
        <f t="shared" si="5"/>
        <v/>
      </c>
      <c r="K17" s="17">
        <f t="shared" si="6"/>
        <v>0</v>
      </c>
      <c r="L17" s="18" t="e">
        <f t="shared" si="1"/>
        <v>#DIV/0!</v>
      </c>
      <c r="M17" s="19"/>
      <c r="N17" s="20"/>
      <c r="O17" s="21"/>
      <c r="P17" s="22"/>
      <c r="Q17" s="23"/>
      <c r="R17" s="24"/>
      <c r="S17" s="25"/>
      <c r="T17" s="26"/>
      <c r="U17" s="27"/>
      <c r="V17" s="28" t="e">
        <f t="shared" si="7"/>
        <v>#DIV/0!</v>
      </c>
      <c r="W17" s="29"/>
      <c r="X17" s="30"/>
      <c r="Y17" s="30"/>
      <c r="Z17" s="92"/>
      <c r="AA17" s="93"/>
    </row>
    <row r="18" spans="1:27" x14ac:dyDescent="0.25">
      <c r="A18">
        <f t="shared" si="0"/>
        <v>5</v>
      </c>
      <c r="B18" s="2" t="str">
        <f t="shared" si="2"/>
        <v>jeudi</v>
      </c>
      <c r="C18" s="12">
        <f t="shared" si="8"/>
        <v>43237</v>
      </c>
      <c r="D18" s="13">
        <f>INDEX(BUDGET2018!$C$4:$C$368,MATCH(CA!C18,BUDGET2018!$B$4:$B$368,0))</f>
        <v>0</v>
      </c>
      <c r="E18" s="13">
        <f>INDEX(BUDGET2018!$D$4:$D$368,MATCH(CA!C18,BUDGET2018!$B$4:$B$368,0))</f>
        <v>0</v>
      </c>
      <c r="F18" s="3"/>
      <c r="G18" s="14">
        <f t="shared" si="3"/>
        <v>0</v>
      </c>
      <c r="H18" s="15">
        <f t="shared" si="4"/>
        <v>0</v>
      </c>
      <c r="I18" s="16"/>
      <c r="J18" s="17" t="str">
        <f t="shared" si="5"/>
        <v/>
      </c>
      <c r="K18" s="17">
        <f t="shared" si="6"/>
        <v>0</v>
      </c>
      <c r="L18" s="18" t="e">
        <f t="shared" si="1"/>
        <v>#DIV/0!</v>
      </c>
      <c r="M18" s="19"/>
      <c r="N18" s="20"/>
      <c r="O18" s="21"/>
      <c r="P18" s="22"/>
      <c r="Q18" s="23"/>
      <c r="R18" s="24"/>
      <c r="S18" s="25"/>
      <c r="T18" s="26"/>
      <c r="U18" s="27"/>
      <c r="V18" s="28" t="e">
        <f t="shared" si="7"/>
        <v>#DIV/0!</v>
      </c>
      <c r="W18" s="29"/>
      <c r="X18" s="30"/>
      <c r="Y18" s="30"/>
      <c r="Z18" s="92"/>
      <c r="AA18" s="93"/>
    </row>
    <row r="19" spans="1:27" x14ac:dyDescent="0.25">
      <c r="A19">
        <f t="shared" si="0"/>
        <v>6</v>
      </c>
      <c r="B19" s="2" t="str">
        <f t="shared" si="2"/>
        <v>vendredi</v>
      </c>
      <c r="C19" s="12">
        <f t="shared" si="8"/>
        <v>43238</v>
      </c>
      <c r="D19" s="13">
        <f>INDEX(BUDGET2018!$C$4:$C$368,MATCH(CA!C19,BUDGET2018!$B$4:$B$368,0))</f>
        <v>0</v>
      </c>
      <c r="E19" s="13">
        <f>INDEX(BUDGET2018!$D$4:$D$368,MATCH(CA!C19,BUDGET2018!$B$4:$B$368,0))</f>
        <v>0</v>
      </c>
      <c r="F19" s="3"/>
      <c r="G19" s="14">
        <f t="shared" si="3"/>
        <v>0</v>
      </c>
      <c r="H19" s="15">
        <f t="shared" si="4"/>
        <v>0</v>
      </c>
      <c r="I19" s="16"/>
      <c r="J19" s="17" t="str">
        <f t="shared" si="5"/>
        <v/>
      </c>
      <c r="K19" s="17">
        <f t="shared" si="6"/>
        <v>0</v>
      </c>
      <c r="L19" s="18" t="e">
        <f t="shared" si="1"/>
        <v>#DIV/0!</v>
      </c>
      <c r="M19" s="19"/>
      <c r="N19" s="20"/>
      <c r="O19" s="21"/>
      <c r="P19" s="22"/>
      <c r="Q19" s="23"/>
      <c r="R19" s="24"/>
      <c r="S19" s="25"/>
      <c r="T19" s="26"/>
      <c r="U19" s="27"/>
      <c r="V19" s="28" t="e">
        <f t="shared" si="7"/>
        <v>#DIV/0!</v>
      </c>
      <c r="W19" s="29"/>
      <c r="X19" s="30"/>
      <c r="Y19" s="30"/>
      <c r="Z19" s="92"/>
      <c r="AA19" s="93"/>
    </row>
    <row r="20" spans="1:27" x14ac:dyDescent="0.25">
      <c r="A20">
        <f t="shared" si="0"/>
        <v>7</v>
      </c>
      <c r="B20" s="2" t="str">
        <f t="shared" si="2"/>
        <v>samedi</v>
      </c>
      <c r="C20" s="12">
        <f t="shared" si="8"/>
        <v>43239</v>
      </c>
      <c r="D20" s="13">
        <f>INDEX(BUDGET2018!$C$4:$C$368,MATCH(CA!C20,BUDGET2018!$B$4:$B$368,0))</f>
        <v>0</v>
      </c>
      <c r="E20" s="13">
        <f>INDEX(BUDGET2018!$D$4:$D$368,MATCH(CA!C20,BUDGET2018!$B$4:$B$368,0))</f>
        <v>0</v>
      </c>
      <c r="F20" s="3"/>
      <c r="G20" s="14">
        <f t="shared" si="3"/>
        <v>0</v>
      </c>
      <c r="H20" s="15">
        <f t="shared" si="4"/>
        <v>0</v>
      </c>
      <c r="I20" s="16"/>
      <c r="J20" s="17" t="str">
        <f t="shared" si="5"/>
        <v/>
      </c>
      <c r="K20" s="17">
        <f t="shared" si="6"/>
        <v>0</v>
      </c>
      <c r="L20" s="18" t="e">
        <f t="shared" si="1"/>
        <v>#DIV/0!</v>
      </c>
      <c r="M20" s="19"/>
      <c r="N20" s="20"/>
      <c r="O20" s="21"/>
      <c r="P20" s="22"/>
      <c r="Q20" s="23"/>
      <c r="R20" s="24"/>
      <c r="S20" s="25"/>
      <c r="T20" s="26"/>
      <c r="U20" s="27"/>
      <c r="V20" s="28" t="e">
        <f t="shared" si="7"/>
        <v>#DIV/0!</v>
      </c>
      <c r="W20" s="29"/>
      <c r="X20" s="30"/>
      <c r="Y20" s="30"/>
      <c r="Z20" s="92"/>
      <c r="AA20" s="93"/>
    </row>
    <row r="21" spans="1:27" x14ac:dyDescent="0.25">
      <c r="A21">
        <f t="shared" si="0"/>
        <v>1</v>
      </c>
      <c r="B21" s="2" t="str">
        <f t="shared" si="2"/>
        <v>dimanche</v>
      </c>
      <c r="C21" s="12">
        <f t="shared" si="8"/>
        <v>43240</v>
      </c>
      <c r="D21" s="13">
        <f>INDEX(BUDGET2018!$C$4:$C$368,MATCH(CA!C21,BUDGET2018!$B$4:$B$368,0))</f>
        <v>0</v>
      </c>
      <c r="E21" s="13">
        <f>INDEX(BUDGET2018!$D$4:$D$368,MATCH(CA!C21,BUDGET2018!$B$4:$B$368,0))</f>
        <v>0</v>
      </c>
      <c r="F21" s="3"/>
      <c r="G21" s="14">
        <f t="shared" si="3"/>
        <v>0</v>
      </c>
      <c r="H21" s="15">
        <f t="shared" si="4"/>
        <v>0</v>
      </c>
      <c r="I21" s="16"/>
      <c r="J21" s="17" t="str">
        <f t="shared" si="5"/>
        <v/>
      </c>
      <c r="K21" s="17">
        <f t="shared" si="6"/>
        <v>0</v>
      </c>
      <c r="L21" s="18" t="e">
        <f t="shared" si="1"/>
        <v>#DIV/0!</v>
      </c>
      <c r="M21" s="19"/>
      <c r="N21" s="20"/>
      <c r="O21" s="21"/>
      <c r="P21" s="22"/>
      <c r="Q21" s="23"/>
      <c r="R21" s="24"/>
      <c r="S21" s="25"/>
      <c r="T21" s="26"/>
      <c r="U21" s="27"/>
      <c r="V21" s="28" t="e">
        <f t="shared" si="7"/>
        <v>#DIV/0!</v>
      </c>
      <c r="W21" s="29"/>
      <c r="X21" s="30"/>
      <c r="Y21" s="30"/>
      <c r="Z21" s="92"/>
      <c r="AA21" s="93"/>
    </row>
    <row r="22" spans="1:27" x14ac:dyDescent="0.25">
      <c r="A22">
        <f t="shared" si="0"/>
        <v>2</v>
      </c>
      <c r="B22" s="2" t="str">
        <f t="shared" si="2"/>
        <v>lundi</v>
      </c>
      <c r="C22" s="12">
        <f t="shared" si="8"/>
        <v>43241</v>
      </c>
      <c r="D22" s="13">
        <f>INDEX(BUDGET2018!$C$4:$C$368,MATCH(CA!C22,BUDGET2018!$B$4:$B$368,0))</f>
        <v>0</v>
      </c>
      <c r="E22" s="13">
        <f>INDEX(BUDGET2018!$D$4:$D$368,MATCH(CA!C22,BUDGET2018!$B$4:$B$368,0))</f>
        <v>0</v>
      </c>
      <c r="F22" s="3"/>
      <c r="G22" s="14">
        <f t="shared" si="3"/>
        <v>0</v>
      </c>
      <c r="H22" s="15">
        <f t="shared" si="4"/>
        <v>0</v>
      </c>
      <c r="I22" s="16"/>
      <c r="J22" s="17" t="str">
        <f t="shared" si="5"/>
        <v/>
      </c>
      <c r="K22" s="17">
        <f t="shared" si="6"/>
        <v>0</v>
      </c>
      <c r="L22" s="18" t="e">
        <f t="shared" si="1"/>
        <v>#DIV/0!</v>
      </c>
      <c r="M22" s="19"/>
      <c r="N22" s="20"/>
      <c r="O22" s="21"/>
      <c r="P22" s="22"/>
      <c r="Q22" s="23"/>
      <c r="R22" s="24"/>
      <c r="S22" s="25"/>
      <c r="T22" s="26"/>
      <c r="U22" s="27"/>
      <c r="V22" s="28" t="e">
        <f t="shared" si="7"/>
        <v>#DIV/0!</v>
      </c>
      <c r="W22" s="29"/>
      <c r="X22" s="30"/>
      <c r="Y22" s="30"/>
      <c r="Z22" s="92"/>
      <c r="AA22" s="93"/>
    </row>
    <row r="23" spans="1:27" x14ac:dyDescent="0.25">
      <c r="A23">
        <f t="shared" si="0"/>
        <v>3</v>
      </c>
      <c r="B23" s="2" t="str">
        <f t="shared" si="2"/>
        <v>mardi</v>
      </c>
      <c r="C23" s="12">
        <f t="shared" si="8"/>
        <v>43242</v>
      </c>
      <c r="D23" s="13">
        <f>INDEX(BUDGET2018!$C$4:$C$368,MATCH(CA!C23,BUDGET2018!$B$4:$B$368,0))</f>
        <v>0</v>
      </c>
      <c r="E23" s="13">
        <f>INDEX(BUDGET2018!$D$4:$D$368,MATCH(CA!C23,BUDGET2018!$B$4:$B$368,0))</f>
        <v>0</v>
      </c>
      <c r="F23" s="3"/>
      <c r="G23" s="14">
        <f t="shared" si="3"/>
        <v>0</v>
      </c>
      <c r="H23" s="15">
        <f t="shared" si="4"/>
        <v>0</v>
      </c>
      <c r="I23" s="16"/>
      <c r="J23" s="17" t="str">
        <f t="shared" si="5"/>
        <v/>
      </c>
      <c r="K23" s="17">
        <f t="shared" si="6"/>
        <v>0</v>
      </c>
      <c r="L23" s="18" t="e">
        <f t="shared" si="1"/>
        <v>#DIV/0!</v>
      </c>
      <c r="M23" s="19"/>
      <c r="N23" s="20"/>
      <c r="O23" s="21"/>
      <c r="P23" s="22"/>
      <c r="Q23" s="23"/>
      <c r="R23" s="24"/>
      <c r="S23" s="25"/>
      <c r="T23" s="26"/>
      <c r="U23" s="27"/>
      <c r="V23" s="28" t="e">
        <f t="shared" si="7"/>
        <v>#DIV/0!</v>
      </c>
      <c r="W23" s="29"/>
      <c r="X23" s="30"/>
      <c r="Y23" s="30"/>
      <c r="Z23" s="92"/>
      <c r="AA23" s="93"/>
    </row>
    <row r="24" spans="1:27" x14ac:dyDescent="0.25">
      <c r="A24">
        <f t="shared" si="0"/>
        <v>4</v>
      </c>
      <c r="B24" s="2" t="str">
        <f t="shared" si="2"/>
        <v>mercredi</v>
      </c>
      <c r="C24" s="12">
        <f t="shared" si="8"/>
        <v>43243</v>
      </c>
      <c r="D24" s="13">
        <f>INDEX(BUDGET2018!$C$4:$C$368,MATCH(CA!C24,BUDGET2018!$B$4:$B$368,0))</f>
        <v>0</v>
      </c>
      <c r="E24" s="13">
        <f>INDEX(BUDGET2018!$D$4:$D$368,MATCH(CA!C24,BUDGET2018!$B$4:$B$368,0))</f>
        <v>0</v>
      </c>
      <c r="F24" s="3"/>
      <c r="G24" s="14">
        <f t="shared" si="3"/>
        <v>0</v>
      </c>
      <c r="H24" s="15">
        <f t="shared" si="4"/>
        <v>0</v>
      </c>
      <c r="I24" s="16"/>
      <c r="J24" s="17" t="str">
        <f t="shared" si="5"/>
        <v/>
      </c>
      <c r="K24" s="17">
        <f t="shared" si="6"/>
        <v>0</v>
      </c>
      <c r="L24" s="18" t="e">
        <f t="shared" si="1"/>
        <v>#DIV/0!</v>
      </c>
      <c r="M24" s="19"/>
      <c r="N24" s="20"/>
      <c r="O24" s="21"/>
      <c r="P24" s="22"/>
      <c r="Q24" s="23"/>
      <c r="R24" s="24"/>
      <c r="S24" s="25"/>
      <c r="T24" s="26"/>
      <c r="U24" s="27"/>
      <c r="V24" s="28" t="e">
        <f t="shared" si="7"/>
        <v>#DIV/0!</v>
      </c>
      <c r="W24" s="29"/>
      <c r="X24" s="30"/>
      <c r="Y24" s="30"/>
      <c r="Z24" s="92"/>
      <c r="AA24" s="93"/>
    </row>
    <row r="25" spans="1:27" x14ac:dyDescent="0.25">
      <c r="A25">
        <f t="shared" si="0"/>
        <v>5</v>
      </c>
      <c r="B25" s="2" t="str">
        <f t="shared" si="2"/>
        <v>jeudi</v>
      </c>
      <c r="C25" s="12">
        <f t="shared" si="8"/>
        <v>43244</v>
      </c>
      <c r="D25" s="13">
        <f>INDEX(BUDGET2018!$C$4:$C$368,MATCH(CA!C25,BUDGET2018!$B$4:$B$368,0))</f>
        <v>0</v>
      </c>
      <c r="E25" s="13">
        <f>INDEX(BUDGET2018!$D$4:$D$368,MATCH(CA!C25,BUDGET2018!$B$4:$B$368,0))</f>
        <v>0</v>
      </c>
      <c r="F25" s="3"/>
      <c r="G25" s="14">
        <f t="shared" si="3"/>
        <v>0</v>
      </c>
      <c r="H25" s="15">
        <f t="shared" si="4"/>
        <v>0</v>
      </c>
      <c r="I25" s="16"/>
      <c r="J25" s="17" t="str">
        <f t="shared" si="5"/>
        <v/>
      </c>
      <c r="K25" s="17">
        <f t="shared" si="6"/>
        <v>0</v>
      </c>
      <c r="L25" s="18" t="e">
        <f t="shared" si="1"/>
        <v>#DIV/0!</v>
      </c>
      <c r="M25" s="19"/>
      <c r="N25" s="20"/>
      <c r="O25" s="21"/>
      <c r="P25" s="22"/>
      <c r="Q25" s="23"/>
      <c r="R25" s="24"/>
      <c r="S25" s="25"/>
      <c r="T25" s="26"/>
      <c r="U25" s="27"/>
      <c r="V25" s="28" t="e">
        <f t="shared" si="7"/>
        <v>#DIV/0!</v>
      </c>
      <c r="W25" s="29"/>
      <c r="X25" s="30"/>
      <c r="Y25" s="30"/>
      <c r="Z25" s="92"/>
      <c r="AA25" s="93"/>
    </row>
    <row r="26" spans="1:27" x14ac:dyDescent="0.25">
      <c r="A26">
        <f t="shared" si="0"/>
        <v>6</v>
      </c>
      <c r="B26" s="2" t="str">
        <f t="shared" si="2"/>
        <v>vendredi</v>
      </c>
      <c r="C26" s="12">
        <f t="shared" si="8"/>
        <v>43245</v>
      </c>
      <c r="D26" s="13">
        <f>INDEX(BUDGET2018!$C$4:$C$368,MATCH(CA!C26,BUDGET2018!$B$4:$B$368,0))</f>
        <v>0</v>
      </c>
      <c r="E26" s="13">
        <f>INDEX(BUDGET2018!$D$4:$D$368,MATCH(CA!C26,BUDGET2018!$B$4:$B$368,0))</f>
        <v>0</v>
      </c>
      <c r="F26" s="3"/>
      <c r="G26" s="14">
        <f t="shared" si="3"/>
        <v>0</v>
      </c>
      <c r="H26" s="15">
        <f t="shared" si="4"/>
        <v>0</v>
      </c>
      <c r="I26" s="16"/>
      <c r="J26" s="17" t="str">
        <f t="shared" si="5"/>
        <v/>
      </c>
      <c r="K26" s="17">
        <f t="shared" si="6"/>
        <v>0</v>
      </c>
      <c r="L26" s="18" t="e">
        <f t="shared" si="1"/>
        <v>#DIV/0!</v>
      </c>
      <c r="M26" s="19"/>
      <c r="N26" s="20"/>
      <c r="O26" s="21"/>
      <c r="P26" s="22"/>
      <c r="Q26" s="23"/>
      <c r="R26" s="24"/>
      <c r="S26" s="25"/>
      <c r="T26" s="26"/>
      <c r="U26" s="27"/>
      <c r="V26" s="28" t="e">
        <f t="shared" si="7"/>
        <v>#DIV/0!</v>
      </c>
      <c r="W26" s="29"/>
      <c r="X26" s="30"/>
      <c r="Y26" s="30"/>
      <c r="Z26" s="92"/>
      <c r="AA26" s="93"/>
    </row>
    <row r="27" spans="1:27" x14ac:dyDescent="0.25">
      <c r="A27">
        <f t="shared" si="0"/>
        <v>7</v>
      </c>
      <c r="B27" s="2" t="str">
        <f t="shared" si="2"/>
        <v>samedi</v>
      </c>
      <c r="C27" s="12">
        <f t="shared" si="8"/>
        <v>43246</v>
      </c>
      <c r="D27" s="13">
        <f>INDEX(BUDGET2018!$C$4:$C$368,MATCH(CA!C27,BUDGET2018!$B$4:$B$368,0))</f>
        <v>0</v>
      </c>
      <c r="E27" s="13">
        <f>INDEX(BUDGET2018!$D$4:$D$368,MATCH(CA!C27,BUDGET2018!$B$4:$B$368,0))</f>
        <v>0</v>
      </c>
      <c r="F27" s="3"/>
      <c r="G27" s="14">
        <f t="shared" si="3"/>
        <v>0</v>
      </c>
      <c r="H27" s="15">
        <f t="shared" si="4"/>
        <v>0</v>
      </c>
      <c r="I27" s="16"/>
      <c r="J27" s="17" t="str">
        <f t="shared" si="5"/>
        <v/>
      </c>
      <c r="K27" s="17">
        <f t="shared" si="6"/>
        <v>0</v>
      </c>
      <c r="L27" s="18" t="e">
        <f t="shared" si="1"/>
        <v>#DIV/0!</v>
      </c>
      <c r="M27" s="19"/>
      <c r="N27" s="20"/>
      <c r="O27" s="21"/>
      <c r="P27" s="22"/>
      <c r="Q27" s="23"/>
      <c r="R27" s="24"/>
      <c r="S27" s="25"/>
      <c r="T27" s="26"/>
      <c r="U27" s="27"/>
      <c r="V27" s="28" t="e">
        <f t="shared" si="7"/>
        <v>#DIV/0!</v>
      </c>
      <c r="W27" s="29"/>
      <c r="X27" s="30"/>
      <c r="Y27" s="30"/>
      <c r="Z27" s="92"/>
      <c r="AA27" s="93"/>
    </row>
    <row r="28" spans="1:27" x14ac:dyDescent="0.25">
      <c r="A28">
        <f t="shared" si="0"/>
        <v>1</v>
      </c>
      <c r="B28" s="2" t="str">
        <f t="shared" si="2"/>
        <v>dimanche</v>
      </c>
      <c r="C28" s="12">
        <f t="shared" si="8"/>
        <v>43247</v>
      </c>
      <c r="D28" s="13">
        <f>INDEX(BUDGET2018!$C$4:$C$368,MATCH(CA!C28,BUDGET2018!$B$4:$B$368,0))</f>
        <v>0</v>
      </c>
      <c r="E28" s="13">
        <f>INDEX(BUDGET2018!$D$4:$D$368,MATCH(CA!C28,BUDGET2018!$B$4:$B$368,0))</f>
        <v>0</v>
      </c>
      <c r="F28" s="3"/>
      <c r="G28" s="14">
        <f t="shared" si="3"/>
        <v>0</v>
      </c>
      <c r="H28" s="15">
        <f t="shared" si="4"/>
        <v>0</v>
      </c>
      <c r="I28" s="16"/>
      <c r="J28" s="17" t="str">
        <f t="shared" si="5"/>
        <v/>
      </c>
      <c r="K28" s="17">
        <f t="shared" si="6"/>
        <v>0</v>
      </c>
      <c r="L28" s="18" t="e">
        <f t="shared" si="1"/>
        <v>#DIV/0!</v>
      </c>
      <c r="M28" s="19"/>
      <c r="N28" s="20"/>
      <c r="O28" s="21"/>
      <c r="P28" s="22"/>
      <c r="Q28" s="23"/>
      <c r="R28" s="24"/>
      <c r="S28" s="25"/>
      <c r="T28" s="26"/>
      <c r="U28" s="27"/>
      <c r="V28" s="28" t="e">
        <f t="shared" si="7"/>
        <v>#DIV/0!</v>
      </c>
      <c r="W28" s="29"/>
      <c r="X28" s="30"/>
      <c r="Y28" s="30"/>
      <c r="Z28" s="92"/>
      <c r="AA28" s="93"/>
    </row>
    <row r="29" spans="1:27" x14ac:dyDescent="0.25">
      <c r="A29">
        <f t="shared" si="0"/>
        <v>2</v>
      </c>
      <c r="B29" s="2" t="str">
        <f t="shared" si="2"/>
        <v>lundi</v>
      </c>
      <c r="C29" s="12">
        <f>IF(C28="","",IF(C28=EOMONTH(C28,0),"",C28+1))</f>
        <v>43248</v>
      </c>
      <c r="D29" s="13">
        <f>INDEX(BUDGET2018!$C$4:$C$368,MATCH(CA!C29,BUDGET2018!$B$4:$B$368,0))</f>
        <v>0</v>
      </c>
      <c r="E29" s="13">
        <f>INDEX(BUDGET2018!$D$4:$D$368,MATCH(CA!C29,BUDGET2018!$B$4:$B$368,0))</f>
        <v>0</v>
      </c>
      <c r="F29" s="3"/>
      <c r="G29" s="14">
        <f t="shared" si="3"/>
        <v>0</v>
      </c>
      <c r="H29" s="15">
        <f t="shared" si="4"/>
        <v>0</v>
      </c>
      <c r="I29" s="16"/>
      <c r="J29" s="17" t="str">
        <f t="shared" si="5"/>
        <v/>
      </c>
      <c r="K29" s="17">
        <f t="shared" si="6"/>
        <v>0</v>
      </c>
      <c r="L29" s="18" t="e">
        <f t="shared" si="1"/>
        <v>#DIV/0!</v>
      </c>
      <c r="M29" s="19"/>
      <c r="N29" s="20"/>
      <c r="O29" s="21"/>
      <c r="P29" s="22"/>
      <c r="Q29" s="23"/>
      <c r="R29" s="24"/>
      <c r="S29" s="25"/>
      <c r="T29" s="26"/>
      <c r="U29" s="27"/>
      <c r="V29" s="28" t="e">
        <f t="shared" si="7"/>
        <v>#DIV/0!</v>
      </c>
      <c r="W29" s="29"/>
      <c r="X29" s="30"/>
      <c r="Y29" s="30"/>
      <c r="Z29" s="92"/>
      <c r="AA29" s="93"/>
    </row>
    <row r="30" spans="1:27" x14ac:dyDescent="0.25">
      <c r="A30">
        <f t="shared" si="0"/>
        <v>3</v>
      </c>
      <c r="B30" s="2" t="str">
        <f t="shared" si="2"/>
        <v>mardi</v>
      </c>
      <c r="C30" s="12">
        <f>IF(C29="","",IF(C29=EOMONTH(C29,0),"",C29+1))</f>
        <v>43249</v>
      </c>
      <c r="D30" s="13">
        <f>IF(C30="",0,IF(MONTH(C30)&lt;&gt;MONTH(C2),0,INDEX(BUDGET2018!$C$4:$C$368,MATCH(CA!C30,BUDGET2018!$B$4:$B$368,0))))</f>
        <v>0</v>
      </c>
      <c r="E30" s="13">
        <f>IF(C30="",0,IF(MONTH(C30)&lt;&gt;MONTH(C2),0,INDEX(BUDGET2018!$D$4:$D$368,MATCH(CA!C30,BUDGET2018!$B$4:$B$368,0))))</f>
        <v>0</v>
      </c>
      <c r="F30" s="3"/>
      <c r="G30" s="14">
        <f t="shared" si="3"/>
        <v>0</v>
      </c>
      <c r="H30" s="15">
        <f t="shared" si="4"/>
        <v>0</v>
      </c>
      <c r="I30" s="16"/>
      <c r="J30" s="17" t="str">
        <f t="shared" si="5"/>
        <v/>
      </c>
      <c r="K30" s="17">
        <f t="shared" si="6"/>
        <v>0</v>
      </c>
      <c r="L30" s="18" t="e">
        <f t="shared" si="1"/>
        <v>#DIV/0!</v>
      </c>
      <c r="M30" s="19"/>
      <c r="N30" s="20"/>
      <c r="O30" s="21"/>
      <c r="P30" s="22"/>
      <c r="Q30" s="23"/>
      <c r="R30" s="24"/>
      <c r="S30" s="25"/>
      <c r="T30" s="26"/>
      <c r="U30" s="27"/>
      <c r="V30" s="28" t="e">
        <f t="shared" si="7"/>
        <v>#DIV/0!</v>
      </c>
      <c r="W30" s="29"/>
      <c r="X30" s="30"/>
      <c r="Y30" s="30"/>
      <c r="Z30" s="92"/>
      <c r="AA30" s="93"/>
    </row>
    <row r="31" spans="1:27" x14ac:dyDescent="0.25">
      <c r="A31">
        <f t="shared" si="0"/>
        <v>4</v>
      </c>
      <c r="B31" s="2" t="str">
        <f t="shared" si="2"/>
        <v>mercredi</v>
      </c>
      <c r="C31" s="12">
        <f>IF(C30="","",IF(C30=EOMONTH(C30,0),"",C30+1))</f>
        <v>43250</v>
      </c>
      <c r="D31" s="13">
        <f>IF(C31="",0,IF(MONTH(C31)&lt;&gt;MONTH(C3),0,INDEX(BUDGET2018!$C$4:$C$368,MATCH(CA!C31,BUDGET2018!$B$4:$B$368,0))))</f>
        <v>0</v>
      </c>
      <c r="E31" s="13">
        <f>IF(C31="",0,IF(MONTH(C31)&lt;&gt;MONTH(C3),0,INDEX(BUDGET2018!$D$4:$D$368,MATCH(CA!C31,BUDGET2018!$B$4:$B$368,0))))</f>
        <v>0</v>
      </c>
      <c r="F31" s="3"/>
      <c r="G31" s="14">
        <f t="shared" si="3"/>
        <v>0</v>
      </c>
      <c r="H31" s="15">
        <f t="shared" si="4"/>
        <v>0</v>
      </c>
      <c r="I31" s="16"/>
      <c r="J31" s="17" t="str">
        <f t="shared" si="5"/>
        <v/>
      </c>
      <c r="K31" s="17">
        <f t="shared" si="6"/>
        <v>0</v>
      </c>
      <c r="L31" s="18" t="e">
        <f t="shared" si="1"/>
        <v>#DIV/0!</v>
      </c>
      <c r="M31" s="19"/>
      <c r="N31" s="20"/>
      <c r="O31" s="21"/>
      <c r="P31" s="22"/>
      <c r="Q31" s="23"/>
      <c r="R31" s="24"/>
      <c r="S31" s="25"/>
      <c r="T31" s="26"/>
      <c r="U31" s="27"/>
      <c r="V31" s="28" t="e">
        <f t="shared" si="7"/>
        <v>#DIV/0!</v>
      </c>
      <c r="W31" s="29"/>
      <c r="X31" s="30"/>
      <c r="Y31" s="30"/>
      <c r="Z31" s="92"/>
      <c r="AA31" s="93"/>
    </row>
    <row r="32" spans="1:27" ht="15.75" thickBot="1" x14ac:dyDescent="0.3">
      <c r="A32">
        <f t="shared" si="0"/>
        <v>5</v>
      </c>
      <c r="B32" s="2" t="str">
        <f t="shared" si="2"/>
        <v>jeudi</v>
      </c>
      <c r="C32" s="12">
        <f>IF(C31="","",IF(C31=EOMONTH(C31,0),"",C31+1))</f>
        <v>43251</v>
      </c>
      <c r="D32" s="13">
        <f>IF(C32="",0,IF(MONTH(C32)&lt;&gt;MONTH(C4),0,INDEX(BUDGET2018!$C$4:$C$368,MATCH(CA!C32,BUDGET2018!$B$4:$B$368,0))))</f>
        <v>0</v>
      </c>
      <c r="E32" s="13">
        <f>IF(C32="",0,IF(MONTH(C32)&lt;&gt;MONTH(C4),0,INDEX(BUDGET2018!$D$4:$D$368,MATCH(CA!C32,BUDGET2018!$B$4:$B$368,0))))</f>
        <v>0</v>
      </c>
      <c r="F32" s="3"/>
      <c r="G32" s="14">
        <f t="shared" si="3"/>
        <v>0</v>
      </c>
      <c r="H32" s="15">
        <f t="shared" si="4"/>
        <v>0</v>
      </c>
      <c r="I32" s="16"/>
      <c r="J32" s="17" t="str">
        <f t="shared" si="5"/>
        <v/>
      </c>
      <c r="K32" s="17">
        <f t="shared" si="6"/>
        <v>0</v>
      </c>
      <c r="L32" s="18" t="e">
        <f t="shared" si="1"/>
        <v>#DIV/0!</v>
      </c>
      <c r="M32" s="19"/>
      <c r="N32" s="20"/>
      <c r="O32" s="21"/>
      <c r="P32" s="22"/>
      <c r="Q32" s="23"/>
      <c r="R32" s="24"/>
      <c r="S32" s="25"/>
      <c r="T32" s="26"/>
      <c r="U32" s="27"/>
      <c r="V32" s="28" t="str">
        <f>IF(F32="","",U32/F32)</f>
        <v/>
      </c>
      <c r="W32" s="29"/>
      <c r="X32" s="30"/>
      <c r="Y32" s="30"/>
      <c r="Z32" s="92"/>
      <c r="AA32" s="94"/>
    </row>
    <row r="33" spans="2:25" ht="15.75" x14ac:dyDescent="0.25">
      <c r="B33" s="169" t="s">
        <v>28</v>
      </c>
      <c r="C33" s="169"/>
      <c r="D33" s="31">
        <f>SUM(D2:D32)</f>
        <v>0</v>
      </c>
      <c r="E33" s="31">
        <f>SUM(E2:E32)</f>
        <v>0</v>
      </c>
      <c r="F33" s="31">
        <f>SUM(F1:F32)</f>
        <v>0</v>
      </c>
      <c r="G33" s="33" t="e">
        <f>(F33-D33)/D33</f>
        <v>#DIV/0!</v>
      </c>
      <c r="H33" s="33" t="e">
        <f>(F33-E33)/E33</f>
        <v>#DIV/0!</v>
      </c>
      <c r="I33" s="32">
        <f>SUM(I1:I32)</f>
        <v>0</v>
      </c>
      <c r="J33" s="34" t="e">
        <f>F33/I33</f>
        <v>#DIV/0!</v>
      </c>
      <c r="K33" s="17">
        <f>SUM(K2:K32)</f>
        <v>0</v>
      </c>
      <c r="L33" s="35" t="e">
        <f>K33/F33</f>
        <v>#DIV/0!</v>
      </c>
      <c r="M33" s="36" t="e">
        <f t="shared" ref="M33:U33" si="9">AVERAGE(M2:M32)</f>
        <v>#DIV/0!</v>
      </c>
      <c r="N33" s="37" t="e">
        <f t="shared" si="9"/>
        <v>#DIV/0!</v>
      </c>
      <c r="O33" s="38" t="e">
        <f t="shared" si="9"/>
        <v>#DIV/0!</v>
      </c>
      <c r="P33" s="39" t="e">
        <f t="shared" si="9"/>
        <v>#DIV/0!</v>
      </c>
      <c r="Q33" s="40" t="e">
        <f t="shared" si="9"/>
        <v>#DIV/0!</v>
      </c>
      <c r="R33" s="41" t="e">
        <f t="shared" si="9"/>
        <v>#DIV/0!</v>
      </c>
      <c r="S33" s="42" t="e">
        <f t="shared" si="9"/>
        <v>#DIV/0!</v>
      </c>
      <c r="T33" s="43" t="e">
        <f t="shared" si="9"/>
        <v>#DIV/0!</v>
      </c>
      <c r="U33" s="44" t="e">
        <f t="shared" si="9"/>
        <v>#DIV/0!</v>
      </c>
      <c r="V33" s="45" t="e">
        <f>SUM(U2:U31)/F33</f>
        <v>#DIV/0!</v>
      </c>
      <c r="W33" s="162" t="e">
        <f>SUMPRODUCT(W2:W31,F2:F31)/F33</f>
        <v>#DIV/0!</v>
      </c>
      <c r="X33" s="164" t="e">
        <f>F33/Y33</f>
        <v>#DIV/0!</v>
      </c>
      <c r="Y33" s="46">
        <f>SUM(Y2:Y32)</f>
        <v>0</v>
      </c>
    </row>
    <row r="34" spans="2:25" ht="16.5" thickBot="1" x14ac:dyDescent="0.3">
      <c r="B34" s="166"/>
      <c r="C34" s="166"/>
      <c r="D34" s="31"/>
      <c r="M34" s="47" t="e">
        <f>SUM(M2:M31)/$F$33</f>
        <v>#DIV/0!</v>
      </c>
      <c r="N34" s="48" t="e">
        <f>M33/N33</f>
        <v>#DIV/0!</v>
      </c>
      <c r="O34" s="49" t="e">
        <f>SUM(O2:O31)/$F$33</f>
        <v>#DIV/0!</v>
      </c>
      <c r="P34" s="50" t="e">
        <f>O33/P33</f>
        <v>#DIV/0!</v>
      </c>
      <c r="Q34" s="51" t="e">
        <f>SUM(Q2:Q31)/$F$33</f>
        <v>#DIV/0!</v>
      </c>
      <c r="R34" s="52" t="e">
        <f>Q33/R33</f>
        <v>#DIV/0!</v>
      </c>
      <c r="S34" s="53" t="e">
        <f>SUM(S2:S31)/$F$33</f>
        <v>#DIV/0!</v>
      </c>
      <c r="T34" s="54" t="e">
        <f>S33/T33</f>
        <v>#DIV/0!</v>
      </c>
      <c r="U34" s="167">
        <f>SUM(U2:U32)</f>
        <v>0</v>
      </c>
      <c r="V34" s="168"/>
      <c r="W34" s="163"/>
      <c r="X34" s="165"/>
      <c r="Y34" s="55" t="e">
        <f>Y33/COUNTA(Y2:Y31)</f>
        <v>#DIV/0!</v>
      </c>
    </row>
    <row r="36" spans="2:25" x14ac:dyDescent="0.25">
      <c r="C36">
        <f>EOMONTH(C31,0)</f>
        <v>43251</v>
      </c>
    </row>
  </sheetData>
  <mergeCells count="10">
    <mergeCell ref="W33:W34"/>
    <mergeCell ref="X33:X34"/>
    <mergeCell ref="B34:C34"/>
    <mergeCell ref="U34:V34"/>
    <mergeCell ref="B33:C33"/>
    <mergeCell ref="M1:N1"/>
    <mergeCell ref="O1:P1"/>
    <mergeCell ref="Q1:R1"/>
    <mergeCell ref="S1:T1"/>
    <mergeCell ref="U1:V1"/>
  </mergeCells>
  <conditionalFormatting sqref="F2:F32">
    <cfRule type="cellIs" dxfId="14" priority="217" operator="equal">
      <formula>0.1</formula>
    </cfRule>
    <cfRule type="cellIs" dxfId="13" priority="218" operator="equal">
      <formula>"0.1"</formula>
    </cfRule>
  </conditionalFormatting>
  <conditionalFormatting sqref="G2:H32">
    <cfRule type="cellIs" dxfId="12" priority="214" operator="greaterThan">
      <formula>0</formula>
    </cfRule>
    <cfRule type="cellIs" dxfId="11" priority="215" operator="between">
      <formula>-0.001%</formula>
      <formula>-0.9999</formula>
    </cfRule>
    <cfRule type="cellIs" dxfId="10" priority="216" operator="equal">
      <formula>-1</formula>
    </cfRule>
  </conditionalFormatting>
  <conditionalFormatting sqref="C2:C32">
    <cfRule type="expression" dxfId="9" priority="199">
      <formula>C2=INDEX(ferie,MATCH(C2,ferie,0))</formula>
    </cfRule>
  </conditionalFormatting>
  <conditionalFormatting sqref="L2:L32">
    <cfRule type="expression" dxfId="8" priority="86" stopIfTrue="1">
      <formula>ISERROR(L2)</formula>
    </cfRule>
  </conditionalFormatting>
  <conditionalFormatting sqref="C2:C32">
    <cfRule type="expression" dxfId="7" priority="4">
      <formula>C2=INDEX(ferie,MATCH(C2,ferie,0))</formula>
    </cfRule>
  </conditionalFormatting>
  <conditionalFormatting sqref="A2:AA32">
    <cfRule type="expression" dxfId="6" priority="2">
      <formula>$B2="dimanche"</formula>
    </cfRule>
  </conditionalFormatting>
  <conditionalFormatting sqref="C2:C32">
    <cfRule type="expression" dxfId="5" priority="1">
      <formula>C2=INDEX(date_importante,MATCH(C2,date_importante,0))</formula>
    </cfRule>
  </conditionalFormatting>
  <conditionalFormatting sqref="J2:J32">
    <cfRule type="cellIs" dxfId="4" priority="236" stopIfTrue="1" operator="equal">
      <formula>0</formula>
    </cfRule>
    <cfRule type="cellIs" dxfId="3" priority="237" stopIfTrue="1" operator="lessThan">
      <formula>#REF!</formula>
    </cfRule>
    <cfRule type="cellIs" dxfId="2" priority="238" stopIfTrue="1" operator="greaterThan">
      <formula>#REF!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00B0F0"/>
  </sheetPr>
  <dimension ref="A1:Z2"/>
  <sheetViews>
    <sheetView workbookViewId="0">
      <pane ySplit="2" topLeftCell="A3" activePane="bottomLeft" state="frozen"/>
      <selection pane="bottomLeft" activeCell="F18" sqref="F18"/>
    </sheetView>
  </sheetViews>
  <sheetFormatPr baseColWidth="10" defaultRowHeight="15" x14ac:dyDescent="0.25"/>
  <cols>
    <col min="2" max="2" width="11.42578125" style="56"/>
  </cols>
  <sheetData>
    <row r="1" spans="1:26" ht="15.75" thickBot="1" x14ac:dyDescent="0.3"/>
    <row r="2" spans="1:26" ht="33.75" customHeight="1" x14ac:dyDescent="0.25">
      <c r="A2" s="4" t="s">
        <v>30</v>
      </c>
      <c r="B2" s="96" t="s">
        <v>31</v>
      </c>
      <c r="C2" s="4" t="s">
        <v>13</v>
      </c>
      <c r="D2" s="4" t="s">
        <v>14</v>
      </c>
      <c r="E2" s="4" t="s">
        <v>1</v>
      </c>
      <c r="F2" s="4" t="s">
        <v>15</v>
      </c>
      <c r="G2" s="5" t="s">
        <v>16</v>
      </c>
      <c r="H2" s="6" t="s">
        <v>17</v>
      </c>
      <c r="I2" s="7" t="s">
        <v>18</v>
      </c>
      <c r="J2" s="8" t="s">
        <v>19</v>
      </c>
      <c r="K2" s="9" t="s">
        <v>20</v>
      </c>
      <c r="L2" s="152" t="s">
        <v>21</v>
      </c>
      <c r="M2" s="153"/>
      <c r="N2" s="154" t="s">
        <v>22</v>
      </c>
      <c r="O2" s="155"/>
      <c r="P2" s="156" t="s">
        <v>23</v>
      </c>
      <c r="Q2" s="157"/>
      <c r="R2" s="158" t="s">
        <v>24</v>
      </c>
      <c r="S2" s="159"/>
      <c r="T2" s="160" t="s">
        <v>0</v>
      </c>
      <c r="U2" s="161"/>
      <c r="V2" s="60" t="s">
        <v>25</v>
      </c>
      <c r="W2" s="61" t="s">
        <v>26</v>
      </c>
      <c r="X2" s="61" t="s">
        <v>27</v>
      </c>
      <c r="Y2" s="95" t="s">
        <v>59</v>
      </c>
      <c r="Z2" s="57" t="s">
        <v>60</v>
      </c>
    </row>
  </sheetData>
  <mergeCells count="5">
    <mergeCell ref="L2:M2"/>
    <mergeCell ref="N2:O2"/>
    <mergeCell ref="P2:Q2"/>
    <mergeCell ref="R2:S2"/>
    <mergeCell ref="T2:U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L128"/>
  <sheetViews>
    <sheetView tabSelected="1" workbookViewId="0">
      <selection activeCell="G16" sqref="G16"/>
    </sheetView>
  </sheetViews>
  <sheetFormatPr baseColWidth="10" defaultRowHeight="15" x14ac:dyDescent="0.25"/>
  <cols>
    <col min="8" max="8" width="16.85546875" bestFit="1" customWidth="1"/>
  </cols>
  <sheetData>
    <row r="1" spans="2:12" ht="16.5" thickBot="1" x14ac:dyDescent="0.3">
      <c r="B1" s="127" t="s">
        <v>91</v>
      </c>
      <c r="F1" s="128" t="s">
        <v>92</v>
      </c>
      <c r="G1" s="129">
        <v>2</v>
      </c>
      <c r="I1" t="s">
        <v>93</v>
      </c>
      <c r="J1" s="172">
        <v>43253.900902777779</v>
      </c>
      <c r="K1" s="172"/>
      <c r="L1" s="172"/>
    </row>
    <row r="2" spans="2:12" ht="15.75" thickTop="1" x14ac:dyDescent="0.25"/>
    <row r="4" spans="2:12" x14ac:dyDescent="0.25">
      <c r="J4" s="124" t="s">
        <v>86</v>
      </c>
      <c r="K4" s="125" t="s">
        <v>87</v>
      </c>
      <c r="L4" s="126" t="s">
        <v>88</v>
      </c>
    </row>
    <row r="5" spans="2:12" ht="15" customHeight="1" x14ac:dyDescent="0.25">
      <c r="B5" s="176" t="s">
        <v>71</v>
      </c>
      <c r="C5" s="131" t="s">
        <v>66</v>
      </c>
      <c r="D5" s="99" t="s">
        <v>67</v>
      </c>
      <c r="E5" s="100" t="s">
        <v>68</v>
      </c>
      <c r="F5" s="105" t="s">
        <v>69</v>
      </c>
      <c r="H5" s="191" t="s">
        <v>81</v>
      </c>
      <c r="I5" s="192"/>
      <c r="J5" s="130">
        <v>0</v>
      </c>
      <c r="K5" s="101">
        <v>205</v>
      </c>
      <c r="L5" s="146">
        <f>K5-J5</f>
        <v>205</v>
      </c>
    </row>
    <row r="6" spans="2:12" x14ac:dyDescent="0.25">
      <c r="B6" s="177"/>
      <c r="C6" s="132">
        <v>0.01</v>
      </c>
      <c r="D6" s="101">
        <v>0</v>
      </c>
      <c r="E6" s="102">
        <f>D6*C6</f>
        <v>0</v>
      </c>
      <c r="F6" s="183">
        <f>SUM(E6:E13)</f>
        <v>0</v>
      </c>
      <c r="H6" s="170" t="s">
        <v>82</v>
      </c>
      <c r="I6" s="171"/>
      <c r="J6" s="106">
        <v>0</v>
      </c>
      <c r="K6" s="138">
        <f>F6+F15</f>
        <v>0</v>
      </c>
      <c r="L6" s="146">
        <f t="shared" ref="L6:L12" si="0">K6-J6</f>
        <v>0</v>
      </c>
    </row>
    <row r="7" spans="2:12" x14ac:dyDescent="0.25">
      <c r="B7" s="177"/>
      <c r="C7" s="132">
        <v>0.02</v>
      </c>
      <c r="D7" s="101">
        <v>0</v>
      </c>
      <c r="E7" s="102">
        <f t="shared" ref="E7:E13" si="1">D7*C7</f>
        <v>0</v>
      </c>
      <c r="F7" s="184"/>
      <c r="H7" s="170" t="s">
        <v>83</v>
      </c>
      <c r="I7" s="171"/>
      <c r="J7" s="106">
        <v>0</v>
      </c>
      <c r="K7" s="138">
        <f>E24</f>
        <v>0</v>
      </c>
      <c r="L7" s="146">
        <f t="shared" si="0"/>
        <v>0</v>
      </c>
    </row>
    <row r="8" spans="2:12" x14ac:dyDescent="0.25">
      <c r="B8" s="177"/>
      <c r="C8" s="132">
        <v>0.05</v>
      </c>
      <c r="D8" s="101">
        <v>0</v>
      </c>
      <c r="E8" s="102">
        <f t="shared" si="1"/>
        <v>0</v>
      </c>
      <c r="F8" s="184"/>
      <c r="H8" s="170" t="s">
        <v>84</v>
      </c>
      <c r="I8" s="171"/>
      <c r="J8" s="106">
        <v>0</v>
      </c>
      <c r="K8" s="138">
        <f>J19</f>
        <v>0</v>
      </c>
      <c r="L8" s="146">
        <f t="shared" si="0"/>
        <v>0</v>
      </c>
    </row>
    <row r="9" spans="2:12" x14ac:dyDescent="0.25">
      <c r="B9" s="177"/>
      <c r="C9" s="133">
        <v>0.1</v>
      </c>
      <c r="D9" s="101">
        <v>0</v>
      </c>
      <c r="E9" s="102">
        <f t="shared" si="1"/>
        <v>0</v>
      </c>
      <c r="F9" s="184"/>
      <c r="H9" s="193" t="s">
        <v>85</v>
      </c>
      <c r="I9" s="194"/>
      <c r="J9" s="106">
        <v>0</v>
      </c>
      <c r="K9" s="138">
        <f>H28</f>
        <v>0</v>
      </c>
      <c r="L9" s="146">
        <f t="shared" si="0"/>
        <v>0</v>
      </c>
    </row>
    <row r="10" spans="2:12" x14ac:dyDescent="0.25">
      <c r="B10" s="177"/>
      <c r="C10" s="133">
        <v>0.2</v>
      </c>
      <c r="D10" s="101">
        <v>0</v>
      </c>
      <c r="E10" s="102">
        <f t="shared" si="1"/>
        <v>0</v>
      </c>
      <c r="F10" s="184"/>
      <c r="H10" s="170" t="s">
        <v>89</v>
      </c>
      <c r="I10" s="171"/>
      <c r="J10" s="106">
        <v>0</v>
      </c>
      <c r="K10" s="138">
        <f>J29</f>
        <v>0</v>
      </c>
      <c r="L10" s="146">
        <f t="shared" si="0"/>
        <v>0</v>
      </c>
    </row>
    <row r="11" spans="2:12" x14ac:dyDescent="0.25">
      <c r="B11" s="177"/>
      <c r="C11" s="133">
        <v>0.5</v>
      </c>
      <c r="D11" s="101">
        <v>0</v>
      </c>
      <c r="E11" s="102">
        <f t="shared" si="1"/>
        <v>0</v>
      </c>
      <c r="F11" s="184"/>
      <c r="H11" s="170" t="s">
        <v>90</v>
      </c>
      <c r="I11" s="171"/>
      <c r="J11" s="106">
        <v>0</v>
      </c>
      <c r="K11" s="138">
        <f>K29</f>
        <v>0</v>
      </c>
      <c r="L11" s="146">
        <f t="shared" si="0"/>
        <v>0</v>
      </c>
    </row>
    <row r="12" spans="2:12" x14ac:dyDescent="0.25">
      <c r="B12" s="177"/>
      <c r="C12" s="134">
        <v>1</v>
      </c>
      <c r="D12" s="101">
        <v>0</v>
      </c>
      <c r="E12" s="102">
        <f t="shared" si="1"/>
        <v>0</v>
      </c>
      <c r="F12" s="184"/>
      <c r="H12" s="195" t="s">
        <v>96</v>
      </c>
      <c r="I12" s="196"/>
      <c r="J12" s="107">
        <v>0</v>
      </c>
      <c r="K12" s="144">
        <f>SUM(K6:K11)</f>
        <v>0</v>
      </c>
      <c r="L12" s="146">
        <f t="shared" si="0"/>
        <v>0</v>
      </c>
    </row>
    <row r="13" spans="2:12" x14ac:dyDescent="0.25">
      <c r="B13" s="177"/>
      <c r="C13" s="135">
        <v>2</v>
      </c>
      <c r="D13" s="103">
        <v>0</v>
      </c>
      <c r="E13" s="102">
        <f t="shared" si="1"/>
        <v>0</v>
      </c>
      <c r="F13" s="185"/>
    </row>
    <row r="14" spans="2:12" x14ac:dyDescent="0.25">
      <c r="B14" s="177"/>
      <c r="C14" s="131" t="s">
        <v>70</v>
      </c>
      <c r="D14" s="99" t="s">
        <v>67</v>
      </c>
      <c r="E14" s="108" t="s">
        <v>68</v>
      </c>
      <c r="F14" s="137" t="s">
        <v>69</v>
      </c>
      <c r="H14" s="179" t="s">
        <v>97</v>
      </c>
      <c r="I14" s="179"/>
      <c r="J14" s="145">
        <f>SUM(J5:J11)-SUM(K5:K11)</f>
        <v>-205</v>
      </c>
    </row>
    <row r="15" spans="2:12" x14ac:dyDescent="0.25">
      <c r="B15" s="177"/>
      <c r="C15" s="136">
        <v>5</v>
      </c>
      <c r="D15" s="101">
        <v>0</v>
      </c>
      <c r="E15" s="109">
        <f t="shared" ref="E15:E20" si="2">D15*C15</f>
        <v>0</v>
      </c>
      <c r="F15" s="173">
        <f>SUM(E15:E20)</f>
        <v>0</v>
      </c>
    </row>
    <row r="16" spans="2:12" x14ac:dyDescent="0.25">
      <c r="B16" s="177"/>
      <c r="C16" s="136">
        <v>10</v>
      </c>
      <c r="D16" s="101">
        <v>0</v>
      </c>
      <c r="E16" s="109">
        <f t="shared" si="2"/>
        <v>0</v>
      </c>
      <c r="F16" s="174"/>
    </row>
    <row r="17" spans="2:11" x14ac:dyDescent="0.25">
      <c r="B17" s="177"/>
      <c r="C17" s="136">
        <v>20</v>
      </c>
      <c r="D17" s="101">
        <v>0</v>
      </c>
      <c r="E17" s="109">
        <f t="shared" si="2"/>
        <v>0</v>
      </c>
      <c r="F17" s="174"/>
    </row>
    <row r="18" spans="2:11" x14ac:dyDescent="0.25">
      <c r="B18" s="177"/>
      <c r="C18" s="136">
        <v>50</v>
      </c>
      <c r="D18" s="101">
        <v>0</v>
      </c>
      <c r="E18" s="109">
        <f t="shared" si="2"/>
        <v>0</v>
      </c>
      <c r="F18" s="174"/>
      <c r="H18" s="98" t="s">
        <v>79</v>
      </c>
      <c r="I18" s="99" t="s">
        <v>68</v>
      </c>
      <c r="J18" s="100" t="s">
        <v>69</v>
      </c>
    </row>
    <row r="19" spans="2:11" x14ac:dyDescent="0.25">
      <c r="B19" s="177"/>
      <c r="C19" s="136">
        <v>100</v>
      </c>
      <c r="D19" s="101">
        <v>0</v>
      </c>
      <c r="E19" s="109">
        <f t="shared" si="2"/>
        <v>0</v>
      </c>
      <c r="F19" s="174"/>
      <c r="H19" s="106" t="s">
        <v>75</v>
      </c>
      <c r="I19" s="101"/>
      <c r="J19" s="180"/>
    </row>
    <row r="20" spans="2:11" x14ac:dyDescent="0.25">
      <c r="B20" s="178"/>
      <c r="C20" s="107">
        <v>200</v>
      </c>
      <c r="D20" s="103">
        <v>0</v>
      </c>
      <c r="E20" s="104">
        <f t="shared" si="2"/>
        <v>0</v>
      </c>
      <c r="F20" s="175"/>
      <c r="H20" s="106" t="s">
        <v>76</v>
      </c>
      <c r="I20" s="101"/>
      <c r="J20" s="181"/>
    </row>
    <row r="21" spans="2:11" x14ac:dyDescent="0.25">
      <c r="H21" s="106" t="s">
        <v>77</v>
      </c>
      <c r="I21" s="101"/>
      <c r="J21" s="181"/>
    </row>
    <row r="22" spans="2:11" ht="15" customHeight="1" x14ac:dyDescent="0.25">
      <c r="B22" s="188" t="s">
        <v>74</v>
      </c>
      <c r="C22" s="117" t="s">
        <v>72</v>
      </c>
      <c r="D22" s="118" t="s">
        <v>73</v>
      </c>
      <c r="E22" s="186" t="s">
        <v>68</v>
      </c>
      <c r="F22" s="187"/>
      <c r="H22" s="107" t="s">
        <v>78</v>
      </c>
      <c r="I22" s="103"/>
      <c r="J22" s="182"/>
    </row>
    <row r="23" spans="2:11" x14ac:dyDescent="0.25">
      <c r="B23" s="189"/>
      <c r="C23" s="113"/>
      <c r="D23" s="113"/>
      <c r="E23" s="119"/>
      <c r="F23" s="120"/>
    </row>
    <row r="24" spans="2:11" x14ac:dyDescent="0.25">
      <c r="B24" s="189"/>
      <c r="C24" s="111"/>
      <c r="D24" s="111"/>
      <c r="E24" s="121"/>
      <c r="F24" s="122"/>
    </row>
    <row r="25" spans="2:11" x14ac:dyDescent="0.25">
      <c r="B25" s="189"/>
      <c r="C25" s="111"/>
      <c r="D25" s="111"/>
    </row>
    <row r="26" spans="2:11" x14ac:dyDescent="0.25">
      <c r="B26" s="189"/>
      <c r="C26" s="111"/>
      <c r="D26" s="111"/>
    </row>
    <row r="27" spans="2:11" x14ac:dyDescent="0.25">
      <c r="B27" s="189"/>
      <c r="C27" s="111"/>
      <c r="D27" s="111"/>
      <c r="G27" s="99" t="s">
        <v>73</v>
      </c>
      <c r="H27" s="100" t="s">
        <v>68</v>
      </c>
    </row>
    <row r="28" spans="2:11" x14ac:dyDescent="0.25">
      <c r="B28" s="189"/>
      <c r="C28" s="111"/>
      <c r="D28" s="111"/>
      <c r="F28" s="98" t="s">
        <v>80</v>
      </c>
      <c r="G28" s="101"/>
      <c r="H28" s="180"/>
      <c r="J28" s="139" t="s">
        <v>94</v>
      </c>
      <c r="K28" s="113" t="s">
        <v>95</v>
      </c>
    </row>
    <row r="29" spans="2:11" x14ac:dyDescent="0.25">
      <c r="B29" s="189"/>
      <c r="C29" s="111"/>
      <c r="D29" s="111"/>
      <c r="F29" s="106"/>
      <c r="G29" s="101"/>
      <c r="H29" s="181"/>
      <c r="J29" s="142"/>
      <c r="K29" s="143"/>
    </row>
    <row r="30" spans="2:11" x14ac:dyDescent="0.25">
      <c r="B30" s="189"/>
      <c r="C30" s="111"/>
      <c r="D30" s="111"/>
      <c r="F30" s="106"/>
      <c r="G30" s="109"/>
      <c r="H30" s="116"/>
      <c r="J30" s="140"/>
      <c r="K30" s="111"/>
    </row>
    <row r="31" spans="2:11" x14ac:dyDescent="0.25">
      <c r="B31" s="189"/>
      <c r="C31" s="111"/>
      <c r="D31" s="111"/>
      <c r="F31" s="106"/>
      <c r="G31" s="109"/>
      <c r="H31" s="123"/>
      <c r="J31" s="140"/>
      <c r="K31" s="111"/>
    </row>
    <row r="32" spans="2:11" x14ac:dyDescent="0.25">
      <c r="B32" s="189"/>
      <c r="C32" s="111"/>
      <c r="D32" s="111"/>
      <c r="F32" s="106"/>
      <c r="G32" s="109"/>
      <c r="H32" s="123"/>
      <c r="J32" s="140"/>
      <c r="K32" s="111"/>
    </row>
    <row r="33" spans="2:11" x14ac:dyDescent="0.25">
      <c r="B33" s="190"/>
      <c r="C33" s="111"/>
      <c r="D33" s="111"/>
      <c r="F33" s="106"/>
      <c r="G33" s="109"/>
      <c r="H33" s="123"/>
      <c r="J33" s="140"/>
      <c r="K33" s="111"/>
    </row>
    <row r="34" spans="2:11" x14ac:dyDescent="0.25">
      <c r="B34" s="114"/>
      <c r="C34" s="111"/>
      <c r="D34" s="111"/>
      <c r="F34" s="106"/>
      <c r="G34" s="109"/>
      <c r="H34" s="123"/>
      <c r="J34" s="140"/>
      <c r="K34" s="111"/>
    </row>
    <row r="35" spans="2:11" x14ac:dyDescent="0.25">
      <c r="B35" s="114"/>
      <c r="C35" s="111"/>
      <c r="D35" s="111"/>
      <c r="F35" s="106"/>
      <c r="G35" s="109"/>
      <c r="H35" s="123"/>
      <c r="J35" s="140"/>
      <c r="K35" s="111"/>
    </row>
    <row r="36" spans="2:11" x14ac:dyDescent="0.25">
      <c r="B36" s="114"/>
      <c r="C36" s="111"/>
      <c r="D36" s="111"/>
      <c r="F36" s="106"/>
      <c r="G36" s="109"/>
      <c r="H36" s="123"/>
      <c r="J36" s="140"/>
      <c r="K36" s="111"/>
    </row>
    <row r="37" spans="2:11" x14ac:dyDescent="0.25">
      <c r="B37" s="114"/>
      <c r="C37" s="111"/>
      <c r="D37" s="111"/>
      <c r="F37" s="106"/>
      <c r="G37" s="109"/>
      <c r="H37" s="123"/>
      <c r="J37" s="140"/>
      <c r="K37" s="111"/>
    </row>
    <row r="38" spans="2:11" x14ac:dyDescent="0.25">
      <c r="B38" s="114"/>
      <c r="C38" s="111"/>
      <c r="D38" s="111"/>
      <c r="F38" s="106"/>
      <c r="G38" s="109"/>
      <c r="H38" s="123"/>
      <c r="J38" s="140"/>
      <c r="K38" s="111"/>
    </row>
    <row r="39" spans="2:11" x14ac:dyDescent="0.25">
      <c r="B39" s="114"/>
      <c r="C39" s="111"/>
      <c r="D39" s="111"/>
      <c r="F39" s="106"/>
      <c r="G39" s="109"/>
      <c r="H39" s="123"/>
      <c r="J39" s="140"/>
      <c r="K39" s="111"/>
    </row>
    <row r="40" spans="2:11" x14ac:dyDescent="0.25">
      <c r="B40" s="114"/>
      <c r="C40" s="111"/>
      <c r="D40" s="111"/>
      <c r="F40" s="106"/>
      <c r="G40" s="109"/>
      <c r="H40" s="123"/>
      <c r="J40" s="140"/>
      <c r="K40" s="111"/>
    </row>
    <row r="41" spans="2:11" x14ac:dyDescent="0.25">
      <c r="B41" s="114"/>
      <c r="C41" s="111"/>
      <c r="D41" s="111"/>
      <c r="F41" s="106"/>
      <c r="G41" s="109"/>
      <c r="H41" s="123"/>
      <c r="J41" s="140"/>
      <c r="K41" s="111"/>
    </row>
    <row r="42" spans="2:11" x14ac:dyDescent="0.25">
      <c r="B42" s="114"/>
      <c r="C42" s="111"/>
      <c r="D42" s="111"/>
      <c r="F42" s="106"/>
      <c r="G42" s="109"/>
      <c r="H42" s="123"/>
      <c r="J42" s="141"/>
      <c r="K42" s="112"/>
    </row>
    <row r="43" spans="2:11" x14ac:dyDescent="0.25">
      <c r="B43" s="114"/>
      <c r="C43" s="111"/>
      <c r="D43" s="111"/>
      <c r="F43" s="106"/>
      <c r="G43" s="109"/>
      <c r="H43" s="123"/>
    </row>
    <row r="44" spans="2:11" x14ac:dyDescent="0.25">
      <c r="B44" s="114"/>
      <c r="C44" s="111"/>
      <c r="D44" s="111"/>
      <c r="F44" s="106"/>
      <c r="G44" s="109"/>
      <c r="H44" s="123"/>
    </row>
    <row r="45" spans="2:11" x14ac:dyDescent="0.25">
      <c r="B45" s="114"/>
      <c r="C45" s="111"/>
      <c r="D45" s="111"/>
      <c r="F45" s="106"/>
      <c r="G45" s="109"/>
      <c r="H45" s="123"/>
    </row>
    <row r="46" spans="2:11" x14ac:dyDescent="0.25">
      <c r="B46" s="114"/>
      <c r="C46" s="111"/>
      <c r="D46" s="111"/>
      <c r="F46" s="106"/>
      <c r="G46" s="109"/>
      <c r="H46" s="123"/>
    </row>
    <row r="47" spans="2:11" x14ac:dyDescent="0.25">
      <c r="B47" s="114"/>
      <c r="C47" s="111"/>
      <c r="D47" s="111"/>
      <c r="F47" s="106"/>
      <c r="G47" s="109"/>
      <c r="H47" s="123"/>
    </row>
    <row r="48" spans="2:11" x14ac:dyDescent="0.25">
      <c r="B48" s="114"/>
      <c r="C48" s="111"/>
      <c r="D48" s="111"/>
      <c r="F48" s="106"/>
      <c r="G48" s="109"/>
      <c r="H48" s="123"/>
    </row>
    <row r="49" spans="2:8" x14ac:dyDescent="0.25">
      <c r="B49" s="114"/>
      <c r="C49" s="111"/>
      <c r="D49" s="111"/>
      <c r="F49" s="106"/>
      <c r="G49" s="109"/>
      <c r="H49" s="123"/>
    </row>
    <row r="50" spans="2:8" x14ac:dyDescent="0.25">
      <c r="B50" s="114"/>
      <c r="C50" s="111"/>
      <c r="D50" s="111"/>
      <c r="F50" s="106"/>
      <c r="G50" s="109"/>
      <c r="H50" s="123"/>
    </row>
    <row r="51" spans="2:8" x14ac:dyDescent="0.25">
      <c r="B51" s="114"/>
      <c r="C51" s="111"/>
      <c r="D51" s="111"/>
      <c r="F51" s="106"/>
      <c r="G51" s="109"/>
      <c r="H51" s="123"/>
    </row>
    <row r="52" spans="2:8" x14ac:dyDescent="0.25">
      <c r="B52" s="114"/>
      <c r="C52" s="111"/>
      <c r="D52" s="111"/>
      <c r="F52" s="106"/>
      <c r="G52" s="109"/>
      <c r="H52" s="123"/>
    </row>
    <row r="53" spans="2:8" x14ac:dyDescent="0.25">
      <c r="B53" s="114"/>
      <c r="C53" s="111"/>
      <c r="D53" s="111"/>
      <c r="F53" s="106"/>
      <c r="G53" s="109"/>
      <c r="H53" s="123"/>
    </row>
    <row r="54" spans="2:8" x14ac:dyDescent="0.25">
      <c r="B54" s="114"/>
      <c r="C54" s="111"/>
      <c r="D54" s="111"/>
      <c r="F54" s="106"/>
      <c r="G54" s="109"/>
      <c r="H54" s="123"/>
    </row>
    <row r="55" spans="2:8" x14ac:dyDescent="0.25">
      <c r="B55" s="114"/>
      <c r="C55" s="111"/>
      <c r="D55" s="111"/>
      <c r="F55" s="106"/>
      <c r="G55" s="109"/>
      <c r="H55" s="123"/>
    </row>
    <row r="56" spans="2:8" x14ac:dyDescent="0.25">
      <c r="B56" s="114"/>
      <c r="C56" s="111"/>
      <c r="D56" s="111"/>
      <c r="F56" s="106"/>
      <c r="G56" s="109"/>
      <c r="H56" s="123"/>
    </row>
    <row r="57" spans="2:8" x14ac:dyDescent="0.25">
      <c r="B57" s="114"/>
      <c r="C57" s="111"/>
      <c r="D57" s="111"/>
      <c r="F57" s="106"/>
      <c r="G57" s="109"/>
      <c r="H57" s="123"/>
    </row>
    <row r="58" spans="2:8" x14ac:dyDescent="0.25">
      <c r="B58" s="114"/>
      <c r="C58" s="111"/>
      <c r="D58" s="111"/>
      <c r="F58" s="106"/>
      <c r="G58" s="109"/>
      <c r="H58" s="123"/>
    </row>
    <row r="59" spans="2:8" x14ac:dyDescent="0.25">
      <c r="B59" s="114"/>
      <c r="C59" s="111"/>
      <c r="D59" s="111"/>
      <c r="F59" s="106"/>
      <c r="G59" s="109"/>
      <c r="H59" s="123"/>
    </row>
    <row r="60" spans="2:8" x14ac:dyDescent="0.25">
      <c r="B60" s="114"/>
      <c r="C60" s="111"/>
      <c r="D60" s="111"/>
      <c r="F60" s="106"/>
      <c r="G60" s="109"/>
      <c r="H60" s="123"/>
    </row>
    <row r="61" spans="2:8" x14ac:dyDescent="0.25">
      <c r="B61" s="114"/>
      <c r="C61" s="111"/>
      <c r="D61" s="111"/>
      <c r="F61" s="106"/>
      <c r="G61" s="109"/>
      <c r="H61" s="123"/>
    </row>
    <row r="62" spans="2:8" x14ac:dyDescent="0.25">
      <c r="B62" s="114"/>
      <c r="C62" s="111"/>
      <c r="D62" s="111"/>
      <c r="F62" s="106"/>
      <c r="G62" s="109"/>
      <c r="H62" s="123"/>
    </row>
    <row r="63" spans="2:8" x14ac:dyDescent="0.25">
      <c r="B63" s="114"/>
      <c r="C63" s="111"/>
      <c r="D63" s="111"/>
      <c r="F63" s="106"/>
      <c r="G63" s="109"/>
      <c r="H63" s="123"/>
    </row>
    <row r="64" spans="2:8" x14ac:dyDescent="0.25">
      <c r="B64" s="114"/>
      <c r="C64" s="111"/>
      <c r="D64" s="111"/>
      <c r="F64" s="106"/>
      <c r="G64" s="109"/>
      <c r="H64" s="123"/>
    </row>
    <row r="65" spans="2:8" x14ac:dyDescent="0.25">
      <c r="B65" s="114"/>
      <c r="C65" s="111"/>
      <c r="D65" s="111"/>
      <c r="F65" s="106"/>
      <c r="G65" s="109"/>
      <c r="H65" s="123"/>
    </row>
    <row r="66" spans="2:8" x14ac:dyDescent="0.25">
      <c r="B66" s="114"/>
      <c r="C66" s="111"/>
      <c r="D66" s="111"/>
      <c r="F66" s="106"/>
      <c r="G66" s="109"/>
      <c r="H66" s="123"/>
    </row>
    <row r="67" spans="2:8" x14ac:dyDescent="0.25">
      <c r="B67" s="114"/>
      <c r="C67" s="111"/>
      <c r="D67" s="111"/>
      <c r="F67" s="106"/>
      <c r="G67" s="109"/>
      <c r="H67" s="123"/>
    </row>
    <row r="68" spans="2:8" x14ac:dyDescent="0.25">
      <c r="B68" s="114"/>
      <c r="C68" s="111"/>
      <c r="D68" s="111"/>
      <c r="F68" s="106"/>
      <c r="G68" s="109"/>
      <c r="H68" s="123"/>
    </row>
    <row r="69" spans="2:8" x14ac:dyDescent="0.25">
      <c r="B69" s="114"/>
      <c r="C69" s="111"/>
      <c r="D69" s="111"/>
      <c r="F69" s="106"/>
      <c r="G69" s="109"/>
      <c r="H69" s="123"/>
    </row>
    <row r="70" spans="2:8" x14ac:dyDescent="0.25">
      <c r="B70" s="114"/>
      <c r="C70" s="111"/>
      <c r="D70" s="111"/>
      <c r="F70" s="106"/>
      <c r="G70" s="109"/>
      <c r="H70" s="123"/>
    </row>
    <row r="71" spans="2:8" x14ac:dyDescent="0.25">
      <c r="B71" s="114"/>
      <c r="C71" s="111"/>
      <c r="D71" s="111"/>
      <c r="F71" s="106"/>
      <c r="G71" s="109"/>
      <c r="H71" s="123"/>
    </row>
    <row r="72" spans="2:8" x14ac:dyDescent="0.25">
      <c r="B72" s="114"/>
      <c r="C72" s="111"/>
      <c r="D72" s="111"/>
      <c r="F72" s="106"/>
      <c r="G72" s="109"/>
      <c r="H72" s="123"/>
    </row>
    <row r="73" spans="2:8" x14ac:dyDescent="0.25">
      <c r="B73" s="114"/>
      <c r="C73" s="111"/>
      <c r="D73" s="111"/>
      <c r="F73" s="106"/>
      <c r="G73" s="109"/>
      <c r="H73" s="123"/>
    </row>
    <row r="74" spans="2:8" x14ac:dyDescent="0.25">
      <c r="B74" s="114"/>
      <c r="C74" s="111"/>
      <c r="D74" s="111"/>
      <c r="F74" s="106"/>
      <c r="G74" s="109"/>
      <c r="H74" s="123"/>
    </row>
    <row r="75" spans="2:8" x14ac:dyDescent="0.25">
      <c r="B75" s="114"/>
      <c r="C75" s="111"/>
      <c r="D75" s="111"/>
      <c r="F75" s="106"/>
      <c r="G75" s="109"/>
      <c r="H75" s="123"/>
    </row>
    <row r="76" spans="2:8" x14ac:dyDescent="0.25">
      <c r="B76" s="114"/>
      <c r="C76" s="111"/>
      <c r="D76" s="111"/>
      <c r="F76" s="106"/>
      <c r="G76" s="109"/>
      <c r="H76" s="123"/>
    </row>
    <row r="77" spans="2:8" x14ac:dyDescent="0.25">
      <c r="B77" s="114"/>
      <c r="C77" s="111"/>
      <c r="D77" s="111"/>
      <c r="F77" s="106"/>
      <c r="G77" s="109"/>
      <c r="H77" s="123"/>
    </row>
    <row r="78" spans="2:8" x14ac:dyDescent="0.25">
      <c r="B78" s="114"/>
      <c r="C78" s="111"/>
      <c r="D78" s="111"/>
      <c r="F78" s="106"/>
      <c r="G78" s="109"/>
      <c r="H78" s="123"/>
    </row>
    <row r="79" spans="2:8" x14ac:dyDescent="0.25">
      <c r="B79" s="114"/>
      <c r="C79" s="111"/>
      <c r="D79" s="111"/>
      <c r="F79" s="106"/>
      <c r="G79" s="109"/>
      <c r="H79" s="123"/>
    </row>
    <row r="80" spans="2:8" x14ac:dyDescent="0.25">
      <c r="B80" s="114"/>
      <c r="C80" s="111"/>
      <c r="D80" s="111"/>
      <c r="F80" s="106"/>
      <c r="G80" s="109"/>
      <c r="H80" s="123"/>
    </row>
    <row r="81" spans="2:8" x14ac:dyDescent="0.25">
      <c r="B81" s="114"/>
      <c r="C81" s="111"/>
      <c r="D81" s="111"/>
      <c r="F81" s="106"/>
      <c r="G81" s="109"/>
      <c r="H81" s="123"/>
    </row>
    <row r="82" spans="2:8" x14ac:dyDescent="0.25">
      <c r="B82" s="114"/>
      <c r="C82" s="111"/>
      <c r="D82" s="111"/>
      <c r="F82" s="106"/>
      <c r="G82" s="109"/>
      <c r="H82" s="123"/>
    </row>
    <row r="83" spans="2:8" x14ac:dyDescent="0.25">
      <c r="B83" s="114"/>
      <c r="C83" s="111"/>
      <c r="D83" s="111"/>
      <c r="F83" s="106"/>
      <c r="G83" s="109"/>
      <c r="H83" s="123"/>
    </row>
    <row r="84" spans="2:8" x14ac:dyDescent="0.25">
      <c r="B84" s="114"/>
      <c r="C84" s="111"/>
      <c r="D84" s="111"/>
      <c r="F84" s="106"/>
      <c r="G84" s="109"/>
      <c r="H84" s="123"/>
    </row>
    <row r="85" spans="2:8" x14ac:dyDescent="0.25">
      <c r="B85" s="114"/>
      <c r="C85" s="111"/>
      <c r="D85" s="111"/>
      <c r="F85" s="106"/>
      <c r="G85" s="109"/>
      <c r="H85" s="123"/>
    </row>
    <row r="86" spans="2:8" x14ac:dyDescent="0.25">
      <c r="B86" s="114"/>
      <c r="C86" s="111"/>
      <c r="D86" s="111"/>
      <c r="F86" s="106"/>
      <c r="G86" s="109"/>
      <c r="H86" s="123"/>
    </row>
    <row r="87" spans="2:8" x14ac:dyDescent="0.25">
      <c r="B87" s="114"/>
      <c r="C87" s="111"/>
      <c r="D87" s="111"/>
      <c r="F87" s="106"/>
      <c r="G87" s="109"/>
      <c r="H87" s="123"/>
    </row>
    <row r="88" spans="2:8" x14ac:dyDescent="0.25">
      <c r="B88" s="114"/>
      <c r="C88" s="111"/>
      <c r="D88" s="111"/>
      <c r="F88" s="106"/>
      <c r="G88" s="109"/>
      <c r="H88" s="123"/>
    </row>
    <row r="89" spans="2:8" x14ac:dyDescent="0.25">
      <c r="B89" s="114"/>
      <c r="C89" s="111"/>
      <c r="D89" s="111"/>
      <c r="F89" s="106"/>
      <c r="G89" s="109"/>
      <c r="H89" s="123"/>
    </row>
    <row r="90" spans="2:8" x14ac:dyDescent="0.25">
      <c r="B90" s="114"/>
      <c r="C90" s="111"/>
      <c r="D90" s="111"/>
      <c r="F90" s="106"/>
      <c r="G90" s="109"/>
      <c r="H90" s="123"/>
    </row>
    <row r="91" spans="2:8" x14ac:dyDescent="0.25">
      <c r="B91" s="114"/>
      <c r="C91" s="111"/>
      <c r="D91" s="111"/>
      <c r="F91" s="106"/>
      <c r="G91" s="109"/>
      <c r="H91" s="123"/>
    </row>
    <row r="92" spans="2:8" x14ac:dyDescent="0.25">
      <c r="B92" s="114"/>
      <c r="C92" s="111"/>
      <c r="D92" s="111"/>
      <c r="F92" s="106"/>
      <c r="G92" s="109"/>
      <c r="H92" s="123"/>
    </row>
    <row r="93" spans="2:8" x14ac:dyDescent="0.25">
      <c r="B93" s="114"/>
      <c r="C93" s="111"/>
      <c r="D93" s="111"/>
      <c r="F93" s="106"/>
      <c r="G93" s="109"/>
      <c r="H93" s="123"/>
    </row>
    <row r="94" spans="2:8" x14ac:dyDescent="0.25">
      <c r="B94" s="114"/>
      <c r="C94" s="111"/>
      <c r="D94" s="111"/>
      <c r="F94" s="106"/>
      <c r="G94" s="109"/>
      <c r="H94" s="123"/>
    </row>
    <row r="95" spans="2:8" x14ac:dyDescent="0.25">
      <c r="B95" s="114"/>
      <c r="C95" s="111"/>
      <c r="D95" s="111"/>
      <c r="F95" s="106"/>
      <c r="G95" s="109"/>
      <c r="H95" s="123"/>
    </row>
    <row r="96" spans="2:8" x14ac:dyDescent="0.25">
      <c r="B96" s="114"/>
      <c r="C96" s="111"/>
      <c r="D96" s="111"/>
      <c r="F96" s="106"/>
      <c r="G96" s="109"/>
      <c r="H96" s="123"/>
    </row>
    <row r="97" spans="2:8" x14ac:dyDescent="0.25">
      <c r="B97" s="114"/>
      <c r="C97" s="111"/>
      <c r="D97" s="111"/>
      <c r="F97" s="106"/>
      <c r="G97" s="109"/>
      <c r="H97" s="123"/>
    </row>
    <row r="98" spans="2:8" x14ac:dyDescent="0.25">
      <c r="B98" s="114"/>
      <c r="C98" s="111"/>
      <c r="D98" s="111"/>
      <c r="F98" s="106"/>
      <c r="G98" s="109"/>
      <c r="H98" s="123"/>
    </row>
    <row r="99" spans="2:8" x14ac:dyDescent="0.25">
      <c r="B99" s="114"/>
      <c r="C99" s="111"/>
      <c r="D99" s="111"/>
      <c r="F99" s="106"/>
      <c r="G99" s="109"/>
      <c r="H99" s="123"/>
    </row>
    <row r="100" spans="2:8" x14ac:dyDescent="0.25">
      <c r="B100" s="114"/>
      <c r="C100" s="111"/>
      <c r="D100" s="111"/>
      <c r="F100" s="106"/>
      <c r="G100" s="109"/>
      <c r="H100" s="123"/>
    </row>
    <row r="101" spans="2:8" x14ac:dyDescent="0.25">
      <c r="B101" s="114"/>
      <c r="C101" s="111"/>
      <c r="D101" s="111"/>
      <c r="F101" s="106"/>
      <c r="G101" s="109"/>
      <c r="H101" s="123"/>
    </row>
    <row r="102" spans="2:8" x14ac:dyDescent="0.25">
      <c r="B102" s="114"/>
      <c r="C102" s="111"/>
      <c r="D102" s="111"/>
      <c r="F102" s="106"/>
      <c r="G102" s="109"/>
      <c r="H102" s="123"/>
    </row>
    <row r="103" spans="2:8" x14ac:dyDescent="0.25">
      <c r="B103" s="114"/>
      <c r="C103" s="111"/>
      <c r="D103" s="111"/>
      <c r="F103" s="106"/>
      <c r="G103" s="109"/>
      <c r="H103" s="123"/>
    </row>
    <row r="104" spans="2:8" x14ac:dyDescent="0.25">
      <c r="B104" s="114"/>
      <c r="C104" s="111"/>
      <c r="D104" s="111"/>
      <c r="F104" s="106"/>
      <c r="G104" s="109"/>
      <c r="H104" s="123"/>
    </row>
    <row r="105" spans="2:8" x14ac:dyDescent="0.25">
      <c r="B105" s="114"/>
      <c r="C105" s="111"/>
      <c r="D105" s="111"/>
      <c r="F105" s="106"/>
      <c r="G105" s="109"/>
      <c r="H105" s="123"/>
    </row>
    <row r="106" spans="2:8" x14ac:dyDescent="0.25">
      <c r="B106" s="114"/>
      <c r="C106" s="111"/>
      <c r="D106" s="111"/>
      <c r="F106" s="106"/>
      <c r="G106" s="109"/>
      <c r="H106" s="123"/>
    </row>
    <row r="107" spans="2:8" x14ac:dyDescent="0.25">
      <c r="B107" s="114"/>
      <c r="C107" s="111"/>
      <c r="D107" s="111"/>
      <c r="F107" s="106"/>
      <c r="G107" s="109"/>
      <c r="H107" s="123"/>
    </row>
    <row r="108" spans="2:8" x14ac:dyDescent="0.25">
      <c r="B108" s="114"/>
      <c r="C108" s="111"/>
      <c r="D108" s="111"/>
      <c r="F108" s="106"/>
      <c r="G108" s="109"/>
      <c r="H108" s="123"/>
    </row>
    <row r="109" spans="2:8" x14ac:dyDescent="0.25">
      <c r="B109" s="114"/>
      <c r="C109" s="111"/>
      <c r="D109" s="111"/>
      <c r="F109" s="106"/>
      <c r="G109" s="109"/>
      <c r="H109" s="123"/>
    </row>
    <row r="110" spans="2:8" x14ac:dyDescent="0.25">
      <c r="B110" s="114"/>
      <c r="C110" s="111"/>
      <c r="D110" s="111"/>
      <c r="F110" s="106"/>
      <c r="G110" s="109"/>
      <c r="H110" s="123"/>
    </row>
    <row r="111" spans="2:8" x14ac:dyDescent="0.25">
      <c r="B111" s="114"/>
      <c r="C111" s="111"/>
      <c r="D111" s="111"/>
      <c r="F111" s="106"/>
      <c r="G111" s="109"/>
      <c r="H111" s="123"/>
    </row>
    <row r="112" spans="2:8" x14ac:dyDescent="0.25">
      <c r="B112" s="114"/>
      <c r="C112" s="111"/>
      <c r="D112" s="111"/>
      <c r="F112" s="106"/>
      <c r="G112" s="109"/>
      <c r="H112" s="123"/>
    </row>
    <row r="113" spans="2:8" x14ac:dyDescent="0.25">
      <c r="B113" s="114"/>
      <c r="C113" s="111"/>
      <c r="D113" s="111"/>
      <c r="F113" s="106"/>
      <c r="G113" s="109"/>
      <c r="H113" s="123"/>
    </row>
    <row r="114" spans="2:8" x14ac:dyDescent="0.25">
      <c r="B114" s="114"/>
      <c r="C114" s="111"/>
      <c r="D114" s="111"/>
      <c r="F114" s="106"/>
      <c r="G114" s="109"/>
      <c r="H114" s="123"/>
    </row>
    <row r="115" spans="2:8" x14ac:dyDescent="0.25">
      <c r="B115" s="114"/>
      <c r="C115" s="111"/>
      <c r="D115" s="111"/>
      <c r="F115" s="106"/>
      <c r="G115" s="109"/>
      <c r="H115" s="123"/>
    </row>
    <row r="116" spans="2:8" x14ac:dyDescent="0.25">
      <c r="B116" s="114"/>
      <c r="C116" s="111"/>
      <c r="D116" s="111"/>
      <c r="F116" s="106"/>
      <c r="G116" s="109"/>
      <c r="H116" s="123"/>
    </row>
    <row r="117" spans="2:8" x14ac:dyDescent="0.25">
      <c r="B117" s="114"/>
      <c r="C117" s="111"/>
      <c r="D117" s="111"/>
      <c r="F117" s="106"/>
      <c r="G117" s="109"/>
      <c r="H117" s="123"/>
    </row>
    <row r="118" spans="2:8" x14ac:dyDescent="0.25">
      <c r="B118" s="114"/>
      <c r="C118" s="111"/>
      <c r="D118" s="111"/>
      <c r="F118" s="106"/>
      <c r="G118" s="109"/>
      <c r="H118" s="123"/>
    </row>
    <row r="119" spans="2:8" x14ac:dyDescent="0.25">
      <c r="B119" s="114"/>
      <c r="C119" s="111"/>
      <c r="D119" s="111"/>
      <c r="F119" s="106"/>
      <c r="G119" s="109"/>
      <c r="H119" s="123"/>
    </row>
    <row r="120" spans="2:8" x14ac:dyDescent="0.25">
      <c r="B120" s="114"/>
      <c r="C120" s="111"/>
      <c r="D120" s="111"/>
      <c r="F120" s="106"/>
      <c r="G120" s="109"/>
      <c r="H120" s="123"/>
    </row>
    <row r="121" spans="2:8" x14ac:dyDescent="0.25">
      <c r="B121" s="114"/>
      <c r="C121" s="111"/>
      <c r="D121" s="111"/>
      <c r="F121" s="106"/>
      <c r="G121" s="109"/>
      <c r="H121" s="123"/>
    </row>
    <row r="122" spans="2:8" x14ac:dyDescent="0.25">
      <c r="B122" s="114"/>
      <c r="C122" s="111"/>
      <c r="D122" s="111"/>
      <c r="F122" s="106"/>
      <c r="G122" s="109"/>
      <c r="H122" s="123"/>
    </row>
    <row r="123" spans="2:8" x14ac:dyDescent="0.25">
      <c r="B123" s="115"/>
      <c r="C123" s="112"/>
      <c r="D123" s="112"/>
      <c r="F123" s="106"/>
      <c r="G123" s="109"/>
      <c r="H123" s="123"/>
    </row>
    <row r="124" spans="2:8" x14ac:dyDescent="0.25">
      <c r="F124" s="106"/>
      <c r="G124" s="109"/>
      <c r="H124" s="123"/>
    </row>
    <row r="125" spans="2:8" x14ac:dyDescent="0.25">
      <c r="F125" s="106"/>
      <c r="G125" s="109"/>
      <c r="H125" s="123"/>
    </row>
    <row r="126" spans="2:8" x14ac:dyDescent="0.25">
      <c r="F126" s="106"/>
      <c r="G126" s="109"/>
      <c r="H126" s="123"/>
    </row>
    <row r="127" spans="2:8" x14ac:dyDescent="0.25">
      <c r="F127" s="106"/>
      <c r="G127" s="110"/>
      <c r="H127" s="123"/>
    </row>
    <row r="128" spans="2:8" x14ac:dyDescent="0.25">
      <c r="F128" s="107"/>
    </row>
  </sheetData>
  <mergeCells count="17">
    <mergeCell ref="H12:I12"/>
    <mergeCell ref="H10:I10"/>
    <mergeCell ref="H11:I11"/>
    <mergeCell ref="J1:L1"/>
    <mergeCell ref="F15:F20"/>
    <mergeCell ref="B5:B20"/>
    <mergeCell ref="H14:I14"/>
    <mergeCell ref="J19:J22"/>
    <mergeCell ref="F6:F13"/>
    <mergeCell ref="E22:F22"/>
    <mergeCell ref="B22:B33"/>
    <mergeCell ref="H28:H29"/>
    <mergeCell ref="H5:I5"/>
    <mergeCell ref="H6:I6"/>
    <mergeCell ref="H9:I9"/>
    <mergeCell ref="H8:I8"/>
    <mergeCell ref="H7:I7"/>
  </mergeCells>
  <conditionalFormatting sqref="L5:L12 J14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PK</vt:lpstr>
      <vt:lpstr>Date_importante</vt:lpstr>
      <vt:lpstr>BUDGET2018</vt:lpstr>
      <vt:lpstr>CA</vt:lpstr>
      <vt:lpstr>A_LA_SUITE</vt:lpstr>
      <vt:lpstr>Comptage_caisse</vt:lpstr>
      <vt:lpstr>date_importante</vt:lpstr>
      <vt:lpstr>ferie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FP.FR.NANTES.CC BEAULIEU NEAU</dc:creator>
  <cp:lastModifiedBy>FP.FR.NANTES.CC BEAULIEU NEAU</cp:lastModifiedBy>
  <cp:lastPrinted>2018-04-10T09:32:20Z</cp:lastPrinted>
  <dcterms:created xsi:type="dcterms:W3CDTF">2017-06-01T11:34:38Z</dcterms:created>
  <dcterms:modified xsi:type="dcterms:W3CDTF">2018-06-05T14:11:31Z</dcterms:modified>
</cp:coreProperties>
</file>