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240" windowHeight="11745"/>
  </bookViews>
  <sheets>
    <sheet name="Liste" sheetId="1" r:id="rId1"/>
    <sheet name="Facture" sheetId="4" r:id="rId2"/>
    <sheet name="101" sheetId="9" r:id="rId3"/>
    <sheet name="102" sheetId="8" r:id="rId4"/>
  </sheets>
  <externalReferences>
    <externalReference r:id="rId5"/>
  </externalReferences>
  <definedNames>
    <definedName name="CDouCR">'[1]tableau complet'!$AI$3:$AI$4</definedName>
    <definedName name="CIVILITE">'[1]tableau complet'!$AH$3:$AH$7</definedName>
    <definedName name="TRANSPORTEURS">'[1]tableau complet'!$AG$3:$AG$12</definedName>
    <definedName name="_xlnm.Print_Area" localSheetId="2">'101'!$A$6:$K$78</definedName>
    <definedName name="_xlnm.Print_Area" localSheetId="3">'102'!$A$6:$K$78</definedName>
    <definedName name="_xlnm.Print_Area" localSheetId="1">Facture!$A$6:$K$78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9" l="1"/>
  <c r="H22" i="9"/>
  <c r="G22" i="9"/>
  <c r="D22" i="9"/>
  <c r="E22" i="9" s="1"/>
  <c r="C22" i="9"/>
  <c r="B22" i="9"/>
  <c r="J22" i="8"/>
  <c r="H22" i="8"/>
  <c r="G22" i="8"/>
  <c r="D22" i="8"/>
  <c r="E22" i="8" s="1"/>
  <c r="C22" i="8"/>
  <c r="B22" i="8"/>
  <c r="F22" i="9" l="1"/>
  <c r="I22" i="9" s="1"/>
  <c r="K22" i="9" s="1"/>
  <c r="F22" i="8"/>
  <c r="I22" i="8" s="1"/>
  <c r="K22" i="8" s="1"/>
  <c r="H22" i="4"/>
  <c r="B22" i="4"/>
  <c r="C22" i="4"/>
  <c r="J22" i="4"/>
  <c r="G22" i="4"/>
  <c r="D22" i="4"/>
  <c r="E22" i="4" s="1"/>
  <c r="F22" i="4" l="1"/>
  <c r="I22" i="4" l="1"/>
  <c r="K22" i="4" s="1"/>
</calcChain>
</file>

<file path=xl/sharedStrings.xml><?xml version="1.0" encoding="utf-8"?>
<sst xmlns="http://schemas.openxmlformats.org/spreadsheetml/2006/main" count="42" uniqueCount="34">
  <si>
    <t>Tanguy</t>
  </si>
  <si>
    <t>N° circuit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</si>
  <si>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</si>
  <si>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</si>
  <si>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</si>
  <si>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</si>
  <si>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</si>
  <si>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</si>
  <si>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</si>
  <si>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</si>
  <si>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</si>
  <si>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</si>
  <si>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</si>
  <si>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</si>
  <si>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</si>
  <si>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</si>
  <si>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</si>
  <si>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</si>
  <si>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</si>
  <si>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</si>
  <si>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</si>
  <si>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</si>
  <si>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</si>
  <si>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</si>
  <si>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</si>
  <si>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</si>
  <si>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</si>
  <si>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AA</t>
  </si>
  <si>
    <t>BB</t>
  </si>
  <si>
    <t>CC</t>
  </si>
  <si>
    <t>DD</t>
  </si>
  <si>
    <t>EE</t>
  </si>
  <si>
    <t>FF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</si>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</sst>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_-* #,##0.00\ [$€-1]_-;\-* #,##0.00\ [$€-1]_-;_-* &quot;-&quot;??\ [$€-1]_-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0" fillId="0" borderId="0" xfId="0" applyFont="1"/>
    <xf numFmtId="0" fontId="2" fillId="2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9" fontId="3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4" fillId="0" borderId="0" xfId="0" applyFont="1"/>
    <xf numFmtId="17" fontId="4" fillId="0" borderId="0" xfId="0" quotePrefix="1" applyNumberFormat="1" applyFont="1" applyFill="1"/>
    <xf numFmtId="0" fontId="3" fillId="2" borderId="0" xfId="0" applyFont="1" applyFill="1" applyAlignment="1">
      <alignment horizontal="left"/>
    </xf>
    <xf numFmtId="0" fontId="5" fillId="0" borderId="0" xfId="0" applyFont="1"/>
    <xf numFmtId="0" fontId="3" fillId="0" borderId="0" xfId="0" applyFont="1" applyFill="1"/>
    <xf numFmtId="0" fontId="0" fillId="0" borderId="0" xfId="0" applyFont="1" applyFill="1"/>
    <xf numFmtId="0" fontId="3" fillId="0" borderId="0" xfId="0" applyFont="1" applyFill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PS%20ODA/AppData/Local/Microsoft/Windows/Temporary%20Internet%20Files/Content.Outlook/VM18UMUJ/El&#232;ves%20V%20-%2010%20pl%20201612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complet"/>
      <sheetName val="par etab"/>
      <sheetName val="CD"/>
    </sheetNames>
    <sheetDataSet>
      <sheetData sheetId="0">
        <row r="3">
          <cell r="AG3" t="str">
            <v>Lot 1 - TGL Semitul</v>
          </cell>
          <cell r="AH3" t="str">
            <v>Madame</v>
          </cell>
          <cell r="AI3" t="str">
            <v>CD</v>
          </cell>
        </row>
        <row r="4">
          <cell r="AG4" t="str">
            <v>Lot 2 - DMA Financement</v>
          </cell>
          <cell r="AH4" t="str">
            <v>Mademoiselle</v>
          </cell>
          <cell r="AI4" t="str">
            <v>CR</v>
          </cell>
        </row>
        <row r="5">
          <cell r="AG5" t="str">
            <v>Lot 3 - Vortex</v>
          </cell>
          <cell r="AH5" t="str">
            <v>Monsieur</v>
          </cell>
        </row>
        <row r="6">
          <cell r="AG6" t="str">
            <v>Lot 4 - Vortex</v>
          </cell>
          <cell r="AH6" t="str">
            <v>Centre d'accueil</v>
          </cell>
        </row>
        <row r="7">
          <cell r="AG7" t="str">
            <v>Lot 5 - GIHP</v>
          </cell>
          <cell r="AH7" t="str">
            <v>Monsieur et Madame</v>
          </cell>
        </row>
        <row r="8">
          <cell r="AG8" t="str">
            <v>Lot 6 - GIHP</v>
          </cell>
        </row>
        <row r="9">
          <cell r="AG9" t="str">
            <v>Lot 7 - ODA</v>
          </cell>
        </row>
        <row r="10">
          <cell r="AG10" t="str">
            <v>Lot 8 - GIHP</v>
          </cell>
        </row>
        <row r="11">
          <cell r="AG11" t="str">
            <v>Lot 9 - ODA</v>
          </cell>
        </row>
        <row r="12">
          <cell r="AG12" t="str">
            <v>Lot 10 - ODA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"/>
  <sheetViews>
    <sheetView tabSelected="1" workbookViewId="0">
      <selection activeCell="G2" sqref="G2"/>
    </sheetView>
  </sheetViews>
  <sheetFormatPr baseColWidth="10" defaultRowHeight="12.75" x14ac:dyDescent="0.2"/>
  <cols>
    <col min="1" max="1" width="8.28515625" style="3" bestFit="1" customWidth="1"/>
    <col min="2" max="2" width="40" style="1" bestFit="1" customWidth="1"/>
    <col min="3" max="3" width="19.42578125" style="1" bestFit="1" customWidth="1"/>
    <col min="4" max="4" width="4.5703125" style="1" bestFit="1" customWidth="1"/>
    <col min="5" max="5" width="5" style="1" bestFit="1" customWidth="1"/>
    <col min="6" max="6" width="4.85546875" style="1" bestFit="1" customWidth="1"/>
    <col min="7" max="7" width="20.42578125" style="1" bestFit="1" customWidth="1"/>
    <col min="8" max="8" width="15.7109375" style="1" bestFit="1" customWidth="1"/>
    <col min="9" max="9" width="14" style="1" bestFit="1" customWidth="1"/>
    <col min="10" max="10" width="12.28515625" style="1" bestFit="1" customWidth="1"/>
    <col min="11" max="11" width="18.7109375" style="1" bestFit="1" customWidth="1"/>
    <col min="12" max="12" width="10.5703125" style="1" bestFit="1" customWidth="1"/>
    <col min="13" max="13" width="14.7109375" style="1" bestFit="1" customWidth="1"/>
    <col min="14" max="14" width="5.28515625" style="1" bestFit="1" customWidth="1"/>
    <col min="15" max="15" width="16.42578125" style="1" bestFit="1" customWidth="1"/>
    <col min="16" max="16" width="19.140625" style="1" bestFit="1" customWidth="1"/>
    <col min="17" max="17" width="19" style="1" bestFit="1" customWidth="1"/>
    <col min="18" max="18" width="21.85546875" style="1" bestFit="1" customWidth="1"/>
    <col min="19" max="19" width="12" style="1" bestFit="1" customWidth="1"/>
    <col min="20" max="21" width="16.42578125" style="1" bestFit="1" customWidth="1"/>
    <col min="22" max="22" width="5.28515625" style="1" bestFit="1" customWidth="1"/>
    <col min="23" max="23" width="16.28515625" style="1" bestFit="1" customWidth="1"/>
    <col min="24" max="24" width="13.140625" style="1" bestFit="1" customWidth="1"/>
    <col min="25" max="25" width="18.140625" style="1" bestFit="1" customWidth="1"/>
    <col min="26" max="26" width="15.85546875" style="1" bestFit="1" customWidth="1"/>
    <col min="27" max="16384" width="11.42578125" style="1"/>
  </cols>
  <sheetData>
    <row r="1" spans="1:26" x14ac:dyDescent="0.2">
      <c r="A1" s="3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</row>
    <row r="2" spans="1:26" x14ac:dyDescent="0.2">
      <c r="A2" s="3">
        <v>101</v>
      </c>
      <c r="B2" s="1" t="s">
        <v>27</v>
      </c>
      <c r="C2" s="1" t="s">
        <v>27</v>
      </c>
      <c r="D2" s="1">
        <v>9</v>
      </c>
      <c r="E2" s="1">
        <v>22</v>
      </c>
      <c r="F2" s="1">
        <v>1</v>
      </c>
      <c r="G2" s="1">
        <v>28.380000000000003</v>
      </c>
      <c r="H2" s="1">
        <v>1</v>
      </c>
      <c r="I2" s="1">
        <v>28.380000000000003</v>
      </c>
      <c r="J2" s="1">
        <v>31.218000000000007</v>
      </c>
      <c r="K2" s="1">
        <v>28.380000000000003</v>
      </c>
      <c r="L2" s="1">
        <v>8</v>
      </c>
      <c r="M2" s="1">
        <v>0</v>
      </c>
      <c r="R2" s="1">
        <v>0</v>
      </c>
      <c r="S2" s="1">
        <v>0</v>
      </c>
      <c r="T2" s="1">
        <v>113.52</v>
      </c>
      <c r="X2" s="1">
        <v>227.04000000000002</v>
      </c>
      <c r="Z2" s="1">
        <v>227.04000000000002</v>
      </c>
    </row>
    <row r="3" spans="1:26" x14ac:dyDescent="0.2">
      <c r="A3" s="3">
        <v>102</v>
      </c>
      <c r="B3" s="1" t="s">
        <v>28</v>
      </c>
      <c r="C3" s="1" t="s">
        <v>28</v>
      </c>
      <c r="D3" s="1">
        <v>9</v>
      </c>
      <c r="E3" s="1">
        <v>44</v>
      </c>
      <c r="F3" s="1">
        <v>1</v>
      </c>
      <c r="G3" s="1">
        <v>56.760000000000005</v>
      </c>
      <c r="H3" s="1">
        <v>1</v>
      </c>
      <c r="I3" s="1">
        <v>56.760000000000005</v>
      </c>
      <c r="J3" s="1">
        <v>62.436000000000014</v>
      </c>
      <c r="K3" s="1">
        <v>56.760000000000005</v>
      </c>
      <c r="L3" s="1">
        <v>17</v>
      </c>
      <c r="M3" s="1">
        <v>0</v>
      </c>
      <c r="R3" s="1">
        <v>0</v>
      </c>
      <c r="S3" s="1">
        <v>0</v>
      </c>
      <c r="T3" s="1">
        <v>567.6</v>
      </c>
      <c r="X3" s="1">
        <v>964.92000000000007</v>
      </c>
      <c r="Z3" s="1">
        <v>964.92000000000007</v>
      </c>
    </row>
    <row r="4" spans="1:26" x14ac:dyDescent="0.2">
      <c r="A4" s="3">
        <v>103</v>
      </c>
      <c r="B4" s="1" t="s">
        <v>29</v>
      </c>
      <c r="C4" s="1" t="s">
        <v>29</v>
      </c>
      <c r="D4" s="1">
        <v>9</v>
      </c>
      <c r="E4" s="1">
        <v>35</v>
      </c>
      <c r="F4" s="1">
        <v>1</v>
      </c>
      <c r="G4" s="1">
        <v>45.15</v>
      </c>
      <c r="H4" s="1">
        <v>1</v>
      </c>
      <c r="I4" s="1">
        <v>45.15</v>
      </c>
      <c r="J4" s="1">
        <v>49.664999999999999</v>
      </c>
      <c r="K4" s="1">
        <v>45.15</v>
      </c>
      <c r="L4" s="1">
        <v>17</v>
      </c>
      <c r="M4" s="1">
        <v>0</v>
      </c>
      <c r="R4" s="1">
        <v>0</v>
      </c>
      <c r="S4" s="1">
        <v>0</v>
      </c>
      <c r="T4" s="1">
        <v>451.5</v>
      </c>
      <c r="X4" s="1">
        <v>767.55</v>
      </c>
      <c r="Z4" s="1">
        <v>767.55</v>
      </c>
    </row>
    <row r="5" spans="1:26" x14ac:dyDescent="0.2">
      <c r="A5" s="3">
        <v>104</v>
      </c>
      <c r="B5" s="1" t="s">
        <v>30</v>
      </c>
      <c r="C5" s="1" t="s">
        <v>30</v>
      </c>
      <c r="D5" s="1">
        <v>9</v>
      </c>
      <c r="E5" s="1">
        <v>44</v>
      </c>
      <c r="F5" s="1">
        <v>1</v>
      </c>
      <c r="G5" s="1">
        <v>56.760000000000005</v>
      </c>
      <c r="H5" s="1">
        <v>1</v>
      </c>
      <c r="I5" s="1">
        <v>56.760000000000005</v>
      </c>
      <c r="J5" s="1">
        <v>62.436000000000014</v>
      </c>
      <c r="K5" s="1">
        <v>56.760000000000005</v>
      </c>
      <c r="L5" s="1">
        <v>42</v>
      </c>
      <c r="M5" s="1">
        <v>0</v>
      </c>
      <c r="R5" s="1">
        <v>0</v>
      </c>
      <c r="S5" s="1">
        <v>0</v>
      </c>
      <c r="T5" s="1">
        <v>1362.24</v>
      </c>
      <c r="X5" s="1">
        <v>2383.92</v>
      </c>
      <c r="Z5" s="1">
        <v>2383.92</v>
      </c>
    </row>
    <row r="6" spans="1:26" x14ac:dyDescent="0.2">
      <c r="A6" s="3">
        <v>105</v>
      </c>
      <c r="B6" s="1" t="s">
        <v>31</v>
      </c>
      <c r="C6" s="1" t="s">
        <v>31</v>
      </c>
      <c r="D6" s="1">
        <v>9</v>
      </c>
      <c r="E6" s="1">
        <v>30</v>
      </c>
      <c r="F6" s="1">
        <v>1</v>
      </c>
      <c r="G6" s="1">
        <v>38.700000000000003</v>
      </c>
      <c r="H6" s="1">
        <v>0.82</v>
      </c>
      <c r="I6" s="1">
        <v>31.734000000000002</v>
      </c>
      <c r="J6" s="1">
        <v>34.907400000000003</v>
      </c>
      <c r="K6" s="1">
        <v>31.734000000000002</v>
      </c>
      <c r="L6" s="1">
        <v>34</v>
      </c>
      <c r="M6" s="1">
        <v>1078.9560000000001</v>
      </c>
      <c r="P6" s="1">
        <v>634.67999999999995</v>
      </c>
      <c r="R6" s="1">
        <v>444.27600000000018</v>
      </c>
      <c r="S6" s="1">
        <v>488.70360000000022</v>
      </c>
      <c r="T6" s="1">
        <v>139.32</v>
      </c>
      <c r="Y6" s="1">
        <v>236.84400000000005</v>
      </c>
      <c r="Z6" s="1">
        <v>1315.8000000000002</v>
      </c>
    </row>
    <row r="7" spans="1:26" x14ac:dyDescent="0.2">
      <c r="A7" s="3">
        <v>106</v>
      </c>
      <c r="B7" s="1" t="s">
        <v>32</v>
      </c>
      <c r="C7" s="1" t="s">
        <v>32</v>
      </c>
      <c r="D7" s="1">
        <v>9</v>
      </c>
      <c r="E7" s="1">
        <v>12</v>
      </c>
      <c r="F7" s="1">
        <v>1</v>
      </c>
      <c r="G7" s="1">
        <v>25.56</v>
      </c>
      <c r="H7" s="1">
        <v>1</v>
      </c>
      <c r="I7" s="1">
        <v>25.56</v>
      </c>
      <c r="J7" s="1">
        <v>28.116</v>
      </c>
      <c r="K7" s="1">
        <v>25.56</v>
      </c>
      <c r="L7" s="1">
        <v>37</v>
      </c>
      <c r="M7" s="1">
        <v>0</v>
      </c>
      <c r="R7" s="1">
        <v>0</v>
      </c>
      <c r="S7" s="1">
        <v>0</v>
      </c>
      <c r="T7" s="1">
        <v>562.32000000000005</v>
      </c>
      <c r="X7" s="1">
        <v>945.71999999999991</v>
      </c>
      <c r="Z7" s="1">
        <v>945.71999999999991</v>
      </c>
    </row>
    <row r="11" spans="1:26" x14ac:dyDescent="0.2">
      <c r="Y11" s="1" t="e">
        <v>#REF!</v>
      </c>
      <c r="Z1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M23"/>
  <sheetViews>
    <sheetView topLeftCell="A13" workbookViewId="0">
      <selection activeCell="C16" sqref="C16"/>
    </sheetView>
  </sheetViews>
  <sheetFormatPr baseColWidth="10" defaultRowHeight="15" x14ac:dyDescent="0.25"/>
  <cols>
    <col min="1" max="1" width="19.7109375" style="2" bestFit="1" customWidth="1"/>
    <col min="2" max="2" width="21" style="2" bestFit="1" customWidth="1"/>
    <col min="3" max="3" width="12" style="2" bestFit="1" customWidth="1"/>
    <col min="4" max="4" width="11.7109375" style="2" bestFit="1" customWidth="1"/>
    <col min="5" max="5" width="14.5703125" style="2" bestFit="1" customWidth="1"/>
    <col min="6" max="6" width="16.7109375" style="2" bestFit="1" customWidth="1"/>
    <col min="7" max="7" width="7.28515625" style="2" bestFit="1" customWidth="1"/>
    <col min="8" max="8" width="14" style="2" bestFit="1" customWidth="1"/>
    <col min="9" max="9" width="11.5703125" style="2" bestFit="1" customWidth="1"/>
    <col min="10" max="10" width="13.85546875" style="2" bestFit="1" customWidth="1"/>
    <col min="11" max="11" width="12" style="2" customWidth="1"/>
    <col min="12" max="12" width="11.42578125" style="2"/>
    <col min="13" max="13" width="63.28515625" style="2" bestFit="1" customWidth="1"/>
    <col min="14" max="16384" width="11.42578125" style="2"/>
  </cols>
  <sheetData>
    <row r="6" spans="1:12" ht="15.75" x14ac:dyDescent="0.25">
      <c r="A6" s="4"/>
      <c r="B6" s="4"/>
      <c r="C6" s="4"/>
      <c r="D6" s="4"/>
      <c r="E6" s="4"/>
      <c r="F6" s="4"/>
      <c r="G6" s="4"/>
      <c r="H6" s="15"/>
      <c r="I6" s="15"/>
      <c r="J6" s="15"/>
      <c r="K6" s="15"/>
      <c r="L6" s="16"/>
    </row>
    <row r="7" spans="1:12" ht="15.75" x14ac:dyDescent="0.25">
      <c r="A7" s="4"/>
      <c r="B7" s="4"/>
      <c r="C7" s="4"/>
      <c r="D7" s="4"/>
      <c r="E7" s="4"/>
      <c r="F7" s="4"/>
      <c r="G7" s="4"/>
      <c r="H7" s="15"/>
      <c r="I7" s="15"/>
      <c r="J7" s="15"/>
      <c r="K7" s="15"/>
      <c r="L7" s="16"/>
    </row>
    <row r="8" spans="1:12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2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2" ht="21" x14ac:dyDescent="0.35">
      <c r="A11" s="4"/>
      <c r="B11" s="4"/>
      <c r="C11" s="4"/>
      <c r="D11" s="11" t="s">
        <v>33</v>
      </c>
      <c r="E11" s="11"/>
      <c r="F11" s="12">
        <v>42705</v>
      </c>
      <c r="G11" s="4"/>
      <c r="H11" s="4"/>
      <c r="I11" s="4"/>
      <c r="J11" s="4"/>
      <c r="K11" s="4"/>
    </row>
    <row r="12" spans="1:12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2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2" ht="15.75" x14ac:dyDescent="0.25">
      <c r="A14" s="14"/>
      <c r="B14" s="4"/>
      <c r="C14" s="4"/>
      <c r="D14" s="4"/>
      <c r="E14" s="4"/>
      <c r="F14" s="4"/>
      <c r="G14" s="14"/>
      <c r="H14" s="4"/>
      <c r="I14" s="4"/>
      <c r="J14" s="4"/>
      <c r="K14" s="4"/>
    </row>
    <row r="15" spans="1:12" ht="15.75" x14ac:dyDescent="0.25">
      <c r="A15" s="14"/>
      <c r="B15" s="4"/>
      <c r="C15" s="13">
        <v>101</v>
      </c>
      <c r="D15" s="4"/>
      <c r="E15" s="4"/>
      <c r="F15" s="4"/>
      <c r="G15" s="4"/>
      <c r="H15" s="4"/>
      <c r="I15" s="4"/>
      <c r="J15" s="4"/>
      <c r="K15" s="4"/>
    </row>
    <row r="16" spans="1:12" ht="15.75" x14ac:dyDescent="0.25">
      <c r="A16" s="1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3" ht="15.75" x14ac:dyDescent="0.25">
      <c r="A17" s="1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3" ht="15.75" x14ac:dyDescent="0.25">
      <c r="A18" s="1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3" ht="15.7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M19" s="16"/>
    </row>
    <row r="20" spans="1:13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M20" s="16"/>
    </row>
    <row r="21" spans="1:13" ht="15.7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M21" s="16"/>
    </row>
    <row r="22" spans="1:13" ht="15.75" x14ac:dyDescent="0.25">
      <c r="A22" s="17"/>
      <c r="B22" s="6">
        <f>DATE(YEAR(F11),MONTH(F11),1)</f>
        <v>42705</v>
      </c>
      <c r="C22" s="6">
        <f>EOMONTH(F11,0)</f>
        <v>42735</v>
      </c>
      <c r="D22" s="5">
        <f>VLOOKUP(C15,Liste!A:Z,5,FALSE)</f>
        <v>22</v>
      </c>
      <c r="E22" s="5">
        <f>VLOOKUP(C15,Liste!A:Z,7)/D22</f>
        <v>1.29</v>
      </c>
      <c r="F22" s="5">
        <f>D22*E22</f>
        <v>28.380000000000003</v>
      </c>
      <c r="G22" s="5">
        <f>VLOOKUP(C15,Liste!A:Z,12,FALSE)</f>
        <v>8</v>
      </c>
      <c r="H22" s="7">
        <f>IF((VLOOKUP(C15,Liste!A:Z,8,FALSE)=1),VLOOKUP(C15,Liste!A:Z,8,FALSE),(1-VLOOKUP(C15,Liste!A:Z,8,FALSE)))</f>
        <v>1</v>
      </c>
      <c r="I22" s="10">
        <f>F22*G22*H22</f>
        <v>227.04000000000002</v>
      </c>
      <c r="J22" s="8">
        <f>+VLOOKUP(C15,Liste!A:Z,6,FALSE)</f>
        <v>1</v>
      </c>
      <c r="K22" s="9">
        <f>I22*J22</f>
        <v>227.04000000000002</v>
      </c>
    </row>
    <row r="23" spans="1:13" ht="15.75" x14ac:dyDescent="0.25">
      <c r="A23" s="5"/>
      <c r="B23" s="6"/>
      <c r="C23" s="6"/>
      <c r="D23" s="5"/>
      <c r="E23" s="5"/>
      <c r="F23" s="5"/>
      <c r="G23" s="5"/>
      <c r="H23" s="7"/>
      <c r="I23" s="10"/>
      <c r="J23" s="8"/>
      <c r="K23" s="9"/>
    </row>
  </sheetData>
  <pageMargins left="0.70866141732283472" right="0.70866141732283472" top="0.74803149606299213" bottom="0.74803149606299213" header="0.31496062992125984" footer="0.31496062992125984"/>
  <pageSetup paperSize="9" scale="56" fitToHeight="2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6:M23"/>
  <sheetViews>
    <sheetView workbookViewId="0">
      <selection activeCell="A40" sqref="A40"/>
    </sheetView>
  </sheetViews>
  <sheetFormatPr baseColWidth="10" defaultRowHeight="15" x14ac:dyDescent="0.25"/>
  <cols>
    <col min="1" max="1" width="19.7109375" style="2" bestFit="1" customWidth="1"/>
    <col min="2" max="2" width="21" style="2" bestFit="1" customWidth="1"/>
    <col min="3" max="3" width="12" style="2" bestFit="1" customWidth="1"/>
    <col min="4" max="4" width="11.7109375" style="2" bestFit="1" customWidth="1"/>
    <col min="5" max="5" width="14.5703125" style="2" bestFit="1" customWidth="1"/>
    <col min="6" max="6" width="16.7109375" style="2" bestFit="1" customWidth="1"/>
    <col min="7" max="7" width="7.28515625" style="2" bestFit="1" customWidth="1"/>
    <col min="8" max="8" width="14" style="2" bestFit="1" customWidth="1"/>
    <col min="9" max="9" width="11.5703125" style="2" bestFit="1" customWidth="1"/>
    <col min="10" max="10" width="13.85546875" style="2" bestFit="1" customWidth="1"/>
    <col min="11" max="11" width="12" style="2" customWidth="1"/>
    <col min="12" max="12" width="11.42578125" style="2"/>
    <col min="13" max="13" width="63.28515625" style="2" bestFit="1" customWidth="1"/>
    <col min="14" max="16384" width="11.42578125" style="2"/>
  </cols>
  <sheetData>
    <row r="6" spans="1:12" ht="15.75" x14ac:dyDescent="0.25">
      <c r="A6" s="4"/>
      <c r="B6" s="4"/>
      <c r="C6" s="4"/>
      <c r="D6" s="4"/>
      <c r="E6" s="4"/>
      <c r="F6" s="4"/>
      <c r="G6" s="4"/>
      <c r="H6" s="15"/>
      <c r="I6" s="15"/>
      <c r="J6" s="15"/>
      <c r="K6" s="15"/>
      <c r="L6" s="16"/>
    </row>
    <row r="7" spans="1:12" ht="15.75" x14ac:dyDescent="0.25">
      <c r="A7" s="4"/>
      <c r="B7" s="4"/>
      <c r="C7" s="4"/>
      <c r="D7" s="4"/>
      <c r="E7" s="4"/>
      <c r="F7" s="4"/>
      <c r="G7" s="4"/>
      <c r="H7" s="15"/>
      <c r="I7" s="15"/>
      <c r="J7" s="15"/>
      <c r="K7" s="15"/>
      <c r="L7" s="16"/>
    </row>
    <row r="8" spans="1:12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2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2" ht="21" x14ac:dyDescent="0.35">
      <c r="A11" s="4"/>
      <c r="B11" s="4"/>
      <c r="C11" s="4"/>
      <c r="D11" s="11" t="s">
        <v>33</v>
      </c>
      <c r="E11" s="11"/>
      <c r="F11" s="12">
        <v>42705</v>
      </c>
      <c r="G11" s="4"/>
      <c r="H11" s="4"/>
      <c r="I11" s="4"/>
      <c r="J11" s="4"/>
      <c r="K11" s="4"/>
    </row>
    <row r="12" spans="1:12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2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2" ht="15.75" x14ac:dyDescent="0.25">
      <c r="A14" s="14"/>
      <c r="B14" s="4"/>
      <c r="C14" s="4"/>
      <c r="D14" s="4"/>
      <c r="E14" s="4"/>
      <c r="F14" s="4"/>
      <c r="G14" s="14"/>
      <c r="H14" s="4"/>
      <c r="I14" s="4"/>
      <c r="J14" s="4"/>
      <c r="K14" s="4"/>
    </row>
    <row r="15" spans="1:12" ht="15.75" x14ac:dyDescent="0.25">
      <c r="A15" s="14"/>
      <c r="B15" s="4"/>
      <c r="C15" s="13">
        <v>101</v>
      </c>
      <c r="D15" s="4"/>
      <c r="E15" s="4"/>
      <c r="F15" s="4"/>
      <c r="G15" s="4"/>
      <c r="H15" s="4"/>
      <c r="I15" s="4"/>
      <c r="J15" s="4"/>
      <c r="K15" s="4"/>
    </row>
    <row r="16" spans="1:12" ht="15.75" x14ac:dyDescent="0.25">
      <c r="A16" s="1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3" ht="15.75" x14ac:dyDescent="0.25">
      <c r="A17" s="1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3" ht="15.75" x14ac:dyDescent="0.25">
      <c r="A18" s="1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3" ht="15.7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M19" s="16"/>
    </row>
    <row r="20" spans="1:13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M20" s="16"/>
    </row>
    <row r="21" spans="1:13" ht="15.7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M21" s="16"/>
    </row>
    <row r="22" spans="1:13" ht="15.75" x14ac:dyDescent="0.25">
      <c r="A22" s="17"/>
      <c r="B22" s="6">
        <f>DATE(YEAR(F11),MONTH(F11),1)</f>
        <v>42705</v>
      </c>
      <c r="C22" s="6">
        <f>EOMONTH(F11,0)</f>
        <v>42735</v>
      </c>
      <c r="D22" s="5">
        <f>VLOOKUP(C15,Liste!A:Z,5,FALSE)</f>
        <v>22</v>
      </c>
      <c r="E22" s="5">
        <f>VLOOKUP(C15,Liste!A:Z,7)/D22</f>
        <v>1.29</v>
      </c>
      <c r="F22" s="5">
        <f>D22*E22</f>
        <v>28.380000000000003</v>
      </c>
      <c r="G22" s="5">
        <f>VLOOKUP(C15,Liste!A:Z,12,FALSE)</f>
        <v>8</v>
      </c>
      <c r="H22" s="7">
        <f>IF((VLOOKUP(C15,Liste!A:Z,8,FALSE)=1),VLOOKUP(C15,Liste!A:Z,8,FALSE),(1-VLOOKUP(C15,Liste!A:Z,8,FALSE)))</f>
        <v>1</v>
      </c>
      <c r="I22" s="10">
        <f>F22*G22*H22</f>
        <v>227.04000000000002</v>
      </c>
      <c r="J22" s="8">
        <f>+VLOOKUP(C15,Liste!A:Z,6,FALSE)</f>
        <v>1</v>
      </c>
      <c r="K22" s="9">
        <f>I22*J22</f>
        <v>227.04000000000002</v>
      </c>
    </row>
    <row r="23" spans="1:13" ht="15.75" x14ac:dyDescent="0.25">
      <c r="A23" s="5"/>
      <c r="B23" s="6"/>
      <c r="C23" s="6"/>
      <c r="D23" s="5"/>
      <c r="E23" s="5"/>
      <c r="F23" s="5"/>
      <c r="G23" s="5"/>
      <c r="H23" s="7"/>
      <c r="I23" s="10"/>
      <c r="J23" s="8"/>
      <c r="K23" s="9"/>
    </row>
  </sheetData>
  <pageMargins left="0.70866141732283472" right="0.70866141732283472" top="0.74803149606299213" bottom="0.74803149606299213" header="0.31496062992125984" footer="0.31496062992125984"/>
  <pageSetup paperSize="9" scale="56" fitToHeight="2" orientation="portrait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6:M23"/>
  <sheetViews>
    <sheetView workbookViewId="0">
      <selection activeCell="A40" sqref="A40"/>
    </sheetView>
  </sheetViews>
  <sheetFormatPr baseColWidth="10" defaultRowHeight="15" x14ac:dyDescent="0.25"/>
  <cols>
    <col min="1" max="1" width="19.7109375" style="2" bestFit="1" customWidth="1"/>
    <col min="2" max="2" width="21" style="2" bestFit="1" customWidth="1"/>
    <col min="3" max="3" width="12" style="2" bestFit="1" customWidth="1"/>
    <col min="4" max="4" width="11.7109375" style="2" bestFit="1" customWidth="1"/>
    <col min="5" max="5" width="14.5703125" style="2" bestFit="1" customWidth="1"/>
    <col min="6" max="6" width="16.7109375" style="2" bestFit="1" customWidth="1"/>
    <col min="7" max="7" width="7.28515625" style="2" bestFit="1" customWidth="1"/>
    <col min="8" max="8" width="14" style="2" bestFit="1" customWidth="1"/>
    <col min="9" max="9" width="11.5703125" style="2" bestFit="1" customWidth="1"/>
    <col min="10" max="10" width="13.85546875" style="2" bestFit="1" customWidth="1"/>
    <col min="11" max="11" width="12" style="2" customWidth="1"/>
    <col min="12" max="12" width="11.42578125" style="2"/>
    <col min="13" max="13" width="63.28515625" style="2" bestFit="1" customWidth="1"/>
    <col min="14" max="16384" width="11.42578125" style="2"/>
  </cols>
  <sheetData>
    <row r="6" spans="1:12" ht="15.75" x14ac:dyDescent="0.25">
      <c r="A6" s="4"/>
      <c r="B6" s="4"/>
      <c r="C6" s="4"/>
      <c r="D6" s="4"/>
      <c r="E6" s="4"/>
      <c r="F6" s="4"/>
      <c r="G6" s="4"/>
      <c r="H6" s="15"/>
      <c r="I6" s="15"/>
      <c r="J6" s="15"/>
      <c r="K6" s="15"/>
      <c r="L6" s="16"/>
    </row>
    <row r="7" spans="1:12" ht="15.75" x14ac:dyDescent="0.25">
      <c r="A7" s="4"/>
      <c r="B7" s="4"/>
      <c r="C7" s="4"/>
      <c r="D7" s="4"/>
      <c r="E7" s="4"/>
      <c r="F7" s="4"/>
      <c r="G7" s="4"/>
      <c r="H7" s="15"/>
      <c r="I7" s="15"/>
      <c r="J7" s="15"/>
      <c r="K7" s="15"/>
      <c r="L7" s="16"/>
    </row>
    <row r="8" spans="1:12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2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2" ht="21" x14ac:dyDescent="0.35">
      <c r="A11" s="4"/>
      <c r="B11" s="4"/>
      <c r="C11" s="4"/>
      <c r="D11" s="11" t="s">
        <v>33</v>
      </c>
      <c r="E11" s="11"/>
      <c r="F11" s="12">
        <v>42705</v>
      </c>
      <c r="G11" s="4"/>
      <c r="H11" s="4"/>
      <c r="I11" s="4"/>
      <c r="J11" s="4"/>
      <c r="K11" s="4"/>
    </row>
    <row r="12" spans="1:12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2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2" ht="15.75" x14ac:dyDescent="0.25">
      <c r="A14" s="14"/>
      <c r="B14" s="4"/>
      <c r="C14" s="4"/>
      <c r="D14" s="4"/>
      <c r="E14" s="4"/>
      <c r="F14" s="4"/>
      <c r="G14" s="14"/>
      <c r="H14" s="4"/>
      <c r="I14" s="4"/>
      <c r="J14" s="4"/>
      <c r="K14" s="4"/>
    </row>
    <row r="15" spans="1:12" ht="15.75" x14ac:dyDescent="0.25">
      <c r="A15" s="14"/>
      <c r="B15" s="4"/>
      <c r="C15" s="13">
        <v>102</v>
      </c>
      <c r="D15" s="4"/>
      <c r="E15" s="4"/>
      <c r="F15" s="4"/>
      <c r="G15" s="4"/>
      <c r="H15" s="4"/>
      <c r="I15" s="4"/>
      <c r="J15" s="4"/>
      <c r="K15" s="4"/>
    </row>
    <row r="16" spans="1:12" ht="15.75" x14ac:dyDescent="0.25">
      <c r="A16" s="1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3" ht="15.75" x14ac:dyDescent="0.25">
      <c r="A17" s="1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3" ht="15.75" x14ac:dyDescent="0.25">
      <c r="A18" s="1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3" ht="15.7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M19" s="16"/>
    </row>
    <row r="20" spans="1:13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M20" s="16"/>
    </row>
    <row r="21" spans="1:13" ht="15.7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M21" s="16"/>
    </row>
    <row r="22" spans="1:13" ht="15.75" x14ac:dyDescent="0.25">
      <c r="A22" s="17"/>
      <c r="B22" s="6">
        <f>DATE(YEAR(F11),MONTH(F11),1)</f>
        <v>42705</v>
      </c>
      <c r="C22" s="6">
        <f>EOMONTH(F11,0)</f>
        <v>42735</v>
      </c>
      <c r="D22" s="5">
        <f>VLOOKUP(C15,Liste!A:Z,5,FALSE)</f>
        <v>44</v>
      </c>
      <c r="E22" s="5">
        <f>VLOOKUP(C15,Liste!A:Z,7)/D22</f>
        <v>1.29</v>
      </c>
      <c r="F22" s="5">
        <f>D22*E22</f>
        <v>56.760000000000005</v>
      </c>
      <c r="G22" s="5">
        <f>VLOOKUP(C15,Liste!A:Z,12,FALSE)</f>
        <v>17</v>
      </c>
      <c r="H22" s="7">
        <f>IF((VLOOKUP(C15,Liste!A:Z,8,FALSE)=1),VLOOKUP(C15,Liste!A:Z,8,FALSE),(1-VLOOKUP(C15,Liste!A:Z,8,FALSE)))</f>
        <v>1</v>
      </c>
      <c r="I22" s="10">
        <f>F22*G22*H22</f>
        <v>964.92000000000007</v>
      </c>
      <c r="J22" s="8">
        <f>+VLOOKUP(C15,Liste!A:Z,6,FALSE)</f>
        <v>1</v>
      </c>
      <c r="K22" s="9">
        <f>I22*J22</f>
        <v>964.92000000000007</v>
      </c>
    </row>
    <row r="23" spans="1:13" ht="15.75" x14ac:dyDescent="0.25">
      <c r="A23" s="5"/>
      <c r="B23" s="6"/>
      <c r="C23" s="6"/>
      <c r="D23" s="5"/>
      <c r="E23" s="5"/>
      <c r="F23" s="5"/>
      <c r="G23" s="5"/>
      <c r="H23" s="7"/>
      <c r="I23" s="10"/>
      <c r="J23" s="8"/>
      <c r="K23" s="9"/>
    </row>
  </sheetData>
  <pageMargins left="0.70866141732283472" right="0.70866141732283472" top="0.74803149606299213" bottom="0.74803149606299213" header="0.31496062992125984" footer="0.31496062992125984"/>
  <pageSetup paperSize="9" scale="56" fitToHeight="2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Liste</vt:lpstr>
      <vt:lpstr>Facture</vt:lpstr>
      <vt:lpstr>101</vt:lpstr>
      <vt:lpstr>102</vt:lpstr>
      <vt:lpstr>'101'!Zone_d_impression</vt:lpstr>
      <vt:lpstr>'102'!Zone_d_impression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Audrey</cp:lastModifiedBy>
  <cp:lastPrinted>2017-01-23T16:44:59Z</cp:lastPrinted>
  <dcterms:created xsi:type="dcterms:W3CDTF">2017-01-20T14:49:12Z</dcterms:created>
  <dcterms:modified xsi:type="dcterms:W3CDTF">2017-01-23T16:53:39Z</dcterms:modified>
</cp:coreProperties>
</file>