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hidePivotFieldList="1" defaultThemeVersion="124226"/>
  <bookViews>
    <workbookView xWindow="0" yWindow="0" windowWidth="15480" windowHeight="9840" activeTab="1"/>
  </bookViews>
  <sheets>
    <sheet name="Base" sheetId="1" r:id="rId1"/>
    <sheet name="TCDs" sheetId="7" r:id="rId2"/>
    <sheet name="Graphiques" sheetId="9" r:id="rId3"/>
  </sheets>
  <calcPr calcId="145621"/>
  <pivotCaches>
    <pivotCache cacheId="22" r:id="rId4"/>
  </pivotCaches>
</workbook>
</file>

<file path=xl/calcChain.xml><?xml version="1.0" encoding="utf-8"?>
<calcChain xmlns="http://schemas.openxmlformats.org/spreadsheetml/2006/main">
  <c r="C23" i="7" l="1"/>
  <c r="C17" i="7"/>
  <c r="C18" i="7"/>
  <c r="E45" i="7"/>
  <c r="D45" i="7"/>
  <c r="C45" i="7"/>
  <c r="B45" i="7"/>
  <c r="F44" i="7"/>
  <c r="F43" i="7"/>
  <c r="F42" i="7"/>
  <c r="F41" i="7"/>
  <c r="C34" i="7"/>
  <c r="C33" i="7"/>
  <c r="C32" i="7"/>
  <c r="C31" i="7"/>
  <c r="C30" i="7"/>
  <c r="C29" i="7"/>
  <c r="C28" i="7"/>
  <c r="C27" i="7"/>
  <c r="C26" i="7"/>
  <c r="C25" i="7"/>
  <c r="C24" i="7"/>
  <c r="C22" i="7"/>
  <c r="C21" i="7"/>
  <c r="C20" i="7"/>
  <c r="C19" i="7"/>
  <c r="C16" i="7"/>
  <c r="C15" i="7"/>
  <c r="I9" i="7"/>
  <c r="I8" i="7"/>
  <c r="I7" i="7"/>
  <c r="I6" i="7"/>
  <c r="H10" i="7"/>
  <c r="G10" i="7"/>
  <c r="F10" i="7"/>
  <c r="E10" i="7"/>
  <c r="D10" i="7"/>
  <c r="C10" i="7"/>
  <c r="B10" i="7"/>
</calcChain>
</file>

<file path=xl/sharedStrings.xml><?xml version="1.0" encoding="utf-8"?>
<sst xmlns="http://schemas.openxmlformats.org/spreadsheetml/2006/main" count="224" uniqueCount="42">
  <si>
    <t>Commune</t>
  </si>
  <si>
    <t>Code - Nom du groupe</t>
  </si>
  <si>
    <t>0903 - GRENOBLE VILLENEUVE 130 A 170</t>
  </si>
  <si>
    <t>NEVERLAND</t>
  </si>
  <si>
    <t>0903 - NERVERLAND 10</t>
  </si>
  <si>
    <t>0901 - NEVERLAND 30</t>
  </si>
  <si>
    <t>Nature</t>
  </si>
  <si>
    <t>Poste</t>
  </si>
  <si>
    <t>Code poste</t>
  </si>
  <si>
    <t xml:space="preserve">Travaux </t>
  </si>
  <si>
    <t>Courant</t>
  </si>
  <si>
    <t>Entretien</t>
  </si>
  <si>
    <t>a</t>
  </si>
  <si>
    <t>b</t>
  </si>
  <si>
    <t>c</t>
  </si>
  <si>
    <t>e</t>
  </si>
  <si>
    <t>d</t>
  </si>
  <si>
    <t>f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</si>
  <si>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</si>
  <si>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</si>
  <si>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</si>
  <si>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</si>
  <si>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</si>
  <si>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</si>
  <si>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</si>
  <si>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</si>
  <si>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</si>
  <si>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</si>
  <si>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</si>
  <si>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</si>
  <si>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</si>
  <si>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</si>
  <si>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</si>
  <si>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</si>
  <si>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</si>
  <si>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</si>
  <si>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</si>
  <si>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Réalisé (en €)</t>
  </si>
  <si>
    <t>http://forum.excel-pratique.com</t>
  </si>
  <si>
    <t xml:space="preserve">Réalisé (en €) </t>
  </si>
  <si>
    <t>Total général</t>
  </si>
  <si>
    <t>Total en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</si>
</sst>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[Red]\(#,##0\);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9" fontId="2" fillId="0" borderId="0" applyFont="0" applyFill="0" applyBorder="0" applyAlignment="0" applyProtection="0"/>
  </cellStyleXfs>
  <cellXfs count="6">
    <xf numFmtId="0" fontId="0" fillId="0" borderId="0" xfId="0"/>
    <xf numFmtId="0" fontId="1" fillId="0" borderId="0" xfId="1"/>
    <xf numFmtId="0" fontId="0" fillId="0" borderId="0" xfId="0" pivotButton="1"/>
    <xf numFmtId="164" fontId="0" fillId="0" borderId="0" xfId="0" applyNumberFormat="1"/>
    <xf numFmtId="0" fontId="0" fillId="0" borderId="0" xfId="0" applyAlignment="1">
      <alignment horizontal="left"/>
    </xf>
    <xf numFmtId="9" fontId="0" fillId="0" borderId="0" xfId="2" applyFont="1"/>
  </cellXfs>
  <cellStyles count="3">
    <cellStyle name="Lien hypertexte" xfId="1" builtinId="8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[tot_pourcentage.xlsm]TCDs!TCD_1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TCDs!$B$4:$B$5</c:f>
              <c:strCache>
                <c:ptCount val="1"/>
                <c:pt idx="0">
                  <c:v>a</c:v>
                </c:pt>
              </c:strCache>
            </c:strRef>
          </c:tx>
          <c:invertIfNegative val="0"/>
          <c:cat>
            <c:strRef>
              <c:f>TCDs!$A$6:$A$9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TCDs!$B$6:$B$9</c:f>
              <c:numCache>
                <c:formatCode>#,##0;[Red]\(#,##0\);</c:formatCode>
                <c:ptCount val="3"/>
                <c:pt idx="2">
                  <c:v>1</c:v>
                </c:pt>
              </c:numCache>
            </c:numRef>
          </c:val>
        </c:ser>
        <c:ser>
          <c:idx val="1"/>
          <c:order val="1"/>
          <c:tx>
            <c:strRef>
              <c:f>TCDs!$C$4:$C$5</c:f>
              <c:strCache>
                <c:ptCount val="1"/>
                <c:pt idx="0">
                  <c:v>b</c:v>
                </c:pt>
              </c:strCache>
            </c:strRef>
          </c:tx>
          <c:invertIfNegative val="0"/>
          <c:cat>
            <c:strRef>
              <c:f>TCDs!$A$6:$A$9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TCDs!$C$6:$C$9</c:f>
              <c:numCache>
                <c:formatCode>#,##0;[Red]\(#,##0\);</c:formatCode>
                <c:ptCount val="3"/>
                <c:pt idx="0">
                  <c:v>46</c:v>
                </c:pt>
                <c:pt idx="1">
                  <c:v>30</c:v>
                </c:pt>
              </c:numCache>
            </c:numRef>
          </c:val>
        </c:ser>
        <c:ser>
          <c:idx val="2"/>
          <c:order val="2"/>
          <c:tx>
            <c:strRef>
              <c:f>TCDs!$D$4:$D$5</c:f>
              <c:strCache>
                <c:ptCount val="1"/>
                <c:pt idx="0">
                  <c:v>c</c:v>
                </c:pt>
              </c:strCache>
            </c:strRef>
          </c:tx>
          <c:invertIfNegative val="0"/>
          <c:cat>
            <c:strRef>
              <c:f>TCDs!$A$6:$A$9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TCDs!$D$6:$D$9</c:f>
              <c:numCache>
                <c:formatCode>#,##0;[Red]\(#,##0\);</c:formatCode>
                <c:ptCount val="3"/>
                <c:pt idx="0">
                  <c:v>12</c:v>
                </c:pt>
                <c:pt idx="2">
                  <c:v>12</c:v>
                </c:pt>
              </c:numCache>
            </c:numRef>
          </c:val>
        </c:ser>
        <c:ser>
          <c:idx val="3"/>
          <c:order val="3"/>
          <c:tx>
            <c:strRef>
              <c:f>TCDs!$E$4:$E$5</c:f>
              <c:strCache>
                <c:ptCount val="1"/>
                <c:pt idx="0">
                  <c:v>d</c:v>
                </c:pt>
              </c:strCache>
            </c:strRef>
          </c:tx>
          <c:invertIfNegative val="0"/>
          <c:cat>
            <c:strRef>
              <c:f>TCDs!$A$6:$A$9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TCDs!$E$6:$E$9</c:f>
              <c:numCache>
                <c:formatCode>#,##0;[Red]\(#,##0\);</c:formatCode>
                <c:ptCount val="3"/>
                <c:pt idx="2">
                  <c:v>32</c:v>
                </c:pt>
              </c:numCache>
            </c:numRef>
          </c:val>
        </c:ser>
        <c:ser>
          <c:idx val="4"/>
          <c:order val="4"/>
          <c:tx>
            <c:strRef>
              <c:f>TCDs!$F$4:$F$5</c:f>
              <c:strCache>
                <c:ptCount val="1"/>
                <c:pt idx="0">
                  <c:v>e</c:v>
                </c:pt>
              </c:strCache>
            </c:strRef>
          </c:tx>
          <c:invertIfNegative val="0"/>
          <c:cat>
            <c:strRef>
              <c:f>TCDs!$A$6:$A$9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TCDs!$F$6:$F$9</c:f>
              <c:numCache>
                <c:formatCode>#,##0;[Red]\(#,##0\);</c:formatCode>
                <c:ptCount val="3"/>
                <c:pt idx="0">
                  <c:v>63</c:v>
                </c:pt>
                <c:pt idx="2">
                  <c:v>39</c:v>
                </c:pt>
              </c:numCache>
            </c:numRef>
          </c:val>
        </c:ser>
        <c:ser>
          <c:idx val="5"/>
          <c:order val="5"/>
          <c:tx>
            <c:strRef>
              <c:f>TCDs!$G$4:$G$5</c:f>
              <c:strCache>
                <c:ptCount val="1"/>
                <c:pt idx="0">
                  <c:v>f</c:v>
                </c:pt>
              </c:strCache>
            </c:strRef>
          </c:tx>
          <c:invertIfNegative val="0"/>
          <c:cat>
            <c:strRef>
              <c:f>TCDs!$A$6:$A$9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TCDs!$G$6:$G$9</c:f>
              <c:numCache>
                <c:formatCode>#,##0;[Red]\(#,##0\);</c:formatCode>
                <c:ptCount val="3"/>
                <c:pt idx="0">
                  <c:v>50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1405056"/>
        <c:axId val="101406592"/>
      </c:barChart>
      <c:catAx>
        <c:axId val="101405056"/>
        <c:scaling>
          <c:orientation val="minMax"/>
        </c:scaling>
        <c:delete val="0"/>
        <c:axPos val="l"/>
        <c:majorTickMark val="out"/>
        <c:minorTickMark val="none"/>
        <c:tickLblPos val="nextTo"/>
        <c:crossAx val="101406592"/>
        <c:crosses val="autoZero"/>
        <c:auto val="1"/>
        <c:lblAlgn val="ctr"/>
        <c:lblOffset val="100"/>
        <c:noMultiLvlLbl val="0"/>
      </c:catAx>
      <c:valAx>
        <c:axId val="101406592"/>
        <c:scaling>
          <c:orientation val="minMax"/>
        </c:scaling>
        <c:delete val="0"/>
        <c:axPos val="b"/>
        <c:majorGridlines/>
        <c:numFmt formatCode="#,##0;[Red]\(#,##0\);" sourceLinked="1"/>
        <c:majorTickMark val="out"/>
        <c:minorTickMark val="none"/>
        <c:tickLblPos val="nextTo"/>
        <c:crossAx val="10140505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[tot_pourcentage.xlsm]TCDs!TCD_2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Réalisé (en €) 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TCDs!$B$14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TCDs!$A$15:$A$34</c:f>
              <c:strCache>
                <c:ptCount val="19"/>
                <c:pt idx="0">
                  <c:v>P</c:v>
                </c:pt>
                <c:pt idx="1">
                  <c:v>a</c:v>
                </c:pt>
                <c:pt idx="2">
                  <c:v>M</c:v>
                </c:pt>
                <c:pt idx="3">
                  <c:v>G</c:v>
                </c:pt>
                <c:pt idx="4">
                  <c:v>I</c:v>
                </c:pt>
                <c:pt idx="5">
                  <c:v>H</c:v>
                </c:pt>
                <c:pt idx="6">
                  <c:v>N</c:v>
                </c:pt>
                <c:pt idx="7">
                  <c:v>S</c:v>
                </c:pt>
                <c:pt idx="8">
                  <c:v>K</c:v>
                </c:pt>
                <c:pt idx="9">
                  <c:v>O</c:v>
                </c:pt>
                <c:pt idx="10">
                  <c:v>R</c:v>
                </c:pt>
                <c:pt idx="11">
                  <c:v>d</c:v>
                </c:pt>
                <c:pt idx="12">
                  <c:v>Q</c:v>
                </c:pt>
                <c:pt idx="13">
                  <c:v>c</c:v>
                </c:pt>
                <c:pt idx="14">
                  <c:v>J</c:v>
                </c:pt>
                <c:pt idx="15">
                  <c:v>L</c:v>
                </c:pt>
                <c:pt idx="16">
                  <c:v>b</c:v>
                </c:pt>
                <c:pt idx="17">
                  <c:v>f</c:v>
                </c:pt>
                <c:pt idx="18">
                  <c:v>e</c:v>
                </c:pt>
              </c:strCache>
            </c:strRef>
          </c:cat>
          <c:val>
            <c:numRef>
              <c:f>TCDs!$B$15:$B$34</c:f>
              <c:numCache>
                <c:formatCode>#,##0;[Red]\(#,##0\);</c:formatCode>
                <c:ptCount val="19"/>
                <c:pt idx="0">
                  <c:v>22</c:v>
                </c:pt>
                <c:pt idx="1">
                  <c:v>36</c:v>
                </c:pt>
                <c:pt idx="2">
                  <c:v>52</c:v>
                </c:pt>
                <c:pt idx="3">
                  <c:v>71</c:v>
                </c:pt>
                <c:pt idx="4">
                  <c:v>71</c:v>
                </c:pt>
                <c:pt idx="5">
                  <c:v>72</c:v>
                </c:pt>
                <c:pt idx="6">
                  <c:v>73</c:v>
                </c:pt>
                <c:pt idx="7">
                  <c:v>77</c:v>
                </c:pt>
                <c:pt idx="8">
                  <c:v>82</c:v>
                </c:pt>
                <c:pt idx="9">
                  <c:v>84</c:v>
                </c:pt>
                <c:pt idx="10">
                  <c:v>89</c:v>
                </c:pt>
                <c:pt idx="11">
                  <c:v>93</c:v>
                </c:pt>
                <c:pt idx="12">
                  <c:v>123</c:v>
                </c:pt>
                <c:pt idx="13">
                  <c:v>126</c:v>
                </c:pt>
                <c:pt idx="14">
                  <c:v>127</c:v>
                </c:pt>
                <c:pt idx="15">
                  <c:v>127</c:v>
                </c:pt>
                <c:pt idx="16">
                  <c:v>132</c:v>
                </c:pt>
                <c:pt idx="17">
                  <c:v>170</c:v>
                </c:pt>
                <c:pt idx="18">
                  <c:v>223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3733248"/>
        <c:axId val="73734784"/>
      </c:barChart>
      <c:catAx>
        <c:axId val="73733248"/>
        <c:scaling>
          <c:orientation val="minMax"/>
        </c:scaling>
        <c:delete val="0"/>
        <c:axPos val="l"/>
        <c:majorTickMark val="out"/>
        <c:minorTickMark val="none"/>
        <c:tickLblPos val="nextTo"/>
        <c:crossAx val="73734784"/>
        <c:crosses val="autoZero"/>
        <c:auto val="1"/>
        <c:lblAlgn val="ctr"/>
        <c:lblOffset val="100"/>
        <c:noMultiLvlLbl val="0"/>
      </c:catAx>
      <c:valAx>
        <c:axId val="73734784"/>
        <c:scaling>
          <c:orientation val="minMax"/>
        </c:scaling>
        <c:delete val="0"/>
        <c:axPos val="b"/>
        <c:majorGridlines/>
        <c:numFmt formatCode="#,##0;[Red]\(#,##0\);" sourceLinked="1"/>
        <c:majorTickMark val="out"/>
        <c:minorTickMark val="none"/>
        <c:tickLblPos val="nextTo"/>
        <c:crossAx val="7373324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[tot_pourcentage.xlsm]TCDs!TCD_3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TCDs!$B$39:$B$40</c:f>
              <c:strCache>
                <c:ptCount val="1"/>
                <c:pt idx="0">
                  <c:v>1</c:v>
                </c:pt>
              </c:strCache>
            </c:strRef>
          </c:tx>
          <c:invertIfNegative val="0"/>
          <c:cat>
            <c:strRef>
              <c:f>TCDs!$A$41:$A$44</c:f>
              <c:strCache>
                <c:ptCount val="3"/>
                <c:pt idx="0">
                  <c:v>0903 - GRENOBLE VILLENEUVE 130 A 170</c:v>
                </c:pt>
                <c:pt idx="1">
                  <c:v>0901 - NEVERLAND 30</c:v>
                </c:pt>
                <c:pt idx="2">
                  <c:v>0903 - NERVERLAND 10</c:v>
                </c:pt>
              </c:strCache>
            </c:strRef>
          </c:cat>
          <c:val>
            <c:numRef>
              <c:f>TCDs!$B$41:$B$44</c:f>
              <c:numCache>
                <c:formatCode>#,##0;[Red]\(#,##0\);</c:formatCode>
                <c:ptCount val="3"/>
                <c:pt idx="0">
                  <c:v>30</c:v>
                </c:pt>
                <c:pt idx="1">
                  <c:v>171</c:v>
                </c:pt>
                <c:pt idx="2">
                  <c:v>84</c:v>
                </c:pt>
              </c:numCache>
            </c:numRef>
          </c:val>
        </c:ser>
        <c:ser>
          <c:idx val="1"/>
          <c:order val="1"/>
          <c:tx>
            <c:strRef>
              <c:f>TCDs!$C$39:$C$40</c:f>
              <c:strCache>
                <c:ptCount val="1"/>
                <c:pt idx="0">
                  <c:v>2</c:v>
                </c:pt>
              </c:strCache>
            </c:strRef>
          </c:tx>
          <c:invertIfNegative val="0"/>
          <c:cat>
            <c:strRef>
              <c:f>TCDs!$A$41:$A$44</c:f>
              <c:strCache>
                <c:ptCount val="3"/>
                <c:pt idx="0">
                  <c:v>0903 - GRENOBLE VILLENEUVE 130 A 170</c:v>
                </c:pt>
                <c:pt idx="1">
                  <c:v>0901 - NEVERLAND 30</c:v>
                </c:pt>
                <c:pt idx="2">
                  <c:v>0903 - NERVERLAND 10</c:v>
                </c:pt>
              </c:strCache>
            </c:strRef>
          </c:cat>
          <c:val>
            <c:numRef>
              <c:f>TCDs!$C$41:$C$44</c:f>
              <c:numCache>
                <c:formatCode>#,##0;[Red]\(#,##0\);</c:formatCode>
                <c:ptCount val="3"/>
                <c:pt idx="1">
                  <c:v>257</c:v>
                </c:pt>
                <c:pt idx="2">
                  <c:v>238</c:v>
                </c:pt>
              </c:numCache>
            </c:numRef>
          </c:val>
        </c:ser>
        <c:ser>
          <c:idx val="2"/>
          <c:order val="2"/>
          <c:tx>
            <c:strRef>
              <c:f>TCDs!$D$39:$D$40</c:f>
              <c:strCache>
                <c:ptCount val="1"/>
                <c:pt idx="0">
                  <c:v>3</c:v>
                </c:pt>
              </c:strCache>
            </c:strRef>
          </c:tx>
          <c:invertIfNegative val="0"/>
          <c:cat>
            <c:strRef>
              <c:f>TCDs!$A$41:$A$44</c:f>
              <c:strCache>
                <c:ptCount val="3"/>
                <c:pt idx="0">
                  <c:v>0903 - GRENOBLE VILLENEUVE 130 A 170</c:v>
                </c:pt>
                <c:pt idx="1">
                  <c:v>0901 - NEVERLAND 30</c:v>
                </c:pt>
                <c:pt idx="2">
                  <c:v>0903 - NERVERLAND 10</c:v>
                </c:pt>
              </c:strCache>
            </c:strRef>
          </c:cat>
          <c:val>
            <c:numRef>
              <c:f>TCDs!$D$41:$D$44</c:f>
              <c:numCache>
                <c:formatCode>#,##0;[Red]\(#,##0\);</c:formatCode>
                <c:ptCount val="3"/>
                <c:pt idx="1">
                  <c:v>436</c:v>
                </c:pt>
                <c:pt idx="2">
                  <c:v>634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3763072"/>
        <c:axId val="73773056"/>
      </c:barChart>
      <c:catAx>
        <c:axId val="73763072"/>
        <c:scaling>
          <c:orientation val="minMax"/>
        </c:scaling>
        <c:delete val="0"/>
        <c:axPos val="l"/>
        <c:majorTickMark val="out"/>
        <c:minorTickMark val="none"/>
        <c:tickLblPos val="nextTo"/>
        <c:crossAx val="73773056"/>
        <c:crosses val="autoZero"/>
        <c:auto val="1"/>
        <c:lblAlgn val="ctr"/>
        <c:lblOffset val="100"/>
        <c:noMultiLvlLbl val="0"/>
      </c:catAx>
      <c:valAx>
        <c:axId val="73773056"/>
        <c:scaling>
          <c:orientation val="minMax"/>
        </c:scaling>
        <c:delete val="0"/>
        <c:axPos val="b"/>
        <c:majorGridlines/>
        <c:numFmt formatCode="#,##0;[Red]\(#,##0\);" sourceLinked="1"/>
        <c:majorTickMark val="out"/>
        <c:minorTickMark val="none"/>
        <c:tickLblPos val="nextTo"/>
        <c:crossAx val="7376307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0</xdr:row>
          <xdr:rowOff>0</xdr:rowOff>
        </xdr:from>
        <xdr:to>
          <xdr:col>8</xdr:col>
          <xdr:colOff>533400</xdr:colOff>
          <xdr:row>1</xdr:row>
          <xdr:rowOff>133350</xdr:rowOff>
        </xdr:to>
        <xdr:sp macro="" textlink="">
          <xdr:nvSpPr>
            <xdr:cNvPr id="1025" name="cmdCreateP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609599</xdr:colOff>
      <xdr:row>13</xdr:row>
      <xdr:rowOff>152400</xdr:rowOff>
    </xdr:from>
    <xdr:to>
      <xdr:col>9</xdr:col>
      <xdr:colOff>600075</xdr:colOff>
      <xdr:row>20</xdr:row>
      <xdr:rowOff>28575</xdr:rowOff>
    </xdr:to>
    <xdr:sp macro="" textlink="">
      <xdr:nvSpPr>
        <xdr:cNvPr id="2" name="ZoneTexte 1"/>
        <xdr:cNvSpPr txBox="1"/>
      </xdr:nvSpPr>
      <xdr:spPr>
        <a:xfrm>
          <a:off x="4248149" y="2628900"/>
          <a:ext cx="3924301" cy="1209675"/>
        </a:xfrm>
        <a:prstGeom prst="rect">
          <a:avLst/>
        </a:prstGeom>
        <a:solidFill>
          <a:schemeClr val="lt1"/>
        </a:solidFill>
        <a:ln w="9525" cmpd="sng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L'objectif</a:t>
          </a:r>
          <a:r>
            <a:rPr lang="fr-FR" sz="1100" baseline="0"/>
            <a:t> étant de connaître la part totale  en %  ligne et colonne lorsque le tableau est a double entré ou bient de connaître seulement la part totale en % ligne comme c'est le cas du tableau ci-contre.</a:t>
          </a:r>
        </a:p>
        <a:p>
          <a:r>
            <a:rPr lang="fr-FR" sz="1100" baseline="0"/>
            <a:t>Remarque (même si je pense que vous l'auriez constaté) :</a:t>
          </a:r>
        </a:p>
        <a:p>
          <a:r>
            <a:rPr lang="fr-FR" sz="1100" baseline="0"/>
            <a:t>Dans cet exemple, les calculs ont été fait manuellement.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1</xdr:row>
      <xdr:rowOff>0</xdr:rowOff>
    </xdr:from>
    <xdr:to>
      <xdr:col>8</xdr:col>
      <xdr:colOff>381000</xdr:colOff>
      <xdr:row>19</xdr:row>
      <xdr:rowOff>0</xdr:rowOff>
    </xdr:to>
    <xdr:graphicFrame macro="">
      <xdr:nvGraphicFramePr>
        <xdr:cNvPr id="2" name="GCD_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127000</xdr:colOff>
      <xdr:row>20</xdr:row>
      <xdr:rowOff>0</xdr:rowOff>
    </xdr:from>
    <xdr:to>
      <xdr:col>8</xdr:col>
      <xdr:colOff>381000</xdr:colOff>
      <xdr:row>38</xdr:row>
      <xdr:rowOff>0</xdr:rowOff>
    </xdr:to>
    <xdr:graphicFrame macro="">
      <xdr:nvGraphicFramePr>
        <xdr:cNvPr id="3" name="GCD_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127000</xdr:colOff>
      <xdr:row>39</xdr:row>
      <xdr:rowOff>0</xdr:rowOff>
    </xdr:from>
    <xdr:to>
      <xdr:col>8</xdr:col>
      <xdr:colOff>381000</xdr:colOff>
      <xdr:row>57</xdr:row>
      <xdr:rowOff>0</xdr:rowOff>
    </xdr:to>
    <xdr:graphicFrame macro="">
      <xdr:nvGraphicFramePr>
        <xdr:cNvPr id="4" name="GCD_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HA" refreshedDate="42576.598512731478" createdVersion="3" refreshedVersion="4" minRefreshableVersion="3" recordCount="42">
  <cacheSource type="worksheet">
    <worksheetSource ref="A1:F43" sheet="Base"/>
  </cacheSource>
  <cacheFields count="6">
    <cacheField name="Code poste" numFmtId="0">
      <sharedItems containsSemiMixedTypes="0" containsString="0" containsNumber="1" containsInteger="1" minValue="1" maxValue="3" count="3">
        <n v="1"/>
        <n v="2"/>
        <n v="3"/>
      </sharedItems>
    </cacheField>
    <cacheField name="Poste" numFmtId="0">
      <sharedItems/>
    </cacheField>
    <cacheField name="Nature" numFmtId="0">
      <sharedItems count="19">
        <s v="a"/>
        <s v="b"/>
        <s v="c"/>
        <s v="d"/>
        <s v="e"/>
        <s v="f"/>
        <s v="G"/>
        <s v="H"/>
        <s v="I"/>
        <s v="J"/>
        <s v="K"/>
        <s v="L"/>
        <s v="M"/>
        <s v="N"/>
        <s v="O"/>
        <s v="P"/>
        <s v="Q"/>
        <s v="R"/>
        <s v="S"/>
      </sharedItems>
    </cacheField>
    <cacheField name="Commune" numFmtId="0">
      <sharedItems/>
    </cacheField>
    <cacheField name="Code - Nom du groupe" numFmtId="0">
      <sharedItems count="3">
        <s v="0903 - NERVERLAND 10"/>
        <s v="0901 - NEVERLAND 30"/>
        <s v="0903 - GRENOBLE VILLENEUVE 130 A 170"/>
      </sharedItems>
    </cacheField>
    <cacheField name="Réalisé (en €)" numFmtId="0">
      <sharedItems containsSemiMixedTypes="0" containsString="0" containsNumber="1" containsInteger="1" minValue="1" maxValue="100" count="34">
        <n v="1"/>
        <n v="46"/>
        <n v="30"/>
        <n v="12"/>
        <n v="32"/>
        <n v="63"/>
        <n v="39"/>
        <n v="50"/>
        <n v="35"/>
        <n v="56"/>
        <n v="67"/>
        <n v="44"/>
        <n v="17"/>
        <n v="55"/>
        <n v="66"/>
        <n v="91"/>
        <n v="29"/>
        <n v="71"/>
        <n v="54"/>
        <n v="18"/>
        <n v="59"/>
        <n v="100"/>
        <n v="27"/>
        <n v="82"/>
        <n v="81"/>
        <n v="51"/>
        <n v="37"/>
        <n v="36"/>
        <n v="28"/>
        <n v="21"/>
        <n v="58"/>
        <n v="65"/>
        <n v="24"/>
        <n v="77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2">
  <r>
    <x v="0"/>
    <s v="Travaux "/>
    <x v="0"/>
    <s v="NEVERLAND"/>
    <x v="0"/>
    <x v="0"/>
  </r>
  <r>
    <x v="0"/>
    <s v="Travaux "/>
    <x v="1"/>
    <s v="NEVERLAND"/>
    <x v="1"/>
    <x v="1"/>
  </r>
  <r>
    <x v="0"/>
    <s v="Travaux "/>
    <x v="1"/>
    <s v="NEVERLAND"/>
    <x v="2"/>
    <x v="2"/>
  </r>
  <r>
    <x v="0"/>
    <s v="Travaux "/>
    <x v="2"/>
    <s v="NEVERLAND"/>
    <x v="1"/>
    <x v="3"/>
  </r>
  <r>
    <x v="0"/>
    <s v="Travaux "/>
    <x v="2"/>
    <s v="NEVERLAND"/>
    <x v="0"/>
    <x v="3"/>
  </r>
  <r>
    <x v="0"/>
    <s v="Travaux "/>
    <x v="3"/>
    <s v="NEVERLAND"/>
    <x v="0"/>
    <x v="4"/>
  </r>
  <r>
    <x v="0"/>
    <s v="Travaux "/>
    <x v="4"/>
    <s v="NEVERLAND"/>
    <x v="1"/>
    <x v="5"/>
  </r>
  <r>
    <x v="0"/>
    <s v="Travaux "/>
    <x v="4"/>
    <s v="NEVERLAND"/>
    <x v="0"/>
    <x v="6"/>
  </r>
  <r>
    <x v="0"/>
    <s v="Travaux "/>
    <x v="5"/>
    <s v="NEVERLAND"/>
    <x v="1"/>
    <x v="7"/>
  </r>
  <r>
    <x v="1"/>
    <s v="Courant"/>
    <x v="0"/>
    <s v="NEVERLAND"/>
    <x v="0"/>
    <x v="8"/>
  </r>
  <r>
    <x v="1"/>
    <s v="Courant"/>
    <x v="1"/>
    <s v="NEVERLAND"/>
    <x v="0"/>
    <x v="9"/>
  </r>
  <r>
    <x v="1"/>
    <s v="Courant"/>
    <x v="2"/>
    <s v="NEVERLAND"/>
    <x v="1"/>
    <x v="10"/>
  </r>
  <r>
    <x v="1"/>
    <s v="Courant"/>
    <x v="2"/>
    <s v="NEVERLAND"/>
    <x v="0"/>
    <x v="8"/>
  </r>
  <r>
    <x v="1"/>
    <s v="Courant"/>
    <x v="3"/>
    <s v="NEVERLAND"/>
    <x v="1"/>
    <x v="11"/>
  </r>
  <r>
    <x v="1"/>
    <s v="Courant"/>
    <x v="3"/>
    <s v="NEVERLAND"/>
    <x v="0"/>
    <x v="12"/>
  </r>
  <r>
    <x v="1"/>
    <s v="Courant"/>
    <x v="4"/>
    <s v="NEVERLAND"/>
    <x v="1"/>
    <x v="13"/>
  </r>
  <r>
    <x v="1"/>
    <s v="Courant"/>
    <x v="4"/>
    <s v="NEVERLAND"/>
    <x v="0"/>
    <x v="14"/>
  </r>
  <r>
    <x v="1"/>
    <s v="Courant"/>
    <x v="5"/>
    <s v="NEVERLAND"/>
    <x v="1"/>
    <x v="15"/>
  </r>
  <r>
    <x v="1"/>
    <s v="Courant"/>
    <x v="5"/>
    <s v="NEVERLAND"/>
    <x v="0"/>
    <x v="16"/>
  </r>
  <r>
    <x v="2"/>
    <s v="Entretien"/>
    <x v="6"/>
    <s v="NEVERLAND"/>
    <x v="0"/>
    <x v="17"/>
  </r>
  <r>
    <x v="2"/>
    <s v="Entretien"/>
    <x v="7"/>
    <s v="NEVERLAND"/>
    <x v="1"/>
    <x v="18"/>
  </r>
  <r>
    <x v="2"/>
    <s v="Entretien"/>
    <x v="7"/>
    <s v="NEVERLAND"/>
    <x v="0"/>
    <x v="19"/>
  </r>
  <r>
    <x v="2"/>
    <s v="Entretien"/>
    <x v="8"/>
    <s v="NEVERLAND"/>
    <x v="1"/>
    <x v="20"/>
  </r>
  <r>
    <x v="2"/>
    <s v="Entretien"/>
    <x v="8"/>
    <s v="NEVERLAND"/>
    <x v="0"/>
    <x v="3"/>
  </r>
  <r>
    <x v="2"/>
    <s v="Entretien"/>
    <x v="9"/>
    <s v="NEVERLAND"/>
    <x v="1"/>
    <x v="21"/>
  </r>
  <r>
    <x v="2"/>
    <s v="Entretien"/>
    <x v="9"/>
    <s v="NEVERLAND"/>
    <x v="0"/>
    <x v="22"/>
  </r>
  <r>
    <x v="2"/>
    <s v="Entretien"/>
    <x v="10"/>
    <s v="NEVERLAND"/>
    <x v="0"/>
    <x v="23"/>
  </r>
  <r>
    <x v="2"/>
    <s v="Entretien"/>
    <x v="11"/>
    <s v="NEVERLAND"/>
    <x v="1"/>
    <x v="1"/>
  </r>
  <r>
    <x v="2"/>
    <s v="Entretien"/>
    <x v="11"/>
    <s v="NEVERLAND"/>
    <x v="0"/>
    <x v="24"/>
  </r>
  <r>
    <x v="2"/>
    <s v="Entretien"/>
    <x v="12"/>
    <s v="NEVERLAND"/>
    <x v="1"/>
    <x v="0"/>
  </r>
  <r>
    <x v="2"/>
    <s v="Entretien"/>
    <x v="12"/>
    <s v="NEVERLAND"/>
    <x v="0"/>
    <x v="25"/>
  </r>
  <r>
    <x v="2"/>
    <s v="Entretien"/>
    <x v="13"/>
    <s v="NEVERLAND"/>
    <x v="1"/>
    <x v="26"/>
  </r>
  <r>
    <x v="2"/>
    <s v="Entretien"/>
    <x v="13"/>
    <s v="NEVERLAND"/>
    <x v="0"/>
    <x v="27"/>
  </r>
  <r>
    <x v="2"/>
    <s v="Entretien"/>
    <x v="14"/>
    <s v="NEVERLAND"/>
    <x v="1"/>
    <x v="9"/>
  </r>
  <r>
    <x v="2"/>
    <s v="Entretien"/>
    <x v="14"/>
    <s v="NEVERLAND"/>
    <x v="0"/>
    <x v="28"/>
  </r>
  <r>
    <x v="2"/>
    <s v="Entretien"/>
    <x v="15"/>
    <s v="NEVERLAND"/>
    <x v="1"/>
    <x v="0"/>
  </r>
  <r>
    <x v="2"/>
    <s v="Entretien"/>
    <x v="15"/>
    <s v="NEVERLAND"/>
    <x v="0"/>
    <x v="29"/>
  </r>
  <r>
    <x v="2"/>
    <s v="Entretien"/>
    <x v="16"/>
    <s v="NEVERLAND"/>
    <x v="1"/>
    <x v="30"/>
  </r>
  <r>
    <x v="2"/>
    <s v="Entretien"/>
    <x v="16"/>
    <s v="NEVERLAND"/>
    <x v="0"/>
    <x v="31"/>
  </r>
  <r>
    <x v="2"/>
    <s v="Entretien"/>
    <x v="17"/>
    <s v="NEVERLAND"/>
    <x v="1"/>
    <x v="32"/>
  </r>
  <r>
    <x v="2"/>
    <s v="Entretien"/>
    <x v="17"/>
    <s v="NEVERLAND"/>
    <x v="0"/>
    <x v="31"/>
  </r>
  <r>
    <x v="2"/>
    <s v="Entretien"/>
    <x v="18"/>
    <s v="NEVERLAND"/>
    <x v="0"/>
    <x v="3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3" cacheId="22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compact="0" compactData="0" multipleFieldFilters="0" chartFormat="1">
  <location ref="A39:E44" firstHeaderRow="1" firstDataRow="2" firstDataCol="1"/>
  <pivotFields count="6">
    <pivotField axis="axisCol" compact="0" outline="0" showAll="0">
      <items count="4">
        <item x="0"/>
        <item x="1"/>
        <item x="2"/>
        <item t="default"/>
      </items>
    </pivotField>
    <pivotField compact="0" outline="0" showAll="0"/>
    <pivotField compact="0" outline="0" showAll="0"/>
    <pivotField compact="0" outline="0" showAll="0"/>
    <pivotField axis="axisRow" compact="0" outline="0" showAll="0" sortType="ascending">
      <items count="4">
        <item x="1"/>
        <item x="2"/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showAll="0"/>
  </pivotFields>
  <rowFields count="1">
    <field x="4"/>
  </rowFields>
  <rowItems count="4">
    <i>
      <x v="1"/>
    </i>
    <i>
      <x/>
    </i>
    <i>
      <x v="2"/>
    </i>
    <i t="grand">
      <x/>
    </i>
  </rowItems>
  <colFields count="1">
    <field x="0"/>
  </colFields>
  <colItems count="4">
    <i>
      <x/>
    </i>
    <i>
      <x v="1"/>
    </i>
    <i>
      <x v="2"/>
    </i>
    <i t="grand">
      <x/>
    </i>
  </colItems>
  <dataFields count="1">
    <dataField name="Réalisé (en €) " fld="5" baseField="0" baseItem="0" numFmtId="164"/>
  </dataFields>
  <chartFormats count="3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</chartFormats>
  <pivotTableStyleInfo name="PivotStyleMedium9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CD_2" cacheId="22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compact="0" compactData="0" multipleFieldFilters="0" chartFormat="1">
  <location ref="A14:B34" firstHeaderRow="1" firstDataRow="1" firstDataCol="1"/>
  <pivotFields count="6">
    <pivotField compact="0" outline="0" showAll="0"/>
    <pivotField compact="0" outline="0" showAll="0"/>
    <pivotField axis="axisRow" compact="0" outline="0" showAll="0" sortType="ascending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/>
    <pivotField compact="0" outline="0" showAll="0"/>
    <pivotField dataField="1" compact="0" outline="0" showAll="0"/>
  </pivotFields>
  <rowFields count="1">
    <field x="2"/>
  </rowFields>
  <rowItems count="20">
    <i>
      <x v="15"/>
    </i>
    <i>
      <x/>
    </i>
    <i>
      <x v="12"/>
    </i>
    <i>
      <x v="6"/>
    </i>
    <i>
      <x v="8"/>
    </i>
    <i>
      <x v="7"/>
    </i>
    <i>
      <x v="13"/>
    </i>
    <i>
      <x v="18"/>
    </i>
    <i>
      <x v="10"/>
    </i>
    <i>
      <x v="14"/>
    </i>
    <i>
      <x v="17"/>
    </i>
    <i>
      <x v="3"/>
    </i>
    <i>
      <x v="16"/>
    </i>
    <i>
      <x v="2"/>
    </i>
    <i>
      <x v="9"/>
    </i>
    <i>
      <x v="11"/>
    </i>
    <i>
      <x v="1"/>
    </i>
    <i>
      <x v="5"/>
    </i>
    <i>
      <x v="4"/>
    </i>
    <i t="grand">
      <x/>
    </i>
  </rowItems>
  <colItems count="1">
    <i/>
  </colItems>
  <dataFields count="1">
    <dataField name="Réalisé (en €) " fld="5" baseField="0" baseItem="0" numFmtId="164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CD_1" cacheId="22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compact="0" compactData="0" multipleFieldFilters="0" chartFormat="1">
  <location ref="A4:H9" firstHeaderRow="1" firstDataRow="2" firstDataCol="1" rowPageCount="1" colPageCount="1"/>
  <pivotFields count="6">
    <pivotField axis="axisPage" compact="0" outline="0" multipleItemSelectionAllowed="1" showAll="0">
      <items count="4">
        <item x="0"/>
        <item h="1" x="1"/>
        <item h="1" x="2"/>
        <item t="default"/>
      </items>
    </pivotField>
    <pivotField compact="0" outline="0" showAll="0"/>
    <pivotField axis="axisCol" compact="0" outline="0" showAl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compact="0" outline="0" showAll="0"/>
    <pivotField axis="axisRow" compact="0" outline="0" showAll="0">
      <items count="4">
        <item x="1"/>
        <item x="2"/>
        <item x="0"/>
        <item t="default"/>
      </items>
    </pivotField>
    <pivotField dataField="1" compact="0" outline="0" showAll="0"/>
  </pivotFields>
  <rowFields count="1">
    <field x="4"/>
  </rowFields>
  <rowItems count="4">
    <i>
      <x/>
    </i>
    <i>
      <x v="1"/>
    </i>
    <i>
      <x v="2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pageFields count="1">
    <pageField fld="0" hier="-1"/>
  </pageFields>
  <dataFields count="1">
    <dataField name="Réalisé (en €) " fld="5" baseField="0" baseItem="0" numFmtId="164"/>
  </dataFields>
  <chartFormats count="19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8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9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0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1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2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3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4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5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6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7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8"/>
          </reference>
        </references>
      </pivotArea>
    </chartFormat>
  </chartFormats>
  <pivotTableStyleInfo name="PivotStyleMedium9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F43" totalsRowShown="0">
  <autoFilter ref="A1:F43"/>
  <tableColumns count="6">
    <tableColumn id="1" name="Code poste"/>
    <tableColumn id="2" name="Poste"/>
    <tableColumn id="3" name="Nature"/>
    <tableColumn id="4" name="Commune"/>
    <tableColumn id="5" name="Code - Nom du groupe"/>
    <tableColumn id="6" name="Réalisé (en €)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466352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43"/>
  <sheetViews>
    <sheetView showGridLines="0" workbookViewId="0">
      <selection activeCell="D8" sqref="D8"/>
    </sheetView>
  </sheetViews>
  <sheetFormatPr baseColWidth="10" defaultRowHeight="15" x14ac:dyDescent="0.25"/>
  <cols>
    <col min="1" max="1" width="13.140625" customWidth="1"/>
    <col min="2" max="2" width="8.28515625" bestFit="1" customWidth="1"/>
    <col min="3" max="3" width="9.28515625" customWidth="1"/>
    <col min="4" max="4" width="12.28515625" customWidth="1"/>
    <col min="5" max="5" width="35" bestFit="1" customWidth="1"/>
    <col min="6" max="6" width="14.7109375" customWidth="1"/>
  </cols>
  <sheetData>
    <row r="1" spans="1:11" x14ac:dyDescent="0.25">
      <c r="A1" t="s">
        <v>8</v>
      </c>
      <c r="B1" t="s">
        <v>7</v>
      </c>
      <c r="C1" t="s">
        <v>6</v>
      </c>
      <c r="D1" t="s">
        <v>0</v>
      </c>
      <c r="E1" t="s">
        <v>1</v>
      </c>
      <c r="F1" t="s">
        <v>37</v>
      </c>
      <c r="K1" s="1" t="s">
        <v>38</v>
      </c>
    </row>
    <row r="2" spans="1:11" x14ac:dyDescent="0.25">
      <c r="A2">
        <v>1</v>
      </c>
      <c r="B2" t="s">
        <v>9</v>
      </c>
      <c r="C2" t="s">
        <v>12</v>
      </c>
      <c r="D2" t="s">
        <v>3</v>
      </c>
      <c r="E2" t="s">
        <v>4</v>
      </c>
      <c r="F2">
        <v>1</v>
      </c>
    </row>
    <row r="3" spans="1:11" x14ac:dyDescent="0.25">
      <c r="A3">
        <v>1</v>
      </c>
      <c r="B3" t="s">
        <v>9</v>
      </c>
      <c r="C3" t="s">
        <v>13</v>
      </c>
      <c r="D3" t="s">
        <v>3</v>
      </c>
      <c r="E3" t="s">
        <v>5</v>
      </c>
      <c r="F3">
        <v>46</v>
      </c>
    </row>
    <row r="4" spans="1:11" x14ac:dyDescent="0.25">
      <c r="A4">
        <v>1</v>
      </c>
      <c r="B4" t="s">
        <v>9</v>
      </c>
      <c r="C4" t="s">
        <v>13</v>
      </c>
      <c r="D4" t="s">
        <v>3</v>
      </c>
      <c r="E4" t="s">
        <v>2</v>
      </c>
      <c r="F4">
        <v>30</v>
      </c>
    </row>
    <row r="5" spans="1:11" x14ac:dyDescent="0.25">
      <c r="A5">
        <v>1</v>
      </c>
      <c r="B5" t="s">
        <v>9</v>
      </c>
      <c r="C5" t="s">
        <v>14</v>
      </c>
      <c r="D5" t="s">
        <v>3</v>
      </c>
      <c r="E5" t="s">
        <v>5</v>
      </c>
      <c r="F5">
        <v>12</v>
      </c>
    </row>
    <row r="6" spans="1:11" x14ac:dyDescent="0.25">
      <c r="A6">
        <v>1</v>
      </c>
      <c r="B6" t="s">
        <v>9</v>
      </c>
      <c r="C6" t="s">
        <v>14</v>
      </c>
      <c r="D6" t="s">
        <v>3</v>
      </c>
      <c r="E6" t="s">
        <v>4</v>
      </c>
      <c r="F6">
        <v>12</v>
      </c>
    </row>
    <row r="7" spans="1:11" x14ac:dyDescent="0.25">
      <c r="A7">
        <v>1</v>
      </c>
      <c r="B7" t="s">
        <v>9</v>
      </c>
      <c r="C7" t="s">
        <v>16</v>
      </c>
      <c r="D7" t="s">
        <v>3</v>
      </c>
      <c r="E7" t="s">
        <v>4</v>
      </c>
      <c r="F7">
        <v>32</v>
      </c>
    </row>
    <row r="8" spans="1:11" x14ac:dyDescent="0.25">
      <c r="A8">
        <v>1</v>
      </c>
      <c r="B8" t="s">
        <v>9</v>
      </c>
      <c r="C8" t="s">
        <v>15</v>
      </c>
      <c r="D8" t="s">
        <v>3</v>
      </c>
      <c r="E8" t="s">
        <v>5</v>
      </c>
      <c r="F8">
        <v>63</v>
      </c>
    </row>
    <row r="9" spans="1:11" x14ac:dyDescent="0.25">
      <c r="A9">
        <v>1</v>
      </c>
      <c r="B9" t="s">
        <v>9</v>
      </c>
      <c r="C9" t="s">
        <v>15</v>
      </c>
      <c r="D9" t="s">
        <v>3</v>
      </c>
      <c r="E9" t="s">
        <v>4</v>
      </c>
      <c r="F9">
        <v>39</v>
      </c>
    </row>
    <row r="10" spans="1:11" x14ac:dyDescent="0.25">
      <c r="A10">
        <v>1</v>
      </c>
      <c r="B10" t="s">
        <v>9</v>
      </c>
      <c r="C10" t="s">
        <v>17</v>
      </c>
      <c r="D10" t="s">
        <v>3</v>
      </c>
      <c r="E10" t="s">
        <v>5</v>
      </c>
      <c r="F10">
        <v>50</v>
      </c>
    </row>
    <row r="11" spans="1:11" x14ac:dyDescent="0.25">
      <c r="A11">
        <v>2</v>
      </c>
      <c r="B11" t="s">
        <v>10</v>
      </c>
      <c r="C11" t="s">
        <v>18</v>
      </c>
      <c r="D11" t="s">
        <v>3</v>
      </c>
      <c r="E11" t="s">
        <v>4</v>
      </c>
      <c r="F11">
        <v>35</v>
      </c>
    </row>
    <row r="12" spans="1:11" x14ac:dyDescent="0.25">
      <c r="A12">
        <v>2</v>
      </c>
      <c r="B12" t="s">
        <v>10</v>
      </c>
      <c r="C12" t="s">
        <v>19</v>
      </c>
      <c r="D12" t="s">
        <v>3</v>
      </c>
      <c r="E12" t="s">
        <v>4</v>
      </c>
      <c r="F12">
        <v>56</v>
      </c>
    </row>
    <row r="13" spans="1:11" x14ac:dyDescent="0.25">
      <c r="A13">
        <v>2</v>
      </c>
      <c r="B13" t="s">
        <v>10</v>
      </c>
      <c r="C13" t="s">
        <v>20</v>
      </c>
      <c r="D13" t="s">
        <v>3</v>
      </c>
      <c r="E13" t="s">
        <v>5</v>
      </c>
      <c r="F13">
        <v>67</v>
      </c>
    </row>
    <row r="14" spans="1:11" x14ac:dyDescent="0.25">
      <c r="A14">
        <v>2</v>
      </c>
      <c r="B14" t="s">
        <v>10</v>
      </c>
      <c r="C14" t="s">
        <v>20</v>
      </c>
      <c r="D14" t="s">
        <v>3</v>
      </c>
      <c r="E14" t="s">
        <v>4</v>
      </c>
      <c r="F14">
        <v>35</v>
      </c>
    </row>
    <row r="15" spans="1:11" x14ac:dyDescent="0.25">
      <c r="A15">
        <v>2</v>
      </c>
      <c r="B15" t="s">
        <v>10</v>
      </c>
      <c r="C15" t="s">
        <v>21</v>
      </c>
      <c r="D15" t="s">
        <v>3</v>
      </c>
      <c r="E15" t="s">
        <v>5</v>
      </c>
      <c r="F15">
        <v>44</v>
      </c>
    </row>
    <row r="16" spans="1:11" x14ac:dyDescent="0.25">
      <c r="A16">
        <v>2</v>
      </c>
      <c r="B16" t="s">
        <v>10</v>
      </c>
      <c r="C16" t="s">
        <v>21</v>
      </c>
      <c r="D16" t="s">
        <v>3</v>
      </c>
      <c r="E16" t="s">
        <v>4</v>
      </c>
      <c r="F16">
        <v>17</v>
      </c>
    </row>
    <row r="17" spans="1:6" x14ac:dyDescent="0.25">
      <c r="A17">
        <v>2</v>
      </c>
      <c r="B17" t="s">
        <v>10</v>
      </c>
      <c r="C17" t="s">
        <v>22</v>
      </c>
      <c r="D17" t="s">
        <v>3</v>
      </c>
      <c r="E17" t="s">
        <v>5</v>
      </c>
      <c r="F17">
        <v>55</v>
      </c>
    </row>
    <row r="18" spans="1:6" x14ac:dyDescent="0.25">
      <c r="A18">
        <v>2</v>
      </c>
      <c r="B18" t="s">
        <v>10</v>
      </c>
      <c r="C18" t="s">
        <v>22</v>
      </c>
      <c r="D18" t="s">
        <v>3</v>
      </c>
      <c r="E18" t="s">
        <v>4</v>
      </c>
      <c r="F18">
        <v>66</v>
      </c>
    </row>
    <row r="19" spans="1:6" x14ac:dyDescent="0.25">
      <c r="A19">
        <v>2</v>
      </c>
      <c r="B19" t="s">
        <v>10</v>
      </c>
      <c r="C19" t="s">
        <v>23</v>
      </c>
      <c r="D19" t="s">
        <v>3</v>
      </c>
      <c r="E19" t="s">
        <v>5</v>
      </c>
      <c r="F19">
        <v>91</v>
      </c>
    </row>
    <row r="20" spans="1:6" x14ac:dyDescent="0.25">
      <c r="A20">
        <v>2</v>
      </c>
      <c r="B20" t="s">
        <v>10</v>
      </c>
      <c r="C20" t="s">
        <v>23</v>
      </c>
      <c r="D20" t="s">
        <v>3</v>
      </c>
      <c r="E20" t="s">
        <v>4</v>
      </c>
      <c r="F20">
        <v>29</v>
      </c>
    </row>
    <row r="21" spans="1:6" x14ac:dyDescent="0.25">
      <c r="A21">
        <v>3</v>
      </c>
      <c r="B21" t="s">
        <v>11</v>
      </c>
      <c r="C21" t="s">
        <v>24</v>
      </c>
      <c r="D21" t="s">
        <v>3</v>
      </c>
      <c r="E21" t="s">
        <v>4</v>
      </c>
      <c r="F21">
        <v>71</v>
      </c>
    </row>
    <row r="22" spans="1:6" x14ac:dyDescent="0.25">
      <c r="A22">
        <v>3</v>
      </c>
      <c r="B22" t="s">
        <v>11</v>
      </c>
      <c r="C22" t="s">
        <v>25</v>
      </c>
      <c r="D22" t="s">
        <v>3</v>
      </c>
      <c r="E22" t="s">
        <v>5</v>
      </c>
      <c r="F22">
        <v>54</v>
      </c>
    </row>
    <row r="23" spans="1:6" x14ac:dyDescent="0.25">
      <c r="A23">
        <v>3</v>
      </c>
      <c r="B23" t="s">
        <v>11</v>
      </c>
      <c r="C23" t="s">
        <v>25</v>
      </c>
      <c r="D23" t="s">
        <v>3</v>
      </c>
      <c r="E23" t="s">
        <v>4</v>
      </c>
      <c r="F23">
        <v>18</v>
      </c>
    </row>
    <row r="24" spans="1:6" x14ac:dyDescent="0.25">
      <c r="A24">
        <v>3</v>
      </c>
      <c r="B24" t="s">
        <v>11</v>
      </c>
      <c r="C24" t="s">
        <v>26</v>
      </c>
      <c r="D24" t="s">
        <v>3</v>
      </c>
      <c r="E24" t="s">
        <v>5</v>
      </c>
      <c r="F24">
        <v>59</v>
      </c>
    </row>
    <row r="25" spans="1:6" x14ac:dyDescent="0.25">
      <c r="A25">
        <v>3</v>
      </c>
      <c r="B25" t="s">
        <v>11</v>
      </c>
      <c r="C25" t="s">
        <v>26</v>
      </c>
      <c r="D25" t="s">
        <v>3</v>
      </c>
      <c r="E25" t="s">
        <v>4</v>
      </c>
      <c r="F25">
        <v>12</v>
      </c>
    </row>
    <row r="26" spans="1:6" x14ac:dyDescent="0.25">
      <c r="A26">
        <v>3</v>
      </c>
      <c r="B26" t="s">
        <v>11</v>
      </c>
      <c r="C26" t="s">
        <v>27</v>
      </c>
      <c r="D26" t="s">
        <v>3</v>
      </c>
      <c r="E26" t="s">
        <v>5</v>
      </c>
      <c r="F26">
        <v>100</v>
      </c>
    </row>
    <row r="27" spans="1:6" x14ac:dyDescent="0.25">
      <c r="A27">
        <v>3</v>
      </c>
      <c r="B27" t="s">
        <v>11</v>
      </c>
      <c r="C27" t="s">
        <v>27</v>
      </c>
      <c r="D27" t="s">
        <v>3</v>
      </c>
      <c r="E27" t="s">
        <v>4</v>
      </c>
      <c r="F27">
        <v>27</v>
      </c>
    </row>
    <row r="28" spans="1:6" x14ac:dyDescent="0.25">
      <c r="A28">
        <v>3</v>
      </c>
      <c r="B28" t="s">
        <v>11</v>
      </c>
      <c r="C28" t="s">
        <v>28</v>
      </c>
      <c r="D28" t="s">
        <v>3</v>
      </c>
      <c r="E28" t="s">
        <v>4</v>
      </c>
      <c r="F28">
        <v>82</v>
      </c>
    </row>
    <row r="29" spans="1:6" x14ac:dyDescent="0.25">
      <c r="A29">
        <v>3</v>
      </c>
      <c r="B29" t="s">
        <v>11</v>
      </c>
      <c r="C29" t="s">
        <v>29</v>
      </c>
      <c r="D29" t="s">
        <v>3</v>
      </c>
      <c r="E29" t="s">
        <v>5</v>
      </c>
      <c r="F29">
        <v>46</v>
      </c>
    </row>
    <row r="30" spans="1:6" x14ac:dyDescent="0.25">
      <c r="A30">
        <v>3</v>
      </c>
      <c r="B30" t="s">
        <v>11</v>
      </c>
      <c r="C30" t="s">
        <v>29</v>
      </c>
      <c r="D30" t="s">
        <v>3</v>
      </c>
      <c r="E30" t="s">
        <v>4</v>
      </c>
      <c r="F30">
        <v>81</v>
      </c>
    </row>
    <row r="31" spans="1:6" x14ac:dyDescent="0.25">
      <c r="A31">
        <v>3</v>
      </c>
      <c r="B31" t="s">
        <v>11</v>
      </c>
      <c r="C31" t="s">
        <v>30</v>
      </c>
      <c r="D31" t="s">
        <v>3</v>
      </c>
      <c r="E31" t="s">
        <v>5</v>
      </c>
      <c r="F31">
        <v>1</v>
      </c>
    </row>
    <row r="32" spans="1:6" x14ac:dyDescent="0.25">
      <c r="A32">
        <v>3</v>
      </c>
      <c r="B32" t="s">
        <v>11</v>
      </c>
      <c r="C32" t="s">
        <v>30</v>
      </c>
      <c r="D32" t="s">
        <v>3</v>
      </c>
      <c r="E32" t="s">
        <v>4</v>
      </c>
      <c r="F32">
        <v>51</v>
      </c>
    </row>
    <row r="33" spans="1:6" x14ac:dyDescent="0.25">
      <c r="A33">
        <v>3</v>
      </c>
      <c r="B33" t="s">
        <v>11</v>
      </c>
      <c r="C33" t="s">
        <v>31</v>
      </c>
      <c r="D33" t="s">
        <v>3</v>
      </c>
      <c r="E33" t="s">
        <v>5</v>
      </c>
      <c r="F33">
        <v>37</v>
      </c>
    </row>
    <row r="34" spans="1:6" x14ac:dyDescent="0.25">
      <c r="A34">
        <v>3</v>
      </c>
      <c r="B34" t="s">
        <v>11</v>
      </c>
      <c r="C34" t="s">
        <v>31</v>
      </c>
      <c r="D34" t="s">
        <v>3</v>
      </c>
      <c r="E34" t="s">
        <v>4</v>
      </c>
      <c r="F34">
        <v>36</v>
      </c>
    </row>
    <row r="35" spans="1:6" x14ac:dyDescent="0.25">
      <c r="A35">
        <v>3</v>
      </c>
      <c r="B35" t="s">
        <v>11</v>
      </c>
      <c r="C35" t="s">
        <v>32</v>
      </c>
      <c r="D35" t="s">
        <v>3</v>
      </c>
      <c r="E35" t="s">
        <v>5</v>
      </c>
      <c r="F35">
        <v>56</v>
      </c>
    </row>
    <row r="36" spans="1:6" x14ac:dyDescent="0.25">
      <c r="A36">
        <v>3</v>
      </c>
      <c r="B36" t="s">
        <v>11</v>
      </c>
      <c r="C36" t="s">
        <v>32</v>
      </c>
      <c r="D36" t="s">
        <v>3</v>
      </c>
      <c r="E36" t="s">
        <v>4</v>
      </c>
      <c r="F36">
        <v>28</v>
      </c>
    </row>
    <row r="37" spans="1:6" x14ac:dyDescent="0.25">
      <c r="A37">
        <v>3</v>
      </c>
      <c r="B37" t="s">
        <v>11</v>
      </c>
      <c r="C37" t="s">
        <v>33</v>
      </c>
      <c r="D37" t="s">
        <v>3</v>
      </c>
      <c r="E37" t="s">
        <v>5</v>
      </c>
      <c r="F37">
        <v>1</v>
      </c>
    </row>
    <row r="38" spans="1:6" x14ac:dyDescent="0.25">
      <c r="A38">
        <v>3</v>
      </c>
      <c r="B38" t="s">
        <v>11</v>
      </c>
      <c r="C38" t="s">
        <v>33</v>
      </c>
      <c r="D38" t="s">
        <v>3</v>
      </c>
      <c r="E38" t="s">
        <v>4</v>
      </c>
      <c r="F38">
        <v>21</v>
      </c>
    </row>
    <row r="39" spans="1:6" x14ac:dyDescent="0.25">
      <c r="A39">
        <v>3</v>
      </c>
      <c r="B39" t="s">
        <v>11</v>
      </c>
      <c r="C39" t="s">
        <v>34</v>
      </c>
      <c r="D39" t="s">
        <v>3</v>
      </c>
      <c r="E39" t="s">
        <v>5</v>
      </c>
      <c r="F39">
        <v>58</v>
      </c>
    </row>
    <row r="40" spans="1:6" x14ac:dyDescent="0.25">
      <c r="A40">
        <v>3</v>
      </c>
      <c r="B40" t="s">
        <v>11</v>
      </c>
      <c r="C40" t="s">
        <v>34</v>
      </c>
      <c r="D40" t="s">
        <v>3</v>
      </c>
      <c r="E40" t="s">
        <v>4</v>
      </c>
      <c r="F40">
        <v>65</v>
      </c>
    </row>
    <row r="41" spans="1:6" x14ac:dyDescent="0.25">
      <c r="A41">
        <v>3</v>
      </c>
      <c r="B41" t="s">
        <v>11</v>
      </c>
      <c r="C41" t="s">
        <v>35</v>
      </c>
      <c r="D41" t="s">
        <v>3</v>
      </c>
      <c r="E41" t="s">
        <v>5</v>
      </c>
      <c r="F41">
        <v>24</v>
      </c>
    </row>
    <row r="42" spans="1:6" x14ac:dyDescent="0.25">
      <c r="A42">
        <v>3</v>
      </c>
      <c r="B42" t="s">
        <v>11</v>
      </c>
      <c r="C42" t="s">
        <v>35</v>
      </c>
      <c r="D42" t="s">
        <v>3</v>
      </c>
      <c r="E42" t="s">
        <v>4</v>
      </c>
      <c r="F42">
        <v>65</v>
      </c>
    </row>
    <row r="43" spans="1:6" x14ac:dyDescent="0.25">
      <c r="A43">
        <v>3</v>
      </c>
      <c r="B43" t="s">
        <v>11</v>
      </c>
      <c r="C43" t="s">
        <v>36</v>
      </c>
      <c r="D43" t="s">
        <v>3</v>
      </c>
      <c r="E43" t="s">
        <v>4</v>
      </c>
      <c r="F43">
        <v>77</v>
      </c>
    </row>
  </sheetData>
  <hyperlinks>
    <hyperlink ref="K1" r:id="rId1" location="p466352"/>
  </hyperlinks>
  <pageMargins left="0.7" right="0.7" top="0.75" bottom="0.75" header="0.3" footer="0.3"/>
  <pageSetup paperSize="9" orientation="portrait" verticalDpi="0" r:id="rId2"/>
  <drawing r:id="rId3"/>
  <legacyDrawing r:id="rId4"/>
  <controls>
    <mc:AlternateContent xmlns:mc="http://schemas.openxmlformats.org/markup-compatibility/2006">
      <mc:Choice Requires="x14">
        <control shapeId="1025" r:id="rId5" name="cmdCreatePT">
          <controlPr defaultSize="0" autoLine="0" r:id="rId6">
            <anchor moveWithCells="1">
              <from>
                <xdr:col>7</xdr:col>
                <xdr:colOff>9525</xdr:colOff>
                <xdr:row>0</xdr:row>
                <xdr:rowOff>0</xdr:rowOff>
              </from>
              <to>
                <xdr:col>8</xdr:col>
                <xdr:colOff>533400</xdr:colOff>
                <xdr:row>1</xdr:row>
                <xdr:rowOff>133350</xdr:rowOff>
              </to>
            </anchor>
          </controlPr>
        </control>
      </mc:Choice>
      <mc:Fallback>
        <control shapeId="1025" r:id="rId5" name="cmdCreatePT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I45"/>
  <sheetViews>
    <sheetView showGridLines="0" tabSelected="1" workbookViewId="0">
      <selection activeCell="H11" sqref="H11"/>
    </sheetView>
  </sheetViews>
  <sheetFormatPr baseColWidth="10" defaultRowHeight="15" x14ac:dyDescent="0.25"/>
  <cols>
    <col min="1" max="1" width="36" customWidth="1"/>
    <col min="2" max="7" width="9.28515625" customWidth="1"/>
    <col min="8" max="8" width="12.5703125" customWidth="1"/>
    <col min="9" max="20" width="9.28515625" customWidth="1"/>
    <col min="21" max="21" width="12.5703125" bestFit="1" customWidth="1"/>
  </cols>
  <sheetData>
    <row r="2" spans="1:9" x14ac:dyDescent="0.25">
      <c r="A2" s="2" t="s">
        <v>8</v>
      </c>
      <c r="B2" s="4">
        <v>1</v>
      </c>
    </row>
    <row r="4" spans="1:9" x14ac:dyDescent="0.25">
      <c r="A4" s="2" t="s">
        <v>39</v>
      </c>
      <c r="B4" s="2" t="s">
        <v>6</v>
      </c>
    </row>
    <row r="5" spans="1:9" x14ac:dyDescent="0.25">
      <c r="A5" s="2" t="s">
        <v>1</v>
      </c>
      <c r="B5" t="s">
        <v>12</v>
      </c>
      <c r="C5" t="s">
        <v>13</v>
      </c>
      <c r="D5" t="s">
        <v>14</v>
      </c>
      <c r="E5" t="s">
        <v>16</v>
      </c>
      <c r="F5" t="s">
        <v>15</v>
      </c>
      <c r="G5" t="s">
        <v>17</v>
      </c>
      <c r="H5" t="s">
        <v>40</v>
      </c>
      <c r="I5" t="s">
        <v>41</v>
      </c>
    </row>
    <row r="6" spans="1:9" x14ac:dyDescent="0.25">
      <c r="A6" t="s">
        <v>5</v>
      </c>
      <c r="B6" s="3"/>
      <c r="C6" s="3">
        <v>46</v>
      </c>
      <c r="D6" s="3">
        <v>12</v>
      </c>
      <c r="E6" s="3"/>
      <c r="F6" s="3">
        <v>63</v>
      </c>
      <c r="G6" s="3">
        <v>50</v>
      </c>
      <c r="H6" s="3">
        <v>171</v>
      </c>
      <c r="I6" s="5">
        <f>GETPIVOTDATA("Réalisé (en €)",$A$4,"Code - Nom du groupe","0901 - NEVERLAND 30")/GETPIVOTDATA("Réalisé (en €)",$A$4)</f>
        <v>0.6</v>
      </c>
    </row>
    <row r="7" spans="1:9" x14ac:dyDescent="0.25">
      <c r="A7" t="s">
        <v>2</v>
      </c>
      <c r="B7" s="3"/>
      <c r="C7" s="3">
        <v>30</v>
      </c>
      <c r="D7" s="3"/>
      <c r="E7" s="3"/>
      <c r="F7" s="3"/>
      <c r="G7" s="3"/>
      <c r="H7" s="3">
        <v>30</v>
      </c>
      <c r="I7" s="5">
        <f>GETPIVOTDATA("Réalisé (en €)",$A$4,"Code - Nom du groupe","0903 - GRENOBLE VILLENEUVE 130 A 170")/GETPIVOTDATA("Réalisé (en €)",$A$4)</f>
        <v>0.10526315789473684</v>
      </c>
    </row>
    <row r="8" spans="1:9" x14ac:dyDescent="0.25">
      <c r="A8" t="s">
        <v>4</v>
      </c>
      <c r="B8" s="3">
        <v>1</v>
      </c>
      <c r="C8" s="3"/>
      <c r="D8" s="3">
        <v>12</v>
      </c>
      <c r="E8" s="3">
        <v>32</v>
      </c>
      <c r="F8" s="3">
        <v>39</v>
      </c>
      <c r="G8" s="3"/>
      <c r="H8" s="3">
        <v>84</v>
      </c>
      <c r="I8" s="5">
        <f>GETPIVOTDATA("Réalisé (en €)",$A$4,"Code - Nom du groupe","0903 - NERVERLAND 10")/GETPIVOTDATA("Réalisé (en €)",$A$4)</f>
        <v>0.29473684210526313</v>
      </c>
    </row>
    <row r="9" spans="1:9" x14ac:dyDescent="0.25">
      <c r="A9" t="s">
        <v>40</v>
      </c>
      <c r="B9" s="3">
        <v>1</v>
      </c>
      <c r="C9" s="3">
        <v>76</v>
      </c>
      <c r="D9" s="3">
        <v>24</v>
      </c>
      <c r="E9" s="3">
        <v>32</v>
      </c>
      <c r="F9" s="3">
        <v>102</v>
      </c>
      <c r="G9" s="3">
        <v>50</v>
      </c>
      <c r="H9" s="3">
        <v>285</v>
      </c>
      <c r="I9" s="5">
        <f>GETPIVOTDATA("Réalisé (en €)",$A$4)/GETPIVOTDATA("Réalisé (en €)",$A$4)</f>
        <v>1</v>
      </c>
    </row>
    <row r="10" spans="1:9" x14ac:dyDescent="0.25">
      <c r="A10" t="s">
        <v>41</v>
      </c>
      <c r="B10" s="5">
        <f>GETPIVOTDATA("Réalisé (en €)",$A$4,"Nature","a")/GETPIVOTDATA("Réalisé (en €)",$A$4)</f>
        <v>3.5087719298245615E-3</v>
      </c>
      <c r="C10" s="5">
        <f>GETPIVOTDATA("Réalisé (en €)",$A$4,"Nature","b")/GETPIVOTDATA("Réalisé (en €)",$A$4)</f>
        <v>0.26666666666666666</v>
      </c>
      <c r="D10" s="5">
        <f>GETPIVOTDATA("Réalisé (en €)",$A$4,"Nature","c")/GETPIVOTDATA("Réalisé (en €)",$A$4)</f>
        <v>8.4210526315789472E-2</v>
      </c>
      <c r="E10" s="5">
        <f>GETPIVOTDATA("Réalisé (en €)",$A$4,"Nature","d")/GETPIVOTDATA("Réalisé (en €)",$A$4)</f>
        <v>0.11228070175438597</v>
      </c>
      <c r="F10" s="5">
        <f>GETPIVOTDATA("Réalisé (en €)",$A$4,"Nature","e")/GETPIVOTDATA("Réalisé (en €)",$A$4)</f>
        <v>0.35789473684210527</v>
      </c>
      <c r="G10" s="5">
        <f>GETPIVOTDATA("Réalisé (en €)",$A$4,"Nature","f")/GETPIVOTDATA("Réalisé (en €)",$A$4)</f>
        <v>0.17543859649122806</v>
      </c>
      <c r="H10" s="5">
        <f>GETPIVOTDATA("Réalisé (en €)",$A$4)/GETPIVOTDATA("Réalisé (en €)",$A$4)</f>
        <v>1</v>
      </c>
      <c r="I10" s="5"/>
    </row>
    <row r="14" spans="1:9" x14ac:dyDescent="0.25">
      <c r="A14" s="2" t="s">
        <v>6</v>
      </c>
      <c r="B14" t="s">
        <v>39</v>
      </c>
    </row>
    <row r="15" spans="1:9" x14ac:dyDescent="0.25">
      <c r="A15" t="s">
        <v>33</v>
      </c>
      <c r="B15" s="3">
        <v>22</v>
      </c>
      <c r="C15" s="5">
        <f>GETPIVOTDATA("Réalisé (en €)",$A$14,"Nature","P")/GETPIVOTDATA("Réalisé (en €)",$A$14)</f>
        <v>1.1891891891891892E-2</v>
      </c>
    </row>
    <row r="16" spans="1:9" x14ac:dyDescent="0.25">
      <c r="A16" t="s">
        <v>12</v>
      </c>
      <c r="B16" s="3">
        <v>36</v>
      </c>
      <c r="C16" s="5">
        <f>GETPIVOTDATA("Réalisé (en €)",$A$14,"Nature","a")/GETPIVOTDATA("Réalisé (en €)",$A$14)</f>
        <v>1.9459459459459458E-2</v>
      </c>
    </row>
    <row r="17" spans="1:3" x14ac:dyDescent="0.25">
      <c r="A17" t="s">
        <v>30</v>
      </c>
      <c r="B17" s="3">
        <v>52</v>
      </c>
      <c r="C17" s="5">
        <f>GETPIVOTDATA("Réalisé (en €)",$A$14,"Nature","M")/GETPIVOTDATA("Réalisé (en €)",$A$14)</f>
        <v>2.8108108108108109E-2</v>
      </c>
    </row>
    <row r="18" spans="1:3" x14ac:dyDescent="0.25">
      <c r="A18" t="s">
        <v>24</v>
      </c>
      <c r="B18" s="3">
        <v>71</v>
      </c>
      <c r="C18" s="5">
        <f>GETPIVOTDATA("Réalisé (en €)",$A$14,"Nature","G")/GETPIVOTDATA("Réalisé (en €)",$A$14)</f>
        <v>3.8378378378378375E-2</v>
      </c>
    </row>
    <row r="19" spans="1:3" x14ac:dyDescent="0.25">
      <c r="A19" t="s">
        <v>26</v>
      </c>
      <c r="B19" s="3">
        <v>71</v>
      </c>
      <c r="C19" s="5">
        <f>GETPIVOTDATA("Réalisé (en €)",$A$14,"Nature","I")/GETPIVOTDATA("Réalisé (en €)",$A$14)</f>
        <v>3.8378378378378375E-2</v>
      </c>
    </row>
    <row r="20" spans="1:3" x14ac:dyDescent="0.25">
      <c r="A20" t="s">
        <v>25</v>
      </c>
      <c r="B20" s="3">
        <v>72</v>
      </c>
      <c r="C20" s="5">
        <f>GETPIVOTDATA("Réalisé (en €)",$A$14,"Nature","H")/GETPIVOTDATA("Réalisé (en €)",$A$14)</f>
        <v>3.8918918918918917E-2</v>
      </c>
    </row>
    <row r="21" spans="1:3" x14ac:dyDescent="0.25">
      <c r="A21" t="s">
        <v>31</v>
      </c>
      <c r="B21" s="3">
        <v>73</v>
      </c>
      <c r="C21" s="5">
        <f>GETPIVOTDATA("Réalisé (en €)",$A$14,"Nature","N")/GETPIVOTDATA("Réalisé (en €)",$A$14)</f>
        <v>3.9459459459459459E-2</v>
      </c>
    </row>
    <row r="22" spans="1:3" x14ac:dyDescent="0.25">
      <c r="A22" t="s">
        <v>36</v>
      </c>
      <c r="B22" s="3">
        <v>77</v>
      </c>
      <c r="C22" s="5">
        <f>GETPIVOTDATA("Réalisé (en €)",$A$14,"Nature","S")/GETPIVOTDATA("Réalisé (en €)",$A$14)</f>
        <v>4.162162162162162E-2</v>
      </c>
    </row>
    <row r="23" spans="1:3" x14ac:dyDescent="0.25">
      <c r="A23" t="s">
        <v>28</v>
      </c>
      <c r="B23" s="3">
        <v>82</v>
      </c>
      <c r="C23" s="5">
        <f>GETPIVOTDATA("Réalisé (en €)",$A$14,"Nature","K")/GETPIVOTDATA("Réalisé (en €)",$A$14)</f>
        <v>4.4324324324324323E-2</v>
      </c>
    </row>
    <row r="24" spans="1:3" x14ac:dyDescent="0.25">
      <c r="A24" t="s">
        <v>32</v>
      </c>
      <c r="B24" s="3">
        <v>84</v>
      </c>
      <c r="C24" s="5">
        <f>GETPIVOTDATA("Réalisé (en €)",$A$14,"Nature","O")/GETPIVOTDATA("Réalisé (en €)",$A$14)</f>
        <v>4.5405405405405407E-2</v>
      </c>
    </row>
    <row r="25" spans="1:3" x14ac:dyDescent="0.25">
      <c r="A25" t="s">
        <v>35</v>
      </c>
      <c r="B25" s="3">
        <v>89</v>
      </c>
      <c r="C25" s="5">
        <f>GETPIVOTDATA("Réalisé (en €)",$A$14,"Nature","R")/GETPIVOTDATA("Réalisé (en €)",$A$14)</f>
        <v>4.8108108108108109E-2</v>
      </c>
    </row>
    <row r="26" spans="1:3" x14ac:dyDescent="0.25">
      <c r="A26" t="s">
        <v>16</v>
      </c>
      <c r="B26" s="3">
        <v>93</v>
      </c>
      <c r="C26" s="5">
        <f>GETPIVOTDATA("Réalisé (en €)",$A$14,"Nature","d")/GETPIVOTDATA("Réalisé (en €)",$A$14)</f>
        <v>5.027027027027027E-2</v>
      </c>
    </row>
    <row r="27" spans="1:3" x14ac:dyDescent="0.25">
      <c r="A27" t="s">
        <v>34</v>
      </c>
      <c r="B27" s="3">
        <v>123</v>
      </c>
      <c r="C27" s="5">
        <f>GETPIVOTDATA("Réalisé (en €)",$A$14,"Nature","Q")/GETPIVOTDATA("Réalisé (en €)",$A$14)</f>
        <v>6.6486486486486487E-2</v>
      </c>
    </row>
    <row r="28" spans="1:3" x14ac:dyDescent="0.25">
      <c r="A28" t="s">
        <v>14</v>
      </c>
      <c r="B28" s="3">
        <v>126</v>
      </c>
      <c r="C28" s="5">
        <f>GETPIVOTDATA("Réalisé (en €)",$A$14,"Nature","c")/GETPIVOTDATA("Réalisé (en €)",$A$14)</f>
        <v>6.8108108108108106E-2</v>
      </c>
    </row>
    <row r="29" spans="1:3" x14ac:dyDescent="0.25">
      <c r="A29" t="s">
        <v>27</v>
      </c>
      <c r="B29" s="3">
        <v>127</v>
      </c>
      <c r="C29" s="5">
        <f>GETPIVOTDATA("Réalisé (en €)",$A$14,"Nature","J")/GETPIVOTDATA("Réalisé (en €)",$A$14)</f>
        <v>6.8648648648648655E-2</v>
      </c>
    </row>
    <row r="30" spans="1:3" x14ac:dyDescent="0.25">
      <c r="A30" t="s">
        <v>29</v>
      </c>
      <c r="B30" s="3">
        <v>127</v>
      </c>
      <c r="C30" s="5">
        <f>GETPIVOTDATA("Réalisé (en €)",$A$14,"Nature","L")/GETPIVOTDATA("Réalisé (en €)",$A$14)</f>
        <v>6.8648648648648655E-2</v>
      </c>
    </row>
    <row r="31" spans="1:3" x14ac:dyDescent="0.25">
      <c r="A31" t="s">
        <v>13</v>
      </c>
      <c r="B31" s="3">
        <v>132</v>
      </c>
      <c r="C31" s="5">
        <f>GETPIVOTDATA("Réalisé (en €)",$A$14,"Nature","b")/GETPIVOTDATA("Réalisé (en €)",$A$14)</f>
        <v>7.1351351351351358E-2</v>
      </c>
    </row>
    <row r="32" spans="1:3" x14ac:dyDescent="0.25">
      <c r="A32" t="s">
        <v>17</v>
      </c>
      <c r="B32" s="3">
        <v>170</v>
      </c>
      <c r="C32" s="5">
        <f>GETPIVOTDATA("Réalisé (en €)",$A$14,"Nature","f")/GETPIVOTDATA("Réalisé (en €)",$A$14)</f>
        <v>9.1891891891891897E-2</v>
      </c>
    </row>
    <row r="33" spans="1:6" x14ac:dyDescent="0.25">
      <c r="A33" t="s">
        <v>15</v>
      </c>
      <c r="B33" s="3">
        <v>223</v>
      </c>
      <c r="C33" s="5">
        <f>GETPIVOTDATA("Réalisé (en €)",$A$14,"Nature","e")/GETPIVOTDATA("Réalisé (en €)",$A$14)</f>
        <v>0.12054054054054054</v>
      </c>
    </row>
    <row r="34" spans="1:6" x14ac:dyDescent="0.25">
      <c r="A34" t="s">
        <v>40</v>
      </c>
      <c r="B34" s="3">
        <v>1850</v>
      </c>
      <c r="C34" s="5">
        <f>GETPIVOTDATA("Réalisé (en €)",$A$14)/GETPIVOTDATA("Réalisé (en €)",$A$14)</f>
        <v>1</v>
      </c>
    </row>
    <row r="39" spans="1:6" x14ac:dyDescent="0.25">
      <c r="A39" s="2" t="s">
        <v>39</v>
      </c>
      <c r="B39" s="2" t="s">
        <v>8</v>
      </c>
    </row>
    <row r="40" spans="1:6" x14ac:dyDescent="0.25">
      <c r="A40" s="2" t="s">
        <v>1</v>
      </c>
      <c r="B40">
        <v>1</v>
      </c>
      <c r="C40">
        <v>2</v>
      </c>
      <c r="D40">
        <v>3</v>
      </c>
      <c r="E40" t="s">
        <v>40</v>
      </c>
      <c r="F40" t="s">
        <v>41</v>
      </c>
    </row>
    <row r="41" spans="1:6" x14ac:dyDescent="0.25">
      <c r="A41" t="s">
        <v>2</v>
      </c>
      <c r="B41" s="3">
        <v>30</v>
      </c>
      <c r="C41" s="3"/>
      <c r="D41" s="3"/>
      <c r="E41" s="3">
        <v>30</v>
      </c>
      <c r="F41" s="5">
        <f>GETPIVOTDATA("Réalisé (en €)",$A$39,"Code - Nom du groupe","0903 - GRENOBLE VILLENEUVE 130 A 170")/GETPIVOTDATA("Réalisé (en €)",$A$39)</f>
        <v>1.6216216216216217E-2</v>
      </c>
    </row>
    <row r="42" spans="1:6" x14ac:dyDescent="0.25">
      <c r="A42" t="s">
        <v>5</v>
      </c>
      <c r="B42" s="3">
        <v>171</v>
      </c>
      <c r="C42" s="3">
        <v>257</v>
      </c>
      <c r="D42" s="3">
        <v>436</v>
      </c>
      <c r="E42" s="3">
        <v>864</v>
      </c>
      <c r="F42" s="5">
        <f>GETPIVOTDATA("Réalisé (en €)",$A$39,"Code - Nom du groupe","0901 - NEVERLAND 30")/GETPIVOTDATA("Réalisé (en €)",$A$39)</f>
        <v>0.46702702702702703</v>
      </c>
    </row>
    <row r="43" spans="1:6" x14ac:dyDescent="0.25">
      <c r="A43" t="s">
        <v>4</v>
      </c>
      <c r="B43" s="3">
        <v>84</v>
      </c>
      <c r="C43" s="3">
        <v>238</v>
      </c>
      <c r="D43" s="3">
        <v>634</v>
      </c>
      <c r="E43" s="3">
        <v>956</v>
      </c>
      <c r="F43" s="5">
        <f>GETPIVOTDATA("Réalisé (en €)",$A$39,"Code - Nom du groupe","0903 - NERVERLAND 10")/GETPIVOTDATA("Réalisé (en €)",$A$39)</f>
        <v>0.51675675675675681</v>
      </c>
    </row>
    <row r="44" spans="1:6" x14ac:dyDescent="0.25">
      <c r="A44" t="s">
        <v>40</v>
      </c>
      <c r="B44" s="3">
        <v>285</v>
      </c>
      <c r="C44" s="3">
        <v>495</v>
      </c>
      <c r="D44" s="3">
        <v>1070</v>
      </c>
      <c r="E44" s="3">
        <v>1850</v>
      </c>
      <c r="F44" s="5">
        <f>GETPIVOTDATA("Réalisé (en €)",$A$39)/GETPIVOTDATA("Réalisé (en €)",$A$39)</f>
        <v>1</v>
      </c>
    </row>
    <row r="45" spans="1:6" x14ac:dyDescent="0.25">
      <c r="A45" t="s">
        <v>41</v>
      </c>
      <c r="B45" s="5">
        <f>GETPIVOTDATA("Réalisé (en €)",$A$39,"Code poste",1)/GETPIVOTDATA("Réalisé (en €)",$A$39)</f>
        <v>0.15405405405405406</v>
      </c>
      <c r="C45" s="5">
        <f>GETPIVOTDATA("Réalisé (en €)",$A$39,"Code poste",2)/GETPIVOTDATA("Réalisé (en €)",$A$39)</f>
        <v>0.26756756756756755</v>
      </c>
      <c r="D45" s="5">
        <f>GETPIVOTDATA("Réalisé (en €)",$A$39,"Code poste",3)/GETPIVOTDATA("Réalisé (en €)",$A$39)</f>
        <v>0.57837837837837835</v>
      </c>
      <c r="E45" s="5">
        <f>GETPIVOTDATA("Réalisé (en €)",$A$39)/GETPIVOTDATA("Réalisé (en €)",$A$39)</f>
        <v>1</v>
      </c>
    </row>
  </sheetData>
  <pageMargins left="0.7" right="0.7" top="0.75" bottom="0.75" header="0.3" footer="0.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showGridLines="0" topLeftCell="A19" workbookViewId="0">
      <selection activeCell="D38" sqref="D3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TCDs</vt:lpstr>
      <vt:lpstr>Graphiques</vt:lpstr>
    </vt:vector>
  </TitlesOfParts>
  <Company>SDH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</dc:creator>
  <cp:lastModifiedBy>SHA</cp:lastModifiedBy>
  <dcterms:created xsi:type="dcterms:W3CDTF">2016-07-19T12:35:19Z</dcterms:created>
  <dcterms:modified xsi:type="dcterms:W3CDTF">2016-07-25T12:48:05Z</dcterms:modified>
</cp:coreProperties>
</file>