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dol\Google Drive\KBS\Ecole\Cours\Husser\"/>
    </mc:Choice>
  </mc:AlternateContent>
  <bookViews>
    <workbookView xWindow="0" yWindow="60" windowWidth="20490" windowHeight="7470" activeTab="1"/>
  </bookViews>
  <sheets>
    <sheet name="ACCUEIL" sheetId="1" r:id="rId1"/>
    <sheet name="Saisie" sheetId="2" r:id="rId2"/>
    <sheet name="Décomposition de l'actif" sheetId="3" r:id="rId3"/>
    <sheet name="Décomposition du Passif" sheetId="4" r:id="rId4"/>
    <sheet name="Délais de paiement" sheetId="5" r:id="rId5"/>
    <sheet name="ROE" sheetId="6" r:id="rId6"/>
    <sheet name="Compte de résultat" sheetId="7" r:id="rId7"/>
    <sheet name="BD Ratios" sheetId="8" r:id="rId8"/>
  </sheets>
  <definedNames>
    <definedName name="CHAMPS">Tableau2[[#All],[N° de ligne]]</definedName>
    <definedName name="_xlnm.Print_Titles" localSheetId="4">'Délais de paiement'!$4:$4</definedName>
    <definedName name="_xlnm.Print_Titles" localSheetId="5">ROE!$2:$2</definedName>
    <definedName name="INTITULES">Tableau2[[#All],[Intitulé]]</definedName>
    <definedName name="_xlnm.Print_Area" localSheetId="4">'Délais de paiement'!$B$4:$D$33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6" l="1"/>
  <c r="E25" i="6"/>
  <c r="E24" i="6"/>
  <c r="E20" i="6"/>
  <c r="E19" i="6"/>
  <c r="E18" i="6"/>
  <c r="E14" i="6"/>
  <c r="E13" i="6"/>
  <c r="E12" i="6"/>
  <c r="E8" i="6"/>
  <c r="E6" i="6"/>
  <c r="E7" i="6"/>
  <c r="M20" i="7"/>
  <c r="N20" i="7"/>
  <c r="N30" i="7"/>
  <c r="N25" i="7"/>
  <c r="N8" i="7"/>
  <c r="N9" i="7"/>
  <c r="N10" i="7"/>
  <c r="N11" i="7"/>
  <c r="N12" i="7"/>
  <c r="N13" i="7"/>
  <c r="N14" i="7"/>
  <c r="N15" i="7"/>
  <c r="N16" i="7"/>
  <c r="N17" i="7"/>
  <c r="N18" i="7"/>
  <c r="N19" i="7"/>
  <c r="G30" i="7"/>
  <c r="G25" i="7"/>
  <c r="G8" i="7"/>
  <c r="G9" i="7"/>
  <c r="G10" i="7"/>
  <c r="G11" i="7"/>
  <c r="G12" i="7"/>
  <c r="G13" i="7"/>
  <c r="G14" i="7"/>
  <c r="F11" i="7"/>
  <c r="E11" i="7"/>
  <c r="M30" i="7"/>
  <c r="L30" i="7"/>
  <c r="F30" i="7"/>
  <c r="E30" i="7"/>
  <c r="M25" i="7"/>
  <c r="L25" i="7"/>
  <c r="F25" i="7"/>
  <c r="E25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F13" i="7"/>
  <c r="E13" i="7"/>
  <c r="M12" i="7"/>
  <c r="L12" i="7"/>
  <c r="F12" i="7"/>
  <c r="E12" i="7"/>
  <c r="M11" i="7"/>
  <c r="L11" i="7"/>
  <c r="M10" i="7"/>
  <c r="L10" i="7"/>
  <c r="F10" i="7"/>
  <c r="E10" i="7"/>
  <c r="M9" i="7"/>
  <c r="L9" i="7"/>
  <c r="F9" i="7"/>
  <c r="E9" i="7"/>
  <c r="M8" i="7"/>
  <c r="L8" i="7"/>
  <c r="F8" i="7"/>
  <c r="E8" i="7"/>
  <c r="D15" i="5"/>
  <c r="C15" i="5"/>
  <c r="D9" i="5"/>
  <c r="C9" i="5"/>
  <c r="C14" i="4"/>
  <c r="C13" i="4"/>
  <c r="C12" i="4"/>
  <c r="C11" i="4"/>
  <c r="C10" i="4"/>
  <c r="C9" i="4"/>
  <c r="C8" i="4"/>
  <c r="C18" i="3"/>
  <c r="C17" i="3"/>
  <c r="C16" i="3"/>
  <c r="C15" i="3"/>
  <c r="C12" i="3"/>
  <c r="C11" i="3"/>
  <c r="C10" i="3"/>
  <c r="C7" i="3"/>
  <c r="C6" i="3"/>
  <c r="C14" i="3"/>
  <c r="E14" i="7"/>
  <c r="E33" i="7"/>
  <c r="L20" i="7"/>
  <c r="E34" i="7"/>
  <c r="E35" i="7"/>
  <c r="F14" i="7"/>
  <c r="D8" i="6"/>
  <c r="D7" i="6"/>
  <c r="D6" i="6"/>
  <c r="C16" i="5"/>
  <c r="C10" i="5"/>
  <c r="D14" i="4"/>
  <c r="D13" i="4"/>
  <c r="D12" i="4"/>
  <c r="D11" i="4"/>
  <c r="D10" i="4"/>
  <c r="D9" i="4"/>
  <c r="D8" i="4"/>
  <c r="D18" i="3"/>
  <c r="D17" i="3"/>
  <c r="D16" i="3"/>
  <c r="D15" i="3"/>
  <c r="D14" i="3"/>
  <c r="D12" i="3"/>
  <c r="D11" i="3"/>
  <c r="D10" i="3"/>
  <c r="C9" i="3"/>
  <c r="D9" i="3"/>
  <c r="D7" i="3"/>
  <c r="D6" i="3"/>
  <c r="C5" i="3"/>
  <c r="D5" i="3"/>
</calcChain>
</file>

<file path=xl/sharedStrings.xml><?xml version="1.0" encoding="utf-8"?>
<sst xmlns="http://schemas.openxmlformats.org/spreadsheetml/2006/main" count="416" uniqueCount="260">
  <si>
    <t>Outil d'analyse financière Fournisseurs</t>
  </si>
  <si>
    <t xml:space="preserve">Entrer les données de la liasse fiscale dans l'onglet "Saisie" </t>
  </si>
  <si>
    <t>Cet outil permet de :</t>
  </si>
  <si>
    <t xml:space="preserve"> - Etudier la rentabilité, solvabilité et liquidité et du fournisseur</t>
  </si>
  <si>
    <t>MAI 2015 alternance - Groupe jaune</t>
  </si>
  <si>
    <t xml:space="preserve"> - Décomposer le compte de résultat en principaux postes de charges</t>
  </si>
  <si>
    <t xml:space="preserve"> - Etudier les délais de paiement du fournisseur</t>
  </si>
  <si>
    <t xml:space="preserve"> - Mesurer la sensibilité du fournisseurs aux aspects volume et prix</t>
  </si>
  <si>
    <t>1 - Décomposition de l'actif</t>
  </si>
  <si>
    <t>2 - Décomposition du passif</t>
  </si>
  <si>
    <t>3 - Délais de paiement</t>
  </si>
  <si>
    <t>4 - Analyse du ROE</t>
  </si>
  <si>
    <t>Compte de résultat</t>
  </si>
  <si>
    <t>LIASSE FISCALE - DONNEES A SAISIR</t>
  </si>
  <si>
    <t>Veuillez saisir dans les colonnes F, G et H les données de la liasse fiscale du fournisseur</t>
  </si>
  <si>
    <t>Note : pour les chiffres en parenthèses (X) sur la liasse fiscale, saisir avec le signe (-) ci-dessous</t>
  </si>
  <si>
    <t>N° page</t>
  </si>
  <si>
    <t>N° de ligne</t>
  </si>
  <si>
    <t>Intitulé</t>
  </si>
  <si>
    <t>Type de valeur</t>
  </si>
  <si>
    <t>N</t>
  </si>
  <si>
    <t>N - 1</t>
  </si>
  <si>
    <t>N - 2</t>
  </si>
  <si>
    <t>BJ</t>
  </si>
  <si>
    <t>Actif Immobilisé net</t>
  </si>
  <si>
    <t>BT</t>
  </si>
  <si>
    <t>Stock de marchandises</t>
  </si>
  <si>
    <t>BV</t>
  </si>
  <si>
    <t>Avances et acomptes versés sur Cde</t>
  </si>
  <si>
    <t>BX</t>
  </si>
  <si>
    <t>Clients et comptes rattachés</t>
  </si>
  <si>
    <t>BZ</t>
  </si>
  <si>
    <t>Autres créances</t>
  </si>
  <si>
    <t>CB</t>
  </si>
  <si>
    <t>Capital souscrit et appelé, non versé</t>
  </si>
  <si>
    <t>CD</t>
  </si>
  <si>
    <t>Valeurs mobilière de placement</t>
  </si>
  <si>
    <t>CF</t>
  </si>
  <si>
    <t>Disponibilités</t>
  </si>
  <si>
    <t>CH</t>
  </si>
  <si>
    <t>Charges constatées d'avance</t>
  </si>
  <si>
    <t>CL</t>
  </si>
  <si>
    <t>Charges à répartir sur plusieurs exercices</t>
  </si>
  <si>
    <t>CM</t>
  </si>
  <si>
    <t xml:space="preserve">Primes de remboursement des obligations </t>
  </si>
  <si>
    <t>CN</t>
  </si>
  <si>
    <t>Ecarts de conversion actif</t>
  </si>
  <si>
    <t>CO</t>
  </si>
  <si>
    <t>Actif Total</t>
  </si>
  <si>
    <t>DL</t>
  </si>
  <si>
    <t>Capitaux Propres</t>
  </si>
  <si>
    <t>DO</t>
  </si>
  <si>
    <t>Autres Fonds Propres</t>
  </si>
  <si>
    <t>DR</t>
  </si>
  <si>
    <t>Provision pour risque et charges</t>
  </si>
  <si>
    <t>DS</t>
  </si>
  <si>
    <t>Emprunts</t>
  </si>
  <si>
    <t>DT</t>
  </si>
  <si>
    <t>Obligataires convertibles</t>
  </si>
  <si>
    <t>DU</t>
  </si>
  <si>
    <t>Autres emprunts obligataires</t>
  </si>
  <si>
    <t>DV</t>
  </si>
  <si>
    <t>Emprunts et dettes financières divers</t>
  </si>
  <si>
    <t>DW</t>
  </si>
  <si>
    <t>Avances et acomptes reçus sur Cde en cours</t>
  </si>
  <si>
    <t>DX</t>
  </si>
  <si>
    <t>Dettes fournisseurs et comptes rattachés</t>
  </si>
  <si>
    <t>DY</t>
  </si>
  <si>
    <t>Dettes fiscales et sociales</t>
  </si>
  <si>
    <t>DZ</t>
  </si>
  <si>
    <t>Dettes sur immobilisations et comptes rattachés</t>
  </si>
  <si>
    <t>EA</t>
  </si>
  <si>
    <t>Autres dettes</t>
  </si>
  <si>
    <t>EB</t>
  </si>
  <si>
    <t>Produits constaté d'avance</t>
  </si>
  <si>
    <t>EH</t>
  </si>
  <si>
    <t>Solde créditeurs banques</t>
  </si>
  <si>
    <t>FL</t>
  </si>
  <si>
    <t>Chiffres d'affaires net</t>
  </si>
  <si>
    <t>FM</t>
  </si>
  <si>
    <t>Production stockée</t>
  </si>
  <si>
    <t>FN</t>
  </si>
  <si>
    <t>Production immobilisée</t>
  </si>
  <si>
    <t>FS</t>
  </si>
  <si>
    <t>Achats Marchandises</t>
  </si>
  <si>
    <t>FT</t>
  </si>
  <si>
    <t>Variation stock (marchandises)</t>
  </si>
  <si>
    <t>FU</t>
  </si>
  <si>
    <t>Achats Matières Premières</t>
  </si>
  <si>
    <t>FV</t>
  </si>
  <si>
    <t>Variation stock (matières Premières)</t>
  </si>
  <si>
    <t>FW</t>
  </si>
  <si>
    <t>Achats Services</t>
  </si>
  <si>
    <t>FX</t>
  </si>
  <si>
    <t>Impôts,taxes et versements assimilés</t>
  </si>
  <si>
    <t>FY</t>
  </si>
  <si>
    <t>Salaires et traitements</t>
  </si>
  <si>
    <t>FZ</t>
  </si>
  <si>
    <t>Charges sociales</t>
  </si>
  <si>
    <t>GA</t>
  </si>
  <si>
    <t>Dotations aux amortissements sur immobilisations</t>
  </si>
  <si>
    <t>GB</t>
  </si>
  <si>
    <t>Dotations aux provisions sur immobilisations</t>
  </si>
  <si>
    <t>GC</t>
  </si>
  <si>
    <t>Dotations aux provisions sur actif circulant</t>
  </si>
  <si>
    <t>GD</t>
  </si>
  <si>
    <t>Dotations aux provisions pour risques et charges</t>
  </si>
  <si>
    <t>GP</t>
  </si>
  <si>
    <t>Total des Produits Financiers</t>
  </si>
  <si>
    <t>GU</t>
  </si>
  <si>
    <t>Charges Financières</t>
  </si>
  <si>
    <t>GW</t>
  </si>
  <si>
    <t>Résultat Courant Avant Impôts</t>
  </si>
  <si>
    <t>HJ</t>
  </si>
  <si>
    <t>Participation des salariés aux résultats de l'entreprise</t>
  </si>
  <si>
    <t>HK</t>
  </si>
  <si>
    <t>Impôts sur les bénéfices</t>
  </si>
  <si>
    <t>HN</t>
  </si>
  <si>
    <t>Bénéfice ou Perte</t>
  </si>
  <si>
    <t>ST</t>
  </si>
  <si>
    <t>Autres comptes ( Train de vie)</t>
  </si>
  <si>
    <t>YT</t>
  </si>
  <si>
    <t>Sous-traitance</t>
  </si>
  <si>
    <t>YU</t>
  </si>
  <si>
    <t>Personnel extérieur à l'entreprise</t>
  </si>
  <si>
    <t>YY</t>
  </si>
  <si>
    <t>Montant de T.V.A collectée</t>
  </si>
  <si>
    <t>YZ</t>
  </si>
  <si>
    <t>Montant de la T.V.A.; déductible</t>
  </si>
  <si>
    <t>CJ</t>
  </si>
  <si>
    <t>Total Actif Circulant</t>
  </si>
  <si>
    <t>BI</t>
  </si>
  <si>
    <t>Immobilisations financières</t>
  </si>
  <si>
    <t>AS</t>
  </si>
  <si>
    <t>Installations techniques, matériel et outillage industriels (amortissements, provisions)</t>
  </si>
  <si>
    <t>Net</t>
  </si>
  <si>
    <t>AU</t>
  </si>
  <si>
    <t>Autres immobilisations corporelles (amortissements, provisions)</t>
  </si>
  <si>
    <t>BL</t>
  </si>
  <si>
    <t xml:space="preserve">Matières premières, approvisionements </t>
  </si>
  <si>
    <t>BN</t>
  </si>
  <si>
    <t>En cours de production de biens</t>
  </si>
  <si>
    <t>BP</t>
  </si>
  <si>
    <t>En cours de productions des services</t>
  </si>
  <si>
    <t>BR</t>
  </si>
  <si>
    <t>Produits intermédiaires et finis</t>
  </si>
  <si>
    <t>HD</t>
  </si>
  <si>
    <t>Total des produits exceptionnels</t>
  </si>
  <si>
    <t>HH</t>
  </si>
  <si>
    <t>Total des charges exceptionnelles</t>
  </si>
  <si>
    <t>FP</t>
  </si>
  <si>
    <t>Reprise sur amortissements et provision, transferts de charges</t>
  </si>
  <si>
    <t>FQ</t>
  </si>
  <si>
    <t>Autres produits</t>
  </si>
  <si>
    <t>Décomposition de l'actif</t>
  </si>
  <si>
    <t xml:space="preserve">Postes </t>
  </si>
  <si>
    <t>N en %</t>
  </si>
  <si>
    <t>Commentaires</t>
  </si>
  <si>
    <t>actif immobilisé</t>
  </si>
  <si>
    <t>actif circulant</t>
  </si>
  <si>
    <t>immobilisations incorporelles</t>
  </si>
  <si>
    <t>immobilisations corporelles</t>
  </si>
  <si>
    <t>immobilisations financières</t>
  </si>
  <si>
    <t>total actif (CO)</t>
  </si>
  <si>
    <t>stocks</t>
  </si>
  <si>
    <t>créances</t>
  </si>
  <si>
    <t xml:space="preserve">trésorerie </t>
  </si>
  <si>
    <t>disponibilités</t>
  </si>
  <si>
    <t>BFR</t>
  </si>
  <si>
    <t>Décomposition du Passif</t>
  </si>
  <si>
    <t>Actionnaires</t>
  </si>
  <si>
    <t>Banquiers</t>
  </si>
  <si>
    <t>Fournisseurs</t>
  </si>
  <si>
    <t>Clients</t>
  </si>
  <si>
    <t>Salariés (Etat/organismes sociaux)</t>
  </si>
  <si>
    <t>Autres</t>
  </si>
  <si>
    <t>TOTAL</t>
  </si>
  <si>
    <t>ANALYSE DES DELAIS DE PAIEMENT</t>
  </si>
  <si>
    <t>Délai de paiement clients</t>
  </si>
  <si>
    <t>Exercice</t>
  </si>
  <si>
    <t>N-1</t>
  </si>
  <si>
    <t>Délai en nombre de jours</t>
  </si>
  <si>
    <t>Délai de paiement fournisseurs</t>
  </si>
  <si>
    <t>Return On Equity (ROE) : analyse et décomposition</t>
  </si>
  <si>
    <t>ROE</t>
  </si>
  <si>
    <t>Ratio</t>
  </si>
  <si>
    <t>N-2</t>
  </si>
  <si>
    <t>levier commercial</t>
  </si>
  <si>
    <t>levier industriel</t>
  </si>
  <si>
    <t>levier financier</t>
  </si>
  <si>
    <t xml:space="preserve">Décomposition du Compte de résultat </t>
  </si>
  <si>
    <t>PRODUITS D'EXPLOITATION</t>
  </si>
  <si>
    <t>CHARGES D'EXPLOITATION</t>
  </si>
  <si>
    <t>FO</t>
  </si>
  <si>
    <t>Subventions d'exploitation</t>
  </si>
  <si>
    <t>TOTAL DES PRODUITS D'EXPLOITATION</t>
  </si>
  <si>
    <t>TOTAL DES CHARGES D'EXPLOITATION</t>
  </si>
  <si>
    <t>PRODUITS FINANCIER</t>
  </si>
  <si>
    <t>CHARGES FINANCIERE</t>
  </si>
  <si>
    <t>PRODUITS EXCEPTIONNELS</t>
  </si>
  <si>
    <t>CHARGES EXCEPTIONNELLES</t>
  </si>
  <si>
    <t>TOTAL DES PRODUITS</t>
  </si>
  <si>
    <t>TOTAL DES CHARGES</t>
  </si>
  <si>
    <t>Nature de Charges avec aussi l’analyse de l’annexe qui tue en "Achats Services"</t>
  </si>
  <si>
    <t>société de services</t>
  </si>
  <si>
    <t>saturation, rendement des machines à travailler avec le fournisseur</t>
  </si>
  <si>
    <t>Stocks trop faible</t>
  </si>
  <si>
    <t>Pas de problème de liquidité</t>
  </si>
  <si>
    <t>ROE satisfaisant pour des investisseurs</t>
  </si>
  <si>
    <t/>
  </si>
  <si>
    <t>La rentabilité du fournisseur est excellente</t>
  </si>
  <si>
    <t>Niveau insatisfaisant</t>
  </si>
  <si>
    <t>La société est solvable, mais la rentabilité n'est pas optimisée</t>
  </si>
  <si>
    <t>Base de données Ratios financiers</t>
  </si>
  <si>
    <t>Valeur Ratio</t>
  </si>
  <si>
    <t>Explication ratio</t>
  </si>
  <si>
    <r>
      <t>Salaire brut moyen</t>
    </r>
    <r>
      <rPr>
        <sz val="11"/>
        <color theme="1"/>
        <rFont val="Calibri"/>
        <family val="2"/>
        <scheme val="minor"/>
      </rPr>
      <t xml:space="preserve"> </t>
    </r>
  </si>
  <si>
    <t>L'entreprise est essentiellement composée de personnel de production</t>
  </si>
  <si>
    <t>L'entreprise emploi du personnel à forte Valeur Ajoutée</t>
  </si>
  <si>
    <t>VA/CA</t>
  </si>
  <si>
    <t>L'entreprise sous-traite beaucoup, soit les marges sont faibles</t>
  </si>
  <si>
    <t>Niveau de marge équilibré</t>
  </si>
  <si>
    <t>L'entreprise crée de la valeur (marge importante), soit elle sous-traite peu</t>
  </si>
  <si>
    <t>Poids des charges de personnel</t>
  </si>
  <si>
    <t>Niveau de charges normal</t>
  </si>
  <si>
    <t>Pas de marge pour les actionnaires, ou pas d'investissement sur les fonds propres</t>
  </si>
  <si>
    <t>Part des investissements:
Amortissements / VA</t>
  </si>
  <si>
    <t>L'entreprise investie peu, la vétusté augmente, il y a donc un risque de perte de compétitivité à terme</t>
  </si>
  <si>
    <t>Niveau normal</t>
  </si>
  <si>
    <t>L'entreprise investie beaucoup par rapport à la richesse créée. Elle ne dégage pas assez de richesse pour auto-financer ses futurs investissements</t>
  </si>
  <si>
    <t>Taux de renouvellement</t>
  </si>
  <si>
    <t>L'entreprise ne renouvelle pas assez rapidement ses investissements</t>
  </si>
  <si>
    <t>L'entreprise renouvelle rapidement ses investissements</t>
  </si>
  <si>
    <t>Taux de vétusté</t>
  </si>
  <si>
    <t>Niveau de vétusté acceptable</t>
  </si>
  <si>
    <t>Niveau de vétusté inacceptable</t>
  </si>
  <si>
    <t>Niveau des charges financières</t>
  </si>
  <si>
    <t>Niveau de charges raisonnable</t>
  </si>
  <si>
    <t>Niveau de charges pouvant être conséquent</t>
  </si>
  <si>
    <t>ROE levier commercial</t>
  </si>
  <si>
    <t>Le fournisseur n'est pas rentable</t>
  </si>
  <si>
    <t>La rentabilité du fournisseur est fragile</t>
  </si>
  <si>
    <t>La rentabilité du fournisseur est convenable</t>
  </si>
  <si>
    <t>La rentabilité du fournisseur est satisfaisante</t>
  </si>
  <si>
    <t>La rentabilité du fournisseur est très satisfaisante</t>
  </si>
  <si>
    <t>ROE levier industriel</t>
  </si>
  <si>
    <t>Niveau satisfaisant</t>
  </si>
  <si>
    <t>ROE levier financier</t>
  </si>
  <si>
    <t>Equilibre entre rentabilité et solvabilité</t>
  </si>
  <si>
    <t>La rentabilité est optimisée, mais la société a une solvabilité fragile</t>
  </si>
  <si>
    <t>ROE insatisfaisant pour des investisseurs</t>
  </si>
  <si>
    <t>Date point mort</t>
  </si>
  <si>
    <t>type de société - Actif bas</t>
  </si>
  <si>
    <t>société industrielle</t>
  </si>
  <si>
    <t>type de société - Actif Haut</t>
  </si>
  <si>
    <t>Bon rendement des machines</t>
  </si>
  <si>
    <t>Stocks</t>
  </si>
  <si>
    <t>Stocks correct</t>
  </si>
  <si>
    <t>Trop de stocks</t>
  </si>
  <si>
    <t>Problème de liquidité, diminier les délais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</si>
</sst>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erlin Sans FB"/>
      <family val="2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auto="1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DashDot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DashDot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5">
    <xf numFmtId="0" fontId="0" fillId="0" borderId="0" xfId="0"/>
    <xf numFmtId="0" fontId="5" fillId="0" borderId="0" xfId="0" applyFont="1" applyFill="1" applyAlignment="1"/>
    <xf numFmtId="0" fontId="5" fillId="2" borderId="0" xfId="0" applyFont="1" applyFill="1" applyAlignment="1"/>
    <xf numFmtId="0" fontId="4" fillId="2" borderId="0" xfId="0" applyFont="1" applyFill="1" applyAlignment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6" fillId="2" borderId="0" xfId="0" applyFont="1" applyFill="1"/>
    <xf numFmtId="0" fontId="0" fillId="2" borderId="4" xfId="0" quotePrefix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1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0" xfId="0" applyFont="1" applyFill="1"/>
    <xf numFmtId="0" fontId="4" fillId="2" borderId="0" xfId="0" applyFont="1" applyFill="1"/>
    <xf numFmtId="164" fontId="0" fillId="2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1" applyNumberFormat="1" applyFont="1" applyFill="1"/>
    <xf numFmtId="164" fontId="8" fillId="2" borderId="0" xfId="1" applyNumberFormat="1" applyFont="1" applyFill="1" applyAlignment="1"/>
    <xf numFmtId="164" fontId="9" fillId="5" borderId="1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6" borderId="18" xfId="0" applyFont="1" applyFill="1" applyBorder="1" applyAlignment="1">
      <alignment horizontal="center" vertical="center" wrapText="1"/>
    </xf>
    <xf numFmtId="164" fontId="3" fillId="6" borderId="18" xfId="1" applyNumberFormat="1" applyFont="1" applyFill="1" applyBorder="1" applyAlignment="1">
      <alignment horizontal="center" vertical="center" wrapText="1"/>
    </xf>
    <xf numFmtId="164" fontId="3" fillId="6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7" borderId="17" xfId="0" applyFill="1" applyBorder="1" applyAlignment="1">
      <alignment horizontal="center" vertical="center" wrapText="1"/>
    </xf>
    <xf numFmtId="0" fontId="0" fillId="7" borderId="17" xfId="0" applyFill="1" applyBorder="1" applyAlignment="1">
      <alignment vertical="center" wrapText="1"/>
    </xf>
    <xf numFmtId="165" fontId="0" fillId="7" borderId="17" xfId="2" applyNumberFormat="1" applyFont="1" applyFill="1" applyBorder="1" applyAlignment="1" applyProtection="1">
      <alignment vertical="center" wrapText="1"/>
      <protection locked="0"/>
    </xf>
    <xf numFmtId="165" fontId="0" fillId="7" borderId="9" xfId="2" applyNumberFormat="1" applyFont="1" applyFill="1" applyBorder="1" applyAlignment="1" applyProtection="1">
      <alignment vertical="center" wrapText="1"/>
      <protection locked="0"/>
    </xf>
    <xf numFmtId="0" fontId="0" fillId="2" borderId="17" xfId="0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165" fontId="0" fillId="2" borderId="17" xfId="2" applyNumberFormat="1" applyFont="1" applyFill="1" applyBorder="1" applyAlignment="1" applyProtection="1">
      <alignment vertical="center" wrapText="1"/>
      <protection locked="0"/>
    </xf>
    <xf numFmtId="165" fontId="0" fillId="2" borderId="9" xfId="2" applyNumberFormat="1" applyFont="1" applyFill="1" applyBorder="1" applyAlignment="1" applyProtection="1">
      <alignment vertical="center" wrapText="1"/>
      <protection locked="0"/>
    </xf>
    <xf numFmtId="165" fontId="12" fillId="2" borderId="17" xfId="2" applyNumberFormat="1" applyFont="1" applyFill="1" applyBorder="1" applyAlignment="1" applyProtection="1">
      <alignment vertical="center" wrapText="1"/>
      <protection locked="0"/>
    </xf>
    <xf numFmtId="165" fontId="12" fillId="7" borderId="17" xfId="2" applyNumberFormat="1" applyFont="1" applyFill="1" applyBorder="1" applyAlignment="1" applyProtection="1">
      <alignment vertical="center" wrapText="1"/>
      <protection locked="0"/>
    </xf>
    <xf numFmtId="0" fontId="12" fillId="7" borderId="17" xfId="0" applyFont="1" applyFill="1" applyBorder="1" applyAlignment="1">
      <alignment vertical="center" wrapText="1"/>
    </xf>
    <xf numFmtId="165" fontId="12" fillId="7" borderId="19" xfId="2" applyNumberFormat="1" applyFont="1" applyFill="1" applyBorder="1" applyAlignment="1" applyProtection="1">
      <alignment vertical="center" wrapText="1"/>
      <protection locked="0"/>
    </xf>
    <xf numFmtId="0" fontId="12" fillId="2" borderId="17" xfId="0" applyFont="1" applyFill="1" applyBorder="1" applyAlignment="1">
      <alignment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165" fontId="1" fillId="2" borderId="9" xfId="2" applyNumberFormat="1" applyFont="1" applyFill="1" applyBorder="1" applyAlignment="1" applyProtection="1">
      <alignment vertical="center" wrapText="1"/>
      <protection locked="0"/>
    </xf>
    <xf numFmtId="165" fontId="1" fillId="7" borderId="9" xfId="2" applyNumberFormat="1" applyFont="1" applyFill="1" applyBorder="1" applyAlignment="1" applyProtection="1">
      <alignment vertical="center" wrapText="1"/>
      <protection locked="0"/>
    </xf>
    <xf numFmtId="0" fontId="0" fillId="7" borderId="19" xfId="0" applyFill="1" applyBorder="1" applyAlignment="1">
      <alignment horizontal="center" vertical="center" wrapText="1"/>
    </xf>
    <xf numFmtId="0" fontId="0" fillId="7" borderId="19" xfId="0" applyFill="1" applyBorder="1" applyAlignment="1">
      <alignment vertical="center" wrapText="1"/>
    </xf>
    <xf numFmtId="165" fontId="0" fillId="7" borderId="1" xfId="2" applyNumberFormat="1" applyFont="1" applyFill="1" applyBorder="1" applyAlignment="1" applyProtection="1">
      <alignment vertical="center" wrapText="1"/>
      <protection locked="0"/>
    </xf>
    <xf numFmtId="165" fontId="12" fillId="7" borderId="17" xfId="2" applyNumberFormat="1" applyFont="1" applyFill="1" applyBorder="1" applyAlignment="1">
      <alignment vertical="center" wrapText="1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2" borderId="17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vertical="center" wrapText="1"/>
    </xf>
    <xf numFmtId="0" fontId="0" fillId="2" borderId="0" xfId="0" applyFill="1" applyBorder="1"/>
    <xf numFmtId="0" fontId="13" fillId="6" borderId="20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/>
    </xf>
    <xf numFmtId="0" fontId="3" fillId="2" borderId="0" xfId="0" applyFont="1" applyFill="1"/>
    <xf numFmtId="0" fontId="0" fillId="2" borderId="17" xfId="0" applyFill="1" applyBorder="1" applyAlignment="1">
      <alignment vertical="center"/>
    </xf>
    <xf numFmtId="164" fontId="0" fillId="2" borderId="17" xfId="1" applyNumberFormat="1" applyFont="1" applyFill="1" applyBorder="1" applyAlignment="1">
      <alignment vertical="center"/>
    </xf>
    <xf numFmtId="166" fontId="3" fillId="2" borderId="9" xfId="3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6" fontId="0" fillId="2" borderId="9" xfId="3" applyNumberFormat="1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64" fontId="0" fillId="2" borderId="0" xfId="1" applyNumberFormat="1" applyFont="1" applyFill="1" applyAlignment="1">
      <alignment vertical="center"/>
    </xf>
    <xf numFmtId="166" fontId="0" fillId="2" borderId="0" xfId="3" applyNumberFormat="1" applyFont="1" applyFill="1" applyAlignment="1">
      <alignment vertical="center"/>
    </xf>
    <xf numFmtId="0" fontId="0" fillId="2" borderId="25" xfId="0" applyFill="1" applyBorder="1" applyAlignment="1">
      <alignment horizontal="center" vertical="center"/>
    </xf>
    <xf numFmtId="10" fontId="0" fillId="2" borderId="9" xfId="3" applyNumberFormat="1" applyFont="1" applyFill="1" applyBorder="1" applyAlignment="1">
      <alignment vertical="center"/>
    </xf>
    <xf numFmtId="0" fontId="0" fillId="2" borderId="26" xfId="0" applyFill="1" applyBorder="1" applyAlignment="1">
      <alignment horizontal="center" vertical="center"/>
    </xf>
    <xf numFmtId="10" fontId="14" fillId="2" borderId="9" xfId="3" applyNumberFormat="1" applyFont="1" applyFill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6" fontId="14" fillId="2" borderId="9" xfId="3" applyNumberFormat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64" fontId="0" fillId="2" borderId="0" xfId="1" applyNumberFormat="1" applyFont="1" applyFill="1" applyBorder="1" applyAlignment="1">
      <alignment vertical="center"/>
    </xf>
    <xf numFmtId="166" fontId="0" fillId="2" borderId="0" xfId="3" applyNumberFormat="1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66" fontId="0" fillId="2" borderId="17" xfId="3" applyNumberFormat="1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166" fontId="0" fillId="2" borderId="0" xfId="3" applyNumberFormat="1" applyFont="1" applyFill="1"/>
    <xf numFmtId="0" fontId="13" fillId="2" borderId="20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15" fillId="2" borderId="17" xfId="0" applyFont="1" applyFill="1" applyBorder="1"/>
    <xf numFmtId="164" fontId="0" fillId="2" borderId="17" xfId="1" applyNumberFormat="1" applyFont="1" applyFill="1" applyBorder="1"/>
    <xf numFmtId="9" fontId="0" fillId="2" borderId="17" xfId="3" applyFont="1" applyFill="1" applyBorder="1"/>
    <xf numFmtId="0" fontId="0" fillId="2" borderId="17" xfId="0" applyFill="1" applyBorder="1"/>
    <xf numFmtId="166" fontId="0" fillId="2" borderId="17" xfId="3" applyNumberFormat="1" applyFont="1" applyFill="1" applyBorder="1"/>
    <xf numFmtId="1" fontId="1" fillId="2" borderId="31" xfId="1" applyNumberFormat="1" applyFont="1" applyFill="1" applyBorder="1" applyAlignment="1">
      <alignment horizontal="center" vertical="center"/>
    </xf>
    <xf numFmtId="0" fontId="0" fillId="2" borderId="0" xfId="0" applyFont="1" applyFill="1"/>
    <xf numFmtId="0" fontId="0" fillId="2" borderId="0" xfId="0" applyFill="1" applyAlignment="1">
      <alignment vertical="center" wrapText="1"/>
    </xf>
    <xf numFmtId="1" fontId="1" fillId="0" borderId="32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" fontId="1" fillId="2" borderId="17" xfId="1" applyNumberFormat="1" applyFont="1" applyFill="1" applyBorder="1" applyAlignment="1">
      <alignment horizontal="center"/>
    </xf>
    <xf numFmtId="1" fontId="0" fillId="0" borderId="17" xfId="0" applyNumberFormat="1" applyFont="1" applyFill="1" applyBorder="1" applyAlignment="1">
      <alignment vertical="center" wrapText="1"/>
    </xf>
    <xf numFmtId="0" fontId="8" fillId="2" borderId="0" xfId="0" applyFont="1" applyFill="1" applyAlignment="1">
      <alignment horizontal="center"/>
    </xf>
    <xf numFmtId="0" fontId="2" fillId="8" borderId="33" xfId="0" applyFont="1" applyFill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vertical="center" wrapText="1"/>
    </xf>
    <xf numFmtId="0" fontId="2" fillId="8" borderId="3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166" fontId="0" fillId="0" borderId="21" xfId="3" applyNumberFormat="1" applyFont="1" applyBorder="1"/>
    <xf numFmtId="0" fontId="0" fillId="0" borderId="39" xfId="0" applyBorder="1"/>
    <xf numFmtId="0" fontId="0" fillId="0" borderId="40" xfId="0" applyBorder="1" applyAlignment="1">
      <alignment horizontal="center"/>
    </xf>
    <xf numFmtId="166" fontId="0" fillId="0" borderId="17" xfId="3" applyNumberFormat="1" applyFont="1" applyBorder="1"/>
    <xf numFmtId="0" fontId="0" fillId="0" borderId="36" xfId="0" applyBorder="1"/>
    <xf numFmtId="0" fontId="0" fillId="0" borderId="41" xfId="0" applyBorder="1" applyAlignment="1">
      <alignment horizontal="center"/>
    </xf>
    <xf numFmtId="166" fontId="0" fillId="0" borderId="42" xfId="3" applyNumberFormat="1" applyFont="1" applyBorder="1"/>
    <xf numFmtId="0" fontId="0" fillId="0" borderId="38" xfId="0" applyBorder="1"/>
    <xf numFmtId="0" fontId="3" fillId="2" borderId="0" xfId="0" applyFont="1" applyFill="1" applyAlignment="1">
      <alignment horizontal="center"/>
    </xf>
    <xf numFmtId="0" fontId="17" fillId="7" borderId="43" xfId="0" applyFont="1" applyFill="1" applyBorder="1" applyAlignment="1">
      <alignment horizontal="center" vertical="center" wrapText="1"/>
    </xf>
    <xf numFmtId="0" fontId="17" fillId="7" borderId="44" xfId="0" applyFont="1" applyFill="1" applyBorder="1" applyAlignment="1">
      <alignment horizontal="center" vertical="center" wrapText="1"/>
    </xf>
    <xf numFmtId="0" fontId="17" fillId="7" borderId="4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166" fontId="0" fillId="0" borderId="18" xfId="3" applyNumberFormat="1" applyFont="1" applyBorder="1"/>
    <xf numFmtId="0" fontId="0" fillId="0" borderId="47" xfId="0" applyBorder="1"/>
    <xf numFmtId="0" fontId="0" fillId="0" borderId="11" xfId="0" applyBorder="1" applyAlignment="1">
      <alignment horizontal="center"/>
    </xf>
    <xf numFmtId="0" fontId="0" fillId="0" borderId="49" xfId="0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66" fontId="0" fillId="2" borderId="0" xfId="3" applyNumberFormat="1" applyFont="1" applyFill="1" applyBorder="1"/>
    <xf numFmtId="0" fontId="2" fillId="8" borderId="50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164" fontId="2" fillId="9" borderId="17" xfId="1" applyNumberFormat="1" applyFont="1" applyFill="1" applyBorder="1" applyAlignment="1">
      <alignment horizontal="center" vertical="center" wrapText="1"/>
    </xf>
    <xf numFmtId="165" fontId="0" fillId="2" borderId="17" xfId="2" applyNumberFormat="1" applyFont="1" applyFill="1" applyBorder="1" applyAlignment="1">
      <alignment vertical="center" wrapText="1"/>
    </xf>
    <xf numFmtId="0" fontId="14" fillId="2" borderId="17" xfId="0" applyFont="1" applyFill="1" applyBorder="1" applyAlignment="1">
      <alignment vertical="center" wrapText="1"/>
    </xf>
    <xf numFmtId="165" fontId="0" fillId="2" borderId="0" xfId="2" applyNumberFormat="1" applyFont="1" applyFill="1" applyBorder="1" applyAlignment="1">
      <alignment vertical="center" wrapText="1"/>
    </xf>
    <xf numFmtId="0" fontId="0" fillId="2" borderId="52" xfId="0" applyFill="1" applyBorder="1" applyAlignment="1">
      <alignment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3" fillId="2" borderId="0" xfId="0" applyFont="1" applyFill="1" applyBorder="1" applyAlignment="1"/>
    <xf numFmtId="0" fontId="18" fillId="2" borderId="0" xfId="0" applyFont="1" applyFill="1" applyBorder="1" applyAlignment="1">
      <alignment wrapText="1"/>
    </xf>
    <xf numFmtId="0" fontId="18" fillId="2" borderId="53" xfId="0" applyFont="1" applyFill="1" applyBorder="1" applyAlignment="1">
      <alignment horizontal="center" wrapText="1"/>
    </xf>
    <xf numFmtId="165" fontId="0" fillId="2" borderId="17" xfId="0" applyNumberFormat="1" applyFill="1" applyBorder="1"/>
    <xf numFmtId="0" fontId="19" fillId="2" borderId="54" xfId="0" applyFont="1" applyFill="1" applyBorder="1" applyAlignment="1">
      <alignment horizontal="center" wrapText="1"/>
    </xf>
    <xf numFmtId="0" fontId="11" fillId="2" borderId="0" xfId="0" applyFont="1" applyFill="1"/>
    <xf numFmtId="164" fontId="20" fillId="2" borderId="3" xfId="0" applyNumberFormat="1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vertical="center" wrapText="1"/>
    </xf>
    <xf numFmtId="165" fontId="0" fillId="2" borderId="19" xfId="2" applyNumberFormat="1" applyFont="1" applyFill="1" applyBorder="1" applyAlignment="1">
      <alignment vertical="center" wrapText="1"/>
    </xf>
    <xf numFmtId="165" fontId="20" fillId="2" borderId="19" xfId="0" applyNumberFormat="1" applyFont="1" applyFill="1" applyBorder="1" applyAlignment="1" applyProtection="1">
      <alignment vertical="center" wrapText="1"/>
      <protection locked="0"/>
    </xf>
    <xf numFmtId="165" fontId="20" fillId="2" borderId="1" xfId="1" applyNumberFormat="1" applyFont="1" applyFill="1" applyBorder="1" applyAlignment="1" applyProtection="1">
      <alignment vertical="center" wrapText="1"/>
      <protection locked="0"/>
    </xf>
    <xf numFmtId="0" fontId="0" fillId="2" borderId="19" xfId="0" applyFill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0" fillId="0" borderId="17" xfId="0" applyFont="1" applyBorder="1"/>
    <xf numFmtId="44" fontId="0" fillId="0" borderId="17" xfId="2" applyFont="1" applyFill="1" applyBorder="1"/>
    <xf numFmtId="0" fontId="0" fillId="0" borderId="17" xfId="0" applyBorder="1" applyAlignment="1">
      <alignment horizontal="left" vertical="center" wrapText="1"/>
    </xf>
    <xf numFmtId="9" fontId="0" fillId="10" borderId="17" xfId="0" applyNumberFormat="1" applyFill="1" applyBorder="1"/>
    <xf numFmtId="0" fontId="0" fillId="3" borderId="17" xfId="0" applyFill="1" applyBorder="1"/>
    <xf numFmtId="9" fontId="0" fillId="11" borderId="17" xfId="0" applyNumberFormat="1" applyFill="1" applyBorder="1"/>
    <xf numFmtId="0" fontId="0" fillId="0" borderId="17" xfId="0" applyBorder="1"/>
    <xf numFmtId="9" fontId="0" fillId="0" borderId="17" xfId="0" applyNumberFormat="1" applyFill="1" applyBorder="1"/>
    <xf numFmtId="9" fontId="0" fillId="0" borderId="17" xfId="0" applyNumberFormat="1" applyBorder="1"/>
    <xf numFmtId="0" fontId="0" fillId="0" borderId="17" xfId="0" applyBorder="1" applyAlignment="1">
      <alignment wrapText="1"/>
    </xf>
    <xf numFmtId="166" fontId="0" fillId="10" borderId="17" xfId="0" applyNumberFormat="1" applyFill="1" applyBorder="1"/>
    <xf numFmtId="166" fontId="0" fillId="11" borderId="17" xfId="0" applyNumberFormat="1" applyFill="1" applyBorder="1"/>
    <xf numFmtId="9" fontId="0" fillId="3" borderId="17" xfId="0" applyNumberFormat="1" applyFill="1" applyBorder="1"/>
    <xf numFmtId="0" fontId="0" fillId="11" borderId="17" xfId="0" applyFill="1" applyBorder="1"/>
    <xf numFmtId="43" fontId="0" fillId="0" borderId="17" xfId="1" applyFont="1" applyBorder="1"/>
    <xf numFmtId="0" fontId="0" fillId="0" borderId="17" xfId="0" applyFill="1" applyBorder="1" applyAlignment="1">
      <alignment wrapText="1"/>
    </xf>
    <xf numFmtId="0" fontId="0" fillId="0" borderId="17" xfId="0" applyNumberFormat="1" applyFill="1" applyBorder="1"/>
    <xf numFmtId="0" fontId="0" fillId="0" borderId="0" xfId="0" applyAlignment="1">
      <alignment horizontal="left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164" fontId="10" fillId="2" borderId="0" xfId="1" applyNumberFormat="1" applyFont="1" applyFill="1" applyAlignment="1">
      <alignment horizontal="center"/>
    </xf>
    <xf numFmtId="164" fontId="11" fillId="2" borderId="0" xfId="1" applyNumberFormat="1" applyFont="1" applyFill="1" applyAlignment="1">
      <alignment horizontal="center"/>
    </xf>
    <xf numFmtId="164" fontId="9" fillId="5" borderId="9" xfId="1" applyNumberFormat="1" applyFont="1" applyFill="1" applyBorder="1" applyAlignment="1">
      <alignment horizontal="center"/>
    </xf>
    <xf numFmtId="164" fontId="9" fillId="5" borderId="10" xfId="1" applyNumberFormat="1" applyFont="1" applyFill="1" applyBorder="1" applyAlignment="1">
      <alignment horizontal="center"/>
    </xf>
    <xf numFmtId="164" fontId="9" fillId="5" borderId="11" xfId="1" applyNumberFormat="1" applyFont="1" applyFill="1" applyBorder="1" applyAlignment="1">
      <alignment horizontal="center"/>
    </xf>
    <xf numFmtId="164" fontId="9" fillId="5" borderId="17" xfId="1" applyNumberFormat="1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17" fillId="7" borderId="22" xfId="0" applyFont="1" applyFill="1" applyBorder="1" applyAlignment="1">
      <alignment horizontal="center" vertical="center" wrapText="1"/>
    </xf>
    <xf numFmtId="0" fontId="17" fillId="7" borderId="46" xfId="0" applyFont="1" applyFill="1" applyBorder="1" applyAlignment="1">
      <alignment horizontal="center" vertical="center" wrapText="1"/>
    </xf>
    <xf numFmtId="0" fontId="17" fillId="7" borderId="48" xfId="0" applyFont="1" applyFill="1" applyBorder="1" applyAlignment="1">
      <alignment horizontal="center" vertical="center" wrapText="1"/>
    </xf>
    <xf numFmtId="0" fontId="2" fillId="8" borderId="46" xfId="0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 vertical="center" wrapText="1"/>
    </xf>
    <xf numFmtId="0" fontId="17" fillId="7" borderId="33" xfId="0" applyFont="1" applyFill="1" applyBorder="1" applyAlignment="1">
      <alignment horizontal="center" vertical="center" wrapText="1"/>
    </xf>
    <xf numFmtId="0" fontId="13" fillId="6" borderId="51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32">
    <dxf>
      <numFmt numFmtId="1" formatCode="0"/>
      <fill>
        <patternFill patternType="none">
          <fgColor indexed="64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" formatCode="0"/>
      <fill>
        <patternFill patternType="none">
          <fgColor indexed="64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vertical="center" textRotation="0" justifyLastLine="0" shrinkToFit="0"/>
      <border diagonalUp="0" diagonalDown="0">
        <left style="medium">
          <color auto="1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vertical="center" textRotation="0" justifyLastLine="0" shrinkToFit="0"/>
      <border diagonalUp="0" diagonalDown="0">
        <left/>
        <right style="medium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auto="1"/>
        </right>
        <top style="medium">
          <color indexed="64"/>
        </top>
        <bottom style="thin">
          <color indexed="64"/>
        </bottom>
      </border>
    </dxf>
    <dxf>
      <alignment vertical="center" textRotation="0" justifyLastLine="0" shrinkToFit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4" tint="0.79998168889431442"/>
      </font>
    </dxf>
    <dxf>
      <font>
        <color theme="0"/>
      </font>
    </dxf>
    <dxf>
      <font>
        <color theme="0"/>
      </font>
    </dxf>
    <dxf>
      <font>
        <color theme="4" tint="0.79998168889431442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&quot;€&quot;_-;\-* #,##0\ &quot;€&quot;_-;_-* &quot;-&quot;??\ &quot;€&quot;_-;_-@_-"/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&quot;€&quot;_-;\-* #,##0\ &quot;€&quot;_-;_-* &quot;-&quot;??\ &quot;€&quot;_-;_-@_-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&quot;€&quot;_-;\-* #,##0\ &quot;€&quot;_-;_-* &quot;-&quot;??\ &quot;€&quot;_-;_-@_-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34995625547"/>
          <c:y val="5.0925925925925902E-2"/>
          <c:w val="0.53888888888888897"/>
          <c:h val="0.89814814814814803"/>
        </c:manualLayout>
      </c:layout>
      <c:pie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1-3CAE-47FB-A80D-F88836FD477A}"/>
              </c:ext>
            </c:extLst>
          </c:dPt>
          <c:dPt>
            <c:idx val="1"/>
            <c:bubble3D val="0"/>
            <c:explosion val="30"/>
            <c:spPr>
              <a:solidFill>
                <a:schemeClr val="tx2"/>
              </a:solidFill>
            </c:spPr>
            <c:extLst>
              <c:ext xmlns:c16="http://schemas.microsoft.com/office/drawing/2014/chart" uri="{C3380CC4-5D6E-409C-BE32-E72D297353CC}">
                <c16:uniqueId val="{00000003-3CAE-47FB-A80D-F88836FD477A}"/>
              </c:ext>
            </c:extLst>
          </c:dPt>
          <c:dLbls>
            <c:dLbl>
              <c:idx val="0"/>
              <c:layout>
                <c:manualLayout>
                  <c:x val="-0.116042213473316"/>
                  <c:y val="3.8194444444444399E-2"/>
                </c:manualLayout>
              </c:layout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accent6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AE-47FB-A80D-F88836FD477A}"/>
                </c:ext>
              </c:extLst>
            </c:dLbl>
            <c:dLbl>
              <c:idx val="1"/>
              <c:layout>
                <c:manualLayout>
                  <c:x val="0.26258136482939598"/>
                  <c:y val="-0.113634076990376"/>
                </c:manualLayout>
              </c:layout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tx2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CAE-47FB-A80D-F88836FD477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'Décomposition de l''actif'!$B$5:$B$6</c:f>
              <c:strCache>
                <c:ptCount val="2"/>
                <c:pt idx="0">
                  <c:v>actif immobilisé</c:v>
                </c:pt>
                <c:pt idx="1">
                  <c:v>actif circulant</c:v>
                </c:pt>
              </c:strCache>
            </c:strRef>
          </c:cat>
          <c:val>
            <c:numRef>
              <c:f>'Décomposition de l''actif'!$D$5:$D$6</c:f>
              <c:numCache>
                <c:formatCode>0.0%</c:formatCode>
                <c:ptCount val="2"/>
                <c:pt idx="0">
                  <c:v>1.2850229199824998E-2</c:v>
                </c:pt>
                <c:pt idx="1">
                  <c:v>0.98714977080017496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AE-47FB-A80D-F88836FD47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  <a:effectLst/>
      </c:spPr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2732611548556401E-2"/>
                  <c:y val="-0.1853651442935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4F3-4190-A236-48FB636CB696}"/>
                </c:ext>
              </c:extLst>
            </c:dLbl>
            <c:dLbl>
              <c:idx val="5"/>
              <c:layout>
                <c:manualLayout>
                  <c:x val="8.1867891513560803E-3"/>
                  <c:y val="-1.923567484684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4F3-4190-A236-48FB636CB6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('Décomposition de l''actif'!$B$9:$B$11,'Décomposition de l''actif'!$B$14:$B$17)</c:f>
              <c:strCache>
                <c:ptCount val="7"/>
                <c:pt idx="0">
                  <c:v>immobilisations incorporelles</c:v>
                </c:pt>
                <c:pt idx="1">
                  <c:v>immobilisations corporelles</c:v>
                </c:pt>
                <c:pt idx="2">
                  <c:v>immobilisations financières</c:v>
                </c:pt>
                <c:pt idx="3">
                  <c:v>stocks</c:v>
                </c:pt>
                <c:pt idx="4">
                  <c:v>créances</c:v>
                </c:pt>
                <c:pt idx="5">
                  <c:v>trésorerie </c:v>
                </c:pt>
                <c:pt idx="6">
                  <c:v>disponibilités</c:v>
                </c:pt>
              </c:strCache>
            </c:strRef>
          </c:cat>
          <c:val>
            <c:numRef>
              <c:f>('Décomposition de l''actif'!$D$9:$D$11,'Décomposition de l''actif'!$D$14:$D$17)</c:f>
              <c:numCache>
                <c:formatCode>0.00%</c:formatCode>
                <c:ptCount val="7"/>
                <c:pt idx="0">
                  <c:v>0.98714985361405139</c:v>
                </c:pt>
                <c:pt idx="1">
                  <c:v>1.0623281249754146E-2</c:v>
                </c:pt>
                <c:pt idx="2">
                  <c:v>2.2268651361944591E-3</c:v>
                </c:pt>
                <c:pt idx="3" formatCode="0.0%">
                  <c:v>0.11716697703927308</c:v>
                </c:pt>
                <c:pt idx="4" formatCode="0.0%">
                  <c:v>0.13294964560215666</c:v>
                </c:pt>
                <c:pt idx="5" formatCode="0.0%">
                  <c:v>0.68531737300140094</c:v>
                </c:pt>
                <c:pt idx="6" formatCode="0.0%">
                  <c:v>4.8855052611241602E-2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F3-4190-A236-48FB636CB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6.9024278215223098E-2"/>
                  <c:y val="-5.57283464566928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566-4A5A-BD6C-78015FF3C41D}"/>
                </c:ext>
              </c:extLst>
            </c:dLbl>
            <c:dLbl>
              <c:idx val="1"/>
              <c:layout>
                <c:manualLayout>
                  <c:x val="-1.9160761154855599E-2"/>
                  <c:y val="0.117081146106737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66-4A5A-BD6C-78015FF3C41D}"/>
                </c:ext>
              </c:extLst>
            </c:dLbl>
            <c:dLbl>
              <c:idx val="2"/>
              <c:layout>
                <c:manualLayout>
                  <c:x val="-2.84588801399825E-2"/>
                  <c:y val="-2.05941965587634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566-4A5A-BD6C-78015FF3C41D}"/>
                </c:ext>
              </c:extLst>
            </c:dLbl>
            <c:dLbl>
              <c:idx val="3"/>
              <c:layout>
                <c:manualLayout>
                  <c:x val="7.0591644794400698E-3"/>
                  <c:y val="-2.25047389909594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66-4A5A-BD6C-78015FF3C41D}"/>
                </c:ext>
              </c:extLst>
            </c:dLbl>
            <c:dLbl>
              <c:idx val="4"/>
              <c:layout>
                <c:manualLayout>
                  <c:x val="3.12030839895013E-2"/>
                  <c:y val="-1.37427092446777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566-4A5A-BD6C-78015FF3C41D}"/>
                </c:ext>
              </c:extLst>
            </c:dLbl>
            <c:dLbl>
              <c:idx val="5"/>
              <c:layout>
                <c:manualLayout>
                  <c:x val="7.83233814523185E-2"/>
                  <c:y val="1.55763342082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566-4A5A-BD6C-78015FF3C4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>
                    <a:solidFill>
                      <a:schemeClr val="tx2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'Décomposition du Passif'!$B$8:$B$13</c:f>
              <c:strCache>
                <c:ptCount val="6"/>
                <c:pt idx="0">
                  <c:v>Actionnaires</c:v>
                </c:pt>
                <c:pt idx="1">
                  <c:v>Banquiers</c:v>
                </c:pt>
                <c:pt idx="2">
                  <c:v>Fournisseurs</c:v>
                </c:pt>
                <c:pt idx="3">
                  <c:v>Clients</c:v>
                </c:pt>
                <c:pt idx="4">
                  <c:v>Salariés (Etat/organismes sociaux)</c:v>
                </c:pt>
                <c:pt idx="5">
                  <c:v>Autres</c:v>
                </c:pt>
              </c:strCache>
            </c:strRef>
          </c:cat>
          <c:val>
            <c:numRef>
              <c:f>'Décomposition du Passif'!$D$8:$D$13</c:f>
              <c:numCache>
                <c:formatCode>0.0%</c:formatCode>
                <c:ptCount val="6"/>
                <c:pt idx="0" formatCode="0%">
                  <c:v>0.9482915124637783</c:v>
                </c:pt>
                <c:pt idx="1">
                  <c:v>1.9923362382508847E-3</c:v>
                </c:pt>
                <c:pt idx="2" formatCode="0%">
                  <c:v>1.7696414432437996E-2</c:v>
                </c:pt>
                <c:pt idx="3" formatCode="0%">
                  <c:v>0</c:v>
                </c:pt>
                <c:pt idx="4" formatCode="0%">
                  <c:v>2.6599071772385068E-2</c:v>
                </c:pt>
                <c:pt idx="5" formatCode="0%">
                  <c:v>5.4204994653950208E-3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566-4A5A-BD6C-78015FF3C4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spPr>
    <a:ln w="12700"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DELAIS DE PAIEMENT</a:t>
            </a:r>
          </a:p>
        </c:rich>
      </c:tx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'Délais de paiement'!$B$7:$D$7</c:f>
              <c:strCache>
                <c:ptCount val="3"/>
                <c:pt idx="0">
                  <c:v>Délai de paiement clients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pPr>
              <a:solidFill>
                <a:schemeClr val="tx2"/>
              </a:solidFill>
              <a:ln>
                <a:solidFill>
                  <a:schemeClr val="tx2"/>
                </a:solidFill>
              </a:ln>
            </c:spPr>
          </c:marker>
          <c:cat>
            <c:strRef>
              <c:f>'Délais de paiement'!$C$8:$D$8</c:f>
              <c:strCache>
                <c:ptCount val="2"/>
                <c:pt idx="0">
                  <c:v>N</c:v>
                </c:pt>
                <c:pt idx="1">
                  <c:v>N-1</c:v>
                </c:pt>
              </c:strCache>
            </c:strRef>
          </c:cat>
          <c:val>
            <c:numRef>
              <c:f>'Délais de paiement'!$C$9:$D$9</c:f>
              <c:numCache>
                <c:formatCode>0</c:formatCode>
                <c:ptCount val="2"/>
                <c:pt idx="0">
                  <c:v>64.737610236400229</c:v>
                </c:pt>
                <c:pt idx="1">
                  <c:v>72.510371205129346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CF-43DB-8DDC-964F2021835D}"/>
            </c:ext>
          </c:extLst>
        </c:ser>
        <c:ser>
          <c:idx val="1"/>
          <c:order val="1"/>
          <c:tx>
            <c:strRef>
              <c:f>'Délais de paiement'!$B$13:$D$13</c:f>
              <c:strCache>
                <c:ptCount val="3"/>
                <c:pt idx="0">
                  <c:v>Délai de paiement fournisseurs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val>
            <c:numRef>
              <c:f>'Délais de paiement'!$C$15:$D$15</c:f>
              <c:numCache>
                <c:formatCode>0</c:formatCode>
                <c:ptCount val="2"/>
                <c:pt idx="0">
                  <c:v>19.374533915113052</c:v>
                </c:pt>
                <c:pt idx="1">
                  <c:v>23.364533589375178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CF-43DB-8DDC-964F20218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941056"/>
        <c:axId val="66323584"/>
      </c:lineChart>
      <c:catAx>
        <c:axId val="64941056"/>
        <c:scaling>
          <c:orientation val="maxMin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66323584"/>
        <c:crosses val="autoZero"/>
        <c:auto val="1"/>
        <c:lblAlgn val="ctr"/>
        <c:lblOffset val="100"/>
        <c:noMultiLvlLbl val="0"/>
      </c:catAx>
      <c:valAx>
        <c:axId val="66323584"/>
        <c:scaling>
          <c:orientation val="minMax"/>
        </c:scaling>
        <c:delete val="0"/>
        <c:axPos val="r"/>
        <c:majorGridlines/>
        <c:numFmt formatCode="0" sourceLinked="1"/>
        <c:majorTickMark val="out"/>
        <c:minorTickMark val="none"/>
        <c:tickLblPos val="nextTo"/>
        <c:crossAx val="64941056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du ROE</a:t>
            </a:r>
          </a:p>
        </c:rich>
      </c:tx>
      <c:overlay val="0"/>
      <c:spPr>
        <a:noFill/>
      </c:spPr>
    </c:title>
    <c:autoTitleDeleted val="0"/>
    <c:plotArea>
      <c:layout>
        <c:manualLayout>
          <c:layoutTarget val="inner"/>
          <c:xMode val="edge"/>
          <c:yMode val="edge"/>
          <c:x val="2.28408279800143E-2"/>
          <c:y val="0.15133013692306899"/>
          <c:w val="0.85832729152967202"/>
          <c:h val="0.75857266528339895"/>
        </c:manualLayout>
      </c:layout>
      <c:barChart>
        <c:barDir val="col"/>
        <c:grouping val="clustered"/>
        <c:varyColors val="0"/>
        <c:ser>
          <c:idx val="0"/>
          <c:order val="0"/>
          <c:tx>
            <c:v>ROE</c:v>
          </c:tx>
          <c:spPr>
            <a:solidFill>
              <a:schemeClr val="accent6"/>
            </a:solidFill>
            <a:ln w="9525"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0" h="0"/>
            </a:sp3d>
          </c:spPr>
          <c:invertIfNegative val="0"/>
          <c:dLbls>
            <c:dLbl>
              <c:idx val="0"/>
              <c:layout>
                <c:manualLayout>
                  <c:x val="0.111349710836467"/>
                  <c:y val="1.18946447620717E-2"/>
                </c:manualLayout>
              </c:layout>
              <c:spPr/>
              <c:txPr>
                <a:bodyPr/>
                <a:lstStyle/>
                <a:p>
                  <a:pPr>
                    <a:defRPr sz="1200" b="1">
                      <a:solidFill>
                        <a:sysClr val="windowText" lastClr="000000"/>
                      </a:solidFill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3E3-4E41-A954-AD88F8AE0A2F}"/>
                </c:ext>
              </c:extLst>
            </c:dLbl>
            <c:dLbl>
              <c:idx val="1"/>
              <c:layout>
                <c:manualLayout>
                  <c:x val="-0.13989872250979299"/>
                  <c:y val="0.127936174496701"/>
                </c:manualLayout>
              </c:layout>
              <c:tx>
                <c:rich>
                  <a:bodyPr/>
                  <a:lstStyle/>
                  <a:p>
                    <a:pPr>
                      <a:defRPr sz="1200" b="1">
                        <a:solidFill>
                          <a:sysClr val="windowText" lastClr="000000"/>
                        </a:solidFill>
                      </a:defRPr>
                    </a:pPr>
                    <a:r>
                      <a:rPr lang="en-US">
                        <a:solidFill>
                          <a:sysClr val="windowText" lastClr="000000"/>
                        </a:solidFill>
                      </a:rPr>
                      <a:t>+ 5,6%</a:t>
                    </a:r>
                  </a:p>
                </c:rich>
              </c:tx>
              <c:spPr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3E3-4E41-A954-AD88F8AE0A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ROE!$C$6:$C$8</c:f>
              <c:strCache>
                <c:ptCount val="3"/>
                <c:pt idx="0">
                  <c:v>N</c:v>
                </c:pt>
                <c:pt idx="1">
                  <c:v>N-1</c:v>
                </c:pt>
                <c:pt idx="2">
                  <c:v>N-2</c:v>
                </c:pt>
              </c:strCache>
            </c:strRef>
          </c:cat>
          <c:val>
            <c:numRef>
              <c:f>ROE!$D$6:$D$8</c:f>
              <c:numCache>
                <c:formatCode>0.0%</c:formatCode>
                <c:ptCount val="3"/>
                <c:pt idx="0">
                  <c:v>0.14035448987881016</c:v>
                </c:pt>
                <c:pt idx="1">
                  <c:v>0.15695510290443604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E3-4E41-A954-AD88F8AE0A2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67008000"/>
        <c:axId val="67009536"/>
      </c:barChart>
      <c:catAx>
        <c:axId val="67008000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b="1"/>
            </a:pPr>
            <a:endParaRPr lang="fr-FR"/>
          </a:p>
        </c:txPr>
        <c:crossAx val="67009536"/>
        <c:crosses val="autoZero"/>
        <c:auto val="1"/>
        <c:lblAlgn val="ctr"/>
        <c:lblOffset val="100"/>
        <c:noMultiLvlLbl val="0"/>
      </c:catAx>
      <c:valAx>
        <c:axId val="67009536"/>
        <c:scaling>
          <c:orientation val="minMax"/>
        </c:scaling>
        <c:delete val="0"/>
        <c:axPos val="r"/>
        <c:majorGridlines/>
        <c:numFmt formatCode="0.0%" sourceLinked="1"/>
        <c:majorTickMark val="out"/>
        <c:minorTickMark val="none"/>
        <c:tickLblPos val="nextTo"/>
        <c:crossAx val="67008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'Compte de résultat'!$K$8:$K$19</c:f>
              <c:strCache>
                <c:ptCount val="12"/>
                <c:pt idx="0">
                  <c:v>Achats Marchandises</c:v>
                </c:pt>
                <c:pt idx="1">
                  <c:v>Variation stock (marchandises)</c:v>
                </c:pt>
                <c:pt idx="2">
                  <c:v>Achats Matières Premières</c:v>
                </c:pt>
                <c:pt idx="3">
                  <c:v>Variation stock (matières Premières)</c:v>
                </c:pt>
                <c:pt idx="4">
                  <c:v>Achats Services</c:v>
                </c:pt>
                <c:pt idx="5">
                  <c:v>Impôts,taxes et versements assimilés</c:v>
                </c:pt>
                <c:pt idx="6">
                  <c:v>Salaires et traitements</c:v>
                </c:pt>
                <c:pt idx="7">
                  <c:v>Charges sociales</c:v>
                </c:pt>
                <c:pt idx="8">
                  <c:v>Dotations aux amortissements sur immobilisations</c:v>
                </c:pt>
                <c:pt idx="9">
                  <c:v>Dotations aux provisions sur immobilisations</c:v>
                </c:pt>
                <c:pt idx="10">
                  <c:v>Dotations aux provisions sur actif circulant</c:v>
                </c:pt>
                <c:pt idx="11">
                  <c:v>Dotations aux provisions pour risques et charges</c:v>
                </c:pt>
              </c:strCache>
            </c:strRef>
          </c:cat>
          <c:val>
            <c:numRef>
              <c:f>'Compte de résultat'!$L$8:$L$19</c:f>
              <c:numCache>
                <c:formatCode>_-* #\ ##0\ "€"_-;\-* #\ ##0\ "€"_-;_-* "-"??\ "€"_-;_-@_-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1729337</c:v>
                </c:pt>
                <c:pt idx="3">
                  <c:v>-108881</c:v>
                </c:pt>
                <c:pt idx="4">
                  <c:v>1602976</c:v>
                </c:pt>
                <c:pt idx="5">
                  <c:v>120525</c:v>
                </c:pt>
                <c:pt idx="6">
                  <c:v>985254</c:v>
                </c:pt>
                <c:pt idx="7">
                  <c:v>460682</c:v>
                </c:pt>
                <c:pt idx="8">
                  <c:v>84228</c:v>
                </c:pt>
                <c:pt idx="9">
                  <c:v>0</c:v>
                </c:pt>
                <c:pt idx="10">
                  <c:v>4259</c:v>
                </c:pt>
                <c:pt idx="11">
                  <c:v>53393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02-4FCD-AE9E-7BA9BE84929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D&#233;composition du Passif'!A1"/><Relationship Id="rId2" Type="http://schemas.openxmlformats.org/officeDocument/2006/relationships/hyperlink" Target="#ROE!A1"/><Relationship Id="rId1" Type="http://schemas.openxmlformats.org/officeDocument/2006/relationships/hyperlink" Target="#'D&#233;composition de l''actif'!A1"/><Relationship Id="rId5" Type="http://schemas.openxmlformats.org/officeDocument/2006/relationships/hyperlink" Target="#'D&#233;lais de paiement'!A1"/><Relationship Id="rId4" Type="http://schemas.openxmlformats.org/officeDocument/2006/relationships/hyperlink" Target="#'Compte de r&#233;sultat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89648</xdr:rowOff>
    </xdr:from>
    <xdr:to>
      <xdr:col>4</xdr:col>
      <xdr:colOff>728383</xdr:colOff>
      <xdr:row>16</xdr:row>
      <xdr:rowOff>145678</xdr:rowOff>
    </xdr:to>
    <xdr:sp macro="" textlink="">
      <xdr:nvSpPr>
        <xdr:cNvPr id="2" name="ZoneTexte 1"/>
        <xdr:cNvSpPr txBox="1"/>
      </xdr:nvSpPr>
      <xdr:spPr>
        <a:xfrm>
          <a:off x="735105" y="2613773"/>
          <a:ext cx="2888878" cy="627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Ensemble du patrimoine</a:t>
          </a:r>
          <a:r>
            <a:rPr lang="fr-FR" sz="900" baseline="0"/>
            <a:t> de l'entreprise.</a:t>
          </a:r>
        </a:p>
        <a:p>
          <a:r>
            <a:rPr lang="fr-FR" sz="900" baseline="0"/>
            <a:t>L'analyser permet de comprendre sa structure (industrie ? service ?)  ou encore d'évaluer son degré d'innovation.</a:t>
          </a:r>
          <a:endParaRPr lang="fr-FR" sz="900"/>
        </a:p>
      </xdr:txBody>
    </xdr:sp>
    <xdr:clientData/>
  </xdr:twoCellAnchor>
  <xdr:twoCellAnchor>
    <xdr:from>
      <xdr:col>6</xdr:col>
      <xdr:colOff>33618</xdr:colOff>
      <xdr:row>13</xdr:row>
      <xdr:rowOff>112059</xdr:rowOff>
    </xdr:from>
    <xdr:to>
      <xdr:col>9</xdr:col>
      <xdr:colOff>347382</xdr:colOff>
      <xdr:row>16</xdr:row>
      <xdr:rowOff>168089</xdr:rowOff>
    </xdr:to>
    <xdr:sp macro="" textlink="">
      <xdr:nvSpPr>
        <xdr:cNvPr id="3" name="ZoneTexte 2"/>
        <xdr:cNvSpPr txBox="1"/>
      </xdr:nvSpPr>
      <xdr:spPr>
        <a:xfrm>
          <a:off x="4529418" y="2636184"/>
          <a:ext cx="2485464" cy="627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Ensemble des ressources financières de l'entrerise</a:t>
          </a:r>
          <a:r>
            <a:rPr lang="fr-FR" sz="900" baseline="0"/>
            <a:t>.</a:t>
          </a:r>
        </a:p>
        <a:p>
          <a:r>
            <a:rPr lang="fr-FR" sz="900" baseline="0"/>
            <a:t>On l'analyse pour savoir comment et par qui l'entreprise est financée.</a:t>
          </a:r>
          <a:endParaRPr lang="fr-FR" sz="900"/>
        </a:p>
      </xdr:txBody>
    </xdr:sp>
    <xdr:clientData/>
  </xdr:twoCellAnchor>
  <xdr:twoCellAnchor>
    <xdr:from>
      <xdr:col>0</xdr:col>
      <xdr:colOff>369795</xdr:colOff>
      <xdr:row>13</xdr:row>
      <xdr:rowOff>156883</xdr:rowOff>
    </xdr:from>
    <xdr:to>
      <xdr:col>0</xdr:col>
      <xdr:colOff>705972</xdr:colOff>
      <xdr:row>15</xdr:row>
      <xdr:rowOff>134471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369795" y="2681008"/>
          <a:ext cx="336177" cy="358588"/>
        </a:xfrm>
        <a:prstGeom prst="rightArrow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800" b="1" u="none"/>
        </a:p>
      </xdr:txBody>
    </xdr:sp>
    <xdr:clientData/>
  </xdr:twoCellAnchor>
  <xdr:twoCellAnchor>
    <xdr:from>
      <xdr:col>0</xdr:col>
      <xdr:colOff>369795</xdr:colOff>
      <xdr:row>19</xdr:row>
      <xdr:rowOff>123264</xdr:rowOff>
    </xdr:from>
    <xdr:to>
      <xdr:col>0</xdr:col>
      <xdr:colOff>705972</xdr:colOff>
      <xdr:row>21</xdr:row>
      <xdr:rowOff>100852</xdr:rowOff>
    </xdr:to>
    <xdr:sp macro="" textlink="">
      <xdr:nvSpPr>
        <xdr:cNvPr id="5" name="Flèche droite 4">
          <a:hlinkClick xmlns:r="http://schemas.openxmlformats.org/officeDocument/2006/relationships" r:id="rId2"/>
        </xdr:cNvPr>
        <xdr:cNvSpPr/>
      </xdr:nvSpPr>
      <xdr:spPr>
        <a:xfrm>
          <a:off x="369795" y="3799914"/>
          <a:ext cx="336177" cy="358588"/>
        </a:xfrm>
        <a:prstGeom prst="rightArrow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800" b="1" u="none"/>
        </a:p>
      </xdr:txBody>
    </xdr:sp>
    <xdr:clientData/>
  </xdr:twoCellAnchor>
  <xdr:twoCellAnchor>
    <xdr:from>
      <xdr:col>5</xdr:col>
      <xdr:colOff>358589</xdr:colOff>
      <xdr:row>13</xdr:row>
      <xdr:rowOff>156882</xdr:rowOff>
    </xdr:from>
    <xdr:to>
      <xdr:col>5</xdr:col>
      <xdr:colOff>694766</xdr:colOff>
      <xdr:row>15</xdr:row>
      <xdr:rowOff>134470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4130489" y="2681007"/>
          <a:ext cx="336177" cy="358588"/>
        </a:xfrm>
        <a:prstGeom prst="rightArrow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800" b="1" u="none"/>
        </a:p>
      </xdr:txBody>
    </xdr:sp>
    <xdr:clientData/>
  </xdr:twoCellAnchor>
  <xdr:twoCellAnchor>
    <xdr:from>
      <xdr:col>5</xdr:col>
      <xdr:colOff>369794</xdr:colOff>
      <xdr:row>20</xdr:row>
      <xdr:rowOff>11206</xdr:rowOff>
    </xdr:from>
    <xdr:to>
      <xdr:col>5</xdr:col>
      <xdr:colOff>705971</xdr:colOff>
      <xdr:row>21</xdr:row>
      <xdr:rowOff>179294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4141694" y="3878356"/>
          <a:ext cx="336177" cy="358588"/>
        </a:xfrm>
        <a:prstGeom prst="rightArrow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800" b="1" u="none"/>
        </a:p>
      </xdr:txBody>
    </xdr:sp>
    <xdr:clientData/>
  </xdr:twoCellAnchor>
  <xdr:twoCellAnchor>
    <xdr:from>
      <xdr:col>10</xdr:col>
      <xdr:colOff>381000</xdr:colOff>
      <xdr:row>13</xdr:row>
      <xdr:rowOff>134471</xdr:rowOff>
    </xdr:from>
    <xdr:to>
      <xdr:col>10</xdr:col>
      <xdr:colOff>717177</xdr:colOff>
      <xdr:row>15</xdr:row>
      <xdr:rowOff>112059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7924800" y="2658596"/>
          <a:ext cx="336177" cy="358588"/>
        </a:xfrm>
        <a:prstGeom prst="rightArrow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800" b="1" u="none"/>
        </a:p>
      </xdr:txBody>
    </xdr:sp>
    <xdr:clientData/>
  </xdr:twoCellAnchor>
  <xdr:twoCellAnchor>
    <xdr:from>
      <xdr:col>1</xdr:col>
      <xdr:colOff>33617</xdr:colOff>
      <xdr:row>19</xdr:row>
      <xdr:rowOff>22411</xdr:rowOff>
    </xdr:from>
    <xdr:to>
      <xdr:col>4</xdr:col>
      <xdr:colOff>840440</xdr:colOff>
      <xdr:row>22</xdr:row>
      <xdr:rowOff>112059</xdr:rowOff>
    </xdr:to>
    <xdr:sp macro="" textlink="">
      <xdr:nvSpPr>
        <xdr:cNvPr id="9" name="ZoneTexte 8"/>
        <xdr:cNvSpPr txBox="1"/>
      </xdr:nvSpPr>
      <xdr:spPr>
        <a:xfrm>
          <a:off x="757517" y="3699061"/>
          <a:ext cx="2978523" cy="6611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Le</a:t>
          </a:r>
          <a:r>
            <a:rPr lang="fr-FR" sz="900" baseline="0"/>
            <a:t> ROE mesure la rentabilité des capitaux propres. Il est un outil de mesure de la performance de l'entreprise et d'évaluation de l'attractivité financière de l'entreprises pour les investisseurs.</a:t>
          </a:r>
          <a:endParaRPr lang="fr-FR" sz="900"/>
        </a:p>
      </xdr:txBody>
    </xdr:sp>
    <xdr:clientData/>
  </xdr:twoCellAnchor>
  <xdr:twoCellAnchor>
    <xdr:from>
      <xdr:col>6</xdr:col>
      <xdr:colOff>156881</xdr:colOff>
      <xdr:row>19</xdr:row>
      <xdr:rowOff>56030</xdr:rowOff>
    </xdr:from>
    <xdr:to>
      <xdr:col>9</xdr:col>
      <xdr:colOff>470645</xdr:colOff>
      <xdr:row>22</xdr:row>
      <xdr:rowOff>112060</xdr:rowOff>
    </xdr:to>
    <xdr:sp macro="" textlink="">
      <xdr:nvSpPr>
        <xdr:cNvPr id="10" name="ZoneTexte 9"/>
        <xdr:cNvSpPr txBox="1"/>
      </xdr:nvSpPr>
      <xdr:spPr>
        <a:xfrm>
          <a:off x="4652681" y="3732680"/>
          <a:ext cx="2485464" cy="627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900"/>
        </a:p>
      </xdr:txBody>
    </xdr:sp>
    <xdr:clientData/>
  </xdr:twoCellAnchor>
  <xdr:twoCellAnchor>
    <xdr:from>
      <xdr:col>11</xdr:col>
      <xdr:colOff>22413</xdr:colOff>
      <xdr:row>13</xdr:row>
      <xdr:rowOff>56030</xdr:rowOff>
    </xdr:from>
    <xdr:to>
      <xdr:col>14</xdr:col>
      <xdr:colOff>593910</xdr:colOff>
      <xdr:row>16</xdr:row>
      <xdr:rowOff>190499</xdr:rowOff>
    </xdr:to>
    <xdr:sp macro="" textlink="">
      <xdr:nvSpPr>
        <xdr:cNvPr id="11" name="ZoneTexte 10"/>
        <xdr:cNvSpPr txBox="1"/>
      </xdr:nvSpPr>
      <xdr:spPr>
        <a:xfrm>
          <a:off x="8290113" y="2580155"/>
          <a:ext cx="2743197" cy="70596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Etudier</a:t>
          </a:r>
          <a:r>
            <a:rPr lang="fr-FR" sz="900" baseline="0"/>
            <a:t> les délais de paiement permet de savoir  combien l'entreprise met de temps à payer ses fournisseurs et inversement. Comparer les  deux valeurs est intéressant pour comprendre son besoin de financement.</a:t>
          </a:r>
          <a:endParaRPr lang="fr-FR" sz="900"/>
        </a:p>
      </xdr:txBody>
    </xdr:sp>
    <xdr:clientData/>
  </xdr:twoCellAnchor>
  <xdr:twoCellAnchor>
    <xdr:from>
      <xdr:col>6</xdr:col>
      <xdr:colOff>145677</xdr:colOff>
      <xdr:row>19</xdr:row>
      <xdr:rowOff>56030</xdr:rowOff>
    </xdr:from>
    <xdr:to>
      <xdr:col>9</xdr:col>
      <xdr:colOff>784412</xdr:colOff>
      <xdr:row>22</xdr:row>
      <xdr:rowOff>134471</xdr:rowOff>
    </xdr:to>
    <xdr:sp macro="" textlink="">
      <xdr:nvSpPr>
        <xdr:cNvPr id="12" name="ZoneTexte 11"/>
        <xdr:cNvSpPr txBox="1"/>
      </xdr:nvSpPr>
      <xdr:spPr>
        <a:xfrm>
          <a:off x="4641477" y="3732680"/>
          <a:ext cx="2810435" cy="6499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L'analyse du compte de résultat permet de</a:t>
          </a:r>
          <a:r>
            <a:rPr lang="fr-FR" sz="900" baseline="0"/>
            <a:t> déterminer comment l'entreprise crée de la richesse, sa marge ainsi que comment sont réparties ses dépenses.</a:t>
          </a:r>
          <a:endParaRPr lang="fr-FR" sz="9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35720</xdr:colOff>
      <xdr:row>1</xdr:row>
      <xdr:rowOff>202407</xdr:rowOff>
    </xdr:from>
    <xdr:to>
      <xdr:col>7</xdr:col>
      <xdr:colOff>1034143</xdr:colOff>
      <xdr:row>4</xdr:row>
      <xdr:rowOff>95250</xdr:rowOff>
    </xdr:to>
    <xdr:sp macro="" textlink="">
      <xdr:nvSpPr>
        <xdr:cNvPr id="2" name="Rectangle à coins arrondis 1"/>
        <xdr:cNvSpPr/>
      </xdr:nvSpPr>
      <xdr:spPr>
        <a:xfrm>
          <a:off x="11541920" y="392907"/>
          <a:ext cx="998423" cy="550068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none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20</xdr:row>
      <xdr:rowOff>166687</xdr:rowOff>
    </xdr:from>
    <xdr:to>
      <xdr:col>4</xdr:col>
      <xdr:colOff>1066800</xdr:colOff>
      <xdr:row>35</xdr:row>
      <xdr:rowOff>52387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1176337</xdr:colOff>
      <xdr:row>20</xdr:row>
      <xdr:rowOff>90486</xdr:rowOff>
    </xdr:from>
    <xdr:to>
      <xdr:col>7</xdr:col>
      <xdr:colOff>109537</xdr:colOff>
      <xdr:row>35</xdr:row>
      <xdr:rowOff>114299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593911</xdr:colOff>
      <xdr:row>2</xdr:row>
      <xdr:rowOff>280147</xdr:rowOff>
    </xdr:from>
    <xdr:to>
      <xdr:col>6</xdr:col>
      <xdr:colOff>686918</xdr:colOff>
      <xdr:row>4</xdr:row>
      <xdr:rowOff>211230</xdr:rowOff>
    </xdr:to>
    <xdr:sp macro="" textlink="">
      <xdr:nvSpPr>
        <xdr:cNvPr id="4" name="Rectangle à coins arrondis 3"/>
        <xdr:cNvSpPr/>
      </xdr:nvSpPr>
      <xdr:spPr>
        <a:xfrm>
          <a:off x="8813986" y="727822"/>
          <a:ext cx="855007" cy="426383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none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153080</xdr:colOff>
      <xdr:row>3</xdr:row>
      <xdr:rowOff>170769</xdr:rowOff>
    </xdr:from>
    <xdr:to>
      <xdr:col>12</xdr:col>
      <xdr:colOff>155801</xdr:colOff>
      <xdr:row>17</xdr:row>
      <xdr:rowOff>138112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27215</xdr:rowOff>
    </xdr:from>
    <xdr:to>
      <xdr:col>1</xdr:col>
      <xdr:colOff>855007</xdr:colOff>
      <xdr:row>18</xdr:row>
      <xdr:rowOff>81563</xdr:rowOff>
    </xdr:to>
    <xdr:sp macro="" textlink="">
      <xdr:nvSpPr>
        <xdr:cNvPr id="3" name="Rectangle à coins arrondis 2"/>
        <xdr:cNvSpPr/>
      </xdr:nvSpPr>
      <xdr:spPr>
        <a:xfrm>
          <a:off x="723900" y="3170465"/>
          <a:ext cx="855007" cy="435348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none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104321</xdr:colOff>
      <xdr:row>6</xdr:row>
      <xdr:rowOff>91848</xdr:rowOff>
    </xdr:from>
    <xdr:to>
      <xdr:col>12</xdr:col>
      <xdr:colOff>40821</xdr:colOff>
      <xdr:row>17</xdr:row>
      <xdr:rowOff>4762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122464</xdr:colOff>
      <xdr:row>2</xdr:row>
      <xdr:rowOff>149678</xdr:rowOff>
    </xdr:from>
    <xdr:to>
      <xdr:col>6</xdr:col>
      <xdr:colOff>215471</xdr:colOff>
      <xdr:row>4</xdr:row>
      <xdr:rowOff>108776</xdr:rowOff>
    </xdr:to>
    <xdr:sp macro="" textlink="">
      <xdr:nvSpPr>
        <xdr:cNvPr id="3" name="Rectangle à coins arrondis 2"/>
        <xdr:cNvSpPr/>
      </xdr:nvSpPr>
      <xdr:spPr>
        <a:xfrm>
          <a:off x="6894739" y="530678"/>
          <a:ext cx="816907" cy="435348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none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7</xdr:row>
      <xdr:rowOff>180975</xdr:rowOff>
    </xdr:from>
    <xdr:to>
      <xdr:col>11</xdr:col>
      <xdr:colOff>647700</xdr:colOff>
      <xdr:row>26</xdr:row>
      <xdr:rowOff>14287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41463</xdr:colOff>
      <xdr:row>3</xdr:row>
      <xdr:rowOff>102535</xdr:rowOff>
    </xdr:from>
    <xdr:to>
      <xdr:col>7</xdr:col>
      <xdr:colOff>134470</xdr:colOff>
      <xdr:row>5</xdr:row>
      <xdr:rowOff>89648</xdr:rowOff>
    </xdr:to>
    <xdr:sp macro="" textlink="">
      <xdr:nvSpPr>
        <xdr:cNvPr id="3" name="Rectangle à coins arrondis 2"/>
        <xdr:cNvSpPr/>
      </xdr:nvSpPr>
      <xdr:spPr>
        <a:xfrm>
          <a:off x="7070913" y="797860"/>
          <a:ext cx="816907" cy="434788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none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178592</xdr:colOff>
      <xdr:row>37</xdr:row>
      <xdr:rowOff>98821</xdr:rowOff>
    </xdr:from>
    <xdr:to>
      <xdr:col>13</xdr:col>
      <xdr:colOff>380999</xdr:colOff>
      <xdr:row>55</xdr:row>
      <xdr:rowOff>166687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762000</xdr:colOff>
      <xdr:row>0</xdr:row>
      <xdr:rowOff>155864</xdr:rowOff>
    </xdr:from>
    <xdr:to>
      <xdr:col>7</xdr:col>
      <xdr:colOff>560598</xdr:colOff>
      <xdr:row>2</xdr:row>
      <xdr:rowOff>140939</xdr:rowOff>
    </xdr:to>
    <xdr:sp macro="" textlink="">
      <xdr:nvSpPr>
        <xdr:cNvPr id="3" name="Rectangle à coins arrondis 2"/>
        <xdr:cNvSpPr/>
      </xdr:nvSpPr>
      <xdr:spPr>
        <a:xfrm>
          <a:off x="8905875" y="155864"/>
          <a:ext cx="846348" cy="442275"/>
        </a:xfrm>
        <a:prstGeom prst="round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none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B7:H73" totalsRowShown="0" headerRowDxfId="31" headerRowBorderDxfId="30" tableBorderDxfId="29">
  <autoFilter ref="B7:H73"/>
  <tableColumns count="7">
    <tableColumn id="1" name="N° page" dataDxfId="28"/>
    <tableColumn id="3" name="N° de ligne" dataDxfId="27"/>
    <tableColumn id="4" name="Intitulé" dataDxfId="26"/>
    <tableColumn id="5" name="Type de valeur" dataDxfId="25"/>
    <tableColumn id="6" name="N" dataDxfId="24"/>
    <tableColumn id="7" name="N - 1" dataDxfId="23"/>
    <tableColumn id="8" name="N - 2" data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B8:D10" totalsRowShown="0" headerRowDxfId="13" dataDxfId="11" headerRowBorderDxfId="12">
  <tableColumns count="3">
    <tableColumn id="1" name="Exercice" dataDxfId="10"/>
    <tableColumn id="2" name="N" dataDxfId="9">
      <calculatedColumnFormula>IF(OR(B8="",C7=""),"",IF(B8&gt;C7,"Le délai de paiement clients s'est dégradé","Le délai de paiement clients s'est amélioré"))</calculatedColumnFormula>
    </tableColumn>
    <tableColumn id="3" name="N-1" dataDxfId="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8" displayName="Tableau8" ref="B14:D16" totalsRowShown="0" headerRowDxfId="7" dataDxfId="5" headerRowBorderDxfId="6" tableBorderDxfId="4" totalsRowBorderDxfId="3">
  <tableColumns count="3">
    <tableColumn id="1" name="Exercice" dataDxfId="2"/>
    <tableColumn id="2" name="N" dataDxfId="1">
      <calculatedColumnFormula>IF(OR(C14="",D14=""),"",IF(C14&gt;D14,"Le délai de paiement fournisseur s'est dégradé","Le délai de paiement fournisseurs s'est amélioré"))</calculatedColumnFormula>
    </tableColumn>
    <tableColumn id="3" name="N-1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29"/>
  <sheetViews>
    <sheetView zoomScale="85" zoomScaleNormal="85" zoomScalePageLayoutView="85" workbookViewId="0">
      <selection activeCell="S5" sqref="S5"/>
    </sheetView>
  </sheetViews>
  <sheetFormatPr baseColWidth="10" defaultColWidth="10.85546875" defaultRowHeight="15" x14ac:dyDescent="0.25"/>
  <cols>
    <col min="1" max="4" width="10.85546875" style="4"/>
    <col min="5" max="5" width="13.140625" style="4" customWidth="1"/>
    <col min="6" max="9" width="10.85546875" style="4"/>
    <col min="10" max="10" width="13.140625" style="4" customWidth="1"/>
    <col min="11" max="16384" width="10.85546875" style="4"/>
  </cols>
  <sheetData>
    <row r="2" spans="2:15" ht="18.75" x14ac:dyDescent="0.3">
      <c r="B2" s="1" t="s">
        <v>0</v>
      </c>
      <c r="C2" s="1"/>
      <c r="D2" s="1"/>
      <c r="E2" s="1"/>
      <c r="F2" s="2"/>
      <c r="G2" s="3"/>
      <c r="H2" s="3"/>
    </row>
    <row r="4" spans="2:15" x14ac:dyDescent="0.25">
      <c r="B4" s="4" t="s">
        <v>1</v>
      </c>
    </row>
    <row r="6" spans="2:15" x14ac:dyDescent="0.25">
      <c r="B6" s="175" t="s">
        <v>2</v>
      </c>
      <c r="C6" s="176"/>
      <c r="D6" s="176"/>
      <c r="E6" s="5"/>
      <c r="F6" s="5"/>
      <c r="G6" s="5"/>
      <c r="H6" s="6"/>
    </row>
    <row r="7" spans="2:15" x14ac:dyDescent="0.25">
      <c r="B7" s="177" t="s">
        <v>3</v>
      </c>
      <c r="C7" s="178"/>
      <c r="D7" s="178"/>
      <c r="E7" s="178"/>
      <c r="F7" s="178"/>
      <c r="G7" s="178"/>
      <c r="H7" s="179"/>
      <c r="J7" s="4" t="s">
        <v>4</v>
      </c>
    </row>
    <row r="8" spans="2:15" x14ac:dyDescent="0.25">
      <c r="B8" s="177" t="s">
        <v>5</v>
      </c>
      <c r="C8" s="178"/>
      <c r="D8" s="178"/>
      <c r="E8" s="178"/>
      <c r="F8" s="178"/>
      <c r="G8" s="178"/>
      <c r="H8" s="179"/>
      <c r="J8" s="7"/>
    </row>
    <row r="9" spans="2:15" x14ac:dyDescent="0.25">
      <c r="B9" s="8" t="s">
        <v>6</v>
      </c>
      <c r="C9" s="9"/>
      <c r="D9" s="9"/>
      <c r="E9" s="9"/>
      <c r="F9" s="9"/>
      <c r="G9" s="9"/>
      <c r="H9" s="10"/>
      <c r="I9" s="7"/>
    </row>
    <row r="10" spans="2:15" x14ac:dyDescent="0.25">
      <c r="B10" s="180" t="s">
        <v>7</v>
      </c>
      <c r="C10" s="181"/>
      <c r="D10" s="181"/>
      <c r="E10" s="181"/>
      <c r="F10" s="181"/>
      <c r="G10" s="181"/>
      <c r="H10" s="182"/>
    </row>
    <row r="13" spans="2:15" x14ac:dyDescent="0.25">
      <c r="B13" s="172" t="s">
        <v>8</v>
      </c>
      <c r="C13" s="173"/>
      <c r="D13" s="173"/>
      <c r="E13" s="174"/>
      <c r="G13" s="172" t="s">
        <v>9</v>
      </c>
      <c r="H13" s="173"/>
      <c r="I13" s="173"/>
      <c r="J13" s="174"/>
      <c r="L13" s="172" t="s">
        <v>10</v>
      </c>
      <c r="M13" s="173"/>
      <c r="N13" s="173"/>
      <c r="O13" s="174"/>
    </row>
    <row r="14" spans="2:15" x14ac:dyDescent="0.25">
      <c r="B14" s="11"/>
      <c r="C14" s="12"/>
      <c r="D14" s="12"/>
      <c r="E14" s="13"/>
      <c r="G14" s="11"/>
      <c r="H14" s="12"/>
      <c r="I14" s="12"/>
      <c r="J14" s="13"/>
      <c r="L14" s="11"/>
      <c r="M14" s="12"/>
      <c r="N14" s="12"/>
      <c r="O14" s="13"/>
    </row>
    <row r="15" spans="2:15" x14ac:dyDescent="0.25">
      <c r="B15" s="11"/>
      <c r="C15" s="12"/>
      <c r="D15" s="12"/>
      <c r="E15" s="13"/>
      <c r="G15" s="11"/>
      <c r="H15" s="12"/>
      <c r="I15" s="12"/>
      <c r="J15" s="13"/>
      <c r="L15" s="11"/>
      <c r="M15" s="12"/>
      <c r="N15" s="12"/>
      <c r="O15" s="13"/>
    </row>
    <row r="16" spans="2:15" x14ac:dyDescent="0.25">
      <c r="B16" s="11"/>
      <c r="C16" s="12"/>
      <c r="D16" s="12"/>
      <c r="E16" s="13"/>
      <c r="G16" s="11"/>
      <c r="H16" s="12"/>
      <c r="I16" s="12"/>
      <c r="J16" s="13"/>
      <c r="L16" s="11"/>
      <c r="M16" s="12"/>
      <c r="N16" s="12"/>
      <c r="O16" s="13"/>
    </row>
    <row r="17" spans="2:15" ht="15.75" thickBot="1" x14ac:dyDescent="0.3">
      <c r="B17" s="14"/>
      <c r="C17" s="15"/>
      <c r="D17" s="15"/>
      <c r="E17" s="16"/>
      <c r="G17" s="14"/>
      <c r="H17" s="15"/>
      <c r="I17" s="15"/>
      <c r="J17" s="16"/>
      <c r="L17" s="14"/>
      <c r="M17" s="15"/>
      <c r="N17" s="15"/>
      <c r="O17" s="16"/>
    </row>
    <row r="19" spans="2:15" x14ac:dyDescent="0.25">
      <c r="B19" s="172" t="s">
        <v>11</v>
      </c>
      <c r="C19" s="173"/>
      <c r="D19" s="173"/>
      <c r="E19" s="174"/>
      <c r="G19" s="172" t="s">
        <v>12</v>
      </c>
      <c r="H19" s="173"/>
      <c r="I19" s="173"/>
      <c r="J19" s="174"/>
    </row>
    <row r="20" spans="2:15" x14ac:dyDescent="0.25">
      <c r="B20" s="11"/>
      <c r="C20" s="12"/>
      <c r="D20" s="12"/>
      <c r="E20" s="13"/>
      <c r="G20" s="11"/>
      <c r="H20" s="12"/>
      <c r="I20" s="12"/>
      <c r="J20" s="13"/>
    </row>
    <row r="21" spans="2:15" x14ac:dyDescent="0.25">
      <c r="B21" s="11"/>
      <c r="C21" s="12"/>
      <c r="D21" s="12"/>
      <c r="E21" s="13"/>
      <c r="G21" s="11"/>
      <c r="H21" s="12"/>
      <c r="I21" s="12"/>
      <c r="J21" s="13"/>
    </row>
    <row r="22" spans="2:15" x14ac:dyDescent="0.25">
      <c r="B22" s="11"/>
      <c r="C22" s="12"/>
      <c r="D22" s="12"/>
      <c r="E22" s="13"/>
      <c r="G22" s="11"/>
      <c r="H22" s="12"/>
      <c r="I22" s="12"/>
      <c r="J22" s="13"/>
    </row>
    <row r="23" spans="2:15" ht="15.75" thickBot="1" x14ac:dyDescent="0.3">
      <c r="B23" s="14"/>
      <c r="C23" s="15"/>
      <c r="D23" s="15"/>
      <c r="E23" s="16"/>
      <c r="G23" s="14"/>
      <c r="H23" s="15"/>
      <c r="I23" s="15"/>
      <c r="J23" s="16"/>
    </row>
    <row r="29" spans="2:15" ht="26.25" x14ac:dyDescent="0.4">
      <c r="L29" s="17"/>
      <c r="M29" s="18"/>
      <c r="N29" s="18"/>
      <c r="O29" s="18"/>
    </row>
  </sheetData>
  <mergeCells count="9">
    <mergeCell ref="L13:O13"/>
    <mergeCell ref="B19:E19"/>
    <mergeCell ref="G19:J19"/>
    <mergeCell ref="B6:D6"/>
    <mergeCell ref="B7:H7"/>
    <mergeCell ref="B8:H8"/>
    <mergeCell ref="B10:H10"/>
    <mergeCell ref="B13:E13"/>
    <mergeCell ref="G13:J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AF141"/>
  <sheetViews>
    <sheetView tabSelected="1" zoomScale="70" zoomScaleNormal="70" zoomScalePageLayoutView="70" workbookViewId="0">
      <pane ySplit="7" topLeftCell="A8" activePane="bottomLeft" state="frozen"/>
      <selection pane="bottomLeft" activeCell="D78" sqref="D78"/>
    </sheetView>
  </sheetViews>
  <sheetFormatPr baseColWidth="10" defaultColWidth="11.42578125" defaultRowHeight="15" x14ac:dyDescent="0.25"/>
  <cols>
    <col min="1" max="1" width="11.42578125" style="4"/>
    <col min="2" max="2" width="13.140625" style="50" customWidth="1"/>
    <col min="3" max="3" width="16.42578125" style="51" bestFit="1" customWidth="1"/>
    <col min="4" max="4" width="73.28515625" customWidth="1"/>
    <col min="5" max="5" width="20" bestFit="1" customWidth="1"/>
    <col min="6" max="8" width="19.42578125" style="52" customWidth="1"/>
    <col min="9" max="32" width="11.42578125" style="4"/>
  </cols>
  <sheetData>
    <row r="1" spans="1:32" x14ac:dyDescent="0.25">
      <c r="B1" s="19"/>
      <c r="C1" s="20"/>
      <c r="D1" s="4"/>
      <c r="E1" s="4"/>
      <c r="F1" s="21"/>
      <c r="G1" s="21"/>
      <c r="H1" s="21"/>
    </row>
    <row r="2" spans="1:32" ht="21" x14ac:dyDescent="0.35">
      <c r="B2" s="19"/>
      <c r="C2" s="22"/>
      <c r="D2" s="23" t="s">
        <v>13</v>
      </c>
      <c r="E2" s="22"/>
      <c r="F2" s="22"/>
      <c r="G2" s="22"/>
      <c r="H2" s="22"/>
    </row>
    <row r="3" spans="1:32" x14ac:dyDescent="0.25">
      <c r="B3" s="19"/>
      <c r="C3" s="20"/>
      <c r="D3" s="4"/>
      <c r="E3" s="4"/>
      <c r="F3" s="21"/>
      <c r="G3" s="21"/>
      <c r="H3" s="21"/>
    </row>
    <row r="4" spans="1:32" ht="15.75" x14ac:dyDescent="0.25">
      <c r="B4" s="183" t="s">
        <v>14</v>
      </c>
      <c r="C4" s="183"/>
      <c r="D4" s="183"/>
      <c r="E4" s="183"/>
      <c r="F4" s="21"/>
      <c r="G4" s="21"/>
      <c r="H4" s="21"/>
    </row>
    <row r="5" spans="1:32" x14ac:dyDescent="0.25">
      <c r="B5" s="184" t="s">
        <v>15</v>
      </c>
      <c r="C5" s="184"/>
      <c r="D5" s="184"/>
      <c r="E5" s="184"/>
      <c r="F5" s="21"/>
      <c r="G5" s="21"/>
      <c r="H5" s="21"/>
    </row>
    <row r="6" spans="1:32" x14ac:dyDescent="0.25">
      <c r="B6" s="19"/>
      <c r="C6" s="20"/>
      <c r="D6" s="4"/>
      <c r="E6" s="4"/>
      <c r="F6" s="21"/>
      <c r="G6" s="21"/>
      <c r="H6" s="21"/>
    </row>
    <row r="7" spans="1:32" s="28" customFormat="1" ht="30" customHeight="1" x14ac:dyDescent="0.25">
      <c r="A7" s="24"/>
      <c r="B7" s="25" t="s">
        <v>16</v>
      </c>
      <c r="C7" s="25" t="s">
        <v>17</v>
      </c>
      <c r="D7" s="25" t="s">
        <v>18</v>
      </c>
      <c r="E7" s="25" t="s">
        <v>19</v>
      </c>
      <c r="F7" s="26" t="s">
        <v>20</v>
      </c>
      <c r="G7" s="26" t="s">
        <v>21</v>
      </c>
      <c r="H7" s="27" t="s">
        <v>22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</row>
    <row r="8" spans="1:32" ht="30" customHeight="1" x14ac:dyDescent="0.25">
      <c r="B8" s="29">
        <v>1</v>
      </c>
      <c r="C8" s="29" t="s">
        <v>23</v>
      </c>
      <c r="D8" s="30" t="s">
        <v>24</v>
      </c>
      <c r="E8" s="30"/>
      <c r="F8" s="31">
        <v>155170</v>
      </c>
      <c r="G8" s="31"/>
      <c r="H8" s="32"/>
    </row>
    <row r="9" spans="1:32" ht="30" customHeight="1" x14ac:dyDescent="0.25">
      <c r="B9" s="33">
        <v>1</v>
      </c>
      <c r="C9" s="33" t="s">
        <v>25</v>
      </c>
      <c r="D9" s="34" t="s">
        <v>26</v>
      </c>
      <c r="E9" s="34"/>
      <c r="F9" s="35">
        <v>1414823</v>
      </c>
      <c r="G9" s="35"/>
      <c r="H9" s="36"/>
    </row>
    <row r="10" spans="1:32" ht="30" customHeight="1" x14ac:dyDescent="0.25">
      <c r="B10" s="29">
        <v>1</v>
      </c>
      <c r="C10" s="29" t="s">
        <v>27</v>
      </c>
      <c r="D10" s="30" t="s">
        <v>28</v>
      </c>
      <c r="E10" s="30"/>
      <c r="F10" s="31">
        <v>0</v>
      </c>
      <c r="G10" s="31"/>
      <c r="H10" s="32"/>
    </row>
    <row r="11" spans="1:32" ht="30" customHeight="1" x14ac:dyDescent="0.25">
      <c r="B11" s="33">
        <v>1</v>
      </c>
      <c r="C11" s="33" t="s">
        <v>29</v>
      </c>
      <c r="D11" s="34" t="s">
        <v>30</v>
      </c>
      <c r="E11" s="34"/>
      <c r="F11" s="37">
        <v>1390240</v>
      </c>
      <c r="G11" s="37">
        <v>1635042</v>
      </c>
      <c r="H11" s="36"/>
    </row>
    <row r="12" spans="1:32" ht="30" customHeight="1" x14ac:dyDescent="0.25">
      <c r="B12" s="29">
        <v>1</v>
      </c>
      <c r="C12" s="29" t="s">
        <v>31</v>
      </c>
      <c r="D12" s="30" t="s">
        <v>32</v>
      </c>
      <c r="E12" s="30"/>
      <c r="F12" s="31">
        <v>215163</v>
      </c>
      <c r="G12" s="31"/>
      <c r="H12" s="32"/>
    </row>
    <row r="13" spans="1:32" ht="30" customHeight="1" x14ac:dyDescent="0.25">
      <c r="B13" s="33">
        <v>1</v>
      </c>
      <c r="C13" s="33" t="s">
        <v>33</v>
      </c>
      <c r="D13" s="34" t="s">
        <v>34</v>
      </c>
      <c r="E13" s="34"/>
      <c r="F13" s="35">
        <v>0</v>
      </c>
      <c r="G13" s="35"/>
      <c r="H13" s="36"/>
    </row>
    <row r="14" spans="1:32" ht="30" customHeight="1" x14ac:dyDescent="0.25">
      <c r="B14" s="29">
        <v>1</v>
      </c>
      <c r="C14" s="29" t="s">
        <v>35</v>
      </c>
      <c r="D14" s="30" t="s">
        <v>36</v>
      </c>
      <c r="E14" s="30"/>
      <c r="F14" s="31">
        <v>8275393</v>
      </c>
      <c r="G14" s="31"/>
      <c r="H14" s="32"/>
    </row>
    <row r="15" spans="1:32" ht="30" customHeight="1" x14ac:dyDescent="0.25">
      <c r="B15" s="33">
        <v>1</v>
      </c>
      <c r="C15" s="33" t="s">
        <v>37</v>
      </c>
      <c r="D15" s="34" t="s">
        <v>38</v>
      </c>
      <c r="E15" s="34"/>
      <c r="F15" s="35">
        <v>589938</v>
      </c>
      <c r="G15" s="35"/>
      <c r="H15" s="36"/>
    </row>
    <row r="16" spans="1:32" ht="30" customHeight="1" x14ac:dyDescent="0.25">
      <c r="B16" s="29">
        <v>1</v>
      </c>
      <c r="C16" s="29" t="s">
        <v>39</v>
      </c>
      <c r="D16" s="30" t="s">
        <v>40</v>
      </c>
      <c r="E16" s="30"/>
      <c r="F16" s="31">
        <v>34541</v>
      </c>
      <c r="G16" s="31"/>
      <c r="H16" s="32"/>
    </row>
    <row r="17" spans="2:8" ht="30" customHeight="1" x14ac:dyDescent="0.25">
      <c r="B17" s="33">
        <v>1</v>
      </c>
      <c r="C17" s="33" t="s">
        <v>41</v>
      </c>
      <c r="D17" s="34" t="s">
        <v>42</v>
      </c>
      <c r="E17" s="34"/>
      <c r="F17" s="35">
        <v>0</v>
      </c>
      <c r="G17" s="35"/>
      <c r="H17" s="36"/>
    </row>
    <row r="18" spans="2:8" ht="30" customHeight="1" x14ac:dyDescent="0.25">
      <c r="B18" s="29">
        <v>1</v>
      </c>
      <c r="C18" s="29" t="s">
        <v>43</v>
      </c>
      <c r="D18" s="30" t="s">
        <v>44</v>
      </c>
      <c r="E18" s="30"/>
      <c r="F18" s="31">
        <v>0</v>
      </c>
      <c r="G18" s="31"/>
      <c r="H18" s="32"/>
    </row>
    <row r="19" spans="2:8" ht="30" customHeight="1" x14ac:dyDescent="0.25">
      <c r="B19" s="33">
        <v>1</v>
      </c>
      <c r="C19" s="33" t="s">
        <v>45</v>
      </c>
      <c r="D19" s="34" t="s">
        <v>46</v>
      </c>
      <c r="E19" s="34"/>
      <c r="F19" s="35">
        <v>0</v>
      </c>
      <c r="G19" s="35"/>
      <c r="H19" s="36"/>
    </row>
    <row r="20" spans="2:8" ht="30" customHeight="1" x14ac:dyDescent="0.25">
      <c r="B20" s="29">
        <v>1</v>
      </c>
      <c r="C20" s="29" t="s">
        <v>47</v>
      </c>
      <c r="D20" s="30" t="s">
        <v>48</v>
      </c>
      <c r="E20" s="30"/>
      <c r="F20" s="31">
        <v>12075271</v>
      </c>
      <c r="G20" s="31">
        <v>12593278</v>
      </c>
      <c r="H20" s="32"/>
    </row>
    <row r="21" spans="2:8" ht="30" customHeight="1" x14ac:dyDescent="0.25">
      <c r="B21" s="33">
        <v>2</v>
      </c>
      <c r="C21" s="33" t="s">
        <v>49</v>
      </c>
      <c r="D21" s="34" t="s">
        <v>50</v>
      </c>
      <c r="E21" s="34"/>
      <c r="F21" s="35">
        <v>11450877</v>
      </c>
      <c r="G21" s="35">
        <v>11673695</v>
      </c>
      <c r="H21" s="36"/>
    </row>
    <row r="22" spans="2:8" ht="30" customHeight="1" x14ac:dyDescent="0.25">
      <c r="B22" s="29">
        <v>2</v>
      </c>
      <c r="C22" s="29" t="s">
        <v>51</v>
      </c>
      <c r="D22" s="30" t="s">
        <v>52</v>
      </c>
      <c r="E22" s="30"/>
      <c r="F22" s="31">
        <v>0</v>
      </c>
      <c r="G22" s="31"/>
      <c r="H22" s="32"/>
    </row>
    <row r="23" spans="2:8" ht="30" customHeight="1" x14ac:dyDescent="0.25">
      <c r="B23" s="33">
        <v>2</v>
      </c>
      <c r="C23" s="33" t="s">
        <v>53</v>
      </c>
      <c r="D23" s="34" t="s">
        <v>54</v>
      </c>
      <c r="E23" s="34"/>
      <c r="F23" s="35">
        <v>53393</v>
      </c>
      <c r="G23" s="35"/>
      <c r="H23" s="36"/>
    </row>
    <row r="24" spans="2:8" ht="30" customHeight="1" x14ac:dyDescent="0.25">
      <c r="B24" s="29">
        <v>2</v>
      </c>
      <c r="C24" s="29" t="s">
        <v>55</v>
      </c>
      <c r="D24" s="30" t="s">
        <v>56</v>
      </c>
      <c r="E24" s="30"/>
      <c r="F24" s="31">
        <v>0</v>
      </c>
      <c r="G24" s="31"/>
      <c r="H24" s="32"/>
    </row>
    <row r="25" spans="2:8" ht="30" customHeight="1" x14ac:dyDescent="0.25">
      <c r="B25" s="33">
        <v>2</v>
      </c>
      <c r="C25" s="33" t="s">
        <v>57</v>
      </c>
      <c r="D25" s="34" t="s">
        <v>58</v>
      </c>
      <c r="E25" s="34"/>
      <c r="F25" s="35">
        <v>0</v>
      </c>
      <c r="G25" s="35"/>
      <c r="H25" s="36"/>
    </row>
    <row r="26" spans="2:8" ht="30" customHeight="1" x14ac:dyDescent="0.25">
      <c r="B26" s="29">
        <v>2</v>
      </c>
      <c r="C26" s="29" t="s">
        <v>59</v>
      </c>
      <c r="D26" s="30" t="s">
        <v>60</v>
      </c>
      <c r="E26" s="30"/>
      <c r="F26" s="31">
        <v>0</v>
      </c>
      <c r="G26" s="31"/>
      <c r="H26" s="32"/>
    </row>
    <row r="27" spans="2:8" ht="30" customHeight="1" x14ac:dyDescent="0.25">
      <c r="B27" s="33">
        <v>2</v>
      </c>
      <c r="C27" s="33" t="s">
        <v>61</v>
      </c>
      <c r="D27" s="34" t="s">
        <v>62</v>
      </c>
      <c r="E27" s="34"/>
      <c r="F27" s="35">
        <v>24058</v>
      </c>
      <c r="G27" s="35"/>
      <c r="H27" s="36"/>
    </row>
    <row r="28" spans="2:8" ht="30" customHeight="1" x14ac:dyDescent="0.25">
      <c r="B28" s="29">
        <v>2</v>
      </c>
      <c r="C28" s="29" t="s">
        <v>63</v>
      </c>
      <c r="D28" s="30" t="s">
        <v>64</v>
      </c>
      <c r="E28" s="30"/>
      <c r="F28" s="31">
        <v>0</v>
      </c>
      <c r="G28" s="31"/>
      <c r="H28" s="32"/>
    </row>
    <row r="29" spans="2:8" ht="30" customHeight="1" x14ac:dyDescent="0.25">
      <c r="B29" s="33">
        <v>2</v>
      </c>
      <c r="C29" s="33" t="s">
        <v>65</v>
      </c>
      <c r="D29" s="34" t="s">
        <v>66</v>
      </c>
      <c r="E29" s="34"/>
      <c r="F29" s="37">
        <v>213689</v>
      </c>
      <c r="G29" s="37">
        <v>245639</v>
      </c>
      <c r="H29" s="36"/>
    </row>
    <row r="30" spans="2:8" ht="30" customHeight="1" x14ac:dyDescent="0.25">
      <c r="B30" s="29">
        <v>2</v>
      </c>
      <c r="C30" s="29" t="s">
        <v>67</v>
      </c>
      <c r="D30" s="30" t="s">
        <v>68</v>
      </c>
      <c r="E30" s="30"/>
      <c r="F30" s="31">
        <v>321191</v>
      </c>
      <c r="G30" s="31"/>
      <c r="H30" s="32"/>
    </row>
    <row r="31" spans="2:8" ht="30" customHeight="1" x14ac:dyDescent="0.25">
      <c r="B31" s="33">
        <v>2</v>
      </c>
      <c r="C31" s="33" t="s">
        <v>69</v>
      </c>
      <c r="D31" s="34" t="s">
        <v>70</v>
      </c>
      <c r="E31" s="34"/>
      <c r="F31" s="35">
        <v>0</v>
      </c>
      <c r="G31" s="35"/>
      <c r="H31" s="36"/>
    </row>
    <row r="32" spans="2:8" ht="30" customHeight="1" x14ac:dyDescent="0.25">
      <c r="B32" s="29">
        <v>2</v>
      </c>
      <c r="C32" s="29" t="s">
        <v>71</v>
      </c>
      <c r="D32" s="30" t="s">
        <v>72</v>
      </c>
      <c r="E32" s="30"/>
      <c r="F32" s="31">
        <v>12061</v>
      </c>
      <c r="G32" s="31"/>
      <c r="H32" s="32"/>
    </row>
    <row r="33" spans="2:8" ht="30" customHeight="1" x14ac:dyDescent="0.25">
      <c r="B33" s="33">
        <v>2</v>
      </c>
      <c r="C33" s="33" t="s">
        <v>73</v>
      </c>
      <c r="D33" s="34" t="s">
        <v>74</v>
      </c>
      <c r="E33" s="34"/>
      <c r="F33" s="35">
        <v>0</v>
      </c>
      <c r="G33" s="35"/>
      <c r="H33" s="36"/>
    </row>
    <row r="34" spans="2:8" ht="30" customHeight="1" x14ac:dyDescent="0.25">
      <c r="B34" s="29">
        <v>2</v>
      </c>
      <c r="C34" s="29" t="s">
        <v>75</v>
      </c>
      <c r="D34" s="30" t="s">
        <v>76</v>
      </c>
      <c r="E34" s="30"/>
      <c r="F34" s="31">
        <v>0</v>
      </c>
      <c r="G34" s="31"/>
      <c r="H34" s="32"/>
    </row>
    <row r="35" spans="2:8" ht="30" customHeight="1" x14ac:dyDescent="0.25">
      <c r="B35" s="33">
        <v>3</v>
      </c>
      <c r="C35" s="33" t="s">
        <v>77</v>
      </c>
      <c r="D35" s="34" t="s">
        <v>78</v>
      </c>
      <c r="E35" s="34"/>
      <c r="F35" s="37">
        <v>6891095</v>
      </c>
      <c r="G35" s="37">
        <v>7260852</v>
      </c>
      <c r="H35" s="36"/>
    </row>
    <row r="36" spans="2:8" ht="30" customHeight="1" x14ac:dyDescent="0.25">
      <c r="B36" s="29">
        <v>3</v>
      </c>
      <c r="C36" s="29" t="s">
        <v>79</v>
      </c>
      <c r="D36" s="30" t="s">
        <v>80</v>
      </c>
      <c r="E36" s="30"/>
      <c r="F36" s="31">
        <v>0</v>
      </c>
      <c r="G36" s="31"/>
      <c r="H36" s="32"/>
    </row>
    <row r="37" spans="2:8" ht="24.95" customHeight="1" x14ac:dyDescent="0.25">
      <c r="B37" s="33">
        <v>3</v>
      </c>
      <c r="C37" s="33" t="s">
        <v>81</v>
      </c>
      <c r="D37" s="34" t="s">
        <v>82</v>
      </c>
      <c r="E37" s="34"/>
      <c r="F37" s="35">
        <v>0</v>
      </c>
      <c r="G37" s="35"/>
      <c r="H37" s="36"/>
    </row>
    <row r="38" spans="2:8" ht="24.95" customHeight="1" x14ac:dyDescent="0.25">
      <c r="B38" s="29">
        <v>3</v>
      </c>
      <c r="C38" s="29" t="s">
        <v>83</v>
      </c>
      <c r="D38" s="30" t="s">
        <v>84</v>
      </c>
      <c r="E38" s="30"/>
      <c r="F38" s="31">
        <v>0</v>
      </c>
      <c r="G38" s="31">
        <v>0</v>
      </c>
      <c r="H38" s="32"/>
    </row>
    <row r="39" spans="2:8" ht="24.95" customHeight="1" x14ac:dyDescent="0.25">
      <c r="B39" s="33">
        <v>3</v>
      </c>
      <c r="C39" s="33" t="s">
        <v>85</v>
      </c>
      <c r="D39" s="34" t="s">
        <v>86</v>
      </c>
      <c r="E39" s="34"/>
      <c r="F39" s="35">
        <v>0</v>
      </c>
      <c r="G39" s="35"/>
      <c r="H39" s="36"/>
    </row>
    <row r="40" spans="2:8" ht="24.95" customHeight="1" x14ac:dyDescent="0.25">
      <c r="B40" s="29">
        <v>3</v>
      </c>
      <c r="C40" s="29" t="s">
        <v>87</v>
      </c>
      <c r="D40" s="30" t="s">
        <v>88</v>
      </c>
      <c r="E40" s="30"/>
      <c r="F40" s="38">
        <v>1729337</v>
      </c>
      <c r="G40" s="38">
        <v>1728444</v>
      </c>
      <c r="H40" s="32"/>
    </row>
    <row r="41" spans="2:8" ht="24.95" customHeight="1" x14ac:dyDescent="0.25">
      <c r="B41" s="33">
        <v>3</v>
      </c>
      <c r="C41" s="33" t="s">
        <v>89</v>
      </c>
      <c r="D41" s="34" t="s">
        <v>90</v>
      </c>
      <c r="E41" s="34"/>
      <c r="F41" s="35">
        <v>-108881</v>
      </c>
      <c r="G41" s="35"/>
      <c r="H41" s="36"/>
    </row>
    <row r="42" spans="2:8" ht="24.95" customHeight="1" x14ac:dyDescent="0.25">
      <c r="B42" s="29">
        <v>3</v>
      </c>
      <c r="C42" s="29" t="s">
        <v>91</v>
      </c>
      <c r="D42" s="30" t="s">
        <v>92</v>
      </c>
      <c r="E42" s="39"/>
      <c r="F42" s="38">
        <v>1602976</v>
      </c>
      <c r="G42" s="38">
        <v>1515559</v>
      </c>
      <c r="H42" s="32"/>
    </row>
    <row r="43" spans="2:8" s="4" customFormat="1" ht="24.95" customHeight="1" x14ac:dyDescent="0.25">
      <c r="B43" s="33">
        <v>3</v>
      </c>
      <c r="C43" s="33" t="s">
        <v>93</v>
      </c>
      <c r="D43" s="34" t="s">
        <v>94</v>
      </c>
      <c r="E43" s="34"/>
      <c r="F43" s="35">
        <v>120525</v>
      </c>
      <c r="G43" s="35"/>
      <c r="H43" s="36"/>
    </row>
    <row r="44" spans="2:8" s="4" customFormat="1" ht="24.95" customHeight="1" x14ac:dyDescent="0.25">
      <c r="B44" s="29">
        <v>3</v>
      </c>
      <c r="C44" s="29" t="s">
        <v>95</v>
      </c>
      <c r="D44" s="30" t="s">
        <v>96</v>
      </c>
      <c r="E44" s="30"/>
      <c r="F44" s="31">
        <v>985254</v>
      </c>
      <c r="G44" s="31"/>
      <c r="H44" s="32"/>
    </row>
    <row r="45" spans="2:8" s="4" customFormat="1" ht="24.95" customHeight="1" x14ac:dyDescent="0.25">
      <c r="B45" s="33">
        <v>3</v>
      </c>
      <c r="C45" s="33" t="s">
        <v>97</v>
      </c>
      <c r="D45" s="34" t="s">
        <v>98</v>
      </c>
      <c r="E45" s="34"/>
      <c r="F45" s="35">
        <v>460682</v>
      </c>
      <c r="G45" s="35"/>
      <c r="H45" s="36"/>
    </row>
    <row r="46" spans="2:8" s="4" customFormat="1" ht="24.95" customHeight="1" x14ac:dyDescent="0.25">
      <c r="B46" s="29">
        <v>3</v>
      </c>
      <c r="C46" s="29" t="s">
        <v>99</v>
      </c>
      <c r="D46" s="30" t="s">
        <v>100</v>
      </c>
      <c r="E46" s="30"/>
      <c r="F46" s="31">
        <v>84228</v>
      </c>
      <c r="G46" s="31"/>
      <c r="H46" s="32"/>
    </row>
    <row r="47" spans="2:8" s="4" customFormat="1" ht="24.95" customHeight="1" x14ac:dyDescent="0.25">
      <c r="B47" s="33">
        <v>3</v>
      </c>
      <c r="C47" s="33" t="s">
        <v>101</v>
      </c>
      <c r="D47" s="34" t="s">
        <v>102</v>
      </c>
      <c r="E47" s="34"/>
      <c r="F47" s="35">
        <v>0</v>
      </c>
      <c r="G47" s="35"/>
      <c r="H47" s="36"/>
    </row>
    <row r="48" spans="2:8" s="4" customFormat="1" ht="24.95" customHeight="1" x14ac:dyDescent="0.25">
      <c r="B48" s="29">
        <v>3</v>
      </c>
      <c r="C48" s="29" t="s">
        <v>103</v>
      </c>
      <c r="D48" s="30" t="s">
        <v>104</v>
      </c>
      <c r="E48" s="30"/>
      <c r="F48" s="31">
        <v>4259</v>
      </c>
      <c r="G48" s="31"/>
      <c r="H48" s="32"/>
    </row>
    <row r="49" spans="2:8" s="4" customFormat="1" ht="24.95" customHeight="1" x14ac:dyDescent="0.25">
      <c r="B49" s="33">
        <v>3</v>
      </c>
      <c r="C49" s="33" t="s">
        <v>105</v>
      </c>
      <c r="D49" s="34" t="s">
        <v>106</v>
      </c>
      <c r="E49" s="34"/>
      <c r="F49" s="35">
        <v>53393</v>
      </c>
      <c r="G49" s="35"/>
      <c r="H49" s="36"/>
    </row>
    <row r="50" spans="2:8" s="4" customFormat="1" ht="24.95" customHeight="1" x14ac:dyDescent="0.25">
      <c r="B50" s="29">
        <v>3</v>
      </c>
      <c r="C50" s="29" t="s">
        <v>107</v>
      </c>
      <c r="D50" s="30" t="s">
        <v>108</v>
      </c>
      <c r="E50" s="30"/>
      <c r="F50" s="31">
        <v>443857</v>
      </c>
      <c r="G50" s="31"/>
      <c r="H50" s="32"/>
    </row>
    <row r="51" spans="2:8" s="4" customFormat="1" ht="24.95" customHeight="1" x14ac:dyDescent="0.25">
      <c r="B51" s="33">
        <v>3</v>
      </c>
      <c r="C51" s="33" t="s">
        <v>109</v>
      </c>
      <c r="D51" s="34" t="s">
        <v>110</v>
      </c>
      <c r="E51" s="34"/>
      <c r="F51" s="35">
        <v>41840</v>
      </c>
      <c r="G51" s="35"/>
      <c r="H51" s="36"/>
    </row>
    <row r="52" spans="2:8" s="4" customFormat="1" ht="24.95" customHeight="1" x14ac:dyDescent="0.25">
      <c r="B52" s="29">
        <v>3</v>
      </c>
      <c r="C52" s="29" t="s">
        <v>111</v>
      </c>
      <c r="D52" s="30" t="s">
        <v>112</v>
      </c>
      <c r="E52" s="30"/>
      <c r="F52" s="31">
        <v>2436261</v>
      </c>
      <c r="G52" s="31"/>
      <c r="H52" s="32"/>
    </row>
    <row r="53" spans="2:8" s="4" customFormat="1" ht="24.95" customHeight="1" x14ac:dyDescent="0.25">
      <c r="B53" s="33">
        <v>4</v>
      </c>
      <c r="C53" s="33" t="s">
        <v>113</v>
      </c>
      <c r="D53" s="34" t="s">
        <v>114</v>
      </c>
      <c r="E53" s="34"/>
      <c r="F53" s="35">
        <v>0</v>
      </c>
      <c r="G53" s="35"/>
      <c r="H53" s="36"/>
    </row>
    <row r="54" spans="2:8" s="4" customFormat="1" ht="24.95" customHeight="1" x14ac:dyDescent="0.25">
      <c r="B54" s="29">
        <v>4</v>
      </c>
      <c r="C54" s="29" t="s">
        <v>115</v>
      </c>
      <c r="D54" s="30" t="s">
        <v>116</v>
      </c>
      <c r="E54" s="30"/>
      <c r="F54" s="31">
        <v>825103</v>
      </c>
      <c r="G54" s="31"/>
      <c r="H54" s="32"/>
    </row>
    <row r="55" spans="2:8" s="4" customFormat="1" ht="24.95" customHeight="1" x14ac:dyDescent="0.25">
      <c r="B55" s="33">
        <v>4</v>
      </c>
      <c r="C55" s="33" t="s">
        <v>117</v>
      </c>
      <c r="D55" s="34" t="s">
        <v>118</v>
      </c>
      <c r="E55" s="34"/>
      <c r="F55" s="35">
        <v>1607182</v>
      </c>
      <c r="G55" s="35">
        <v>1832246</v>
      </c>
      <c r="H55" s="36"/>
    </row>
    <row r="56" spans="2:8" s="4" customFormat="1" ht="24.95" customHeight="1" x14ac:dyDescent="0.25">
      <c r="B56" s="29">
        <v>11</v>
      </c>
      <c r="C56" s="29" t="s">
        <v>119</v>
      </c>
      <c r="D56" s="30" t="s">
        <v>120</v>
      </c>
      <c r="E56" s="30"/>
      <c r="F56" s="31">
        <v>440547</v>
      </c>
      <c r="G56" s="31"/>
      <c r="H56" s="32"/>
    </row>
    <row r="57" spans="2:8" s="4" customFormat="1" ht="24.95" customHeight="1" x14ac:dyDescent="0.25">
      <c r="B57" s="33">
        <v>11</v>
      </c>
      <c r="C57" s="33" t="s">
        <v>121</v>
      </c>
      <c r="D57" s="34" t="s">
        <v>122</v>
      </c>
      <c r="E57" s="34"/>
      <c r="F57" s="35">
        <v>317678</v>
      </c>
      <c r="G57" s="35"/>
      <c r="H57" s="36"/>
    </row>
    <row r="58" spans="2:8" s="4" customFormat="1" ht="24.95" customHeight="1" x14ac:dyDescent="0.25">
      <c r="B58" s="29">
        <v>11</v>
      </c>
      <c r="C58" s="29" t="s">
        <v>123</v>
      </c>
      <c r="D58" s="30" t="s">
        <v>124</v>
      </c>
      <c r="E58" s="30"/>
      <c r="F58" s="31">
        <v>115773</v>
      </c>
      <c r="G58" s="31"/>
      <c r="H58" s="32"/>
    </row>
    <row r="59" spans="2:8" s="4" customFormat="1" ht="24.95" customHeight="1" x14ac:dyDescent="0.25">
      <c r="B59" s="33">
        <v>11</v>
      </c>
      <c r="C59" s="33" t="s">
        <v>125</v>
      </c>
      <c r="D59" s="34" t="s">
        <v>126</v>
      </c>
      <c r="E59" s="34"/>
      <c r="F59" s="37">
        <v>839904</v>
      </c>
      <c r="G59" s="37">
        <v>856816</v>
      </c>
      <c r="H59" s="36"/>
    </row>
    <row r="60" spans="2:8" s="4" customFormat="1" ht="24.95" customHeight="1" x14ac:dyDescent="0.25">
      <c r="B60" s="29">
        <v>11</v>
      </c>
      <c r="C60" s="29" t="s">
        <v>127</v>
      </c>
      <c r="D60" s="30" t="s">
        <v>128</v>
      </c>
      <c r="E60" s="30"/>
      <c r="F60" s="40">
        <v>638262</v>
      </c>
      <c r="G60" s="40">
        <v>540795</v>
      </c>
      <c r="H60" s="32"/>
    </row>
    <row r="61" spans="2:8" s="4" customFormat="1" ht="24.95" customHeight="1" x14ac:dyDescent="0.25">
      <c r="B61" s="33">
        <v>1</v>
      </c>
      <c r="C61" s="33" t="s">
        <v>129</v>
      </c>
      <c r="D61" s="41" t="s">
        <v>130</v>
      </c>
      <c r="E61" s="41"/>
      <c r="F61" s="37">
        <v>11920101</v>
      </c>
      <c r="G61" s="37">
        <v>12405770</v>
      </c>
      <c r="H61" s="36"/>
    </row>
    <row r="62" spans="2:8" s="4" customFormat="1" ht="24.95" customHeight="1" x14ac:dyDescent="0.25">
      <c r="B62" s="29">
        <v>1</v>
      </c>
      <c r="C62" s="42" t="s">
        <v>131</v>
      </c>
      <c r="D62" s="39" t="s">
        <v>132</v>
      </c>
      <c r="E62" s="39"/>
      <c r="F62" s="38">
        <v>26890</v>
      </c>
      <c r="G62" s="38">
        <v>25968</v>
      </c>
      <c r="H62" s="32"/>
    </row>
    <row r="63" spans="2:8" s="4" customFormat="1" ht="24.95" customHeight="1" x14ac:dyDescent="0.25">
      <c r="B63" s="33">
        <v>1</v>
      </c>
      <c r="C63" s="43" t="s">
        <v>133</v>
      </c>
      <c r="D63" s="41" t="s">
        <v>134</v>
      </c>
      <c r="E63" s="41" t="s">
        <v>135</v>
      </c>
      <c r="F63" s="37">
        <v>111290</v>
      </c>
      <c r="G63" s="37">
        <v>135134</v>
      </c>
      <c r="H63" s="36"/>
    </row>
    <row r="64" spans="2:8" s="4" customFormat="1" ht="24.95" customHeight="1" x14ac:dyDescent="0.25">
      <c r="B64" s="29">
        <v>1</v>
      </c>
      <c r="C64" s="42" t="s">
        <v>136</v>
      </c>
      <c r="D64" s="39" t="s">
        <v>137</v>
      </c>
      <c r="E64" s="39" t="s">
        <v>135</v>
      </c>
      <c r="F64" s="38">
        <v>16989</v>
      </c>
      <c r="G64" s="38">
        <v>26348</v>
      </c>
      <c r="H64" s="32"/>
    </row>
    <row r="65" spans="2:8" s="4" customFormat="1" ht="24.95" customHeight="1" x14ac:dyDescent="0.25">
      <c r="B65" s="33">
        <v>1</v>
      </c>
      <c r="C65" s="43" t="s">
        <v>138</v>
      </c>
      <c r="D65" s="41" t="s">
        <v>139</v>
      </c>
      <c r="E65" s="41" t="s">
        <v>135</v>
      </c>
      <c r="F65" s="37">
        <v>0</v>
      </c>
      <c r="G65" s="37">
        <v>0</v>
      </c>
      <c r="H65" s="36"/>
    </row>
    <row r="66" spans="2:8" s="4" customFormat="1" ht="24.95" customHeight="1" x14ac:dyDescent="0.25">
      <c r="B66" s="29">
        <v>1</v>
      </c>
      <c r="C66" s="42" t="s">
        <v>140</v>
      </c>
      <c r="D66" s="39" t="s">
        <v>141</v>
      </c>
      <c r="E66" s="39"/>
      <c r="F66" s="38">
        <v>0</v>
      </c>
      <c r="G66" s="38">
        <v>0</v>
      </c>
      <c r="H66" s="32"/>
    </row>
    <row r="67" spans="2:8" s="4" customFormat="1" ht="15.75" x14ac:dyDescent="0.25">
      <c r="B67" s="33">
        <v>1</v>
      </c>
      <c r="C67" s="43" t="s">
        <v>142</v>
      </c>
      <c r="D67" s="41" t="s">
        <v>143</v>
      </c>
      <c r="E67" s="41"/>
      <c r="F67" s="37">
        <v>0</v>
      </c>
      <c r="G67" s="37">
        <v>0</v>
      </c>
      <c r="H67" s="44"/>
    </row>
    <row r="68" spans="2:8" s="4" customFormat="1" ht="15.75" x14ac:dyDescent="0.25">
      <c r="B68" s="29">
        <v>1</v>
      </c>
      <c r="C68" s="42" t="s">
        <v>144</v>
      </c>
      <c r="D68" s="39" t="s">
        <v>145</v>
      </c>
      <c r="E68" s="39"/>
      <c r="F68" s="38">
        <v>0</v>
      </c>
      <c r="G68" s="38">
        <v>0</v>
      </c>
      <c r="H68" s="45"/>
    </row>
    <row r="69" spans="2:8" s="4" customFormat="1" ht="15.75" x14ac:dyDescent="0.25">
      <c r="B69" s="33">
        <v>4</v>
      </c>
      <c r="C69" s="33" t="s">
        <v>146</v>
      </c>
      <c r="D69" s="34" t="s">
        <v>147</v>
      </c>
      <c r="E69" s="34"/>
      <c r="F69" s="37">
        <v>2</v>
      </c>
      <c r="G69" s="37"/>
      <c r="H69" s="36"/>
    </row>
    <row r="70" spans="2:8" s="4" customFormat="1" ht="15.75" x14ac:dyDescent="0.25">
      <c r="B70" s="29">
        <v>4</v>
      </c>
      <c r="C70" s="29" t="s">
        <v>148</v>
      </c>
      <c r="D70" s="30" t="s">
        <v>149</v>
      </c>
      <c r="E70" s="30"/>
      <c r="F70" s="38">
        <v>3978</v>
      </c>
      <c r="G70" s="38">
        <v>367</v>
      </c>
      <c r="H70" s="32"/>
    </row>
    <row r="71" spans="2:8" s="4" customFormat="1" ht="15.75" x14ac:dyDescent="0.25">
      <c r="B71" s="33">
        <v>3</v>
      </c>
      <c r="C71" s="33" t="s">
        <v>150</v>
      </c>
      <c r="D71" s="34" t="s">
        <v>151</v>
      </c>
      <c r="E71" s="34"/>
      <c r="F71" s="37">
        <v>74153</v>
      </c>
      <c r="G71" s="37">
        <v>110483</v>
      </c>
      <c r="H71" s="36"/>
    </row>
    <row r="72" spans="2:8" s="4" customFormat="1" ht="15.75" x14ac:dyDescent="0.25">
      <c r="B72" s="29">
        <v>3</v>
      </c>
      <c r="C72" s="46" t="s">
        <v>152</v>
      </c>
      <c r="D72" s="47" t="s">
        <v>153</v>
      </c>
      <c r="E72" s="47"/>
      <c r="F72" s="38">
        <v>12</v>
      </c>
      <c r="G72" s="38">
        <v>39</v>
      </c>
      <c r="H72" s="48"/>
    </row>
    <row r="73" spans="2:8" s="4" customFormat="1" x14ac:dyDescent="0.25">
      <c r="B73" s="145">
        <v>3</v>
      </c>
      <c r="C73" s="146" t="s">
        <v>193</v>
      </c>
      <c r="D73" s="147" t="s">
        <v>194</v>
      </c>
      <c r="E73" s="151"/>
      <c r="F73" s="148">
        <v>12000</v>
      </c>
      <c r="G73" s="149"/>
      <c r="H73" s="150"/>
    </row>
    <row r="74" spans="2:8" s="4" customFormat="1" x14ac:dyDescent="0.25">
      <c r="B74" s="19"/>
      <c r="C74" s="20"/>
      <c r="F74" s="21"/>
      <c r="G74" s="21"/>
      <c r="H74" s="21"/>
    </row>
    <row r="75" spans="2:8" s="4" customFormat="1" x14ac:dyDescent="0.25">
      <c r="B75" s="19"/>
      <c r="C75" s="20"/>
      <c r="F75" s="21"/>
      <c r="G75" s="21"/>
      <c r="H75" s="21"/>
    </row>
    <row r="76" spans="2:8" s="4" customFormat="1" x14ac:dyDescent="0.25">
      <c r="B76" s="19"/>
      <c r="C76" s="20"/>
      <c r="F76" s="21"/>
      <c r="G76" s="21"/>
      <c r="H76" s="21"/>
    </row>
    <row r="77" spans="2:8" s="4" customFormat="1" x14ac:dyDescent="0.25">
      <c r="B77" s="19"/>
      <c r="C77" s="20"/>
      <c r="F77" s="21"/>
      <c r="G77" s="21"/>
      <c r="H77" s="21"/>
    </row>
    <row r="78" spans="2:8" s="4" customFormat="1" ht="15.75" x14ac:dyDescent="0.25">
      <c r="B78" s="19"/>
      <c r="C78" s="20"/>
      <c r="F78" s="49"/>
      <c r="G78" s="21"/>
      <c r="H78" s="21"/>
    </row>
    <row r="79" spans="2:8" s="4" customFormat="1" x14ac:dyDescent="0.25">
      <c r="B79" s="19"/>
      <c r="C79" s="20"/>
      <c r="F79" s="21"/>
      <c r="G79" s="21"/>
      <c r="H79" s="21"/>
    </row>
    <row r="80" spans="2:8" s="4" customFormat="1" x14ac:dyDescent="0.25">
      <c r="B80" s="19"/>
      <c r="C80" s="20"/>
      <c r="F80" s="21"/>
      <c r="G80" s="21"/>
      <c r="H80" s="21"/>
    </row>
    <row r="81" spans="2:8" s="4" customFormat="1" x14ac:dyDescent="0.25">
      <c r="B81" s="19"/>
      <c r="C81" s="20"/>
      <c r="F81" s="21"/>
      <c r="G81" s="21"/>
      <c r="H81" s="21"/>
    </row>
    <row r="82" spans="2:8" s="4" customFormat="1" x14ac:dyDescent="0.25">
      <c r="B82" s="19"/>
      <c r="C82" s="20"/>
      <c r="F82" s="21"/>
      <c r="G82" s="21"/>
      <c r="H82" s="21"/>
    </row>
    <row r="83" spans="2:8" s="4" customFormat="1" x14ac:dyDescent="0.25">
      <c r="B83" s="19"/>
      <c r="C83" s="20"/>
      <c r="F83" s="21"/>
      <c r="G83" s="21"/>
      <c r="H83" s="21"/>
    </row>
    <row r="84" spans="2:8" s="4" customFormat="1" x14ac:dyDescent="0.25">
      <c r="B84" s="19"/>
      <c r="C84" s="20"/>
      <c r="F84" s="21"/>
      <c r="G84" s="21"/>
      <c r="H84" s="21"/>
    </row>
    <row r="85" spans="2:8" s="4" customFormat="1" x14ac:dyDescent="0.25">
      <c r="B85" s="19"/>
      <c r="C85" s="20"/>
      <c r="F85" s="21"/>
      <c r="G85" s="21"/>
      <c r="H85" s="21"/>
    </row>
    <row r="86" spans="2:8" s="4" customFormat="1" x14ac:dyDescent="0.25">
      <c r="B86" s="19"/>
      <c r="C86" s="20"/>
      <c r="F86" s="21"/>
      <c r="G86" s="21"/>
      <c r="H86" s="21"/>
    </row>
    <row r="87" spans="2:8" s="4" customFormat="1" x14ac:dyDescent="0.25">
      <c r="B87" s="19"/>
      <c r="C87" s="20"/>
      <c r="F87" s="21"/>
      <c r="G87" s="21"/>
      <c r="H87" s="21"/>
    </row>
    <row r="88" spans="2:8" s="4" customFormat="1" x14ac:dyDescent="0.25">
      <c r="B88" s="19"/>
      <c r="C88" s="20"/>
      <c r="F88" s="21"/>
      <c r="G88" s="21"/>
      <c r="H88" s="21"/>
    </row>
    <row r="89" spans="2:8" s="4" customFormat="1" x14ac:dyDescent="0.25">
      <c r="B89" s="19"/>
      <c r="C89" s="20"/>
      <c r="F89" s="21"/>
      <c r="G89" s="21"/>
      <c r="H89" s="21"/>
    </row>
    <row r="90" spans="2:8" s="4" customFormat="1" x14ac:dyDescent="0.25">
      <c r="B90" s="19"/>
      <c r="C90" s="20"/>
      <c r="F90" s="21"/>
      <c r="G90" s="21"/>
      <c r="H90" s="21"/>
    </row>
    <row r="91" spans="2:8" s="4" customFormat="1" x14ac:dyDescent="0.25">
      <c r="B91" s="19"/>
      <c r="C91" s="20"/>
      <c r="F91" s="21"/>
      <c r="G91" s="21"/>
      <c r="H91" s="21"/>
    </row>
    <row r="92" spans="2:8" s="4" customFormat="1" x14ac:dyDescent="0.25">
      <c r="B92" s="19"/>
      <c r="C92" s="20"/>
      <c r="F92" s="21"/>
      <c r="G92" s="21"/>
      <c r="H92" s="21"/>
    </row>
    <row r="93" spans="2:8" s="4" customFormat="1" x14ac:dyDescent="0.25">
      <c r="B93" s="19"/>
      <c r="C93" s="20"/>
      <c r="F93" s="21"/>
      <c r="G93" s="21"/>
      <c r="H93" s="21"/>
    </row>
    <row r="94" spans="2:8" s="4" customFormat="1" x14ac:dyDescent="0.25">
      <c r="B94" s="19"/>
      <c r="C94" s="20"/>
      <c r="F94" s="21"/>
      <c r="G94" s="21"/>
      <c r="H94" s="21"/>
    </row>
    <row r="95" spans="2:8" s="4" customFormat="1" x14ac:dyDescent="0.25">
      <c r="B95" s="19"/>
      <c r="C95" s="20"/>
      <c r="F95" s="21"/>
      <c r="G95" s="21"/>
      <c r="H95" s="21"/>
    </row>
    <row r="96" spans="2:8" s="4" customFormat="1" x14ac:dyDescent="0.25">
      <c r="B96" s="19"/>
      <c r="C96" s="20"/>
      <c r="F96" s="21"/>
      <c r="G96" s="21"/>
      <c r="H96" s="21"/>
    </row>
    <row r="97" spans="2:8" s="4" customFormat="1" x14ac:dyDescent="0.25">
      <c r="B97" s="19"/>
      <c r="C97" s="20"/>
      <c r="F97" s="21"/>
      <c r="G97" s="21"/>
      <c r="H97" s="21"/>
    </row>
    <row r="98" spans="2:8" s="4" customFormat="1" x14ac:dyDescent="0.25">
      <c r="B98" s="19"/>
      <c r="C98" s="20"/>
      <c r="F98" s="21"/>
      <c r="G98" s="21"/>
      <c r="H98" s="21"/>
    </row>
    <row r="99" spans="2:8" s="4" customFormat="1" x14ac:dyDescent="0.25">
      <c r="B99" s="19"/>
      <c r="C99" s="20"/>
      <c r="F99" s="21"/>
      <c r="G99" s="21"/>
      <c r="H99" s="21"/>
    </row>
    <row r="100" spans="2:8" s="4" customFormat="1" x14ac:dyDescent="0.25">
      <c r="B100" s="19"/>
      <c r="C100" s="20"/>
      <c r="F100" s="21"/>
      <c r="G100" s="21"/>
      <c r="H100" s="21"/>
    </row>
    <row r="101" spans="2:8" s="4" customFormat="1" x14ac:dyDescent="0.25">
      <c r="B101" s="19"/>
      <c r="C101" s="20"/>
      <c r="F101" s="21"/>
      <c r="G101" s="21"/>
      <c r="H101" s="21"/>
    </row>
    <row r="102" spans="2:8" s="4" customFormat="1" x14ac:dyDescent="0.25">
      <c r="B102" s="19"/>
      <c r="C102" s="20"/>
      <c r="F102" s="21"/>
      <c r="G102" s="21"/>
      <c r="H102" s="21"/>
    </row>
    <row r="103" spans="2:8" s="4" customFormat="1" x14ac:dyDescent="0.25">
      <c r="B103" s="19"/>
      <c r="C103" s="20"/>
      <c r="F103" s="21"/>
      <c r="G103" s="21"/>
      <c r="H103" s="21"/>
    </row>
    <row r="104" spans="2:8" s="4" customFormat="1" x14ac:dyDescent="0.25">
      <c r="B104" s="19"/>
      <c r="C104" s="20"/>
      <c r="F104" s="21"/>
      <c r="G104" s="21"/>
      <c r="H104" s="21"/>
    </row>
    <row r="105" spans="2:8" s="4" customFormat="1" x14ac:dyDescent="0.25">
      <c r="B105" s="19"/>
      <c r="C105" s="20"/>
      <c r="F105" s="21"/>
      <c r="G105" s="21"/>
      <c r="H105" s="21"/>
    </row>
    <row r="106" spans="2:8" s="4" customFormat="1" x14ac:dyDescent="0.25">
      <c r="B106" s="19"/>
      <c r="C106" s="20"/>
      <c r="F106" s="21"/>
      <c r="G106" s="21"/>
      <c r="H106" s="21"/>
    </row>
    <row r="107" spans="2:8" s="4" customFormat="1" x14ac:dyDescent="0.25">
      <c r="B107" s="19"/>
      <c r="C107" s="20"/>
      <c r="F107" s="21"/>
      <c r="G107" s="21"/>
      <c r="H107" s="21"/>
    </row>
    <row r="108" spans="2:8" s="4" customFormat="1" x14ac:dyDescent="0.25">
      <c r="B108" s="19"/>
      <c r="C108" s="20"/>
      <c r="F108" s="21"/>
      <c r="G108" s="21"/>
      <c r="H108" s="21"/>
    </row>
    <row r="109" spans="2:8" s="4" customFormat="1" x14ac:dyDescent="0.25">
      <c r="B109" s="19"/>
      <c r="C109" s="20"/>
      <c r="F109" s="21"/>
      <c r="G109" s="21"/>
      <c r="H109" s="21"/>
    </row>
    <row r="110" spans="2:8" s="4" customFormat="1" x14ac:dyDescent="0.25">
      <c r="B110" s="19"/>
      <c r="C110" s="20"/>
      <c r="F110" s="21"/>
      <c r="G110" s="21"/>
      <c r="H110" s="21"/>
    </row>
    <row r="111" spans="2:8" s="4" customFormat="1" x14ac:dyDescent="0.25">
      <c r="B111" s="19"/>
      <c r="C111" s="20"/>
      <c r="F111" s="21"/>
      <c r="G111" s="21"/>
      <c r="H111" s="21"/>
    </row>
    <row r="112" spans="2:8" s="4" customFormat="1" x14ac:dyDescent="0.25">
      <c r="B112" s="19"/>
      <c r="C112" s="20"/>
      <c r="F112" s="21"/>
      <c r="G112" s="21"/>
      <c r="H112" s="21"/>
    </row>
    <row r="113" spans="2:8" s="4" customFormat="1" x14ac:dyDescent="0.25">
      <c r="B113" s="19"/>
      <c r="C113" s="20"/>
      <c r="F113" s="21"/>
      <c r="G113" s="21"/>
      <c r="H113" s="21"/>
    </row>
    <row r="114" spans="2:8" s="4" customFormat="1" x14ac:dyDescent="0.25">
      <c r="B114" s="19"/>
      <c r="C114" s="20"/>
      <c r="F114" s="21"/>
      <c r="G114" s="21"/>
      <c r="H114" s="21"/>
    </row>
    <row r="115" spans="2:8" s="4" customFormat="1" x14ac:dyDescent="0.25">
      <c r="B115" s="19"/>
      <c r="C115" s="20"/>
      <c r="F115" s="21"/>
      <c r="G115" s="21"/>
      <c r="H115" s="21"/>
    </row>
    <row r="116" spans="2:8" s="4" customFormat="1" x14ac:dyDescent="0.25">
      <c r="B116" s="19"/>
      <c r="C116" s="20"/>
      <c r="F116" s="21"/>
      <c r="G116" s="21"/>
      <c r="H116" s="21"/>
    </row>
    <row r="117" spans="2:8" s="4" customFormat="1" x14ac:dyDescent="0.25">
      <c r="B117" s="19"/>
      <c r="C117" s="20"/>
      <c r="F117" s="21"/>
      <c r="G117" s="21"/>
      <c r="H117" s="21"/>
    </row>
    <row r="118" spans="2:8" s="4" customFormat="1" x14ac:dyDescent="0.25">
      <c r="B118" s="19"/>
      <c r="C118" s="20"/>
      <c r="F118" s="21"/>
      <c r="G118" s="21"/>
      <c r="H118" s="21"/>
    </row>
    <row r="119" spans="2:8" s="4" customFormat="1" x14ac:dyDescent="0.25">
      <c r="B119" s="19"/>
      <c r="C119" s="20"/>
      <c r="F119" s="21"/>
      <c r="G119" s="21"/>
      <c r="H119" s="21"/>
    </row>
    <row r="120" spans="2:8" s="4" customFormat="1" x14ac:dyDescent="0.25">
      <c r="B120" s="19"/>
      <c r="C120" s="20"/>
      <c r="F120" s="21"/>
      <c r="G120" s="21"/>
      <c r="H120" s="21"/>
    </row>
    <row r="121" spans="2:8" s="4" customFormat="1" x14ac:dyDescent="0.25">
      <c r="B121" s="19"/>
      <c r="C121" s="20"/>
      <c r="F121" s="21"/>
      <c r="G121" s="21"/>
      <c r="H121" s="21"/>
    </row>
    <row r="122" spans="2:8" s="4" customFormat="1" x14ac:dyDescent="0.25">
      <c r="B122" s="19"/>
      <c r="C122" s="20"/>
      <c r="F122" s="21"/>
      <c r="G122" s="21"/>
      <c r="H122" s="21"/>
    </row>
    <row r="123" spans="2:8" s="4" customFormat="1" x14ac:dyDescent="0.25">
      <c r="B123" s="19"/>
      <c r="C123" s="20"/>
      <c r="F123" s="21"/>
      <c r="G123" s="21"/>
      <c r="H123" s="21"/>
    </row>
    <row r="124" spans="2:8" s="4" customFormat="1" x14ac:dyDescent="0.25">
      <c r="B124" s="19"/>
      <c r="C124" s="20"/>
      <c r="F124" s="21"/>
      <c r="G124" s="21"/>
      <c r="H124" s="21"/>
    </row>
    <row r="125" spans="2:8" s="4" customFormat="1" x14ac:dyDescent="0.25">
      <c r="B125" s="19"/>
      <c r="C125" s="20"/>
      <c r="F125" s="21"/>
      <c r="G125" s="21"/>
      <c r="H125" s="21"/>
    </row>
    <row r="126" spans="2:8" s="4" customFormat="1" x14ac:dyDescent="0.25">
      <c r="B126" s="19"/>
      <c r="C126" s="20"/>
      <c r="F126" s="21"/>
      <c r="G126" s="21"/>
      <c r="H126" s="21"/>
    </row>
    <row r="127" spans="2:8" s="4" customFormat="1" x14ac:dyDescent="0.25">
      <c r="B127" s="19"/>
      <c r="C127" s="20"/>
      <c r="F127" s="21"/>
      <c r="G127" s="21"/>
      <c r="H127" s="21"/>
    </row>
    <row r="128" spans="2:8" s="4" customFormat="1" x14ac:dyDescent="0.25">
      <c r="B128" s="19"/>
      <c r="C128" s="20"/>
      <c r="F128" s="21"/>
      <c r="G128" s="21"/>
      <c r="H128" s="21"/>
    </row>
    <row r="129" spans="2:8" s="4" customFormat="1" x14ac:dyDescent="0.25">
      <c r="B129" s="19"/>
      <c r="C129" s="20"/>
      <c r="F129" s="21"/>
      <c r="G129" s="21"/>
      <c r="H129" s="21"/>
    </row>
    <row r="130" spans="2:8" s="4" customFormat="1" x14ac:dyDescent="0.25">
      <c r="B130" s="19"/>
      <c r="C130" s="20"/>
      <c r="F130" s="21"/>
      <c r="G130" s="21"/>
      <c r="H130" s="21"/>
    </row>
    <row r="131" spans="2:8" s="4" customFormat="1" x14ac:dyDescent="0.25">
      <c r="B131" s="19"/>
      <c r="C131" s="20"/>
      <c r="F131" s="21"/>
      <c r="G131" s="21"/>
      <c r="H131" s="21"/>
    </row>
    <row r="132" spans="2:8" s="4" customFormat="1" x14ac:dyDescent="0.25">
      <c r="B132" s="19"/>
      <c r="C132" s="20"/>
      <c r="F132" s="21"/>
      <c r="G132" s="21"/>
      <c r="H132" s="21"/>
    </row>
    <row r="133" spans="2:8" s="4" customFormat="1" x14ac:dyDescent="0.25">
      <c r="B133" s="19"/>
      <c r="C133" s="20"/>
      <c r="F133" s="21"/>
      <c r="G133" s="21"/>
      <c r="H133" s="21"/>
    </row>
    <row r="134" spans="2:8" s="4" customFormat="1" x14ac:dyDescent="0.25">
      <c r="B134" s="19"/>
      <c r="C134" s="20"/>
      <c r="F134" s="21"/>
      <c r="G134" s="21"/>
      <c r="H134" s="21"/>
    </row>
    <row r="135" spans="2:8" s="4" customFormat="1" x14ac:dyDescent="0.25">
      <c r="B135" s="19"/>
      <c r="C135" s="20"/>
      <c r="F135" s="21"/>
      <c r="G135" s="21"/>
      <c r="H135" s="21"/>
    </row>
    <row r="136" spans="2:8" s="4" customFormat="1" x14ac:dyDescent="0.25">
      <c r="B136" s="19"/>
      <c r="C136" s="20"/>
      <c r="F136" s="21"/>
      <c r="G136" s="21"/>
      <c r="H136" s="21"/>
    </row>
    <row r="137" spans="2:8" s="4" customFormat="1" x14ac:dyDescent="0.25">
      <c r="B137" s="19"/>
      <c r="C137" s="20"/>
      <c r="F137" s="21"/>
      <c r="G137" s="21"/>
      <c r="H137" s="21"/>
    </row>
    <row r="138" spans="2:8" s="4" customFormat="1" x14ac:dyDescent="0.25">
      <c r="B138" s="19"/>
      <c r="C138" s="20"/>
      <c r="F138" s="21"/>
      <c r="G138" s="21"/>
      <c r="H138" s="21"/>
    </row>
    <row r="139" spans="2:8" s="4" customFormat="1" x14ac:dyDescent="0.25">
      <c r="B139" s="19"/>
      <c r="C139" s="20"/>
      <c r="F139" s="21"/>
      <c r="G139" s="21"/>
      <c r="H139" s="21"/>
    </row>
    <row r="140" spans="2:8" s="4" customFormat="1" x14ac:dyDescent="0.25">
      <c r="B140" s="19"/>
      <c r="C140" s="20"/>
      <c r="F140" s="21"/>
      <c r="G140" s="21"/>
      <c r="H140" s="21"/>
    </row>
    <row r="141" spans="2:8" s="4" customFormat="1" x14ac:dyDescent="0.25">
      <c r="B141" s="19"/>
      <c r="C141" s="20"/>
      <c r="F141" s="21"/>
      <c r="G141" s="21"/>
      <c r="H141" s="21"/>
    </row>
  </sheetData>
  <mergeCells count="2">
    <mergeCell ref="B4:E4"/>
    <mergeCell ref="B5:E5"/>
  </mergeCell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00"/>
  <sheetViews>
    <sheetView zoomScale="85" zoomScaleNormal="85" zoomScalePageLayoutView="85" workbookViewId="0">
      <selection activeCell="D10" sqref="D10"/>
    </sheetView>
  </sheetViews>
  <sheetFormatPr baseColWidth="10" defaultColWidth="11.42578125" defaultRowHeight="15" x14ac:dyDescent="0.25"/>
  <cols>
    <col min="1" max="1" width="11.42578125" style="4"/>
    <col min="2" max="2" width="27.85546875" bestFit="1" customWidth="1"/>
    <col min="3" max="3" width="13" bestFit="1" customWidth="1"/>
    <col min="5" max="5" width="60.140625" style="51" customWidth="1"/>
    <col min="14" max="14" width="11.42578125" style="4"/>
  </cols>
  <sheetData>
    <row r="1" spans="1:14" s="4" customFormat="1" x14ac:dyDescent="0.25">
      <c r="E1" s="20"/>
    </row>
    <row r="2" spans="1:14" s="4" customFormat="1" ht="20.25" customHeight="1" x14ac:dyDescent="0.35">
      <c r="A2" s="55"/>
      <c r="B2" s="185" t="s">
        <v>154</v>
      </c>
      <c r="C2" s="186"/>
      <c r="D2" s="186"/>
      <c r="E2" s="187"/>
    </row>
    <row r="3" spans="1:14" s="4" customFormat="1" ht="23.1" customHeight="1" thickBot="1" x14ac:dyDescent="0.3">
      <c r="A3" s="55"/>
      <c r="E3" s="20"/>
    </row>
    <row r="4" spans="1:14" ht="16.5" thickBot="1" x14ac:dyDescent="0.3">
      <c r="A4" s="55"/>
      <c r="B4" s="56" t="s">
        <v>155</v>
      </c>
      <c r="C4" s="57" t="s">
        <v>20</v>
      </c>
      <c r="D4" s="57" t="s">
        <v>156</v>
      </c>
      <c r="E4" s="58" t="s">
        <v>157</v>
      </c>
      <c r="F4" s="59"/>
      <c r="G4" s="4"/>
      <c r="H4" s="4"/>
      <c r="I4" s="4"/>
      <c r="J4" s="4"/>
      <c r="K4" s="4"/>
      <c r="L4" s="4"/>
      <c r="M4" s="4"/>
    </row>
    <row r="5" spans="1:14" s="66" customFormat="1" ht="18" customHeight="1" x14ac:dyDescent="0.25">
      <c r="A5" s="55"/>
      <c r="B5" s="60" t="s">
        <v>158</v>
      </c>
      <c r="C5" s="61">
        <f>C7-C6</f>
        <v>155170</v>
      </c>
      <c r="D5" s="62">
        <f>C5/$C$7</f>
        <v>1.2850229199824998E-2</v>
      </c>
      <c r="E5" s="63" t="s">
        <v>204</v>
      </c>
      <c r="F5" s="64"/>
      <c r="G5" s="65"/>
      <c r="H5" s="65"/>
      <c r="I5" s="65"/>
      <c r="J5" s="65"/>
      <c r="K5" s="65"/>
      <c r="L5" s="65"/>
      <c r="M5" s="65"/>
      <c r="N5" s="65"/>
    </row>
    <row r="6" spans="1:14" s="66" customFormat="1" ht="18" customHeight="1" x14ac:dyDescent="0.25">
      <c r="A6" s="55"/>
      <c r="B6" s="60" t="s">
        <v>159</v>
      </c>
      <c r="C6" s="61">
        <f>Saisie!F61</f>
        <v>11920101</v>
      </c>
      <c r="D6" s="67">
        <f t="shared" ref="D6:D7" si="0">C6/$C$7</f>
        <v>0.98714977080017496</v>
      </c>
      <c r="E6" s="68" t="s">
        <v>204</v>
      </c>
      <c r="F6" s="64"/>
      <c r="G6" s="65"/>
      <c r="H6" s="65"/>
      <c r="I6" s="65"/>
      <c r="J6" s="65"/>
      <c r="K6" s="65"/>
      <c r="L6" s="65"/>
      <c r="M6" s="65"/>
      <c r="N6" s="65"/>
    </row>
    <row r="7" spans="1:14" s="66" customFormat="1" ht="18" customHeight="1" x14ac:dyDescent="0.25">
      <c r="A7" s="55"/>
      <c r="B7" s="60" t="s">
        <v>48</v>
      </c>
      <c r="C7" s="61">
        <f>Saisie!F20</f>
        <v>12075271</v>
      </c>
      <c r="D7" s="67">
        <f t="shared" si="0"/>
        <v>1</v>
      </c>
      <c r="E7" s="69"/>
      <c r="F7" s="64"/>
      <c r="G7" s="65"/>
      <c r="H7" s="65"/>
      <c r="I7" s="65"/>
      <c r="J7" s="65"/>
      <c r="K7" s="65"/>
      <c r="L7" s="65"/>
      <c r="M7" s="65"/>
      <c r="N7" s="65"/>
    </row>
    <row r="8" spans="1:14" s="65" customFormat="1" ht="18" customHeight="1" thickBot="1" x14ac:dyDescent="0.3">
      <c r="A8" s="55"/>
      <c r="C8" s="70"/>
      <c r="D8" s="71"/>
      <c r="E8" s="72"/>
      <c r="F8" s="64"/>
    </row>
    <row r="9" spans="1:14" s="66" customFormat="1" ht="18" customHeight="1" x14ac:dyDescent="0.25">
      <c r="A9" s="55"/>
      <c r="B9" s="60" t="s">
        <v>160</v>
      </c>
      <c r="C9" s="61">
        <f>C12-(C11+C10)</f>
        <v>11920102</v>
      </c>
      <c r="D9" s="73">
        <f>C9/$C$12</f>
        <v>0.98714985361405139</v>
      </c>
      <c r="E9" s="74"/>
      <c r="F9" s="64"/>
      <c r="G9" s="65"/>
      <c r="H9" s="65"/>
      <c r="I9" s="65"/>
      <c r="J9" s="65"/>
      <c r="K9" s="65"/>
      <c r="L9" s="65"/>
      <c r="M9" s="65"/>
      <c r="N9" s="65"/>
    </row>
    <row r="10" spans="1:14" s="66" customFormat="1" ht="18" customHeight="1" x14ac:dyDescent="0.25">
      <c r="A10" s="55"/>
      <c r="B10" s="60" t="s">
        <v>161</v>
      </c>
      <c r="C10" s="61">
        <f>Saisie!F63+Saisie!F64</f>
        <v>128279</v>
      </c>
      <c r="D10" s="75">
        <f>C10/$C$12</f>
        <v>1.0623281249754146E-2</v>
      </c>
      <c r="E10" s="76" t="s">
        <v>205</v>
      </c>
      <c r="F10" s="65"/>
      <c r="G10" s="65"/>
      <c r="H10" s="65"/>
      <c r="I10" s="65"/>
      <c r="J10" s="65"/>
      <c r="K10" s="65"/>
      <c r="L10" s="65"/>
      <c r="M10" s="65"/>
      <c r="N10" s="65"/>
    </row>
    <row r="11" spans="1:14" s="66" customFormat="1" ht="18" customHeight="1" x14ac:dyDescent="0.25">
      <c r="A11" s="55"/>
      <c r="B11" s="60" t="s">
        <v>162</v>
      </c>
      <c r="C11" s="61">
        <f>Saisie!F62</f>
        <v>26890</v>
      </c>
      <c r="D11" s="73">
        <f t="shared" ref="D11:D12" si="1">C11/$C$12</f>
        <v>2.2268651361944591E-3</v>
      </c>
      <c r="E11" s="69"/>
      <c r="F11" s="64"/>
      <c r="G11" s="65"/>
      <c r="H11" s="65"/>
      <c r="I11" s="65"/>
      <c r="J11" s="65"/>
      <c r="K11" s="65"/>
      <c r="L11" s="65"/>
      <c r="M11" s="65"/>
      <c r="N11" s="65"/>
    </row>
    <row r="12" spans="1:14" s="66" customFormat="1" ht="18" customHeight="1" thickBot="1" x14ac:dyDescent="0.3">
      <c r="A12" s="55"/>
      <c r="B12" s="60" t="s">
        <v>163</v>
      </c>
      <c r="C12" s="61">
        <f>Saisie!F20</f>
        <v>12075271</v>
      </c>
      <c r="D12" s="67">
        <f t="shared" si="1"/>
        <v>1</v>
      </c>
      <c r="E12" s="77"/>
      <c r="F12" s="64"/>
      <c r="G12" s="65"/>
      <c r="H12" s="65"/>
      <c r="I12" s="65"/>
      <c r="J12" s="65"/>
      <c r="K12" s="65"/>
      <c r="L12" s="65"/>
      <c r="M12" s="65"/>
      <c r="N12" s="65"/>
    </row>
    <row r="13" spans="1:14" s="66" customFormat="1" ht="18" customHeight="1" x14ac:dyDescent="0.25">
      <c r="A13" s="55"/>
      <c r="B13" s="65"/>
      <c r="C13" s="70"/>
      <c r="D13" s="71"/>
      <c r="E13" s="78"/>
      <c r="F13" s="64"/>
      <c r="G13" s="65"/>
      <c r="H13" s="65"/>
      <c r="I13" s="65"/>
      <c r="J13" s="65"/>
      <c r="K13" s="65"/>
      <c r="L13" s="65"/>
      <c r="M13" s="65"/>
      <c r="N13" s="65"/>
    </row>
    <row r="14" spans="1:14" s="66" customFormat="1" ht="18" customHeight="1" x14ac:dyDescent="0.25">
      <c r="A14" s="55"/>
      <c r="B14" s="60" t="s">
        <v>164</v>
      </c>
      <c r="C14" s="61">
        <f>Saisie!F9+Saisie!F65+Saisie!F66+Saisie!F67+Saisie!F68</f>
        <v>1414823</v>
      </c>
      <c r="D14" s="79">
        <f>C14/$C$18</f>
        <v>0.11716697703927308</v>
      </c>
      <c r="E14" s="76" t="s">
        <v>206</v>
      </c>
      <c r="F14" s="65"/>
      <c r="G14" s="65"/>
      <c r="H14" s="65"/>
      <c r="I14" s="65"/>
      <c r="J14" s="65"/>
      <c r="K14" s="65"/>
      <c r="L14" s="65"/>
      <c r="M14" s="65"/>
      <c r="N14" s="65"/>
    </row>
    <row r="15" spans="1:14" s="66" customFormat="1" ht="18" customHeight="1" x14ac:dyDescent="0.25">
      <c r="A15" s="55"/>
      <c r="B15" s="60" t="s">
        <v>165</v>
      </c>
      <c r="C15" s="61">
        <f>Saisie!F11+Saisie!F12</f>
        <v>1605403</v>
      </c>
      <c r="D15" s="79">
        <f>C15/$C$18</f>
        <v>0.13294964560215666</v>
      </c>
      <c r="E15" s="76"/>
      <c r="F15" s="65"/>
      <c r="G15" s="65"/>
      <c r="H15" s="65"/>
      <c r="I15" s="65"/>
      <c r="J15" s="65"/>
      <c r="K15" s="65"/>
      <c r="L15" s="65"/>
      <c r="M15" s="65"/>
      <c r="N15" s="65"/>
    </row>
    <row r="16" spans="1:14" s="66" customFormat="1" ht="18" customHeight="1" x14ac:dyDescent="0.25">
      <c r="A16" s="55"/>
      <c r="B16" s="60" t="s">
        <v>166</v>
      </c>
      <c r="C16" s="61">
        <f>Saisie!F14</f>
        <v>8275393</v>
      </c>
      <c r="D16" s="67">
        <f>C16/$C$18</f>
        <v>0.68531737300140094</v>
      </c>
      <c r="E16" s="69"/>
      <c r="F16" s="64"/>
      <c r="G16" s="65"/>
      <c r="H16" s="65"/>
      <c r="I16" s="65"/>
      <c r="J16" s="65"/>
      <c r="K16" s="65"/>
      <c r="L16" s="65"/>
      <c r="M16" s="65"/>
      <c r="N16" s="65"/>
    </row>
    <row r="17" spans="1:14" s="66" customFormat="1" ht="18" customHeight="1" x14ac:dyDescent="0.25">
      <c r="A17" s="55"/>
      <c r="B17" s="60" t="s">
        <v>167</v>
      </c>
      <c r="C17" s="61">
        <f>Saisie!F15</f>
        <v>589938</v>
      </c>
      <c r="D17" s="67">
        <f>C17/$C$18</f>
        <v>4.8855052611241602E-2</v>
      </c>
      <c r="E17" s="69"/>
      <c r="F17" s="64"/>
      <c r="G17" s="65"/>
      <c r="H17" s="65"/>
      <c r="I17" s="65"/>
      <c r="J17" s="65"/>
      <c r="K17" s="65"/>
      <c r="L17" s="65"/>
      <c r="M17" s="65"/>
      <c r="N17" s="65"/>
    </row>
    <row r="18" spans="1:14" s="66" customFormat="1" ht="18" customHeight="1" thickBot="1" x14ac:dyDescent="0.3">
      <c r="A18" s="55"/>
      <c r="B18" s="60" t="s">
        <v>163</v>
      </c>
      <c r="C18" s="61">
        <f>Saisie!F20</f>
        <v>12075271</v>
      </c>
      <c r="D18" s="67">
        <f>C18/$C$18</f>
        <v>1</v>
      </c>
      <c r="E18" s="80"/>
      <c r="F18" s="64"/>
      <c r="G18" s="65"/>
      <c r="H18" s="65"/>
      <c r="I18" s="65"/>
      <c r="J18" s="65"/>
      <c r="K18" s="65"/>
      <c r="L18" s="65"/>
      <c r="M18" s="65"/>
      <c r="N18" s="65"/>
    </row>
    <row r="19" spans="1:14" s="66" customFormat="1" ht="18" customHeight="1" x14ac:dyDescent="0.25">
      <c r="A19" s="55"/>
      <c r="B19" s="81"/>
      <c r="C19" s="82"/>
      <c r="D19" s="83"/>
      <c r="E19" s="84"/>
      <c r="F19" s="64"/>
      <c r="G19" s="65"/>
      <c r="H19" s="65"/>
      <c r="I19" s="65"/>
      <c r="J19" s="65"/>
      <c r="K19" s="65"/>
      <c r="L19" s="65"/>
      <c r="M19" s="65"/>
      <c r="N19" s="65"/>
    </row>
    <row r="20" spans="1:14" s="66" customFormat="1" ht="18" customHeight="1" x14ac:dyDescent="0.25">
      <c r="A20" s="55"/>
      <c r="B20" s="60" t="s">
        <v>168</v>
      </c>
      <c r="C20" s="61">
        <v>429.76389816554058</v>
      </c>
      <c r="D20" s="85"/>
      <c r="E20" s="86" t="s">
        <v>207</v>
      </c>
      <c r="F20" s="64"/>
      <c r="G20" s="65"/>
      <c r="H20" s="65"/>
      <c r="I20" s="65"/>
      <c r="J20" s="65"/>
      <c r="K20" s="65"/>
      <c r="L20" s="65"/>
      <c r="M20" s="65"/>
      <c r="N20" s="65"/>
    </row>
    <row r="21" spans="1:14" s="4" customFormat="1" x14ac:dyDescent="0.25">
      <c r="A21" s="55"/>
      <c r="C21" s="21"/>
      <c r="D21" s="87"/>
      <c r="E21" s="20"/>
      <c r="F21" s="59"/>
    </row>
    <row r="22" spans="1:14" s="4" customFormat="1" x14ac:dyDescent="0.25">
      <c r="A22" s="55"/>
      <c r="C22" s="21"/>
      <c r="D22" s="87"/>
      <c r="E22" s="20"/>
      <c r="F22" s="59"/>
    </row>
    <row r="23" spans="1:14" s="4" customFormat="1" x14ac:dyDescent="0.25">
      <c r="A23" s="55"/>
      <c r="C23" s="21"/>
      <c r="D23" s="87"/>
      <c r="E23" s="20"/>
      <c r="F23" s="59"/>
    </row>
    <row r="24" spans="1:14" s="4" customFormat="1" x14ac:dyDescent="0.25">
      <c r="A24" s="55"/>
      <c r="E24" s="20"/>
    </row>
    <row r="25" spans="1:14" s="4" customFormat="1" x14ac:dyDescent="0.25">
      <c r="A25" s="55"/>
      <c r="E25" s="20"/>
    </row>
    <row r="26" spans="1:14" s="4" customFormat="1" x14ac:dyDescent="0.25">
      <c r="A26" s="55"/>
      <c r="E26" s="20"/>
    </row>
    <row r="27" spans="1:14" s="4" customFormat="1" x14ac:dyDescent="0.25">
      <c r="A27" s="55"/>
      <c r="E27" s="20"/>
    </row>
    <row r="28" spans="1:14" s="4" customFormat="1" x14ac:dyDescent="0.25">
      <c r="A28" s="55"/>
      <c r="E28" s="20"/>
    </row>
    <row r="29" spans="1:14" s="4" customFormat="1" x14ac:dyDescent="0.25">
      <c r="A29" s="55"/>
      <c r="E29" s="20"/>
    </row>
    <row r="30" spans="1:14" s="4" customFormat="1" x14ac:dyDescent="0.25">
      <c r="A30" s="55"/>
      <c r="E30" s="20"/>
    </row>
    <row r="31" spans="1:14" s="4" customFormat="1" x14ac:dyDescent="0.25">
      <c r="E31" s="20"/>
    </row>
    <row r="32" spans="1:14" s="4" customFormat="1" x14ac:dyDescent="0.25">
      <c r="E32" s="20"/>
    </row>
    <row r="33" spans="5:5" s="4" customFormat="1" x14ac:dyDescent="0.25">
      <c r="E33" s="20"/>
    </row>
    <row r="34" spans="5:5" s="4" customFormat="1" x14ac:dyDescent="0.25">
      <c r="E34" s="20"/>
    </row>
    <row r="35" spans="5:5" s="4" customFormat="1" x14ac:dyDescent="0.25">
      <c r="E35" s="20"/>
    </row>
    <row r="36" spans="5:5" s="4" customFormat="1" x14ac:dyDescent="0.25">
      <c r="E36" s="20"/>
    </row>
    <row r="37" spans="5:5" s="4" customFormat="1" x14ac:dyDescent="0.25">
      <c r="E37" s="20"/>
    </row>
    <row r="38" spans="5:5" s="4" customFormat="1" x14ac:dyDescent="0.25">
      <c r="E38" s="20"/>
    </row>
    <row r="39" spans="5:5" s="4" customFormat="1" x14ac:dyDescent="0.25">
      <c r="E39" s="20"/>
    </row>
    <row r="40" spans="5:5" s="4" customFormat="1" x14ac:dyDescent="0.25">
      <c r="E40" s="20"/>
    </row>
    <row r="41" spans="5:5" s="4" customFormat="1" x14ac:dyDescent="0.25">
      <c r="E41" s="20"/>
    </row>
    <row r="42" spans="5:5" s="4" customFormat="1" x14ac:dyDescent="0.25">
      <c r="E42" s="20"/>
    </row>
    <row r="43" spans="5:5" s="4" customFormat="1" x14ac:dyDescent="0.25">
      <c r="E43" s="20"/>
    </row>
    <row r="44" spans="5:5" s="4" customFormat="1" x14ac:dyDescent="0.25">
      <c r="E44" s="20"/>
    </row>
    <row r="45" spans="5:5" s="4" customFormat="1" x14ac:dyDescent="0.25">
      <c r="E45" s="20"/>
    </row>
    <row r="46" spans="5:5" s="4" customFormat="1" x14ac:dyDescent="0.25">
      <c r="E46" s="20"/>
    </row>
    <row r="47" spans="5:5" s="4" customFormat="1" x14ac:dyDescent="0.25">
      <c r="E47" s="20"/>
    </row>
    <row r="48" spans="5:5" s="4" customFormat="1" x14ac:dyDescent="0.25">
      <c r="E48" s="20"/>
    </row>
    <row r="49" spans="5:5" s="4" customFormat="1" x14ac:dyDescent="0.25">
      <c r="E49" s="20"/>
    </row>
    <row r="50" spans="5:5" s="4" customFormat="1" x14ac:dyDescent="0.25">
      <c r="E50" s="20"/>
    </row>
    <row r="51" spans="5:5" s="4" customFormat="1" x14ac:dyDescent="0.25">
      <c r="E51" s="20"/>
    </row>
    <row r="52" spans="5:5" s="4" customFormat="1" x14ac:dyDescent="0.25">
      <c r="E52" s="20"/>
    </row>
    <row r="53" spans="5:5" s="4" customFormat="1" x14ac:dyDescent="0.25">
      <c r="E53" s="20"/>
    </row>
    <row r="54" spans="5:5" s="4" customFormat="1" x14ac:dyDescent="0.25">
      <c r="E54" s="20"/>
    </row>
    <row r="55" spans="5:5" s="4" customFormat="1" x14ac:dyDescent="0.25">
      <c r="E55" s="20"/>
    </row>
    <row r="56" spans="5:5" s="4" customFormat="1" x14ac:dyDescent="0.25">
      <c r="E56" s="20"/>
    </row>
    <row r="57" spans="5:5" s="4" customFormat="1" x14ac:dyDescent="0.25">
      <c r="E57" s="20"/>
    </row>
    <row r="58" spans="5:5" s="4" customFormat="1" x14ac:dyDescent="0.25">
      <c r="E58" s="20"/>
    </row>
    <row r="59" spans="5:5" s="4" customFormat="1" x14ac:dyDescent="0.25">
      <c r="E59" s="20"/>
    </row>
    <row r="60" spans="5:5" s="4" customFormat="1" x14ac:dyDescent="0.25">
      <c r="E60" s="20"/>
    </row>
    <row r="61" spans="5:5" s="4" customFormat="1" x14ac:dyDescent="0.25">
      <c r="E61" s="20"/>
    </row>
    <row r="62" spans="5:5" s="4" customFormat="1" x14ac:dyDescent="0.25">
      <c r="E62" s="20"/>
    </row>
    <row r="63" spans="5:5" s="4" customFormat="1" x14ac:dyDescent="0.25">
      <c r="E63" s="20"/>
    </row>
    <row r="64" spans="5:5" s="4" customFormat="1" x14ac:dyDescent="0.25">
      <c r="E64" s="20"/>
    </row>
    <row r="65" spans="5:5" s="4" customFormat="1" x14ac:dyDescent="0.25">
      <c r="E65" s="20"/>
    </row>
    <row r="66" spans="5:5" s="4" customFormat="1" x14ac:dyDescent="0.25">
      <c r="E66" s="20"/>
    </row>
    <row r="67" spans="5:5" s="4" customFormat="1" x14ac:dyDescent="0.25">
      <c r="E67" s="20"/>
    </row>
    <row r="68" spans="5:5" s="4" customFormat="1" x14ac:dyDescent="0.25">
      <c r="E68" s="20"/>
    </row>
    <row r="69" spans="5:5" s="4" customFormat="1" x14ac:dyDescent="0.25">
      <c r="E69" s="20"/>
    </row>
    <row r="70" spans="5:5" s="4" customFormat="1" x14ac:dyDescent="0.25">
      <c r="E70" s="20"/>
    </row>
    <row r="71" spans="5:5" s="4" customFormat="1" x14ac:dyDescent="0.25">
      <c r="E71" s="20"/>
    </row>
    <row r="72" spans="5:5" s="4" customFormat="1" x14ac:dyDescent="0.25">
      <c r="E72" s="20"/>
    </row>
    <row r="73" spans="5:5" s="4" customFormat="1" x14ac:dyDescent="0.25">
      <c r="E73" s="20"/>
    </row>
    <row r="74" spans="5:5" s="4" customFormat="1" x14ac:dyDescent="0.25">
      <c r="E74" s="20"/>
    </row>
    <row r="75" spans="5:5" s="4" customFormat="1" x14ac:dyDescent="0.25">
      <c r="E75" s="20"/>
    </row>
    <row r="76" spans="5:5" s="4" customFormat="1" x14ac:dyDescent="0.25">
      <c r="E76" s="20"/>
    </row>
    <row r="77" spans="5:5" s="4" customFormat="1" x14ac:dyDescent="0.25">
      <c r="E77" s="20"/>
    </row>
    <row r="78" spans="5:5" s="4" customFormat="1" x14ac:dyDescent="0.25">
      <c r="E78" s="20"/>
    </row>
    <row r="79" spans="5:5" s="4" customFormat="1" x14ac:dyDescent="0.25">
      <c r="E79" s="20"/>
    </row>
    <row r="80" spans="5:5" s="4" customFormat="1" x14ac:dyDescent="0.25">
      <c r="E80" s="20"/>
    </row>
    <row r="81" spans="5:5" s="4" customFormat="1" x14ac:dyDescent="0.25">
      <c r="E81" s="20"/>
    </row>
    <row r="82" spans="5:5" s="4" customFormat="1" x14ac:dyDescent="0.25">
      <c r="E82" s="20"/>
    </row>
    <row r="83" spans="5:5" s="4" customFormat="1" x14ac:dyDescent="0.25">
      <c r="E83" s="20"/>
    </row>
    <row r="84" spans="5:5" s="4" customFormat="1" x14ac:dyDescent="0.25">
      <c r="E84" s="20"/>
    </row>
    <row r="85" spans="5:5" s="4" customFormat="1" x14ac:dyDescent="0.25">
      <c r="E85" s="20"/>
    </row>
    <row r="86" spans="5:5" s="4" customFormat="1" x14ac:dyDescent="0.25">
      <c r="E86" s="20"/>
    </row>
    <row r="87" spans="5:5" s="4" customFormat="1" x14ac:dyDescent="0.25">
      <c r="E87" s="20"/>
    </row>
    <row r="88" spans="5:5" s="4" customFormat="1" x14ac:dyDescent="0.25">
      <c r="E88" s="20"/>
    </row>
    <row r="89" spans="5:5" s="4" customFormat="1" x14ac:dyDescent="0.25">
      <c r="E89" s="20"/>
    </row>
    <row r="90" spans="5:5" s="4" customFormat="1" x14ac:dyDescent="0.25">
      <c r="E90" s="20"/>
    </row>
    <row r="91" spans="5:5" s="4" customFormat="1" x14ac:dyDescent="0.25">
      <c r="E91" s="20"/>
    </row>
    <row r="92" spans="5:5" s="4" customFormat="1" x14ac:dyDescent="0.25">
      <c r="E92" s="20"/>
    </row>
    <row r="93" spans="5:5" s="4" customFormat="1" x14ac:dyDescent="0.25">
      <c r="E93" s="20"/>
    </row>
    <row r="94" spans="5:5" s="4" customFormat="1" x14ac:dyDescent="0.25">
      <c r="E94" s="20"/>
    </row>
    <row r="95" spans="5:5" s="4" customFormat="1" x14ac:dyDescent="0.25">
      <c r="E95" s="20"/>
    </row>
    <row r="96" spans="5:5" s="4" customFormat="1" x14ac:dyDescent="0.25">
      <c r="E96" s="20"/>
    </row>
    <row r="97" spans="5:5" s="4" customFormat="1" x14ac:dyDescent="0.25">
      <c r="E97" s="20"/>
    </row>
    <row r="98" spans="5:5" s="4" customFormat="1" x14ac:dyDescent="0.25">
      <c r="E98" s="20"/>
    </row>
    <row r="99" spans="5:5" s="4" customFormat="1" x14ac:dyDescent="0.25">
      <c r="E99" s="20"/>
    </row>
    <row r="100" spans="5:5" s="4" customFormat="1" x14ac:dyDescent="0.25">
      <c r="E100" s="20"/>
    </row>
  </sheetData>
  <mergeCells count="1">
    <mergeCell ref="B2:E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03"/>
  <sheetViews>
    <sheetView zoomScale="70" zoomScaleNormal="70" zoomScalePageLayoutView="70" workbookViewId="0">
      <selection activeCell="C8" sqref="C8"/>
    </sheetView>
  </sheetViews>
  <sheetFormatPr baseColWidth="10" defaultColWidth="11.42578125" defaultRowHeight="15" x14ac:dyDescent="0.25"/>
  <cols>
    <col min="1" max="1" width="11.42578125" style="4"/>
    <col min="2" max="2" width="31" bestFit="1" customWidth="1"/>
    <col min="3" max="3" width="15.28515625" bestFit="1" customWidth="1"/>
    <col min="5" max="5" width="19.85546875" customWidth="1"/>
    <col min="6" max="22" width="11.42578125" style="4"/>
  </cols>
  <sheetData>
    <row r="1" spans="2:5" s="4" customFormat="1" x14ac:dyDescent="0.25"/>
    <row r="2" spans="2:5" s="4" customFormat="1" x14ac:dyDescent="0.25"/>
    <row r="3" spans="2:5" s="4" customFormat="1" x14ac:dyDescent="0.25"/>
    <row r="4" spans="2:5" s="4" customFormat="1" x14ac:dyDescent="0.25"/>
    <row r="5" spans="2:5" ht="21" x14ac:dyDescent="0.35">
      <c r="B5" s="185" t="s">
        <v>169</v>
      </c>
      <c r="C5" s="186"/>
      <c r="D5" s="186"/>
      <c r="E5" s="187"/>
    </row>
    <row r="6" spans="2:5" s="4" customFormat="1" ht="15.75" thickBot="1" x14ac:dyDescent="0.3"/>
    <row r="7" spans="2:5" s="4" customFormat="1" ht="15.75" x14ac:dyDescent="0.25">
      <c r="B7" s="88" t="s">
        <v>155</v>
      </c>
      <c r="C7" s="89" t="s">
        <v>20</v>
      </c>
      <c r="D7" s="89" t="s">
        <v>156</v>
      </c>
      <c r="E7" s="90" t="s">
        <v>157</v>
      </c>
    </row>
    <row r="8" spans="2:5" s="4" customFormat="1" x14ac:dyDescent="0.25">
      <c r="B8" s="91" t="s">
        <v>170</v>
      </c>
      <c r="C8" s="92">
        <f>Saisie!F21+Saisie!F22</f>
        <v>11450877</v>
      </c>
      <c r="D8" s="93">
        <f>C8/C14</f>
        <v>0.9482915124637783</v>
      </c>
      <c r="E8" s="94"/>
    </row>
    <row r="9" spans="2:5" s="4" customFormat="1" x14ac:dyDescent="0.25">
      <c r="B9" s="91" t="s">
        <v>171</v>
      </c>
      <c r="C9" s="92">
        <f>Saisie!F24+Saisie!F25+Saisie!F26+Saisie!F27</f>
        <v>24058</v>
      </c>
      <c r="D9" s="95">
        <f>C9/C14</f>
        <v>1.9923362382508847E-3</v>
      </c>
      <c r="E9" s="94"/>
    </row>
    <row r="10" spans="2:5" s="4" customFormat="1" x14ac:dyDescent="0.25">
      <c r="B10" s="91" t="s">
        <v>172</v>
      </c>
      <c r="C10" s="92">
        <f>Saisie!F29+Saisie!F31</f>
        <v>213689</v>
      </c>
      <c r="D10" s="93">
        <f>C10/C14</f>
        <v>1.7696414432437996E-2</v>
      </c>
      <c r="E10" s="94"/>
    </row>
    <row r="11" spans="2:5" s="4" customFormat="1" x14ac:dyDescent="0.25">
      <c r="B11" s="91" t="s">
        <v>173</v>
      </c>
      <c r="C11" s="92">
        <f>Saisie!F28</f>
        <v>0</v>
      </c>
      <c r="D11" s="93">
        <f>C11/C14</f>
        <v>0</v>
      </c>
      <c r="E11" s="94"/>
    </row>
    <row r="12" spans="2:5" s="4" customFormat="1" x14ac:dyDescent="0.25">
      <c r="B12" s="91" t="s">
        <v>174</v>
      </c>
      <c r="C12" s="92">
        <f>Saisie!F30</f>
        <v>321191</v>
      </c>
      <c r="D12" s="93">
        <f>C12/C14</f>
        <v>2.6599071772385068E-2</v>
      </c>
      <c r="E12" s="94"/>
    </row>
    <row r="13" spans="2:5" s="4" customFormat="1" x14ac:dyDescent="0.25">
      <c r="B13" s="91" t="s">
        <v>175</v>
      </c>
      <c r="C13" s="92">
        <f>Saisie!F32+Saisie!F33+Saisie!F23</f>
        <v>65454</v>
      </c>
      <c r="D13" s="93">
        <f>C13/C14</f>
        <v>5.4204994653950208E-3</v>
      </c>
      <c r="E13" s="94"/>
    </row>
    <row r="14" spans="2:5" s="4" customFormat="1" x14ac:dyDescent="0.25">
      <c r="B14" s="91" t="s">
        <v>176</v>
      </c>
      <c r="C14" s="92">
        <f>Saisie!F20</f>
        <v>12075271</v>
      </c>
      <c r="D14" s="93">
        <f>C14/$C$14</f>
        <v>1</v>
      </c>
      <c r="E14" s="94"/>
    </row>
    <row r="15" spans="2:5" s="4" customFormat="1" x14ac:dyDescent="0.25"/>
    <row r="16" spans="2:5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</sheetData>
  <mergeCells count="1">
    <mergeCell ref="B5:E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M102"/>
  <sheetViews>
    <sheetView zoomScale="70" zoomScaleNormal="70" zoomScalePageLayoutView="70" workbookViewId="0">
      <selection activeCell="C16" sqref="C16"/>
    </sheetView>
  </sheetViews>
  <sheetFormatPr baseColWidth="10" defaultColWidth="11.42578125" defaultRowHeight="15" x14ac:dyDescent="0.25"/>
  <cols>
    <col min="1" max="1" width="11.42578125" style="4"/>
    <col min="2" max="2" width="28.42578125" style="51" customWidth="1"/>
    <col min="3" max="4" width="25.7109375" customWidth="1"/>
    <col min="5" max="39" width="11.42578125" style="4"/>
  </cols>
  <sheetData>
    <row r="1" spans="1:39" s="4" customFormat="1" x14ac:dyDescent="0.25">
      <c r="B1" s="20"/>
    </row>
    <row r="2" spans="1:39" s="4" customFormat="1" x14ac:dyDescent="0.25">
      <c r="B2" s="20"/>
    </row>
    <row r="3" spans="1:39" s="4" customFormat="1" x14ac:dyDescent="0.25">
      <c r="B3" s="20"/>
    </row>
    <row r="4" spans="1:39" ht="22.5" customHeight="1" x14ac:dyDescent="0.35">
      <c r="B4" s="188" t="s">
        <v>177</v>
      </c>
      <c r="C4" s="188"/>
      <c r="D4" s="188"/>
    </row>
    <row r="5" spans="1:39" s="4" customFormat="1" x14ac:dyDescent="0.25">
      <c r="B5" s="20"/>
    </row>
    <row r="6" spans="1:39" s="4" customFormat="1" x14ac:dyDescent="0.25">
      <c r="B6" s="20"/>
    </row>
    <row r="7" spans="1:39" ht="21.75" thickBot="1" x14ac:dyDescent="0.4">
      <c r="B7" s="189" t="s">
        <v>178</v>
      </c>
      <c r="C7" s="190"/>
      <c r="D7" s="191"/>
    </row>
    <row r="8" spans="1:39" ht="18" customHeight="1" thickBot="1" x14ac:dyDescent="0.3">
      <c r="B8" s="56" t="s">
        <v>179</v>
      </c>
      <c r="C8" s="56" t="s">
        <v>20</v>
      </c>
      <c r="D8" s="56" t="s">
        <v>180</v>
      </c>
    </row>
    <row r="9" spans="1:39" ht="18" customHeight="1" thickBot="1" x14ac:dyDescent="0.3">
      <c r="B9" s="56" t="s">
        <v>181</v>
      </c>
      <c r="C9" s="96">
        <f>IFERROR(Saisie!F11/(Saisie!F35+Saisie!F59)*360,#N/A)</f>
        <v>64.737610236400229</v>
      </c>
      <c r="D9" s="96">
        <f>IFERROR(Saisie!G11/(Saisie!G35+Saisie!G59)*360,#N/A)</f>
        <v>72.510371205129346</v>
      </c>
      <c r="G9" s="97"/>
    </row>
    <row r="10" spans="1:39" s="100" customFormat="1" ht="33" customHeight="1" thickBot="1" x14ac:dyDescent="0.3">
      <c r="A10" s="98"/>
      <c r="B10" s="56" t="s">
        <v>157</v>
      </c>
      <c r="C10" s="99" t="str">
        <f>IF(OR(C9="",D9=""),"",IF(C9&gt;D9,"Le délai de paiement clients s'est dégradé","Le délai de paiement clients s'est amélioré"))</f>
        <v>Le délai de paiement clients s'est amélioré</v>
      </c>
      <c r="D10" s="99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</row>
    <row r="11" spans="1:39" s="4" customFormat="1" x14ac:dyDescent="0.25">
      <c r="B11" s="20"/>
    </row>
    <row r="12" spans="1:39" s="4" customFormat="1" x14ac:dyDescent="0.25">
      <c r="B12" s="20"/>
    </row>
    <row r="13" spans="1:39" ht="21.75" thickBot="1" x14ac:dyDescent="0.4">
      <c r="B13" s="189" t="s">
        <v>182</v>
      </c>
      <c r="C13" s="190"/>
      <c r="D13" s="191"/>
    </row>
    <row r="14" spans="1:39" ht="17.100000000000001" customHeight="1" thickBot="1" x14ac:dyDescent="0.3">
      <c r="B14" s="56" t="s">
        <v>179</v>
      </c>
      <c r="C14" s="56" t="s">
        <v>20</v>
      </c>
      <c r="D14" s="56" t="s">
        <v>180</v>
      </c>
    </row>
    <row r="15" spans="1:39" ht="17.100000000000001" customHeight="1" thickBot="1" x14ac:dyDescent="0.3">
      <c r="B15" s="56" t="s">
        <v>181</v>
      </c>
      <c r="C15" s="101">
        <f>IFERROR(Saisie!F29/(Saisie!F38+Saisie!F40+Saisie!F42+Saisie!F60)*360,#N/A)</f>
        <v>19.374533915113052</v>
      </c>
      <c r="D15" s="101">
        <f>IFERROR(Saisie!G29/(Saisie!G38+Saisie!G40+Saisie!G42+Saisie!G60)*360,#N/A)</f>
        <v>23.364533589375178</v>
      </c>
    </row>
    <row r="16" spans="1:39" s="100" customFormat="1" ht="33" customHeight="1" thickBot="1" x14ac:dyDescent="0.3">
      <c r="A16" s="98"/>
      <c r="B16" s="56" t="s">
        <v>157</v>
      </c>
      <c r="C16" s="99" t="str">
        <f t="shared" ref="C16" si="0">IF(OR(C15="",D15=""),"",IF(C15&gt;D15,"Le délai de paiement fournisseur s'est dégradé","Le délai de paiement fournisseurs s'est amélioré"))</f>
        <v>Le délai de paiement fournisseurs s'est amélioré</v>
      </c>
      <c r="D16" s="102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</row>
    <row r="17" spans="2:2" s="4" customFormat="1" x14ac:dyDescent="0.25">
      <c r="B17" s="20"/>
    </row>
    <row r="18" spans="2:2" s="4" customFormat="1" x14ac:dyDescent="0.25">
      <c r="B18" s="20"/>
    </row>
    <row r="19" spans="2:2" s="4" customFormat="1" x14ac:dyDescent="0.25">
      <c r="B19" s="20"/>
    </row>
    <row r="20" spans="2:2" s="4" customFormat="1" x14ac:dyDescent="0.25">
      <c r="B20" s="20"/>
    </row>
    <row r="21" spans="2:2" s="4" customFormat="1" x14ac:dyDescent="0.25">
      <c r="B21" s="20"/>
    </row>
    <row r="22" spans="2:2" s="4" customFormat="1" x14ac:dyDescent="0.25">
      <c r="B22" s="20"/>
    </row>
    <row r="23" spans="2:2" s="4" customFormat="1" x14ac:dyDescent="0.25">
      <c r="B23" s="20"/>
    </row>
    <row r="24" spans="2:2" s="4" customFormat="1" x14ac:dyDescent="0.25">
      <c r="B24" s="20"/>
    </row>
    <row r="25" spans="2:2" s="4" customFormat="1" x14ac:dyDescent="0.25">
      <c r="B25" s="20"/>
    </row>
    <row r="26" spans="2:2" s="4" customFormat="1" x14ac:dyDescent="0.25">
      <c r="B26" s="20"/>
    </row>
    <row r="27" spans="2:2" s="4" customFormat="1" x14ac:dyDescent="0.25">
      <c r="B27" s="20"/>
    </row>
    <row r="28" spans="2:2" s="4" customFormat="1" x14ac:dyDescent="0.25">
      <c r="B28" s="20"/>
    </row>
    <row r="29" spans="2:2" s="4" customFormat="1" x14ac:dyDescent="0.25">
      <c r="B29" s="20"/>
    </row>
    <row r="30" spans="2:2" s="4" customFormat="1" x14ac:dyDescent="0.25">
      <c r="B30" s="20"/>
    </row>
    <row r="31" spans="2:2" s="4" customFormat="1" x14ac:dyDescent="0.25">
      <c r="B31" s="20"/>
    </row>
    <row r="32" spans="2:2" s="4" customFormat="1" x14ac:dyDescent="0.25">
      <c r="B32" s="20"/>
    </row>
    <row r="33" spans="2:2" s="4" customFormat="1" x14ac:dyDescent="0.25">
      <c r="B33" s="20"/>
    </row>
    <row r="34" spans="2:2" s="4" customFormat="1" x14ac:dyDescent="0.25">
      <c r="B34" s="20"/>
    </row>
    <row r="35" spans="2:2" s="4" customFormat="1" x14ac:dyDescent="0.25">
      <c r="B35" s="20"/>
    </row>
    <row r="36" spans="2:2" s="4" customFormat="1" x14ac:dyDescent="0.25">
      <c r="B36" s="20"/>
    </row>
    <row r="37" spans="2:2" s="4" customFormat="1" x14ac:dyDescent="0.25">
      <c r="B37" s="20"/>
    </row>
    <row r="38" spans="2:2" s="4" customFormat="1" x14ac:dyDescent="0.25">
      <c r="B38" s="20"/>
    </row>
    <row r="39" spans="2:2" s="4" customFormat="1" x14ac:dyDescent="0.25">
      <c r="B39" s="20"/>
    </row>
    <row r="40" spans="2:2" s="4" customFormat="1" x14ac:dyDescent="0.25">
      <c r="B40" s="20"/>
    </row>
    <row r="41" spans="2:2" s="4" customFormat="1" x14ac:dyDescent="0.25">
      <c r="B41" s="20"/>
    </row>
    <row r="42" spans="2:2" s="4" customFormat="1" x14ac:dyDescent="0.25">
      <c r="B42" s="20"/>
    </row>
    <row r="43" spans="2:2" s="4" customFormat="1" x14ac:dyDescent="0.25">
      <c r="B43" s="20"/>
    </row>
    <row r="44" spans="2:2" s="4" customFormat="1" x14ac:dyDescent="0.25">
      <c r="B44" s="20"/>
    </row>
    <row r="45" spans="2:2" s="4" customFormat="1" x14ac:dyDescent="0.25">
      <c r="B45" s="20"/>
    </row>
    <row r="46" spans="2:2" s="4" customFormat="1" x14ac:dyDescent="0.25">
      <c r="B46" s="20"/>
    </row>
    <row r="47" spans="2:2" s="4" customFormat="1" x14ac:dyDescent="0.25">
      <c r="B47" s="20"/>
    </row>
    <row r="48" spans="2:2" s="4" customFormat="1" x14ac:dyDescent="0.25">
      <c r="B48" s="20"/>
    </row>
    <row r="49" spans="2:2" s="4" customFormat="1" x14ac:dyDescent="0.25">
      <c r="B49" s="20"/>
    </row>
    <row r="50" spans="2:2" s="4" customFormat="1" x14ac:dyDescent="0.25">
      <c r="B50" s="20"/>
    </row>
    <row r="51" spans="2:2" s="4" customFormat="1" x14ac:dyDescent="0.25">
      <c r="B51" s="20"/>
    </row>
    <row r="52" spans="2:2" s="4" customFormat="1" x14ac:dyDescent="0.25">
      <c r="B52" s="20"/>
    </row>
    <row r="53" spans="2:2" s="4" customFormat="1" x14ac:dyDescent="0.25">
      <c r="B53" s="20"/>
    </row>
    <row r="54" spans="2:2" s="4" customFormat="1" x14ac:dyDescent="0.25">
      <c r="B54" s="20"/>
    </row>
    <row r="55" spans="2:2" s="4" customFormat="1" x14ac:dyDescent="0.25">
      <c r="B55" s="20"/>
    </row>
    <row r="56" spans="2:2" s="4" customFormat="1" x14ac:dyDescent="0.25">
      <c r="B56" s="20"/>
    </row>
    <row r="57" spans="2:2" s="4" customFormat="1" x14ac:dyDescent="0.25">
      <c r="B57" s="20"/>
    </row>
    <row r="58" spans="2:2" s="4" customFormat="1" x14ac:dyDescent="0.25">
      <c r="B58" s="20"/>
    </row>
    <row r="59" spans="2:2" s="4" customFormat="1" x14ac:dyDescent="0.25">
      <c r="B59" s="20"/>
    </row>
    <row r="60" spans="2:2" s="4" customFormat="1" x14ac:dyDescent="0.25">
      <c r="B60" s="20"/>
    </row>
    <row r="61" spans="2:2" s="4" customFormat="1" x14ac:dyDescent="0.25">
      <c r="B61" s="20"/>
    </row>
    <row r="62" spans="2:2" s="4" customFormat="1" x14ac:dyDescent="0.25">
      <c r="B62" s="20"/>
    </row>
    <row r="63" spans="2:2" s="4" customFormat="1" x14ac:dyDescent="0.25">
      <c r="B63" s="20"/>
    </row>
    <row r="64" spans="2:2" s="4" customFormat="1" x14ac:dyDescent="0.25">
      <c r="B64" s="20"/>
    </row>
    <row r="65" spans="2:2" s="4" customFormat="1" x14ac:dyDescent="0.25">
      <c r="B65" s="20"/>
    </row>
    <row r="66" spans="2:2" s="4" customFormat="1" x14ac:dyDescent="0.25">
      <c r="B66" s="20"/>
    </row>
    <row r="67" spans="2:2" s="4" customFormat="1" x14ac:dyDescent="0.25">
      <c r="B67" s="20"/>
    </row>
    <row r="68" spans="2:2" s="4" customFormat="1" x14ac:dyDescent="0.25">
      <c r="B68" s="20"/>
    </row>
    <row r="69" spans="2:2" s="4" customFormat="1" x14ac:dyDescent="0.25">
      <c r="B69" s="20"/>
    </row>
    <row r="70" spans="2:2" s="4" customFormat="1" x14ac:dyDescent="0.25">
      <c r="B70" s="20"/>
    </row>
    <row r="71" spans="2:2" s="4" customFormat="1" x14ac:dyDescent="0.25">
      <c r="B71" s="20"/>
    </row>
    <row r="72" spans="2:2" s="4" customFormat="1" x14ac:dyDescent="0.25">
      <c r="B72" s="20"/>
    </row>
    <row r="73" spans="2:2" s="4" customFormat="1" x14ac:dyDescent="0.25">
      <c r="B73" s="20"/>
    </row>
    <row r="74" spans="2:2" s="4" customFormat="1" x14ac:dyDescent="0.25">
      <c r="B74" s="20"/>
    </row>
    <row r="75" spans="2:2" s="4" customFormat="1" x14ac:dyDescent="0.25">
      <c r="B75" s="20"/>
    </row>
    <row r="76" spans="2:2" s="4" customFormat="1" x14ac:dyDescent="0.25">
      <c r="B76" s="20"/>
    </row>
    <row r="77" spans="2:2" s="4" customFormat="1" x14ac:dyDescent="0.25">
      <c r="B77" s="20"/>
    </row>
    <row r="78" spans="2:2" s="4" customFormat="1" x14ac:dyDescent="0.25">
      <c r="B78" s="20"/>
    </row>
    <row r="79" spans="2:2" s="4" customFormat="1" x14ac:dyDescent="0.25">
      <c r="B79" s="20"/>
    </row>
    <row r="80" spans="2:2" s="4" customFormat="1" x14ac:dyDescent="0.25">
      <c r="B80" s="20"/>
    </row>
    <row r="81" spans="2:2" s="4" customFormat="1" x14ac:dyDescent="0.25">
      <c r="B81" s="20"/>
    </row>
    <row r="82" spans="2:2" s="4" customFormat="1" x14ac:dyDescent="0.25">
      <c r="B82" s="20"/>
    </row>
    <row r="83" spans="2:2" s="4" customFormat="1" x14ac:dyDescent="0.25">
      <c r="B83" s="20"/>
    </row>
    <row r="84" spans="2:2" s="4" customFormat="1" x14ac:dyDescent="0.25">
      <c r="B84" s="20"/>
    </row>
    <row r="85" spans="2:2" s="4" customFormat="1" x14ac:dyDescent="0.25">
      <c r="B85" s="20"/>
    </row>
    <row r="86" spans="2:2" s="4" customFormat="1" x14ac:dyDescent="0.25">
      <c r="B86" s="20"/>
    </row>
    <row r="87" spans="2:2" s="4" customFormat="1" x14ac:dyDescent="0.25">
      <c r="B87" s="20"/>
    </row>
    <row r="88" spans="2:2" s="4" customFormat="1" x14ac:dyDescent="0.25">
      <c r="B88" s="20"/>
    </row>
    <row r="89" spans="2:2" s="4" customFormat="1" x14ac:dyDescent="0.25">
      <c r="B89" s="20"/>
    </row>
    <row r="90" spans="2:2" s="4" customFormat="1" x14ac:dyDescent="0.25">
      <c r="B90" s="20"/>
    </row>
    <row r="91" spans="2:2" s="4" customFormat="1" x14ac:dyDescent="0.25">
      <c r="B91" s="20"/>
    </row>
    <row r="92" spans="2:2" s="4" customFormat="1" x14ac:dyDescent="0.25">
      <c r="B92" s="20"/>
    </row>
    <row r="93" spans="2:2" s="4" customFormat="1" x14ac:dyDescent="0.25">
      <c r="B93" s="20"/>
    </row>
    <row r="94" spans="2:2" s="4" customFormat="1" x14ac:dyDescent="0.25">
      <c r="B94" s="20"/>
    </row>
    <row r="95" spans="2:2" s="4" customFormat="1" x14ac:dyDescent="0.25">
      <c r="B95" s="20"/>
    </row>
    <row r="96" spans="2:2" s="4" customFormat="1" x14ac:dyDescent="0.25">
      <c r="B96" s="20"/>
    </row>
    <row r="97" spans="2:2" s="4" customFormat="1" x14ac:dyDescent="0.25">
      <c r="B97" s="20"/>
    </row>
    <row r="98" spans="2:2" s="4" customFormat="1" x14ac:dyDescent="0.25">
      <c r="B98" s="20"/>
    </row>
    <row r="99" spans="2:2" s="4" customFormat="1" x14ac:dyDescent="0.25">
      <c r="B99" s="20"/>
    </row>
    <row r="100" spans="2:2" s="4" customFormat="1" x14ac:dyDescent="0.25">
      <c r="B100" s="20"/>
    </row>
    <row r="101" spans="2:2" s="4" customFormat="1" x14ac:dyDescent="0.25">
      <c r="B101" s="20"/>
    </row>
    <row r="102" spans="2:2" s="4" customFormat="1" x14ac:dyDescent="0.25">
      <c r="B102" s="20"/>
    </row>
  </sheetData>
  <mergeCells count="3">
    <mergeCell ref="B4:D4"/>
    <mergeCell ref="B7:D7"/>
    <mergeCell ref="B13:D13"/>
  </mergeCells>
  <conditionalFormatting sqref="D10">
    <cfRule type="expression" dxfId="21" priority="7">
      <formula>ISERROR($D$10)</formula>
    </cfRule>
  </conditionalFormatting>
  <conditionalFormatting sqref="D16">
    <cfRule type="expression" dxfId="20" priority="6">
      <formula>ISERROR($D$16)</formula>
    </cfRule>
  </conditionalFormatting>
  <conditionalFormatting sqref="C9:D9">
    <cfRule type="expression" dxfId="19" priority="5">
      <formula>ISERROR($C$9)</formula>
    </cfRule>
  </conditionalFormatting>
  <conditionalFormatting sqref="C10">
    <cfRule type="expression" dxfId="18" priority="4">
      <formula>ISERROR($C$10)</formula>
    </cfRule>
  </conditionalFormatting>
  <conditionalFormatting sqref="C10">
    <cfRule type="expression" dxfId="17" priority="8">
      <formula>ISERROR($C$10:$D$10)</formula>
    </cfRule>
  </conditionalFormatting>
  <conditionalFormatting sqref="C15:D15">
    <cfRule type="expression" dxfId="16" priority="3">
      <formula>ISERROR($C$15)</formula>
    </cfRule>
  </conditionalFormatting>
  <conditionalFormatting sqref="C16">
    <cfRule type="expression" dxfId="15" priority="1">
      <formula>ISERROR($C$10)</formula>
    </cfRule>
  </conditionalFormatting>
  <conditionalFormatting sqref="C16">
    <cfRule type="expression" dxfId="14" priority="2">
      <formula>ISERROR($C$10:$D$10)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&amp;A</oddHeader>
    <oddFooter>&amp;F&amp;RPage &amp;P</oddFooter>
  </headerFooter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E113"/>
  <sheetViews>
    <sheetView zoomScale="85" zoomScaleNormal="85" zoomScalePageLayoutView="85" workbookViewId="0">
      <selection activeCell="E26" sqref="E26"/>
    </sheetView>
  </sheetViews>
  <sheetFormatPr baseColWidth="10" defaultColWidth="11.42578125" defaultRowHeight="15" x14ac:dyDescent="0.25"/>
  <cols>
    <col min="1" max="1" width="11.42578125" style="4"/>
    <col min="3" max="3" width="17" customWidth="1"/>
    <col min="5" max="5" width="43.85546875" customWidth="1"/>
    <col min="6" max="31" width="11.42578125" style="4"/>
  </cols>
  <sheetData>
    <row r="1" spans="1:31" s="4" customFormat="1" x14ac:dyDescent="0.25"/>
    <row r="2" spans="1:31" s="4" customFormat="1" ht="21" x14ac:dyDescent="0.35">
      <c r="B2" s="185" t="s">
        <v>183</v>
      </c>
      <c r="C2" s="186"/>
      <c r="D2" s="186"/>
      <c r="E2" s="187"/>
    </row>
    <row r="3" spans="1:31" s="4" customFormat="1" ht="18.75" x14ac:dyDescent="0.3">
      <c r="B3" s="103"/>
      <c r="C3" s="103"/>
      <c r="D3" s="103"/>
      <c r="E3" s="103"/>
    </row>
    <row r="4" spans="1:31" s="4" customFormat="1" ht="19.5" thickBot="1" x14ac:dyDescent="0.35">
      <c r="B4" s="103"/>
      <c r="C4" s="103"/>
      <c r="D4" s="103"/>
      <c r="E4" s="103"/>
    </row>
    <row r="5" spans="1:31" ht="15.75" thickBot="1" x14ac:dyDescent="0.3">
      <c r="B5" s="192" t="s">
        <v>184</v>
      </c>
      <c r="C5" s="104" t="s">
        <v>179</v>
      </c>
      <c r="D5" s="105" t="s">
        <v>185</v>
      </c>
      <c r="E5" s="106" t="s">
        <v>157</v>
      </c>
    </row>
    <row r="6" spans="1:31" x14ac:dyDescent="0.25">
      <c r="B6" s="193"/>
      <c r="C6" s="107" t="s">
        <v>20</v>
      </c>
      <c r="D6" s="108">
        <f>IFERROR(D12*D18*D24,"")</f>
        <v>0.14035448987881016</v>
      </c>
      <c r="E6" s="109" t="str">
        <f>IF(D6="","",IF(D6&lt;'BD Ratios'!$B$31,'BD Ratios'!$C$31,'BD Ratios'!$C$32))</f>
        <v>ROE satisfaisant pour des investisseurs</v>
      </c>
    </row>
    <row r="7" spans="1:31" x14ac:dyDescent="0.25">
      <c r="B7" s="193"/>
      <c r="C7" s="110" t="s">
        <v>180</v>
      </c>
      <c r="D7" s="111">
        <f>IFERROR(D13*D19*D25,"")</f>
        <v>0.15695510290443604</v>
      </c>
      <c r="E7" s="112" t="str">
        <f>IF(D7="","",IF(D7&lt;'BD Ratios'!$B$31,'BD Ratios'!$C$31,'BD Ratios'!$C$32))</f>
        <v>ROE satisfaisant pour des investisseurs</v>
      </c>
    </row>
    <row r="8" spans="1:31" ht="15.75" thickBot="1" x14ac:dyDescent="0.3">
      <c r="B8" s="194"/>
      <c r="C8" s="113" t="s">
        <v>186</v>
      </c>
      <c r="D8" s="114" t="str">
        <f>IFERROR(D14*D20*D26,"")</f>
        <v/>
      </c>
      <c r="E8" s="115" t="str">
        <f>IF(D8="","",IF(D8&lt;'BD Ratios'!$B$31,'BD Ratios'!$C$31,'BD Ratios'!$C$32))</f>
        <v/>
      </c>
    </row>
    <row r="9" spans="1:31" s="4" customFormat="1" x14ac:dyDescent="0.25"/>
    <row r="10" spans="1:31" s="4" customFormat="1" ht="15.75" thickBot="1" x14ac:dyDescent="0.3"/>
    <row r="11" spans="1:31" s="120" customFormat="1" ht="15" customHeight="1" thickBot="1" x14ac:dyDescent="0.3">
      <c r="A11" s="116"/>
      <c r="B11" s="195" t="s">
        <v>187</v>
      </c>
      <c r="C11" s="117" t="s">
        <v>179</v>
      </c>
      <c r="D11" s="118" t="s">
        <v>185</v>
      </c>
      <c r="E11" s="119" t="s">
        <v>157</v>
      </c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</row>
    <row r="12" spans="1:31" x14ac:dyDescent="0.25">
      <c r="B12" s="196"/>
      <c r="C12" s="121" t="s">
        <v>20</v>
      </c>
      <c r="D12" s="122">
        <v>0.23322592418186081</v>
      </c>
      <c r="E12" s="123" t="str">
        <f>IFERROR(IF(D12="","",(IF(ROE!D12&lt;='BD Ratios'!$B$20,'BD Ratios'!$C$20,IF(AND(ROE!D12&gt;'BD Ratios'!$B$20,ROE!D12&lt;='BD Ratios'!$B$21),'BD Ratios'!$C$21,IF(AND(D12&gt;'BD Ratios'!$B$21,ROE!D12&lt;='BD Ratios'!$B$22),'BD Ratios'!$C$22,IF(AND(ROE!D12&gt;'BD Ratios'!$B$22,ROE!D12&lt;='BD Ratios'!$B$23),'BD Ratios'!$C$23,(IF(AND(ROE!D12&gt;'BD Ratios'!$B$23,ROE!D12&lt;='BD Ratios'!$B$24),'BD Ratios'!$C$24,'BD Ratios'!$C$25)))))))),"")</f>
        <v>La rentabilité du fournisseur est excellente</v>
      </c>
    </row>
    <row r="13" spans="1:31" x14ac:dyDescent="0.25">
      <c r="B13" s="196"/>
      <c r="C13" s="124" t="s">
        <v>180</v>
      </c>
      <c r="D13" s="122">
        <v>0.25234586795048297</v>
      </c>
      <c r="E13" s="112" t="str">
        <f>IFERROR(IF(D13="","",(IF(ROE!D13&lt;='BD Ratios'!$B$20,'BD Ratios'!$C$20,IF(AND(ROE!D13&gt;'BD Ratios'!$B$20,ROE!D13&lt;='BD Ratios'!$B$21),'BD Ratios'!$C$21,IF(AND(D13&gt;'BD Ratios'!$B$21,ROE!D13&lt;='BD Ratios'!$B$22),'BD Ratios'!$C$22,IF(AND(ROE!D13&gt;'BD Ratios'!$B$22,ROE!D13&lt;='BD Ratios'!$B$23),'BD Ratios'!$C$23,(IF(AND(ROE!D13&gt;'BD Ratios'!$B$23,ROE!D13&lt;='BD Ratios'!$B$24),'BD Ratios'!$C$24,'BD Ratios'!$C$25)))))))),"")</f>
        <v>La rentabilité du fournisseur est excellente</v>
      </c>
    </row>
    <row r="14" spans="1:31" ht="15.75" thickBot="1" x14ac:dyDescent="0.3">
      <c r="B14" s="197"/>
      <c r="C14" s="125" t="s">
        <v>186</v>
      </c>
      <c r="D14" s="122" t="s">
        <v>209</v>
      </c>
      <c r="E14" s="115" t="str">
        <f>IFERROR(IF(D14="","",(IF(ROE!D14&lt;='BD Ratios'!$B$20,'BD Ratios'!$C$20,IF(AND(ROE!D14&gt;'BD Ratios'!$B$20,ROE!D14&lt;='BD Ratios'!$B$21),'BD Ratios'!$C$21,IF(AND(D14&gt;'BD Ratios'!$B$21,ROE!D14&lt;='BD Ratios'!$B$22),'BD Ratios'!$C$22,IF(AND(ROE!D14&gt;'BD Ratios'!$B$22,ROE!D14&lt;='BD Ratios'!$B$23),'BD Ratios'!$C$23,(IF(AND(ROE!D14&gt;'BD Ratios'!$B$23,ROE!D14&lt;='BD Ratios'!$B$24),'BD Ratios'!$C$24,'BD Ratios'!$C$25)))))))),"")</f>
        <v/>
      </c>
    </row>
    <row r="15" spans="1:31" s="4" customFormat="1" x14ac:dyDescent="0.25">
      <c r="B15" s="126"/>
      <c r="C15" s="12"/>
      <c r="D15" s="127"/>
      <c r="E15" s="55"/>
    </row>
    <row r="16" spans="1:31" s="4" customFormat="1" ht="15.75" thickBot="1" x14ac:dyDescent="0.3">
      <c r="C16" s="20"/>
      <c r="D16" s="87"/>
    </row>
    <row r="17" spans="2:5" ht="15" customHeight="1" thickBot="1" x14ac:dyDescent="0.3">
      <c r="B17" s="192" t="s">
        <v>188</v>
      </c>
      <c r="C17" s="128" t="s">
        <v>179</v>
      </c>
      <c r="D17" s="128" t="s">
        <v>185</v>
      </c>
      <c r="E17" s="128" t="s">
        <v>157</v>
      </c>
    </row>
    <row r="18" spans="2:5" x14ac:dyDescent="0.25">
      <c r="B18" s="198"/>
      <c r="C18" s="121" t="s">
        <v>20</v>
      </c>
      <c r="D18" s="122">
        <v>0.57067828953900912</v>
      </c>
      <c r="E18" s="123" t="str">
        <f>IF(D18="","",IF(D18&lt;'BD Ratios'!$B$26,'BD Ratios'!$C$26,'BD Ratios'!$C$27))</f>
        <v>Niveau insatisfaisant</v>
      </c>
    </row>
    <row r="19" spans="2:5" x14ac:dyDescent="0.25">
      <c r="B19" s="198"/>
      <c r="C19" s="124" t="s">
        <v>180</v>
      </c>
      <c r="D19" s="122">
        <v>0.57656568845696887</v>
      </c>
      <c r="E19" s="112" t="str">
        <f>IF(D19="","",IF(D19&lt;'BD Ratios'!$B$26,'BD Ratios'!$C$26,'BD Ratios'!$C$27))</f>
        <v>Niveau insatisfaisant</v>
      </c>
    </row>
    <row r="20" spans="2:5" ht="15.75" thickBot="1" x14ac:dyDescent="0.3">
      <c r="B20" s="199"/>
      <c r="C20" s="125" t="s">
        <v>186</v>
      </c>
      <c r="D20" s="114" t="s">
        <v>209</v>
      </c>
      <c r="E20" s="115" t="str">
        <f>IF(D20="","",IF(D20&lt;'BD Ratios'!$B$26,'BD Ratios'!$C$26,'BD Ratios'!$C$27))</f>
        <v/>
      </c>
    </row>
    <row r="21" spans="2:5" s="4" customFormat="1" x14ac:dyDescent="0.25">
      <c r="B21" s="126"/>
      <c r="C21" s="12"/>
      <c r="D21" s="127"/>
      <c r="E21" s="55"/>
    </row>
    <row r="22" spans="2:5" s="4" customFormat="1" ht="15.75" thickBot="1" x14ac:dyDescent="0.3">
      <c r="C22" s="20"/>
      <c r="D22" s="87"/>
    </row>
    <row r="23" spans="2:5" ht="15" customHeight="1" thickBot="1" x14ac:dyDescent="0.3">
      <c r="B23" s="200" t="s">
        <v>189</v>
      </c>
      <c r="C23" s="129" t="s">
        <v>179</v>
      </c>
      <c r="D23" s="118" t="s">
        <v>185</v>
      </c>
      <c r="E23" s="119" t="s">
        <v>157</v>
      </c>
    </row>
    <row r="24" spans="2:5" x14ac:dyDescent="0.25">
      <c r="B24" s="196"/>
      <c r="C24" s="121" t="s">
        <v>20</v>
      </c>
      <c r="D24" s="122">
        <v>1.0545280505589223</v>
      </c>
      <c r="E24" s="123" t="str">
        <f>IF(D24="","",IF(D24&lt;'BD Ratios'!$B$28,'BD Ratios'!$C$28,IF(AND(ROE!D24&gt;='BD Ratios'!$B$30),'BD Ratios'!$C$29,'BD Ratios'!$C$30)))</f>
        <v>La société est solvable, mais la rentabilité n'est pas optimisée</v>
      </c>
    </row>
    <row r="25" spans="2:5" x14ac:dyDescent="0.25">
      <c r="B25" s="196"/>
      <c r="C25" s="124" t="s">
        <v>180</v>
      </c>
      <c r="D25" s="111">
        <v>1.0787739443252544</v>
      </c>
      <c r="E25" s="112" t="str">
        <f>IF(D25="","",IF(D25&lt;'BD Ratios'!$B$28,'BD Ratios'!$C$28,IF(AND(ROE!D25&gt;='BD Ratios'!$B$28,ROE!D25&lt;='BD Ratios'!$B$30),'BD Ratios'!$C$29,'BD Ratios'!$C$30)))</f>
        <v>La société est solvable, mais la rentabilité n'est pas optimisée</v>
      </c>
    </row>
    <row r="26" spans="2:5" ht="15.75" thickBot="1" x14ac:dyDescent="0.3">
      <c r="B26" s="197"/>
      <c r="C26" s="125" t="s">
        <v>186</v>
      </c>
      <c r="D26" s="114" t="s">
        <v>209</v>
      </c>
      <c r="E26" s="115" t="str">
        <f>IF(D26="","",IF(D26&lt;'BD Ratios'!$B$28,'BD Ratios'!$C$28,IF(AND(ROE!D26&gt;='BD Ratios'!$B$28,ROE!D26&lt;='BD Ratios'!$B$30),'BD Ratios'!$C$29,'BD Ratios'!$C$30)))</f>
        <v/>
      </c>
    </row>
    <row r="27" spans="2:5" s="4" customFormat="1" x14ac:dyDescent="0.25">
      <c r="B27" s="130"/>
      <c r="C27" s="12"/>
      <c r="D27" s="127"/>
      <c r="E27" s="55"/>
    </row>
    <row r="28" spans="2:5" s="4" customFormat="1" x14ac:dyDescent="0.25">
      <c r="C28" s="20"/>
      <c r="D28" s="87"/>
    </row>
    <row r="29" spans="2:5" s="4" customFormat="1" x14ac:dyDescent="0.25"/>
    <row r="30" spans="2:5" s="4" customFormat="1" x14ac:dyDescent="0.25"/>
    <row r="31" spans="2:5" s="4" customFormat="1" x14ac:dyDescent="0.25"/>
    <row r="32" spans="2:5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</sheetData>
  <mergeCells count="5">
    <mergeCell ref="B2:E2"/>
    <mergeCell ref="B5:B8"/>
    <mergeCell ref="B11:B14"/>
    <mergeCell ref="B17:B20"/>
    <mergeCell ref="B23:B26"/>
  </mergeCells>
  <conditionalFormatting sqref="D12:D15">
    <cfRule type="iconSet" priority="3">
      <iconSet iconSet="5Arrows">
        <cfvo type="percent" val="0"/>
        <cfvo type="num" val="0"/>
        <cfvo type="num" val="0.03"/>
        <cfvo type="num" val="0.05"/>
        <cfvo type="num" val="0.11"/>
      </iconSe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&amp;A</oddHeader>
    <oddFooter>&amp;F&amp;RPage 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EB3EAE8E-570B-409C-BC4D-653C401CFAA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0.1</xm:f>
              </x14:cfvo>
              <x14:cfIcon iconSet="3Arrows" iconId="0"/>
              <x14:cfIcon iconSet="3Arrows" iconId="1"/>
              <x14:cfIcon iconSet="3Arrows" iconId="2"/>
            </x14:iconSet>
          </x14:cfRule>
          <xm:sqref>D6:D8</xm:sqref>
        </x14:conditionalFormatting>
        <x14:conditionalFormatting xmlns:xm="http://schemas.microsoft.com/office/excel/2006/main">
          <x14:cfRule type="iconSet" priority="2" id="{F73313AF-23CA-47D9-A4EC-45976E0DB9DA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0"/>
              <x14:cfIcon iconSet="3Arrows" iconId="2"/>
            </x14:iconSet>
          </x14:cfRule>
          <xm:sqref>D18:D21</xm:sqref>
        </x14:conditionalFormatting>
        <x14:conditionalFormatting xmlns:xm="http://schemas.microsoft.com/office/excel/2006/main">
          <x14:cfRule type="iconSet" priority="1" id="{605D42FC-79AC-46CF-AAB0-384E73D5F829}">
            <x14:iconSet iconSet="3Arrows" custom="1">
              <x14:cfvo type="percent">
                <xm:f>0</xm:f>
              </x14:cfvo>
              <x14:cfvo type="num">
                <xm:f>2</xm:f>
              </x14:cfvo>
              <x14:cfvo type="num">
                <xm:f>4</xm:f>
              </x14:cfvo>
              <x14:cfIcon iconSet="4Arrows" iconId="1"/>
              <x14:cfIcon iconSet="3Arrows" iconId="2"/>
              <x14:cfIcon iconSet="4Arrows" iconId="1"/>
            </x14:iconSet>
          </x14:cfRule>
          <xm:sqref>D24:D26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215"/>
  <sheetViews>
    <sheetView topLeftCell="A28" zoomScale="55" zoomScaleNormal="55" zoomScalePageLayoutView="55" workbookViewId="0">
      <selection activeCell="E33" sqref="E33"/>
    </sheetView>
  </sheetViews>
  <sheetFormatPr baseColWidth="10" defaultColWidth="11.42578125" defaultRowHeight="15" x14ac:dyDescent="0.25"/>
  <cols>
    <col min="2" max="3" width="7.42578125" customWidth="1"/>
    <col min="4" max="4" width="64.42578125" customWidth="1"/>
    <col min="5" max="7" width="15.7109375" customWidth="1"/>
    <col min="9" max="10" width="8.85546875" customWidth="1"/>
    <col min="11" max="11" width="52.42578125" customWidth="1"/>
    <col min="12" max="12" width="13.42578125" customWidth="1"/>
    <col min="13" max="13" width="15" customWidth="1"/>
    <col min="16" max="33" width="11.42578125" style="4"/>
  </cols>
  <sheetData>
    <row r="1" spans="1: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21" x14ac:dyDescent="0.35">
      <c r="A2" s="4"/>
      <c r="B2" s="4"/>
      <c r="C2" s="55"/>
      <c r="D2" s="185" t="s">
        <v>190</v>
      </c>
      <c r="E2" s="186"/>
      <c r="F2" s="187"/>
      <c r="G2" s="55"/>
      <c r="H2" s="55"/>
      <c r="I2" s="55"/>
      <c r="J2" s="55"/>
      <c r="K2" s="55"/>
      <c r="L2" s="55"/>
      <c r="M2" s="55"/>
      <c r="N2" s="55"/>
      <c r="O2" s="4"/>
    </row>
    <row r="3" spans="1:1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5.75" x14ac:dyDescent="0.25">
      <c r="A5" s="4"/>
      <c r="B5" s="4"/>
      <c r="C5" s="4"/>
      <c r="D5" s="201" t="s">
        <v>191</v>
      </c>
      <c r="E5" s="202"/>
      <c r="F5" s="202"/>
      <c r="G5" s="203"/>
      <c r="H5" s="4"/>
      <c r="I5" s="59"/>
      <c r="J5" s="4"/>
      <c r="K5" s="201" t="s">
        <v>192</v>
      </c>
      <c r="L5" s="202"/>
      <c r="M5" s="202"/>
      <c r="N5" s="203"/>
      <c r="O5" s="4"/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0" x14ac:dyDescent="0.25">
      <c r="A7" s="4"/>
      <c r="B7" s="131" t="s">
        <v>16</v>
      </c>
      <c r="C7" s="131" t="s">
        <v>17</v>
      </c>
      <c r="D7" s="131" t="s">
        <v>18</v>
      </c>
      <c r="E7" s="132" t="s">
        <v>20</v>
      </c>
      <c r="F7" s="132" t="s">
        <v>21</v>
      </c>
      <c r="G7" s="132" t="s">
        <v>22</v>
      </c>
      <c r="H7" s="4"/>
      <c r="I7" s="131" t="s">
        <v>16</v>
      </c>
      <c r="J7" s="131" t="s">
        <v>17</v>
      </c>
      <c r="K7" s="131" t="s">
        <v>18</v>
      </c>
      <c r="L7" s="132" t="s">
        <v>20</v>
      </c>
      <c r="M7" s="132" t="s">
        <v>21</v>
      </c>
      <c r="N7" s="132" t="s">
        <v>22</v>
      </c>
      <c r="O7" s="4"/>
    </row>
    <row r="8" spans="1:15" ht="18" customHeight="1" x14ac:dyDescent="0.25">
      <c r="A8" s="4"/>
      <c r="B8" s="53">
        <v>3</v>
      </c>
      <c r="C8" s="53" t="s">
        <v>77</v>
      </c>
      <c r="D8" s="54" t="s">
        <v>78</v>
      </c>
      <c r="E8" s="133">
        <f>Saisie!F35</f>
        <v>6891095</v>
      </c>
      <c r="F8" s="133">
        <f>Saisie!G35</f>
        <v>7260852</v>
      </c>
      <c r="G8" s="133">
        <f>Saisie!H35</f>
        <v>0</v>
      </c>
      <c r="H8" s="4"/>
      <c r="I8" s="53">
        <v>3</v>
      </c>
      <c r="J8" s="53" t="s">
        <v>83</v>
      </c>
      <c r="K8" s="54" t="s">
        <v>84</v>
      </c>
      <c r="L8" s="133">
        <f>Saisie!F38</f>
        <v>0</v>
      </c>
      <c r="M8" s="133">
        <f>Saisie!G38</f>
        <v>0</v>
      </c>
      <c r="N8" s="133">
        <f>Saisie!H38</f>
        <v>0</v>
      </c>
      <c r="O8" s="4"/>
    </row>
    <row r="9" spans="1:15" ht="18" customHeight="1" x14ac:dyDescent="0.25">
      <c r="A9" s="4"/>
      <c r="B9" s="53">
        <v>3</v>
      </c>
      <c r="C9" s="53" t="s">
        <v>79</v>
      </c>
      <c r="D9" s="54" t="s">
        <v>80</v>
      </c>
      <c r="E9" s="133">
        <f>Saisie!F36</f>
        <v>0</v>
      </c>
      <c r="F9" s="133">
        <f>Saisie!G36</f>
        <v>0</v>
      </c>
      <c r="G9" s="133">
        <f>Saisie!H36</f>
        <v>0</v>
      </c>
      <c r="H9" s="4"/>
      <c r="I9" s="53">
        <v>3</v>
      </c>
      <c r="J9" s="53" t="s">
        <v>85</v>
      </c>
      <c r="K9" s="54" t="s">
        <v>86</v>
      </c>
      <c r="L9" s="133">
        <f>Saisie!F39</f>
        <v>0</v>
      </c>
      <c r="M9" s="133">
        <f>Saisie!G39</f>
        <v>0</v>
      </c>
      <c r="N9" s="133">
        <f>Saisie!H39</f>
        <v>0</v>
      </c>
      <c r="O9" s="4"/>
    </row>
    <row r="10" spans="1:15" ht="18" customHeight="1" x14ac:dyDescent="0.25">
      <c r="A10" s="4"/>
      <c r="B10" s="53">
        <v>3</v>
      </c>
      <c r="C10" s="53" t="s">
        <v>81</v>
      </c>
      <c r="D10" s="54" t="s">
        <v>82</v>
      </c>
      <c r="E10" s="133">
        <f>Saisie!F37</f>
        <v>0</v>
      </c>
      <c r="F10" s="133">
        <f>Saisie!G37</f>
        <v>0</v>
      </c>
      <c r="G10" s="133">
        <f>Saisie!H37</f>
        <v>0</v>
      </c>
      <c r="H10" s="4"/>
      <c r="I10" s="53">
        <v>3</v>
      </c>
      <c r="J10" s="53" t="s">
        <v>87</v>
      </c>
      <c r="K10" s="54" t="s">
        <v>88</v>
      </c>
      <c r="L10" s="133">
        <f>Saisie!F40</f>
        <v>1729337</v>
      </c>
      <c r="M10" s="133">
        <f>Saisie!G40</f>
        <v>1728444</v>
      </c>
      <c r="N10" s="133">
        <f>Saisie!H40</f>
        <v>0</v>
      </c>
      <c r="O10" s="4"/>
    </row>
    <row r="11" spans="1:15" ht="18" customHeight="1" x14ac:dyDescent="0.25">
      <c r="A11" s="4"/>
      <c r="B11" s="53">
        <v>3</v>
      </c>
      <c r="C11" s="53" t="s">
        <v>193</v>
      </c>
      <c r="D11" s="54" t="s">
        <v>194</v>
      </c>
      <c r="E11" s="133">
        <f>Saisie!F73</f>
        <v>12000</v>
      </c>
      <c r="F11" s="133">
        <f>Saisie!G73</f>
        <v>0</v>
      </c>
      <c r="G11" s="133">
        <f>Saisie!H73</f>
        <v>0</v>
      </c>
      <c r="H11" s="4"/>
      <c r="I11" s="53">
        <v>3</v>
      </c>
      <c r="J11" s="53" t="s">
        <v>89</v>
      </c>
      <c r="K11" s="54" t="s">
        <v>90</v>
      </c>
      <c r="L11" s="133">
        <f>Saisie!F41</f>
        <v>-108881</v>
      </c>
      <c r="M11" s="133">
        <f>Saisie!G41</f>
        <v>0</v>
      </c>
      <c r="N11" s="133">
        <f>Saisie!H41</f>
        <v>0</v>
      </c>
      <c r="O11" s="4"/>
    </row>
    <row r="12" spans="1:15" ht="18" customHeight="1" x14ac:dyDescent="0.25">
      <c r="A12" s="4"/>
      <c r="B12" s="53">
        <v>3</v>
      </c>
      <c r="C12" s="53" t="s">
        <v>150</v>
      </c>
      <c r="D12" s="54" t="s">
        <v>151</v>
      </c>
      <c r="E12" s="133">
        <f>Saisie!F71</f>
        <v>74153</v>
      </c>
      <c r="F12" s="133">
        <f>Saisie!G71</f>
        <v>110483</v>
      </c>
      <c r="G12" s="133">
        <f>Saisie!H71</f>
        <v>0</v>
      </c>
      <c r="H12" s="4"/>
      <c r="I12" s="53">
        <v>3</v>
      </c>
      <c r="J12" s="53" t="s">
        <v>91</v>
      </c>
      <c r="K12" s="134" t="s">
        <v>92</v>
      </c>
      <c r="L12" s="133">
        <f>Saisie!F42</f>
        <v>1602976</v>
      </c>
      <c r="M12" s="133">
        <f>Saisie!G42</f>
        <v>1515559</v>
      </c>
      <c r="N12" s="133">
        <f>Saisie!H42</f>
        <v>0</v>
      </c>
      <c r="O12" s="4"/>
    </row>
    <row r="13" spans="1:15" ht="18" customHeight="1" x14ac:dyDescent="0.25">
      <c r="A13" s="4"/>
      <c r="B13" s="133"/>
      <c r="C13" s="53" t="s">
        <v>152</v>
      </c>
      <c r="D13" s="54" t="s">
        <v>153</v>
      </c>
      <c r="E13" s="133">
        <f>Saisie!F72</f>
        <v>12</v>
      </c>
      <c r="F13" s="133">
        <f>Saisie!G72</f>
        <v>39</v>
      </c>
      <c r="G13" s="133">
        <f>Saisie!H72</f>
        <v>0</v>
      </c>
      <c r="H13" s="4"/>
      <c r="I13" s="53">
        <v>3</v>
      </c>
      <c r="J13" s="53" t="s">
        <v>93</v>
      </c>
      <c r="K13" s="54" t="s">
        <v>94</v>
      </c>
      <c r="L13" s="133">
        <f>Saisie!F43</f>
        <v>120525</v>
      </c>
      <c r="M13" s="133">
        <f>Saisie!G43</f>
        <v>0</v>
      </c>
      <c r="N13" s="133">
        <f>Saisie!H43</f>
        <v>0</v>
      </c>
      <c r="O13" s="4"/>
    </row>
    <row r="14" spans="1:15" ht="18" customHeight="1" x14ac:dyDescent="0.25">
      <c r="A14" s="4"/>
      <c r="B14" s="135"/>
      <c r="C14" s="133"/>
      <c r="D14" s="133" t="s">
        <v>195</v>
      </c>
      <c r="E14" s="133">
        <f>SUM(E8:E13)</f>
        <v>6977260</v>
      </c>
      <c r="F14" s="133">
        <f>SUM(F8:F13)</f>
        <v>7371374</v>
      </c>
      <c r="G14" s="133">
        <f>SUM(G8:G13)</f>
        <v>0</v>
      </c>
      <c r="H14" s="4"/>
      <c r="I14" s="53">
        <v>3</v>
      </c>
      <c r="J14" s="53" t="s">
        <v>95</v>
      </c>
      <c r="K14" s="54" t="s">
        <v>96</v>
      </c>
      <c r="L14" s="133">
        <f>Saisie!F44</f>
        <v>985254</v>
      </c>
      <c r="M14" s="133">
        <f>Saisie!G44</f>
        <v>0</v>
      </c>
      <c r="N14" s="133">
        <f>Saisie!H44</f>
        <v>0</v>
      </c>
      <c r="O14" s="4"/>
    </row>
    <row r="15" spans="1:15" ht="18" customHeight="1" x14ac:dyDescent="0.25">
      <c r="A15" s="4"/>
      <c r="B15" s="55"/>
      <c r="C15" s="55"/>
      <c r="D15" s="55"/>
      <c r="E15" s="55"/>
      <c r="F15" s="55"/>
      <c r="G15" s="4"/>
      <c r="H15" s="4"/>
      <c r="I15" s="53">
        <v>3</v>
      </c>
      <c r="J15" s="53" t="s">
        <v>97</v>
      </c>
      <c r="K15" s="54" t="s">
        <v>98</v>
      </c>
      <c r="L15" s="133">
        <f>Saisie!F45</f>
        <v>460682</v>
      </c>
      <c r="M15" s="133">
        <f>Saisie!G45</f>
        <v>0</v>
      </c>
      <c r="N15" s="133">
        <f>Saisie!H45</f>
        <v>0</v>
      </c>
      <c r="O15" s="4"/>
    </row>
    <row r="16" spans="1:15" ht="18" customHeight="1" x14ac:dyDescent="0.25">
      <c r="A16" s="4"/>
      <c r="B16" s="55"/>
      <c r="C16" s="55"/>
      <c r="D16" s="55"/>
      <c r="E16" s="55"/>
      <c r="F16" s="55"/>
      <c r="G16" s="4"/>
      <c r="H16" s="4"/>
      <c r="I16" s="53">
        <v>3</v>
      </c>
      <c r="J16" s="53" t="s">
        <v>99</v>
      </c>
      <c r="K16" s="54" t="s">
        <v>100</v>
      </c>
      <c r="L16" s="133">
        <f>Saisie!F46</f>
        <v>84228</v>
      </c>
      <c r="M16" s="133">
        <f>Saisie!G46</f>
        <v>0</v>
      </c>
      <c r="N16" s="133">
        <f>Saisie!H46</f>
        <v>0</v>
      </c>
      <c r="O16" s="4"/>
    </row>
    <row r="17" spans="1:15" ht="18" customHeight="1" x14ac:dyDescent="0.25">
      <c r="A17" s="4"/>
      <c r="B17" s="4"/>
      <c r="C17" s="4"/>
      <c r="D17" s="4"/>
      <c r="E17" s="4"/>
      <c r="F17" s="4"/>
      <c r="G17" s="4"/>
      <c r="H17" s="4"/>
      <c r="I17" s="53">
        <v>3</v>
      </c>
      <c r="J17" s="53" t="s">
        <v>101</v>
      </c>
      <c r="K17" s="54" t="s">
        <v>102</v>
      </c>
      <c r="L17" s="133">
        <f>Saisie!F47</f>
        <v>0</v>
      </c>
      <c r="M17" s="133">
        <f>Saisie!G47</f>
        <v>0</v>
      </c>
      <c r="N17" s="133">
        <f>Saisie!H47</f>
        <v>0</v>
      </c>
      <c r="O17" s="4"/>
    </row>
    <row r="18" spans="1:15" ht="18" customHeight="1" x14ac:dyDescent="0.25">
      <c r="A18" s="4"/>
      <c r="B18" s="4"/>
      <c r="C18" s="4"/>
      <c r="D18" s="4"/>
      <c r="E18" s="4"/>
      <c r="F18" s="4"/>
      <c r="G18" s="4"/>
      <c r="H18" s="4"/>
      <c r="I18" s="53">
        <v>3</v>
      </c>
      <c r="J18" s="53" t="s">
        <v>103</v>
      </c>
      <c r="K18" s="54" t="s">
        <v>104</v>
      </c>
      <c r="L18" s="133">
        <f>Saisie!F48</f>
        <v>4259</v>
      </c>
      <c r="M18" s="133">
        <f>Saisie!G48</f>
        <v>0</v>
      </c>
      <c r="N18" s="133">
        <f>Saisie!H48</f>
        <v>0</v>
      </c>
      <c r="O18" s="4"/>
    </row>
    <row r="19" spans="1:15" ht="18" customHeight="1" x14ac:dyDescent="0.25">
      <c r="A19" s="4"/>
      <c r="B19" s="4"/>
      <c r="C19" s="4"/>
      <c r="D19" s="4"/>
      <c r="E19" s="4"/>
      <c r="F19" s="4"/>
      <c r="G19" s="4"/>
      <c r="H19" s="4"/>
      <c r="I19" s="53">
        <v>3</v>
      </c>
      <c r="J19" s="53" t="s">
        <v>105</v>
      </c>
      <c r="K19" s="54" t="s">
        <v>106</v>
      </c>
      <c r="L19" s="133">
        <f>Saisie!F49</f>
        <v>53393</v>
      </c>
      <c r="M19" s="133">
        <f>Saisie!G49</f>
        <v>0</v>
      </c>
      <c r="N19" s="133">
        <f>Saisie!H49</f>
        <v>0</v>
      </c>
      <c r="O19" s="4"/>
    </row>
    <row r="20" spans="1:15" ht="18" customHeight="1" x14ac:dyDescent="0.25">
      <c r="A20" s="4"/>
      <c r="B20" s="4"/>
      <c r="C20" s="4"/>
      <c r="D20" s="4"/>
      <c r="E20" s="4"/>
      <c r="F20" s="4"/>
      <c r="G20" s="4"/>
      <c r="H20" s="4"/>
      <c r="I20" s="53"/>
      <c r="J20" s="53"/>
      <c r="K20" s="136" t="s">
        <v>196</v>
      </c>
      <c r="L20" s="133">
        <f>SUM(L8:L19)</f>
        <v>4931773</v>
      </c>
      <c r="M20" s="133">
        <f t="shared" ref="M20:N20" si="0">SUM(M8:M19)</f>
        <v>3244003</v>
      </c>
      <c r="N20" s="133">
        <f t="shared" si="0"/>
        <v>0</v>
      </c>
      <c r="O20" s="4"/>
    </row>
    <row r="21" spans="1:15" ht="18" customHeight="1" x14ac:dyDescent="0.25">
      <c r="A21" s="4"/>
      <c r="B21" s="4"/>
      <c r="C21" s="4"/>
      <c r="D21" s="4"/>
      <c r="E21" s="4"/>
      <c r="F21" s="4"/>
      <c r="G21" s="4"/>
      <c r="H21" s="4"/>
      <c r="I21" s="137"/>
      <c r="J21" s="137"/>
      <c r="K21" s="138"/>
      <c r="L21" s="135"/>
      <c r="M21" s="135"/>
      <c r="N21" s="135"/>
      <c r="O21" s="4"/>
    </row>
    <row r="22" spans="1:15" ht="18" customHeight="1" x14ac:dyDescent="0.25">
      <c r="A22" s="4"/>
      <c r="B22" s="4"/>
      <c r="C22" s="4"/>
      <c r="D22" s="201" t="s">
        <v>197</v>
      </c>
      <c r="E22" s="202"/>
      <c r="F22" s="202"/>
      <c r="G22" s="203"/>
      <c r="H22" s="139"/>
      <c r="I22" s="137"/>
      <c r="J22" s="137"/>
      <c r="K22" s="201" t="s">
        <v>198</v>
      </c>
      <c r="L22" s="202"/>
      <c r="M22" s="202"/>
      <c r="N22" s="203"/>
      <c r="O22" s="4"/>
    </row>
    <row r="23" spans="1:15" ht="18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20.25" customHeight="1" x14ac:dyDescent="0.25">
      <c r="A24" s="4"/>
      <c r="B24" s="131" t="s">
        <v>16</v>
      </c>
      <c r="C24" s="131" t="s">
        <v>17</v>
      </c>
      <c r="D24" s="131" t="s">
        <v>18</v>
      </c>
      <c r="E24" s="132" t="s">
        <v>20</v>
      </c>
      <c r="F24" s="132" t="s">
        <v>21</v>
      </c>
      <c r="G24" s="132" t="s">
        <v>22</v>
      </c>
      <c r="H24" s="4"/>
      <c r="I24" s="131" t="s">
        <v>16</v>
      </c>
      <c r="J24" s="131" t="s">
        <v>17</v>
      </c>
      <c r="K24" s="131" t="s">
        <v>18</v>
      </c>
      <c r="L24" s="132" t="s">
        <v>20</v>
      </c>
      <c r="M24" s="132" t="s">
        <v>21</v>
      </c>
      <c r="N24" s="132" t="s">
        <v>22</v>
      </c>
      <c r="O24" s="4"/>
    </row>
    <row r="25" spans="1:15" ht="13.5" customHeight="1" x14ac:dyDescent="0.25">
      <c r="A25" s="4"/>
      <c r="B25" s="53">
        <v>3</v>
      </c>
      <c r="C25" s="53" t="s">
        <v>107</v>
      </c>
      <c r="D25" s="54" t="s">
        <v>108</v>
      </c>
      <c r="E25" s="133">
        <f>Saisie!F48</f>
        <v>4259</v>
      </c>
      <c r="F25" s="133">
        <f>Saisie!G48</f>
        <v>0</v>
      </c>
      <c r="G25" s="133">
        <f>Saisie!H48</f>
        <v>0</v>
      </c>
      <c r="H25" s="4"/>
      <c r="I25" s="53">
        <v>3</v>
      </c>
      <c r="J25" s="53" t="s">
        <v>109</v>
      </c>
      <c r="K25" s="54" t="s">
        <v>110</v>
      </c>
      <c r="L25" s="133">
        <f>Saisie!F51</f>
        <v>41840</v>
      </c>
      <c r="M25" s="133">
        <f>Saisie!G51</f>
        <v>0</v>
      </c>
      <c r="N25" s="133">
        <f>Saisie!H51</f>
        <v>0</v>
      </c>
      <c r="O25" s="4"/>
    </row>
    <row r="26" spans="1: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 ht="15.75" x14ac:dyDescent="0.25">
      <c r="A27" s="4"/>
      <c r="B27" s="4"/>
      <c r="C27" s="4"/>
      <c r="D27" s="201" t="s">
        <v>199</v>
      </c>
      <c r="E27" s="202"/>
      <c r="F27" s="202"/>
      <c r="G27" s="203"/>
      <c r="H27" s="4"/>
      <c r="I27" s="4"/>
      <c r="J27" s="4"/>
      <c r="K27" s="201" t="s">
        <v>200</v>
      </c>
      <c r="L27" s="202"/>
      <c r="M27" s="202"/>
      <c r="N27" s="203"/>
      <c r="O27" s="4"/>
    </row>
    <row r="28" spans="1:15" x14ac:dyDescent="0.25">
      <c r="A28" s="4"/>
      <c r="B28" s="4"/>
      <c r="C28" s="4"/>
      <c r="D28" s="140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ht="30" x14ac:dyDescent="0.25">
      <c r="A29" s="4"/>
      <c r="B29" s="131" t="s">
        <v>16</v>
      </c>
      <c r="C29" s="131" t="s">
        <v>17</v>
      </c>
      <c r="D29" s="131" t="s">
        <v>18</v>
      </c>
      <c r="E29" s="132" t="s">
        <v>20</v>
      </c>
      <c r="F29" s="132" t="s">
        <v>21</v>
      </c>
      <c r="G29" s="132" t="s">
        <v>22</v>
      </c>
      <c r="H29" s="4"/>
      <c r="I29" s="131" t="s">
        <v>16</v>
      </c>
      <c r="J29" s="131" t="s">
        <v>17</v>
      </c>
      <c r="K29" s="131" t="s">
        <v>18</v>
      </c>
      <c r="L29" s="132" t="s">
        <v>20</v>
      </c>
      <c r="M29" s="132" t="s">
        <v>21</v>
      </c>
      <c r="N29" s="132" t="s">
        <v>22</v>
      </c>
      <c r="O29" s="4"/>
    </row>
    <row r="30" spans="1:15" x14ac:dyDescent="0.25">
      <c r="A30" s="4"/>
      <c r="B30" s="53">
        <v>4</v>
      </c>
      <c r="C30" s="53" t="s">
        <v>146</v>
      </c>
      <c r="D30" s="54" t="s">
        <v>147</v>
      </c>
      <c r="E30" s="133">
        <f>Saisie!F69</f>
        <v>2</v>
      </c>
      <c r="F30" s="133">
        <f>Saisie!G61</f>
        <v>12405770</v>
      </c>
      <c r="G30" s="133">
        <f>Saisie!H61</f>
        <v>0</v>
      </c>
      <c r="H30" s="4"/>
      <c r="I30" s="53">
        <v>4</v>
      </c>
      <c r="J30" s="53" t="s">
        <v>148</v>
      </c>
      <c r="K30" s="54" t="s">
        <v>149</v>
      </c>
      <c r="L30" s="133">
        <f>Saisie!F70</f>
        <v>3978</v>
      </c>
      <c r="M30" s="133">
        <f>Saisie!G62</f>
        <v>25968</v>
      </c>
      <c r="N30" s="133">
        <f>Saisie!H62</f>
        <v>0</v>
      </c>
      <c r="O30" s="4"/>
    </row>
    <row r="31" spans="1: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x14ac:dyDescent="0.25">
      <c r="A33" s="4"/>
      <c r="B33" s="4"/>
      <c r="C33" s="4"/>
      <c r="D33" s="141" t="s">
        <v>201</v>
      </c>
      <c r="E33" s="142">
        <f>SUM(E14+E25+E30)</f>
        <v>6981521</v>
      </c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x14ac:dyDescent="0.25">
      <c r="A34" s="4"/>
      <c r="B34" s="4"/>
      <c r="C34" s="4"/>
      <c r="D34" s="141" t="s">
        <v>202</v>
      </c>
      <c r="E34" s="142">
        <f>SUM(L20+L25+L30)</f>
        <v>4977591</v>
      </c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5.75" thickBot="1" x14ac:dyDescent="0.3">
      <c r="A35" s="4"/>
      <c r="B35" s="4"/>
      <c r="C35" s="4"/>
      <c r="D35" s="143" t="s">
        <v>118</v>
      </c>
      <c r="E35" s="142">
        <f>SUM(E33-E34)</f>
        <v>2003930</v>
      </c>
      <c r="F35" s="4"/>
      <c r="G35" s="4"/>
      <c r="H35" s="4"/>
      <c r="I35" s="4"/>
      <c r="J35" s="4"/>
      <c r="K35" s="144" t="s">
        <v>203</v>
      </c>
      <c r="L35" s="4"/>
      <c r="M35" s="4"/>
      <c r="N35" s="4"/>
      <c r="O35" s="4"/>
    </row>
    <row r="36" spans="1: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 x14ac:dyDescent="0.25">
      <c r="A39" s="4"/>
      <c r="B39" s="4"/>
      <c r="C39" s="4"/>
      <c r="D39" s="5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1: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1: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1: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1: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spans="1: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spans="1: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1: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spans="1: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spans="1: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1: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spans="1: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1: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spans="1: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1: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1: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spans="1: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spans="1: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spans="1: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spans="1: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spans="1: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spans="1: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spans="1: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spans="1: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1: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spans="1: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spans="1: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spans="1: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spans="1: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spans="1: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spans="1: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spans="1: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spans="1: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spans="1: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spans="1: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spans="1: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1: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1: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spans="1: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spans="1: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spans="1: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spans="1: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spans="1: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spans="1: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spans="1: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spans="1: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spans="1: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spans="1: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spans="1: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spans="1: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spans="1: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spans="1: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spans="1: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spans="1: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spans="1: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spans="1: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spans="1: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spans="1: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spans="1: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spans="1: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</row>
    <row r="150" spans="1: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</row>
    <row r="151" spans="1: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2" spans="1: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</row>
    <row r="153" spans="1: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</row>
    <row r="154" spans="1: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</row>
    <row r="155" spans="1: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</row>
    <row r="156" spans="1: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spans="1: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spans="1: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</row>
    <row r="159" spans="1: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0" spans="1: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</row>
    <row r="161" spans="1: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</row>
    <row r="162" spans="1: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</row>
    <row r="163" spans="1: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</row>
    <row r="164" spans="1: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</row>
    <row r="165" spans="1: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</row>
    <row r="166" spans="1: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spans="1: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8" spans="1: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</row>
    <row r="169" spans="1: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spans="1: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spans="1: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  <row r="172" spans="1: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</row>
    <row r="173" spans="1: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spans="1: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spans="1: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6" spans="1: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</row>
    <row r="177" spans="1: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spans="1: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</row>
    <row r="179" spans="1: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spans="1: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</row>
    <row r="181" spans="1: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</row>
    <row r="182" spans="1: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</row>
    <row r="183" spans="1: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4" spans="1: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</row>
    <row r="185" spans="1: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</row>
    <row r="186" spans="1: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spans="1: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spans="1: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spans="1: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</row>
    <row r="190" spans="1: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spans="1: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spans="1: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spans="1: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</row>
    <row r="194" spans="1: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</row>
    <row r="195" spans="1: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</row>
    <row r="196" spans="1: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</row>
    <row r="197" spans="1: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</row>
    <row r="198" spans="1: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</row>
    <row r="199" spans="1: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0" spans="1: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</row>
    <row r="201" spans="1: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</row>
    <row r="202" spans="1: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</row>
    <row r="203" spans="1: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</row>
    <row r="204" spans="1: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</row>
    <row r="205" spans="1: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</row>
    <row r="206" spans="1: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</row>
    <row r="207" spans="1: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8" spans="1: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</row>
    <row r="209" spans="1: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</row>
    <row r="210" spans="1: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</row>
    <row r="211" spans="1: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</row>
    <row r="212" spans="1: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</row>
    <row r="213" spans="1: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</row>
    <row r="214" spans="1: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</row>
    <row r="215" spans="1: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</sheetData>
  <mergeCells count="7">
    <mergeCell ref="D27:G27"/>
    <mergeCell ref="K27:N27"/>
    <mergeCell ref="D2:F2"/>
    <mergeCell ref="D5:G5"/>
    <mergeCell ref="K5:N5"/>
    <mergeCell ref="D22:G22"/>
    <mergeCell ref="K22:N2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4"/>
  <sheetViews>
    <sheetView topLeftCell="B1" workbookViewId="0">
      <pane ySplit="3" topLeftCell="A31" activePane="bottomLeft" state="frozen"/>
      <selection pane="bottomLeft" activeCell="C44" sqref="C44"/>
    </sheetView>
  </sheetViews>
  <sheetFormatPr baseColWidth="10" defaultColWidth="11.42578125" defaultRowHeight="15" x14ac:dyDescent="0.25"/>
  <cols>
    <col min="1" max="1" width="62.7109375" customWidth="1"/>
    <col min="2" max="2" width="11.85546875" customWidth="1"/>
    <col min="3" max="3" width="130.7109375" style="171" customWidth="1"/>
  </cols>
  <sheetData>
    <row r="1" spans="1:3" ht="18.75" x14ac:dyDescent="0.3">
      <c r="A1" s="204" t="s">
        <v>213</v>
      </c>
      <c r="B1" s="204"/>
      <c r="C1" s="204"/>
    </row>
    <row r="3" spans="1:3" s="28" customFormat="1" x14ac:dyDescent="0.25">
      <c r="A3" s="152" t="s">
        <v>185</v>
      </c>
      <c r="B3" s="152" t="s">
        <v>214</v>
      </c>
      <c r="C3" s="153" t="s">
        <v>215</v>
      </c>
    </row>
    <row r="4" spans="1:3" x14ac:dyDescent="0.25">
      <c r="A4" s="154" t="s">
        <v>216</v>
      </c>
      <c r="B4" s="155">
        <v>1800</v>
      </c>
      <c r="C4" s="156" t="s">
        <v>217</v>
      </c>
    </row>
    <row r="5" spans="1:3" x14ac:dyDescent="0.25">
      <c r="A5" s="154" t="s">
        <v>216</v>
      </c>
      <c r="B5" s="155">
        <v>1800</v>
      </c>
      <c r="C5" s="156" t="s">
        <v>218</v>
      </c>
    </row>
    <row r="6" spans="1:3" x14ac:dyDescent="0.25">
      <c r="A6" s="154" t="s">
        <v>219</v>
      </c>
      <c r="B6" s="157">
        <v>0.35</v>
      </c>
      <c r="C6" s="156" t="s">
        <v>220</v>
      </c>
    </row>
    <row r="7" spans="1:3" x14ac:dyDescent="0.25">
      <c r="A7" s="154" t="s">
        <v>219</v>
      </c>
      <c r="B7" s="158"/>
      <c r="C7" s="156" t="s">
        <v>221</v>
      </c>
    </row>
    <row r="8" spans="1:3" x14ac:dyDescent="0.25">
      <c r="A8" s="154" t="s">
        <v>219</v>
      </c>
      <c r="B8" s="159">
        <v>0.45</v>
      </c>
      <c r="C8" s="156" t="s">
        <v>222</v>
      </c>
    </row>
    <row r="9" spans="1:3" x14ac:dyDescent="0.25">
      <c r="A9" s="160" t="s">
        <v>223</v>
      </c>
      <c r="B9" s="161">
        <v>0.65</v>
      </c>
      <c r="C9" s="156" t="s">
        <v>224</v>
      </c>
    </row>
    <row r="10" spans="1:3" x14ac:dyDescent="0.25">
      <c r="A10" s="160" t="s">
        <v>223</v>
      </c>
      <c r="B10" s="162">
        <v>0.65</v>
      </c>
      <c r="C10" s="156" t="s">
        <v>225</v>
      </c>
    </row>
    <row r="11" spans="1:3" ht="30" x14ac:dyDescent="0.25">
      <c r="A11" s="163" t="s">
        <v>226</v>
      </c>
      <c r="B11" s="157">
        <v>0.06</v>
      </c>
      <c r="C11" s="156" t="s">
        <v>227</v>
      </c>
    </row>
    <row r="12" spans="1:3" ht="30" x14ac:dyDescent="0.25">
      <c r="A12" s="163" t="s">
        <v>226</v>
      </c>
      <c r="B12" s="158"/>
      <c r="C12" s="156" t="s">
        <v>228</v>
      </c>
    </row>
    <row r="13" spans="1:3" ht="30" x14ac:dyDescent="0.25">
      <c r="A13" s="163" t="s">
        <v>226</v>
      </c>
      <c r="B13" s="159">
        <v>0.12</v>
      </c>
      <c r="C13" s="156" t="s">
        <v>229</v>
      </c>
    </row>
    <row r="14" spans="1:3" x14ac:dyDescent="0.25">
      <c r="A14" s="163" t="s">
        <v>230</v>
      </c>
      <c r="B14" s="164">
        <v>0.125</v>
      </c>
      <c r="C14" s="156" t="s">
        <v>231</v>
      </c>
    </row>
    <row r="15" spans="1:3" x14ac:dyDescent="0.25">
      <c r="A15" s="163" t="s">
        <v>230</v>
      </c>
      <c r="B15" s="165">
        <v>0.125</v>
      </c>
      <c r="C15" s="156" t="s">
        <v>232</v>
      </c>
    </row>
    <row r="16" spans="1:3" x14ac:dyDescent="0.25">
      <c r="A16" s="163" t="s">
        <v>233</v>
      </c>
      <c r="B16" s="159">
        <v>0.7</v>
      </c>
      <c r="C16" s="156" t="s">
        <v>234</v>
      </c>
    </row>
    <row r="17" spans="1:3" x14ac:dyDescent="0.25">
      <c r="A17" s="163" t="s">
        <v>233</v>
      </c>
      <c r="B17" s="157">
        <v>0.7</v>
      </c>
      <c r="C17" s="156" t="s">
        <v>235</v>
      </c>
    </row>
    <row r="18" spans="1:3" x14ac:dyDescent="0.25">
      <c r="A18" s="163" t="s">
        <v>236</v>
      </c>
      <c r="B18" s="159">
        <v>0.03</v>
      </c>
      <c r="C18" s="156" t="s">
        <v>237</v>
      </c>
    </row>
    <row r="19" spans="1:3" x14ac:dyDescent="0.25">
      <c r="A19" s="163" t="s">
        <v>236</v>
      </c>
      <c r="B19" s="166">
        <v>0.03</v>
      </c>
      <c r="C19" s="156" t="s">
        <v>238</v>
      </c>
    </row>
    <row r="20" spans="1:3" x14ac:dyDescent="0.25">
      <c r="A20" s="163" t="s">
        <v>239</v>
      </c>
      <c r="B20" s="157">
        <v>0</v>
      </c>
      <c r="C20" s="156" t="s">
        <v>240</v>
      </c>
    </row>
    <row r="21" spans="1:3" x14ac:dyDescent="0.25">
      <c r="A21" s="163" t="s">
        <v>239</v>
      </c>
      <c r="B21" s="157">
        <v>0.03</v>
      </c>
      <c r="C21" s="156" t="s">
        <v>241</v>
      </c>
    </row>
    <row r="22" spans="1:3" x14ac:dyDescent="0.25">
      <c r="A22" s="163" t="s">
        <v>239</v>
      </c>
      <c r="B22" s="166">
        <v>0.05</v>
      </c>
      <c r="C22" s="156" t="s">
        <v>242</v>
      </c>
    </row>
    <row r="23" spans="1:3" x14ac:dyDescent="0.25">
      <c r="A23" s="163" t="s">
        <v>239</v>
      </c>
      <c r="B23" s="166">
        <v>0.08</v>
      </c>
      <c r="C23" s="156" t="s">
        <v>243</v>
      </c>
    </row>
    <row r="24" spans="1:3" x14ac:dyDescent="0.25">
      <c r="A24" s="163" t="s">
        <v>239</v>
      </c>
      <c r="B24" s="159">
        <v>0.11</v>
      </c>
      <c r="C24" s="156" t="s">
        <v>244</v>
      </c>
    </row>
    <row r="25" spans="1:3" x14ac:dyDescent="0.25">
      <c r="A25" s="163" t="s">
        <v>239</v>
      </c>
      <c r="B25" s="159">
        <v>0.11</v>
      </c>
      <c r="C25" s="156" t="s">
        <v>210</v>
      </c>
    </row>
    <row r="26" spans="1:3" x14ac:dyDescent="0.25">
      <c r="A26" s="163" t="s">
        <v>245</v>
      </c>
      <c r="B26" s="157">
        <v>1</v>
      </c>
      <c r="C26" s="156" t="s">
        <v>211</v>
      </c>
    </row>
    <row r="27" spans="1:3" x14ac:dyDescent="0.25">
      <c r="A27" s="163" t="s">
        <v>245</v>
      </c>
      <c r="B27" s="159">
        <v>1</v>
      </c>
      <c r="C27" s="156" t="s">
        <v>246</v>
      </c>
    </row>
    <row r="28" spans="1:3" x14ac:dyDescent="0.25">
      <c r="A28" s="163" t="s">
        <v>247</v>
      </c>
      <c r="B28" s="166">
        <v>2</v>
      </c>
      <c r="C28" s="156" t="s">
        <v>212</v>
      </c>
    </row>
    <row r="29" spans="1:3" x14ac:dyDescent="0.25">
      <c r="A29" s="163" t="s">
        <v>247</v>
      </c>
      <c r="B29" s="167"/>
      <c r="C29" s="156" t="s">
        <v>248</v>
      </c>
    </row>
    <row r="30" spans="1:3" x14ac:dyDescent="0.25">
      <c r="A30" s="163" t="s">
        <v>247</v>
      </c>
      <c r="B30" s="166">
        <v>4</v>
      </c>
      <c r="C30" s="156" t="s">
        <v>249</v>
      </c>
    </row>
    <row r="31" spans="1:3" x14ac:dyDescent="0.25">
      <c r="A31" s="163" t="s">
        <v>184</v>
      </c>
      <c r="B31" s="157">
        <v>0.1</v>
      </c>
      <c r="C31" s="156" t="s">
        <v>250</v>
      </c>
    </row>
    <row r="32" spans="1:3" x14ac:dyDescent="0.25">
      <c r="A32" s="163" t="s">
        <v>184</v>
      </c>
      <c r="B32" s="159">
        <v>0.1</v>
      </c>
      <c r="C32" s="156" t="s">
        <v>208</v>
      </c>
    </row>
    <row r="33" spans="1:3" x14ac:dyDescent="0.25">
      <c r="A33" s="163" t="s">
        <v>251</v>
      </c>
      <c r="B33" s="168">
        <v>360</v>
      </c>
      <c r="C33" s="156"/>
    </row>
    <row r="34" spans="1:3" x14ac:dyDescent="0.25">
      <c r="A34" s="169" t="s">
        <v>252</v>
      </c>
      <c r="B34" s="162">
        <v>0.6</v>
      </c>
      <c r="C34" s="156" t="s">
        <v>253</v>
      </c>
    </row>
    <row r="35" spans="1:3" x14ac:dyDescent="0.25">
      <c r="A35" s="169" t="s">
        <v>252</v>
      </c>
      <c r="B35" s="162">
        <v>0.9</v>
      </c>
      <c r="C35" s="156" t="s">
        <v>204</v>
      </c>
    </row>
    <row r="36" spans="1:3" x14ac:dyDescent="0.25">
      <c r="A36" s="169" t="s">
        <v>254</v>
      </c>
      <c r="B36" s="162">
        <v>0.1</v>
      </c>
      <c r="C36" s="156" t="s">
        <v>204</v>
      </c>
    </row>
    <row r="37" spans="1:3" x14ac:dyDescent="0.25">
      <c r="A37" s="169" t="s">
        <v>254</v>
      </c>
      <c r="B37" s="162">
        <v>0.4</v>
      </c>
      <c r="C37" s="156" t="s">
        <v>253</v>
      </c>
    </row>
    <row r="38" spans="1:3" x14ac:dyDescent="0.25">
      <c r="A38" s="94" t="s">
        <v>161</v>
      </c>
      <c r="B38" s="162">
        <v>0.1</v>
      </c>
      <c r="C38" s="156" t="s">
        <v>205</v>
      </c>
    </row>
    <row r="39" spans="1:3" x14ac:dyDescent="0.25">
      <c r="A39" s="94" t="s">
        <v>161</v>
      </c>
      <c r="B39" s="162">
        <v>0.1</v>
      </c>
      <c r="C39" s="156" t="s">
        <v>255</v>
      </c>
    </row>
    <row r="40" spans="1:3" x14ac:dyDescent="0.25">
      <c r="A40" s="169" t="s">
        <v>256</v>
      </c>
      <c r="B40" s="162">
        <v>0.2</v>
      </c>
      <c r="C40" s="156" t="s">
        <v>206</v>
      </c>
    </row>
    <row r="41" spans="1:3" x14ac:dyDescent="0.25">
      <c r="A41" s="169" t="s">
        <v>256</v>
      </c>
      <c r="B41" s="160"/>
      <c r="C41" s="156" t="s">
        <v>257</v>
      </c>
    </row>
    <row r="42" spans="1:3" x14ac:dyDescent="0.25">
      <c r="A42" s="169" t="s">
        <v>256</v>
      </c>
      <c r="B42" s="162">
        <v>0.5</v>
      </c>
      <c r="C42" s="156" t="s">
        <v>258</v>
      </c>
    </row>
    <row r="43" spans="1:3" x14ac:dyDescent="0.25">
      <c r="A43" s="169" t="s">
        <v>168</v>
      </c>
      <c r="B43" s="170">
        <v>15</v>
      </c>
      <c r="C43" s="156" t="s">
        <v>207</v>
      </c>
    </row>
    <row r="44" spans="1:3" x14ac:dyDescent="0.25">
      <c r="A44" s="169" t="s">
        <v>168</v>
      </c>
      <c r="B44" s="170">
        <v>0</v>
      </c>
      <c r="C44" s="156" t="s">
        <v>259</v>
      </c>
    </row>
  </sheetData>
  <mergeCells count="1">
    <mergeCell ref="A1:C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ACCUEIL</vt:lpstr>
      <vt:lpstr>Saisie</vt:lpstr>
      <vt:lpstr>Décomposition de l'actif</vt:lpstr>
      <vt:lpstr>Décomposition du Passif</vt:lpstr>
      <vt:lpstr>Délais de paiement</vt:lpstr>
      <vt:lpstr>ROE</vt:lpstr>
      <vt:lpstr>Compte de résultat</vt:lpstr>
      <vt:lpstr>BD Ratios</vt:lpstr>
      <vt:lpstr>CHAMPS</vt:lpstr>
      <vt:lpstr>'Délais de paiement'!Impression_des_titres</vt:lpstr>
      <vt:lpstr>ROE!Impression_des_titres</vt:lpstr>
      <vt:lpstr>INTITULES</vt:lpstr>
      <vt:lpstr>'Délais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HENRY</dc:creator>
  <cp:lastModifiedBy>Rodolphe HENRY</cp:lastModifiedBy>
  <dcterms:created xsi:type="dcterms:W3CDTF">2016-07-09T15:57:36Z</dcterms:created>
  <dcterms:modified xsi:type="dcterms:W3CDTF">2016-07-14T17:26:24Z</dcterms:modified>
</cp:coreProperties>
</file>