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nnick\Downloads\"/>
    </mc:Choice>
  </mc:AlternateContent>
  <xr:revisionPtr revIDLastSave="0" documentId="13_ncr:1_{86D50FA1-9A51-432E-AB76-216CD8181B65}" xr6:coauthVersionLast="47" xr6:coauthVersionMax="47" xr10:uidLastSave="{00000000-0000-0000-0000-000000000000}"/>
  <bookViews>
    <workbookView xWindow="-120" yWindow="-120" windowWidth="38640" windowHeight="21240" activeTab="3" xr2:uid="{00000000-000D-0000-FFFF-FFFF00000000}"/>
  </bookViews>
  <sheets>
    <sheet name="articles" sheetId="2" r:id="rId1"/>
    <sheet name="clients" sheetId="3" r:id="rId2"/>
    <sheet name="KPI" sheetId="17" r:id="rId3"/>
    <sheet name="facturation" sheetId="16" r:id="rId4"/>
    <sheet name="Novembre" sheetId="37" r:id="rId5"/>
  </sheets>
  <functionGroups builtInGroupCount="19"/>
  <definedNames>
    <definedName name="Client">KPI!$C$4:$Q$4</definedName>
    <definedName name="Clients">KPI!$C$4:$Q$4</definedName>
    <definedName name="NOMF">TRANSPOSE(GET.WORKBOOK(1))</definedName>
    <definedName name="Periode">OFFSET(KPI!$C$5,,MATCH(KPI!$H$20,KPI!$C$4:$P$4,0)-1,12)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9" i="16" l="1" a="1"/>
  <c r="N9" i="16" s="1"/>
  <c r="N10" i="16" a="1"/>
  <c r="N10" i="16" s="1"/>
  <c r="N11" i="16" a="1"/>
  <c r="N11" i="16" s="1"/>
  <c r="N12" i="16" a="1"/>
  <c r="N12" i="16" s="1"/>
  <c r="N13" i="16" a="1"/>
  <c r="N13" i="16" s="1"/>
  <c r="N14" i="16" a="1"/>
  <c r="N14" i="16" s="1"/>
  <c r="N15" i="16" a="1"/>
  <c r="N15" i="16" s="1"/>
  <c r="N16" i="16" a="1"/>
  <c r="N16" i="16" s="1"/>
  <c r="N17" i="16" a="1"/>
  <c r="N17" i="16" s="1"/>
  <c r="O17" i="16" s="1"/>
  <c r="N18" i="16" a="1"/>
  <c r="N18" i="16" s="1"/>
  <c r="O18" i="16" s="1"/>
  <c r="N19" i="16" a="1"/>
  <c r="N19" i="16" s="1"/>
  <c r="O19" i="16" s="1"/>
  <c r="N20" i="16" a="1"/>
  <c r="N20" i="16" s="1"/>
  <c r="O20" i="16" s="1"/>
  <c r="N21" i="16" a="1"/>
  <c r="N21" i="16" s="1"/>
  <c r="O21" i="16" s="1"/>
  <c r="N22" i="16" a="1"/>
  <c r="N22" i="16" s="1"/>
  <c r="O22" i="16" s="1"/>
  <c r="N23" i="16" a="1"/>
  <c r="N23" i="16" s="1"/>
  <c r="O23" i="16" s="1"/>
  <c r="N24" i="16" a="1"/>
  <c r="N24" i="16" s="1"/>
  <c r="O24" i="16" s="1"/>
  <c r="N25" i="16" a="1"/>
  <c r="N25" i="16" s="1"/>
  <c r="O25" i="16" s="1"/>
  <c r="N26" i="16" a="1"/>
  <c r="N26" i="16" s="1"/>
  <c r="O26" i="16" s="1"/>
  <c r="N27" i="16" a="1"/>
  <c r="N27" i="16" s="1"/>
  <c r="O27" i="16" s="1"/>
  <c r="N28" i="16" a="1"/>
  <c r="N28" i="16" s="1"/>
  <c r="O28" i="16" s="1"/>
  <c r="N29" i="16" a="1"/>
  <c r="N29" i="16" s="1"/>
  <c r="O29" i="16" s="1"/>
  <c r="N30" i="16" a="1"/>
  <c r="N30" i="16" s="1"/>
  <c r="O30" i="16" s="1"/>
  <c r="N31" i="16" a="1"/>
  <c r="N31" i="16" s="1"/>
  <c r="O31" i="16" s="1"/>
  <c r="N32" i="16" a="1"/>
  <c r="N32" i="16" s="1"/>
  <c r="O32" i="16" s="1"/>
  <c r="N33" i="16" a="1"/>
  <c r="N33" i="16" s="1"/>
  <c r="O33" i="16" s="1"/>
  <c r="N34" i="16" a="1"/>
  <c r="N34" i="16" s="1"/>
  <c r="O34" i="16" s="1"/>
  <c r="N35" i="16" a="1"/>
  <c r="N35" i="16" s="1"/>
  <c r="O35" i="16" s="1"/>
  <c r="N36" i="16" a="1"/>
  <c r="N36" i="16" s="1"/>
  <c r="O36" i="16" s="1"/>
  <c r="N37" i="16" a="1"/>
  <c r="N37" i="16" s="1"/>
  <c r="O37" i="16" s="1"/>
  <c r="N38" i="16" a="1"/>
  <c r="N38" i="16" s="1"/>
  <c r="O38" i="16" s="1"/>
  <c r="N39" i="16" a="1"/>
  <c r="N39" i="16" s="1"/>
  <c r="O39" i="16" s="1"/>
  <c r="N40" i="16" a="1"/>
  <c r="N40" i="16" s="1"/>
  <c r="O40" i="16" s="1"/>
  <c r="N41" i="16" a="1"/>
  <c r="N41" i="16" s="1"/>
  <c r="O41" i="16" s="1"/>
  <c r="N42" i="16" a="1"/>
  <c r="N42" i="16" s="1"/>
  <c r="O42" i="16" s="1"/>
  <c r="N43" i="16" a="1"/>
  <c r="N43" i="16" s="1"/>
  <c r="O43" i="16" s="1"/>
  <c r="N44" i="16" a="1"/>
  <c r="N44" i="16" s="1"/>
  <c r="O44" i="16" s="1"/>
  <c r="N45" i="16" a="1"/>
  <c r="N45" i="16" s="1"/>
  <c r="O45" i="16" s="1"/>
  <c r="N46" i="16" a="1"/>
  <c r="N46" i="16" s="1"/>
  <c r="O46" i="16" s="1"/>
  <c r="N47" i="16" a="1"/>
  <c r="N47" i="16" s="1"/>
  <c r="O47" i="16" s="1"/>
  <c r="N48" i="16" a="1"/>
  <c r="N48" i="16" s="1"/>
  <c r="O48" i="16" s="1"/>
  <c r="N49" i="16" a="1"/>
  <c r="N49" i="16" s="1"/>
  <c r="O49" i="16" s="1"/>
  <c r="N50" i="16" a="1"/>
  <c r="N50" i="16" s="1"/>
  <c r="O50" i="16" s="1"/>
  <c r="N51" i="16" a="1"/>
  <c r="N51" i="16" s="1"/>
  <c r="O51" i="16" s="1"/>
  <c r="N52" i="16" a="1"/>
  <c r="N52" i="16" s="1"/>
  <c r="O52" i="16" s="1"/>
  <c r="N53" i="16" a="1"/>
  <c r="N53" i="16" s="1"/>
  <c r="N54" i="16" a="1"/>
  <c r="N54" i="16" s="1"/>
  <c r="N55" i="16" a="1"/>
  <c r="N55" i="16" s="1"/>
  <c r="N56" i="16" a="1"/>
  <c r="N56" i="16" s="1"/>
  <c r="N57" i="16" a="1"/>
  <c r="N57" i="16" s="1"/>
  <c r="N58" i="16" a="1"/>
  <c r="N58" i="16" s="1"/>
  <c r="N59" i="16" a="1"/>
  <c r="N59" i="16" s="1"/>
  <c r="N60" i="16" a="1"/>
  <c r="N60" i="16" s="1"/>
  <c r="N61" i="16" a="1"/>
  <c r="N61" i="16" s="1"/>
  <c r="N62" i="16" a="1"/>
  <c r="N62" i="16" s="1"/>
  <c r="N63" i="16" a="1"/>
  <c r="N63" i="16" s="1"/>
  <c r="N64" i="16" a="1"/>
  <c r="N64" i="16" s="1"/>
  <c r="N65" i="16" a="1"/>
  <c r="N65" i="16" s="1"/>
  <c r="N66" i="16" a="1"/>
  <c r="N66" i="16" s="1"/>
  <c r="N67" i="16" a="1"/>
  <c r="N67" i="16" s="1"/>
  <c r="N68" i="16" a="1"/>
  <c r="N68" i="16" s="1"/>
  <c r="N69" i="16" a="1"/>
  <c r="N69" i="16" s="1"/>
  <c r="N70" i="16" a="1"/>
  <c r="N70" i="16" s="1"/>
  <c r="N71" i="16" a="1"/>
  <c r="N71" i="16" s="1"/>
  <c r="N72" i="16" a="1"/>
  <c r="N72" i="16" s="1"/>
  <c r="N73" i="16" a="1"/>
  <c r="N73" i="16" s="1"/>
  <c r="N74" i="16" a="1"/>
  <c r="N74" i="16" s="1"/>
  <c r="N75" i="16" a="1"/>
  <c r="N75" i="16" s="1"/>
  <c r="N76" i="16" a="1"/>
  <c r="N76" i="16" s="1"/>
  <c r="N77" i="16" a="1"/>
  <c r="N77" i="16" s="1"/>
  <c r="J37" i="16"/>
  <c r="K37" i="16" s="1"/>
  <c r="L37" i="16" s="1"/>
  <c r="F37" i="16"/>
  <c r="E37" i="16"/>
  <c r="J36" i="16"/>
  <c r="K36" i="16" s="1"/>
  <c r="L36" i="16" s="1"/>
  <c r="F36" i="16"/>
  <c r="E36" i="16"/>
  <c r="J32" i="16"/>
  <c r="K32" i="16" s="1"/>
  <c r="L32" i="16" s="1"/>
  <c r="F32" i="16"/>
  <c r="E32" i="16"/>
  <c r="J31" i="16"/>
  <c r="K31" i="16" s="1"/>
  <c r="L31" i="16" s="1"/>
  <c r="F31" i="16"/>
  <c r="E31" i="16"/>
  <c r="J30" i="16"/>
  <c r="K30" i="16" s="1"/>
  <c r="L30" i="16" s="1"/>
  <c r="F30" i="16"/>
  <c r="E30" i="16"/>
  <c r="J29" i="16"/>
  <c r="K29" i="16" s="1"/>
  <c r="L29" i="16" s="1"/>
  <c r="F29" i="16"/>
  <c r="E29" i="16"/>
  <c r="J28" i="16"/>
  <c r="K28" i="16" s="1"/>
  <c r="L28" i="16" s="1"/>
  <c r="F28" i="16"/>
  <c r="E28" i="16"/>
  <c r="J24" i="16"/>
  <c r="K24" i="16" s="1"/>
  <c r="L24" i="16" s="1"/>
  <c r="F24" i="16"/>
  <c r="E24" i="16"/>
  <c r="J23" i="16"/>
  <c r="K23" i="16" s="1"/>
  <c r="L23" i="16" s="1"/>
  <c r="F23" i="16"/>
  <c r="E23" i="16"/>
  <c r="J22" i="16"/>
  <c r="K22" i="16" s="1"/>
  <c r="L22" i="16" s="1"/>
  <c r="F22" i="16"/>
  <c r="E22" i="16"/>
  <c r="J21" i="16"/>
  <c r="K21" i="16" s="1"/>
  <c r="L21" i="16" s="1"/>
  <c r="F21" i="16"/>
  <c r="E21" i="16"/>
  <c r="J20" i="16"/>
  <c r="K20" i="16" s="1"/>
  <c r="L20" i="16" s="1"/>
  <c r="F20" i="16"/>
  <c r="E20" i="16"/>
  <c r="J19" i="16"/>
  <c r="K19" i="16" s="1"/>
  <c r="L19" i="16" s="1"/>
  <c r="F19" i="16"/>
  <c r="E19" i="16"/>
  <c r="J18" i="16"/>
  <c r="K18" i="16" s="1"/>
  <c r="L18" i="16" s="1"/>
  <c r="F18" i="16"/>
  <c r="E18" i="16"/>
  <c r="J49" i="16"/>
  <c r="K49" i="16" s="1"/>
  <c r="L49" i="16" s="1"/>
  <c r="F49" i="16"/>
  <c r="E49" i="16"/>
  <c r="J48" i="16"/>
  <c r="K48" i="16" s="1"/>
  <c r="L48" i="16" s="1"/>
  <c r="F48" i="16"/>
  <c r="E48" i="16"/>
  <c r="J47" i="16"/>
  <c r="K47" i="16" s="1"/>
  <c r="L47" i="16" s="1"/>
  <c r="F47" i="16"/>
  <c r="E47" i="16"/>
  <c r="J46" i="16"/>
  <c r="K46" i="16" s="1"/>
  <c r="L46" i="16" s="1"/>
  <c r="F46" i="16"/>
  <c r="E46" i="16"/>
  <c r="J44" i="16"/>
  <c r="K44" i="16" s="1"/>
  <c r="L44" i="16" s="1"/>
  <c r="F44" i="16"/>
  <c r="E44" i="16"/>
  <c r="J43" i="16"/>
  <c r="K43" i="16" s="1"/>
  <c r="L43" i="16" s="1"/>
  <c r="F43" i="16"/>
  <c r="E43" i="16"/>
  <c r="J42" i="16"/>
  <c r="K42" i="16" s="1"/>
  <c r="L42" i="16" s="1"/>
  <c r="F42" i="16"/>
  <c r="E42" i="16"/>
  <c r="J41" i="16"/>
  <c r="K41" i="16" s="1"/>
  <c r="L41" i="16" s="1"/>
  <c r="F41" i="16"/>
  <c r="E41" i="16"/>
  <c r="J39" i="16"/>
  <c r="K39" i="16" s="1"/>
  <c r="L39" i="16" s="1"/>
  <c r="F39" i="16"/>
  <c r="E39" i="16"/>
  <c r="J38" i="16"/>
  <c r="K38" i="16" s="1"/>
  <c r="L38" i="16" s="1"/>
  <c r="F38" i="16"/>
  <c r="E38" i="16"/>
  <c r="J27" i="16"/>
  <c r="K27" i="16" s="1"/>
  <c r="L27" i="16" s="1"/>
  <c r="F27" i="16"/>
  <c r="E27" i="16"/>
  <c r="J26" i="16"/>
  <c r="K26" i="16" s="1"/>
  <c r="L26" i="16" s="1"/>
  <c r="F26" i="16"/>
  <c r="E26" i="16"/>
  <c r="J25" i="16"/>
  <c r="K25" i="16" s="1"/>
  <c r="L25" i="16" s="1"/>
  <c r="F25" i="16"/>
  <c r="E25" i="16"/>
  <c r="J17" i="16"/>
  <c r="K17" i="16" s="1"/>
  <c r="L17" i="16" s="1"/>
  <c r="F17" i="16"/>
  <c r="E17" i="16"/>
  <c r="J16" i="16"/>
  <c r="K16" i="16" s="1"/>
  <c r="L16" i="16" s="1"/>
  <c r="F16" i="16"/>
  <c r="E16" i="16"/>
  <c r="F52" i="16"/>
  <c r="J52" i="16"/>
  <c r="E52" i="16"/>
  <c r="E45" i="16"/>
  <c r="J45" i="16"/>
  <c r="F45" i="16"/>
  <c r="J50" i="16"/>
  <c r="E50" i="16"/>
  <c r="F50" i="16"/>
  <c r="J33" i="16"/>
  <c r="E51" i="16"/>
  <c r="F40" i="16"/>
  <c r="F33" i="16"/>
  <c r="J35" i="16"/>
  <c r="E34" i="16"/>
  <c r="J40" i="16"/>
  <c r="E33" i="16"/>
  <c r="F34" i="16"/>
  <c r="J34" i="16"/>
  <c r="F35" i="16"/>
  <c r="E40" i="16"/>
  <c r="E35" i="16"/>
  <c r="J51" i="16"/>
  <c r="F51" i="16"/>
  <c r="J9" i="16"/>
  <c r="J8" i="16"/>
  <c r="J15" i="16"/>
  <c r="F15" i="16"/>
  <c r="F14" i="16"/>
  <c r="F13" i="16"/>
  <c r="J13" i="16"/>
  <c r="J14" i="16"/>
  <c r="E14" i="16"/>
  <c r="E13" i="16"/>
  <c r="E11" i="16"/>
  <c r="E15" i="16"/>
  <c r="F11" i="16"/>
  <c r="J10" i="16"/>
  <c r="F10" i="16"/>
  <c r="E10" i="16"/>
  <c r="F9" i="16"/>
  <c r="E9" i="16"/>
  <c r="E8" i="16"/>
  <c r="F8" i="16"/>
  <c r="J11" i="16"/>
  <c r="K11" i="16" l="1"/>
  <c r="L11" i="16" s="1"/>
  <c r="K10" i="16"/>
  <c r="L10" i="16" s="1"/>
  <c r="K9" i="16"/>
  <c r="L9" i="16" s="1"/>
  <c r="K8" i="16"/>
  <c r="L8" i="16" s="1"/>
  <c r="K15" i="16"/>
  <c r="L15" i="16" s="1"/>
  <c r="K14" i="16"/>
  <c r="L14" i="16" s="1"/>
  <c r="K13" i="16"/>
  <c r="L13" i="16" s="1"/>
  <c r="K51" i="16"/>
  <c r="L51" i="16" s="1"/>
  <c r="K52" i="16"/>
  <c r="L52" i="16" s="1"/>
  <c r="K45" i="16"/>
  <c r="L45" i="16" s="1"/>
  <c r="K50" i="16"/>
  <c r="L50" i="16" s="1"/>
  <c r="K40" i="16"/>
  <c r="L40" i="16" s="1"/>
  <c r="K35" i="16"/>
  <c r="L35" i="16" s="1"/>
  <c r="K34" i="16"/>
  <c r="L34" i="16" s="1"/>
  <c r="K33" i="16"/>
  <c r="L33" i="16" s="1"/>
  <c r="Q18" i="17"/>
  <c r="C4" i="17" a="1"/>
  <c r="C4" i="17" s="1"/>
  <c r="K79" i="37" l="1"/>
  <c r="K82" i="37" s="1"/>
  <c r="N4" i="17"/>
  <c r="H4" i="17"/>
  <c r="M4" i="17"/>
  <c r="G4" i="17"/>
  <c r="L4" i="17"/>
  <c r="F4" i="17"/>
  <c r="Q4" i="17"/>
  <c r="K4" i="17"/>
  <c r="E4" i="17"/>
  <c r="P4" i="17"/>
  <c r="J4" i="17"/>
  <c r="D4" i="17"/>
  <c r="O4" i="17"/>
  <c r="I4" i="17"/>
  <c r="O58" i="16"/>
  <c r="O59" i="16"/>
  <c r="O60" i="16"/>
  <c r="O61" i="16"/>
  <c r="O62" i="16"/>
  <c r="O63" i="16"/>
  <c r="O64" i="16"/>
  <c r="O65" i="16"/>
  <c r="O66" i="16"/>
  <c r="O67" i="16"/>
  <c r="O68" i="16"/>
  <c r="O69" i="16"/>
  <c r="O70" i="16"/>
  <c r="O71" i="16"/>
  <c r="O72" i="16"/>
  <c r="O73" i="16"/>
  <c r="O74" i="16"/>
  <c r="O75" i="16"/>
  <c r="O76" i="16"/>
  <c r="O77" i="16"/>
  <c r="N8" i="16" a="1"/>
  <c r="N8" i="16" s="1"/>
  <c r="P11" i="17" l="1" a="1"/>
  <c r="P11" i="17" s="1"/>
  <c r="P10" i="17" a="1"/>
  <c r="P10" i="17" s="1"/>
  <c r="P9" i="17" a="1"/>
  <c r="P9" i="17" s="1"/>
  <c r="P13" i="17" a="1"/>
  <c r="P13" i="17" s="1"/>
  <c r="P14" i="17" a="1"/>
  <c r="P14" i="17" s="1"/>
  <c r="P16" i="17" a="1"/>
  <c r="P16" i="17" s="1"/>
  <c r="P15" i="17" a="1"/>
  <c r="P15" i="17" s="1"/>
  <c r="P8" i="17" a="1"/>
  <c r="P8" i="17" s="1"/>
  <c r="P12" i="17" a="1"/>
  <c r="P12" i="17" s="1"/>
  <c r="F64" i="16"/>
  <c r="F65" i="16"/>
  <c r="F66" i="16"/>
  <c r="F67" i="16"/>
  <c r="F68" i="16"/>
  <c r="F69" i="16"/>
  <c r="F70" i="16"/>
  <c r="F71" i="16"/>
  <c r="F72" i="16"/>
  <c r="E64" i="16"/>
  <c r="E65" i="16"/>
  <c r="E66" i="16"/>
  <c r="E67" i="16"/>
  <c r="E68" i="16"/>
  <c r="E69" i="16"/>
  <c r="E70" i="16"/>
  <c r="E71" i="16"/>
  <c r="E72" i="16"/>
  <c r="F62" i="16"/>
  <c r="F57" i="16"/>
  <c r="F56" i="16"/>
  <c r="E57" i="16"/>
  <c r="E56" i="16"/>
  <c r="E61" i="16"/>
  <c r="F58" i="16"/>
  <c r="F59" i="16"/>
  <c r="F61" i="16"/>
  <c r="E59" i="16"/>
  <c r="E58" i="16"/>
  <c r="E62" i="16"/>
  <c r="F54" i="16"/>
  <c r="E54" i="16"/>
  <c r="E6" i="17" a="1"/>
  <c r="L7" i="17" a="1"/>
  <c r="E7" i="17" a="1"/>
  <c r="F7" i="17" a="1"/>
  <c r="L6" i="17" a="1"/>
  <c r="O6" i="17" a="1"/>
  <c r="G6" i="17" a="1"/>
  <c r="D7" i="17" a="1"/>
  <c r="C6" i="17" a="1"/>
  <c r="I7" i="17" a="1"/>
  <c r="J7" i="17" a="1"/>
  <c r="H7" i="17" a="1"/>
  <c r="C7" i="17" a="1"/>
  <c r="M7" i="17" a="1"/>
  <c r="G7" i="17" a="1"/>
  <c r="J6" i="17" a="1"/>
  <c r="K6" i="17" a="1"/>
  <c r="H6" i="17" a="1"/>
  <c r="K7" i="17" a="1"/>
  <c r="M6" i="17" a="1"/>
  <c r="P6" i="17" a="1"/>
  <c r="O7" i="17" a="1"/>
  <c r="N7" i="17" a="1"/>
  <c r="D6" i="17" a="1"/>
  <c r="N6" i="17" a="1"/>
  <c r="I6" i="17" a="1"/>
  <c r="F6" i="17" a="1"/>
  <c r="P7" i="17" a="1"/>
  <c r="F53" i="16"/>
  <c r="E53" i="16"/>
  <c r="E55" i="16"/>
  <c r="F55" i="16"/>
  <c r="F73" i="16"/>
  <c r="E73" i="16"/>
  <c r="E74" i="16"/>
  <c r="F74" i="16"/>
  <c r="E60" i="16"/>
  <c r="F60" i="16"/>
  <c r="F63" i="16"/>
  <c r="E63" i="16"/>
  <c r="F75" i="16"/>
  <c r="E75" i="16"/>
  <c r="L5" i="17" a="1"/>
  <c r="M5" i="17" a="1"/>
  <c r="F5" i="17" a="1"/>
  <c r="E12" i="16"/>
  <c r="P5" i="17" a="1"/>
  <c r="K5" i="17" a="1"/>
  <c r="N5" i="17" a="1"/>
  <c r="F77" i="16"/>
  <c r="G5" i="17" a="1"/>
  <c r="C5" i="17" a="1"/>
  <c r="O5" i="17" a="1"/>
  <c r="E76" i="16"/>
  <c r="F76" i="16"/>
  <c r="H5" i="17" a="1"/>
  <c r="F12" i="16"/>
  <c r="D5" i="17" a="1"/>
  <c r="I5" i="17" a="1"/>
  <c r="E5" i="17" a="1"/>
  <c r="E77" i="16"/>
  <c r="J5" i="17" a="1"/>
  <c r="P7" i="17" l="1"/>
  <c r="P6" i="17"/>
  <c r="P5" i="17"/>
  <c r="O7" i="17"/>
  <c r="O6" i="17"/>
  <c r="N12" i="17" a="1"/>
  <c r="N12" i="17" s="1"/>
  <c r="O12" i="17" a="1"/>
  <c r="O12" i="17" s="1"/>
  <c r="N8" i="17" a="1"/>
  <c r="N8" i="17" s="1"/>
  <c r="O8" i="17" a="1"/>
  <c r="O8" i="17" s="1"/>
  <c r="N9" i="17" a="1"/>
  <c r="N9" i="17" s="1"/>
  <c r="O9" i="17" a="1"/>
  <c r="O9" i="17" s="1"/>
  <c r="N13" i="17" a="1"/>
  <c r="N13" i="17" s="1"/>
  <c r="O13" i="17" a="1"/>
  <c r="O13" i="17" s="1"/>
  <c r="N15" i="17" a="1"/>
  <c r="N15" i="17" s="1"/>
  <c r="O15" i="17" a="1"/>
  <c r="O15" i="17" s="1"/>
  <c r="N16" i="17" a="1"/>
  <c r="N16" i="17" s="1"/>
  <c r="O16" i="17" a="1"/>
  <c r="O16" i="17" s="1"/>
  <c r="N10" i="17" a="1"/>
  <c r="N10" i="17" s="1"/>
  <c r="O10" i="17" a="1"/>
  <c r="O10" i="17" s="1"/>
  <c r="N14" i="17" a="1"/>
  <c r="N14" i="17" s="1"/>
  <c r="O14" i="17" a="1"/>
  <c r="O14" i="17" s="1"/>
  <c r="N11" i="17" a="1"/>
  <c r="N11" i="17" s="1"/>
  <c r="O11" i="17" a="1"/>
  <c r="O11" i="17" s="1"/>
  <c r="O5" i="17"/>
  <c r="N6" i="17"/>
  <c r="N7" i="17"/>
  <c r="N5" i="17"/>
  <c r="M7" i="17"/>
  <c r="M6" i="17"/>
  <c r="L12" i="17" a="1"/>
  <c r="L12" i="17" s="1"/>
  <c r="M12" i="17" a="1"/>
  <c r="M12" i="17" s="1"/>
  <c r="L13" i="17" a="1"/>
  <c r="L13" i="17" s="1"/>
  <c r="M13" i="17" a="1"/>
  <c r="M13" i="17" s="1"/>
  <c r="L8" i="17" a="1"/>
  <c r="L8" i="17" s="1"/>
  <c r="M8" i="17" a="1"/>
  <c r="M8" i="17" s="1"/>
  <c r="L9" i="17" a="1"/>
  <c r="L9" i="17" s="1"/>
  <c r="M9" i="17" a="1"/>
  <c r="M9" i="17" s="1"/>
  <c r="L10" i="17" a="1"/>
  <c r="L10" i="17" s="1"/>
  <c r="M10" i="17" a="1"/>
  <c r="M10" i="17" s="1"/>
  <c r="L15" i="17" a="1"/>
  <c r="L15" i="17" s="1"/>
  <c r="M15" i="17" a="1"/>
  <c r="M15" i="17" s="1"/>
  <c r="L16" i="17" a="1"/>
  <c r="L16" i="17" s="1"/>
  <c r="M16" i="17" a="1"/>
  <c r="M16" i="17" s="1"/>
  <c r="L14" i="17" a="1"/>
  <c r="L14" i="17" s="1"/>
  <c r="M14" i="17" a="1"/>
  <c r="M14" i="17" s="1"/>
  <c r="L11" i="17" a="1"/>
  <c r="L11" i="17" s="1"/>
  <c r="M11" i="17" a="1"/>
  <c r="M11" i="17" s="1"/>
  <c r="M5" i="17"/>
  <c r="L7" i="17"/>
  <c r="L6" i="17"/>
  <c r="L5" i="17"/>
  <c r="K7" i="17"/>
  <c r="K6" i="17"/>
  <c r="J8" i="17" a="1"/>
  <c r="J8" i="17" s="1"/>
  <c r="K8" i="17" a="1"/>
  <c r="K8" i="17" s="1"/>
  <c r="J12" i="17" a="1"/>
  <c r="J12" i="17" s="1"/>
  <c r="K12" i="17" a="1"/>
  <c r="K12" i="17" s="1"/>
  <c r="J13" i="17" a="1"/>
  <c r="J13" i="17" s="1"/>
  <c r="K13" i="17" a="1"/>
  <c r="K13" i="17" s="1"/>
  <c r="J15" i="17" a="1"/>
  <c r="J15" i="17" s="1"/>
  <c r="K15" i="17" a="1"/>
  <c r="K15" i="17" s="1"/>
  <c r="J16" i="17" a="1"/>
  <c r="J16" i="17" s="1"/>
  <c r="K16" i="17" a="1"/>
  <c r="K16" i="17" s="1"/>
  <c r="J10" i="17" a="1"/>
  <c r="J10" i="17" s="1"/>
  <c r="K10" i="17" a="1"/>
  <c r="K10" i="17" s="1"/>
  <c r="J9" i="17" a="1"/>
  <c r="J9" i="17" s="1"/>
  <c r="K9" i="17" a="1"/>
  <c r="K9" i="17" s="1"/>
  <c r="J14" i="17" a="1"/>
  <c r="J14" i="17" s="1"/>
  <c r="K14" i="17" a="1"/>
  <c r="K14" i="17" s="1"/>
  <c r="J11" i="17" a="1"/>
  <c r="J11" i="17" s="1"/>
  <c r="K11" i="17" a="1"/>
  <c r="K11" i="17" s="1"/>
  <c r="K5" i="17"/>
  <c r="J7" i="17"/>
  <c r="J6" i="17"/>
  <c r="J5" i="17"/>
  <c r="I7" i="17"/>
  <c r="I6" i="17"/>
  <c r="H8" i="17" a="1"/>
  <c r="H8" i="17" s="1"/>
  <c r="I8" i="17" a="1"/>
  <c r="I8" i="17" s="1"/>
  <c r="H9" i="17" a="1"/>
  <c r="H9" i="17" s="1"/>
  <c r="I9" i="17" a="1"/>
  <c r="I9" i="17" s="1"/>
  <c r="H13" i="17" a="1"/>
  <c r="H13" i="17" s="1"/>
  <c r="I13" i="17" a="1"/>
  <c r="I13" i="17" s="1"/>
  <c r="H15" i="17" a="1"/>
  <c r="H15" i="17" s="1"/>
  <c r="I15" i="17" a="1"/>
  <c r="I15" i="17" s="1"/>
  <c r="H12" i="17" a="1"/>
  <c r="H12" i="17" s="1"/>
  <c r="I12" i="17" a="1"/>
  <c r="I12" i="17" s="1"/>
  <c r="H16" i="17" a="1"/>
  <c r="H16" i="17" s="1"/>
  <c r="I16" i="17" a="1"/>
  <c r="I16" i="17" s="1"/>
  <c r="H10" i="17" a="1"/>
  <c r="H10" i="17" s="1"/>
  <c r="I10" i="17" a="1"/>
  <c r="I10" i="17" s="1"/>
  <c r="H14" i="17" a="1"/>
  <c r="H14" i="17" s="1"/>
  <c r="I14" i="17" a="1"/>
  <c r="I14" i="17" s="1"/>
  <c r="H11" i="17" a="1"/>
  <c r="H11" i="17" s="1"/>
  <c r="I11" i="17" a="1"/>
  <c r="I11" i="17" s="1"/>
  <c r="I5" i="17"/>
  <c r="H6" i="17"/>
  <c r="H7" i="17"/>
  <c r="H5" i="17"/>
  <c r="G7" i="17"/>
  <c r="G6" i="17"/>
  <c r="F12" i="17" a="1"/>
  <c r="F12" i="17" s="1"/>
  <c r="G12" i="17" a="1"/>
  <c r="G12" i="17" s="1"/>
  <c r="F13" i="17" a="1"/>
  <c r="F13" i="17" s="1"/>
  <c r="G13" i="17" a="1"/>
  <c r="G13" i="17" s="1"/>
  <c r="F8" i="17" a="1"/>
  <c r="F8" i="17" s="1"/>
  <c r="G8" i="17" a="1"/>
  <c r="G8" i="17" s="1"/>
  <c r="F9" i="17" a="1"/>
  <c r="F9" i="17" s="1"/>
  <c r="G9" i="17" a="1"/>
  <c r="G9" i="17" s="1"/>
  <c r="F15" i="17" a="1"/>
  <c r="F15" i="17" s="1"/>
  <c r="G15" i="17" a="1"/>
  <c r="G15" i="17" s="1"/>
  <c r="F16" i="17" a="1"/>
  <c r="F16" i="17" s="1"/>
  <c r="G16" i="17" a="1"/>
  <c r="G16" i="17" s="1"/>
  <c r="F10" i="17" a="1"/>
  <c r="F10" i="17" s="1"/>
  <c r="G10" i="17" a="1"/>
  <c r="G10" i="17" s="1"/>
  <c r="F14" i="17" a="1"/>
  <c r="F14" i="17" s="1"/>
  <c r="G14" i="17" a="1"/>
  <c r="G14" i="17" s="1"/>
  <c r="F11" i="17" a="1"/>
  <c r="F11" i="17" s="1"/>
  <c r="G11" i="17" a="1"/>
  <c r="G11" i="17" s="1"/>
  <c r="G5" i="17"/>
  <c r="F7" i="17"/>
  <c r="F6" i="17"/>
  <c r="F5" i="17"/>
  <c r="E6" i="17"/>
  <c r="E7" i="17"/>
  <c r="D8" i="17" a="1"/>
  <c r="D8" i="17" s="1"/>
  <c r="E8" i="17" a="1"/>
  <c r="E8" i="17" s="1"/>
  <c r="D9" i="17" a="1"/>
  <c r="D9" i="17" s="1"/>
  <c r="E9" i="17" a="1"/>
  <c r="E9" i="17" s="1"/>
  <c r="D13" i="17" a="1"/>
  <c r="D13" i="17" s="1"/>
  <c r="E13" i="17" a="1"/>
  <c r="E13" i="17" s="1"/>
  <c r="D15" i="17" a="1"/>
  <c r="D15" i="17" s="1"/>
  <c r="E15" i="17" a="1"/>
  <c r="E15" i="17" s="1"/>
  <c r="D10" i="17" a="1"/>
  <c r="D10" i="17" s="1"/>
  <c r="E10" i="17" a="1"/>
  <c r="E10" i="17" s="1"/>
  <c r="D12" i="17" a="1"/>
  <c r="D12" i="17" s="1"/>
  <c r="E12" i="17" a="1"/>
  <c r="E12" i="17" s="1"/>
  <c r="D16" i="17" a="1"/>
  <c r="D16" i="17" s="1"/>
  <c r="E16" i="17" a="1"/>
  <c r="E16" i="17" s="1"/>
  <c r="D14" i="17" a="1"/>
  <c r="D14" i="17" s="1"/>
  <c r="E14" i="17" a="1"/>
  <c r="E14" i="17" s="1"/>
  <c r="D11" i="17" a="1"/>
  <c r="D11" i="17" s="1"/>
  <c r="E11" i="17" a="1"/>
  <c r="E11" i="17" s="1"/>
  <c r="E5" i="17"/>
  <c r="D6" i="17"/>
  <c r="D7" i="17"/>
  <c r="D5" i="17"/>
  <c r="C16" i="17" a="1"/>
  <c r="C16" i="17" s="1"/>
  <c r="C10" i="17" a="1"/>
  <c r="C10" i="17" s="1"/>
  <c r="C14" i="17" a="1"/>
  <c r="C14" i="17" s="1"/>
  <c r="C11" i="17" a="1"/>
  <c r="C11" i="17" s="1"/>
  <c r="C12" i="17" a="1"/>
  <c r="C12" i="17" s="1"/>
  <c r="C13" i="17" a="1"/>
  <c r="C13" i="17" s="1"/>
  <c r="C8" i="17" a="1"/>
  <c r="C8" i="17" s="1"/>
  <c r="C9" i="17" a="1"/>
  <c r="C9" i="17" s="1"/>
  <c r="C15" i="17" a="1"/>
  <c r="C15" i="17" s="1"/>
  <c r="C7" i="17"/>
  <c r="C5" i="17"/>
  <c r="C6" i="17"/>
  <c r="J72" i="16"/>
  <c r="K72" i="16" s="1"/>
  <c r="L72" i="16" s="1"/>
  <c r="J71" i="16"/>
  <c r="K71" i="16" s="1"/>
  <c r="L71" i="16" s="1"/>
  <c r="J70" i="16"/>
  <c r="K70" i="16" s="1"/>
  <c r="L70" i="16" s="1"/>
  <c r="J69" i="16"/>
  <c r="K69" i="16" s="1"/>
  <c r="L69" i="16" s="1"/>
  <c r="J68" i="16"/>
  <c r="K68" i="16" s="1"/>
  <c r="L68" i="16" s="1"/>
  <c r="J67" i="16"/>
  <c r="K67" i="16" s="1"/>
  <c r="L67" i="16" s="1"/>
  <c r="J66" i="16"/>
  <c r="K66" i="16" s="1"/>
  <c r="L66" i="16" s="1"/>
  <c r="J65" i="16"/>
  <c r="K65" i="16" s="1"/>
  <c r="L65" i="16" s="1"/>
  <c r="J64" i="16"/>
  <c r="K64" i="16" s="1"/>
  <c r="L64" i="16" s="1"/>
  <c r="J57" i="16"/>
  <c r="J62" i="16"/>
  <c r="J61" i="16"/>
  <c r="J59" i="16"/>
  <c r="J56" i="16"/>
  <c r="J58" i="16"/>
  <c r="J54" i="16"/>
  <c r="J53" i="16"/>
  <c r="J55" i="16"/>
  <c r="J73" i="16"/>
  <c r="J74" i="16"/>
  <c r="J60" i="16"/>
  <c r="J63" i="16"/>
  <c r="J75" i="16"/>
  <c r="J76" i="16"/>
  <c r="J77" i="16"/>
  <c r="J12" i="16"/>
  <c r="K73" i="16" l="1"/>
  <c r="L73" i="16" s="1"/>
  <c r="K74" i="16"/>
  <c r="L74" i="16" s="1"/>
  <c r="K63" i="16"/>
  <c r="L63" i="16" s="1"/>
  <c r="K75" i="16"/>
  <c r="L75" i="16" s="1"/>
  <c r="O16" i="16"/>
  <c r="L77" i="16"/>
  <c r="E18" i="17"/>
  <c r="G18" i="17"/>
  <c r="I18" i="17"/>
  <c r="K18" i="17"/>
  <c r="M18" i="17"/>
  <c r="O18" i="17"/>
  <c r="S12" i="17"/>
  <c r="S9" i="17"/>
  <c r="S10" i="17"/>
  <c r="S15" i="17"/>
  <c r="S16" i="17"/>
  <c r="S14" i="17"/>
  <c r="S8" i="17"/>
  <c r="S6" i="17"/>
  <c r="S13" i="17"/>
  <c r="P18" i="17"/>
  <c r="S7" i="17"/>
  <c r="S11" i="17"/>
  <c r="S5" i="17"/>
  <c r="F18" i="17"/>
  <c r="H18" i="17"/>
  <c r="J18" i="17"/>
  <c r="L18" i="17"/>
  <c r="N18" i="17"/>
  <c r="D18" i="17"/>
  <c r="C18" i="17"/>
  <c r="K62" i="16"/>
  <c r="L62" i="16" s="1"/>
  <c r="K61" i="16"/>
  <c r="L61" i="16" s="1"/>
  <c r="K60" i="16"/>
  <c r="L60" i="16" s="1"/>
  <c r="K59" i="16"/>
  <c r="L59" i="16" s="1"/>
  <c r="K58" i="16"/>
  <c r="L58" i="16" s="1"/>
  <c r="K57" i="16"/>
  <c r="L57" i="16" s="1"/>
  <c r="K56" i="16"/>
  <c r="L56" i="16" s="1"/>
  <c r="K55" i="16"/>
  <c r="L55" i="16" s="1"/>
  <c r="K54" i="16"/>
  <c r="L54" i="16" s="1"/>
  <c r="K53" i="16"/>
  <c r="L53" i="16" s="1"/>
  <c r="K12" i="16"/>
  <c r="O14" i="16" l="1"/>
  <c r="O15" i="16"/>
  <c r="O12" i="16"/>
  <c r="O13" i="16"/>
  <c r="O10" i="16"/>
  <c r="O11" i="16"/>
  <c r="O9" i="16"/>
  <c r="L76" i="16"/>
  <c r="C22" i="17"/>
  <c r="L12" i="16"/>
  <c r="O56" i="16"/>
  <c r="O57" i="16"/>
  <c r="O54" i="16"/>
  <c r="O55" i="16"/>
  <c r="O53" i="16"/>
  <c r="O8" i="16"/>
  <c r="K79" i="16"/>
  <c r="K82" i="16" s="1"/>
  <c r="E20" i="17" l="1"/>
  <c r="D22" i="17"/>
  <c r="C24" i="17" l="1"/>
  <c r="C25" i="17"/>
  <c r="C23" i="17"/>
  <c r="C26" i="17" l="1"/>
</calcChain>
</file>

<file path=xl/sharedStrings.xml><?xml version="1.0" encoding="utf-8"?>
<sst xmlns="http://schemas.openxmlformats.org/spreadsheetml/2006/main" count="361" uniqueCount="209">
  <si>
    <t>Quantité</t>
  </si>
  <si>
    <t>P.U  -  H.T</t>
  </si>
  <si>
    <t>Montant   en  H.T</t>
  </si>
  <si>
    <t>Facturation</t>
  </si>
  <si>
    <t>Désignation</t>
  </si>
  <si>
    <t>Prix unitaire HT</t>
  </si>
  <si>
    <t>Transport</t>
  </si>
  <si>
    <t>Transport simple</t>
  </si>
  <si>
    <t>Transport supplémentaire</t>
  </si>
  <si>
    <t>Prestation sur site</t>
  </si>
  <si>
    <t>Aéro TUK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</si>
  <si>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</si>
  <si>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</si>
  <si>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</si>
  <si>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</si>
  <si>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</si>
  <si>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</si>
  <si>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</si>
  <si>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</si>
  <si>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</si>
  <si>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</si>
  <si>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</si>
  <si>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</si>
  <si>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</si>
  <si>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</si>
  <si>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</si>
  <si>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</si>
  <si>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</si>
  <si>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</si>
  <si>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</si>
  <si>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</si>
  <si>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</si>
  <si>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</si>
  <si>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</si>
  <si>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</si>
  <si>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</si>
  <si>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</si>
  <si>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</si>
  <si>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</si>
  <si>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</si>
  <si>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</si>
  <si>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</si>
  <si>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</si>
  <si>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</si>
  <si>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</si>
  <si>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</si>
  <si>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</si>
  <si>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</si>
  <si>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</si>
  <si>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</si>
  <si>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</si>
  <si>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</si>
  <si>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</si>
  <si>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</si>
  <si>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</si>
  <si>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</si>
  <si>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</si>
  <si>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</si>
  <si>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</si>
  <si>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</si>
  <si>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</si>
  <si>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</si>
  <si>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</si>
  <si>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</si>
  <si>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</si>
  <si>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</si>
  <si>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</si>
  <si>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</si>
  <si>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</si>
  <si>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</si>
  <si>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</si>
  <si>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</si>
  <si>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</si>
  <si>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</si>
  <si>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</si>
  <si>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</si>
  <si>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</si>
  <si>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</si>
  <si>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</si>
  <si>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</si>
  <si>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</si>
  <si>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</si>
  <si>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</si>
  <si>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</si>
  <si>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</si>
  <si>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</si>
  <si>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</si>
  <si>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</si>
  <si>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</si>
  <si>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</si>
  <si>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</si>
  <si>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</si>
  <si>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</si>
  <si>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</si>
  <si>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</si>
  <si>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</si>
  <si>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</si>
  <si>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</si>
  <si>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</si>
  <si>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</si>
  <si>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</si>
  <si>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</si>
  <si>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</si>
  <si>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</si>
  <si>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</si>
  <si>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</si>
  <si>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</si>
  <si>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</si>
  <si>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</si>
  <si>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</si>
  <si>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</si>
  <si>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</si>
  <si>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</si>
  <si>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</si>
  <si>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</si>
  <si>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</si>
  <si>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</si>
  <si>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</si>
  <si>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</si>
  <si>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</si>
  <si>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</si>
  <si>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</si>
  <si>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</si>
  <si>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</si>
  <si>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</si>
  <si>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</si>
  <si>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</si>
  <si>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</si>
  <si>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</si>
  <si>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</si>
  <si>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</si>
  <si>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</si>
  <si>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</si>
  <si>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</si>
  <si>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</si>
  <si>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</si>
  <si>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</si>
  <si>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</si>
  <si>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</si>
  <si>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</si>
  <si>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</si>
  <si>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</si>
  <si>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</si>
  <si>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</si>
  <si>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</si>
  <si>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</si>
  <si>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</si>
  <si>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</si>
  <si>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</si>
  <si>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</si>
  <si>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</si>
  <si>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</si>
  <si>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</si>
  <si>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</si>
  <si>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</si>
  <si>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</si>
  <si>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</si>
  <si>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</si>
  <si>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</si>
  <si>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</si>
  <si>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</si>
  <si>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</si>
  <si>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</si>
  <si>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Réf commande</t>
  </si>
  <si>
    <t>Forfait distribution Zoom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</si>
  <si>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</si>
  <si>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</si>
  <si>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</si>
  <si>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</si>
  <si>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</si>
  <si>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</si>
  <si>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</si>
  <si>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</si>
  <si>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</si>
  <si>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</si>
  <si>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</si>
  <si>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</si>
  <si>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</si>
  <si>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Client</t>
  </si>
  <si>
    <t>Total H.T.</t>
  </si>
  <si>
    <t>Montant en T.T.C</t>
  </si>
  <si>
    <t>Angle interieur D16</t>
  </si>
  <si>
    <t>Angle interieur D16 ardoise</t>
  </si>
  <si>
    <t>Angle interieur D16 sable</t>
  </si>
  <si>
    <t>Bouchon de visite D32</t>
  </si>
  <si>
    <t>Bouchon de visite D40</t>
  </si>
  <si>
    <t>Bouchon de visite D50</t>
  </si>
  <si>
    <t>TVA</t>
  </si>
  <si>
    <t>Total HT</t>
  </si>
  <si>
    <t>Total TTC</t>
  </si>
  <si>
    <t>TOTAL MENSUEL</t>
  </si>
  <si>
    <t>OBJECTIF ANNUEL SUR CA</t>
  </si>
  <si>
    <t>Objectif</t>
  </si>
  <si>
    <t>CA réalisé</t>
  </si>
  <si>
    <t>C.A. Insatisfaisant</t>
  </si>
  <si>
    <t>C.A. à améliorer</t>
  </si>
  <si>
    <t>C.A. Satisfaisant</t>
  </si>
  <si>
    <t>Reste à réaliser</t>
  </si>
  <si>
    <t>Distribution Fact trimestrielle</t>
  </si>
  <si>
    <t>Distribution Fact mensuelle</t>
  </si>
  <si>
    <t>Distribution T</t>
  </si>
  <si>
    <t>Distribution M</t>
  </si>
  <si>
    <t>Distribution S</t>
  </si>
  <si>
    <t>Distribution supplémentaire</t>
  </si>
  <si>
    <t>Jonction longue D25</t>
  </si>
  <si>
    <t>Jonction longue D25 marron</t>
  </si>
  <si>
    <t>Jonction longue D25 sable</t>
  </si>
  <si>
    <t>Transport Sup</t>
  </si>
  <si>
    <t>TABLEAU DE BORD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</si>
</sst>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\ &quot;€&quot;;[Red]\-#,##0.000\ &quot;€&quot;"/>
    <numFmt numFmtId="166" formatCode="#,##0.00000\ &quot;€&quot;;[Red]\-#,##0.000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theme="3"/>
      </left>
      <right style="thin">
        <color auto="1"/>
      </right>
      <top/>
      <bottom style="thin">
        <color indexed="64"/>
      </bottom>
      <diagonal/>
    </border>
    <border>
      <left style="thin">
        <color theme="3"/>
      </left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/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5" fillId="0" borderId="0"/>
  </cellStyleXfs>
  <cellXfs count="125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6" fontId="6" fillId="0" borderId="1" xfId="0" applyNumberFormat="1" applyFont="1" applyBorder="1"/>
    <xf numFmtId="9" fontId="5" fillId="0" borderId="1" xfId="0" applyNumberFormat="1" applyFont="1" applyBorder="1"/>
    <xf numFmtId="0" fontId="6" fillId="0" borderId="1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4" xfId="0" applyFont="1" applyBorder="1"/>
    <xf numFmtId="0" fontId="7" fillId="0" borderId="7" xfId="0" applyFont="1" applyBorder="1" applyAlignment="1" applyProtection="1">
      <alignment horizontal="center"/>
      <protection locked="0"/>
    </xf>
    <xf numFmtId="166" fontId="7" fillId="0" borderId="6" xfId="1" applyNumberFormat="1" applyFont="1" applyBorder="1" applyAlignment="1">
      <alignment horizontal="right"/>
    </xf>
    <xf numFmtId="166" fontId="7" fillId="0" borderId="5" xfId="0" applyNumberFormat="1" applyFont="1" applyBorder="1"/>
    <xf numFmtId="0" fontId="7" fillId="0" borderId="8" xfId="0" applyFont="1" applyBorder="1" applyAlignment="1" applyProtection="1">
      <alignment horizontal="center"/>
      <protection locked="0"/>
    </xf>
    <xf numFmtId="0" fontId="9" fillId="3" borderId="16" xfId="0" applyFont="1" applyFill="1" applyBorder="1"/>
    <xf numFmtId="165" fontId="9" fillId="3" borderId="16" xfId="0" applyNumberFormat="1" applyFont="1" applyFill="1" applyBorder="1"/>
    <xf numFmtId="0" fontId="9" fillId="3" borderId="15" xfId="0" applyFont="1" applyFill="1" applyBorder="1"/>
    <xf numFmtId="165" fontId="9" fillId="3" borderId="15" xfId="0" applyNumberFormat="1" applyFont="1" applyFill="1" applyBorder="1"/>
    <xf numFmtId="0" fontId="9" fillId="3" borderId="17" xfId="0" applyFont="1" applyFill="1" applyBorder="1"/>
    <xf numFmtId="166" fontId="9" fillId="3" borderId="16" xfId="0" applyNumberFormat="1" applyFont="1" applyFill="1" applyBorder="1"/>
    <xf numFmtId="166" fontId="9" fillId="3" borderId="15" xfId="0" applyNumberFormat="1" applyFont="1" applyFill="1" applyBorder="1"/>
    <xf numFmtId="166" fontId="9" fillId="3" borderId="17" xfId="0" applyNumberFormat="1" applyFont="1" applyFill="1" applyBorder="1"/>
    <xf numFmtId="0" fontId="3" fillId="3" borderId="18" xfId="0" applyFont="1" applyFill="1" applyBorder="1"/>
    <xf numFmtId="0" fontId="7" fillId="0" borderId="19" xfId="0" applyFont="1" applyBorder="1"/>
    <xf numFmtId="0" fontId="7" fillId="0" borderId="20" xfId="0" applyFont="1" applyBorder="1"/>
    <xf numFmtId="0" fontId="9" fillId="2" borderId="17" xfId="0" applyFont="1" applyFill="1" applyBorder="1"/>
    <xf numFmtId="166" fontId="9" fillId="2" borderId="17" xfId="0" applyNumberFormat="1" applyFont="1" applyFill="1" applyBorder="1"/>
    <xf numFmtId="0" fontId="9" fillId="2" borderId="0" xfId="0" applyFont="1" applyFill="1"/>
    <xf numFmtId="166" fontId="9" fillId="2" borderId="0" xfId="0" applyNumberFormat="1" applyFont="1" applyFill="1"/>
    <xf numFmtId="165" fontId="9" fillId="2" borderId="17" xfId="0" applyNumberFormat="1" applyFont="1" applyFill="1" applyBorder="1"/>
    <xf numFmtId="165" fontId="9" fillId="2" borderId="0" xfId="0" applyNumberFormat="1" applyFont="1" applyFill="1"/>
    <xf numFmtId="0" fontId="2" fillId="2" borderId="0" xfId="0" applyFont="1" applyFill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14" borderId="0" xfId="0" applyFill="1"/>
    <xf numFmtId="0" fontId="0" fillId="15" borderId="0" xfId="0" applyFill="1"/>
    <xf numFmtId="0" fontId="7" fillId="0" borderId="0" xfId="0" applyFont="1"/>
    <xf numFmtId="0" fontId="7" fillId="0" borderId="21" xfId="0" applyFont="1" applyBorder="1" applyProtection="1">
      <protection locked="0"/>
    </xf>
    <xf numFmtId="0" fontId="7" fillId="0" borderId="22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4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0" fontId="0" fillId="0" borderId="28" xfId="0" applyBorder="1"/>
    <xf numFmtId="0" fontId="0" fillId="0" borderId="29" xfId="0" applyBorder="1"/>
    <xf numFmtId="0" fontId="10" fillId="0" borderId="10" xfId="0" applyFont="1" applyBorder="1" applyAlignment="1" applyProtection="1">
      <alignment horizontal="center"/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7" fillId="0" borderId="9" xfId="0" applyFont="1" applyBorder="1"/>
    <xf numFmtId="166" fontId="7" fillId="0" borderId="30" xfId="0" applyNumberFormat="1" applyFont="1" applyBorder="1"/>
    <xf numFmtId="166" fontId="7" fillId="0" borderId="31" xfId="0" applyNumberFormat="1" applyFont="1" applyBorder="1"/>
    <xf numFmtId="166" fontId="7" fillId="0" borderId="32" xfId="0" applyNumberFormat="1" applyFont="1" applyBorder="1"/>
    <xf numFmtId="0" fontId="4" fillId="0" borderId="1" xfId="0" applyFont="1" applyBorder="1" applyAlignment="1">
      <alignment horizontal="center" vertical="center"/>
    </xf>
    <xf numFmtId="166" fontId="7" fillId="0" borderId="33" xfId="0" applyNumberFormat="1" applyFont="1" applyBorder="1"/>
    <xf numFmtId="166" fontId="6" fillId="2" borderId="22" xfId="0" applyNumberFormat="1" applyFont="1" applyFill="1" applyBorder="1"/>
    <xf numFmtId="166" fontId="6" fillId="2" borderId="0" xfId="0" applyNumberFormat="1" applyFont="1" applyFill="1"/>
    <xf numFmtId="164" fontId="5" fillId="2" borderId="0" xfId="0" applyNumberFormat="1" applyFont="1" applyFill="1"/>
    <xf numFmtId="164" fontId="5" fillId="2" borderId="21" xfId="0" applyNumberFormat="1" applyFont="1" applyFill="1" applyBorder="1"/>
    <xf numFmtId="0" fontId="7" fillId="2" borderId="0" xfId="0" applyFont="1" applyFill="1" applyProtection="1">
      <protection locked="0"/>
    </xf>
    <xf numFmtId="0" fontId="7" fillId="2" borderId="0" xfId="0" applyFont="1" applyFill="1"/>
    <xf numFmtId="0" fontId="8" fillId="2" borderId="0" xfId="0" applyFont="1" applyFill="1"/>
    <xf numFmtId="166" fontId="7" fillId="2" borderId="0" xfId="1" applyNumberFormat="1" applyFont="1" applyFill="1" applyBorder="1" applyAlignment="1">
      <alignment horizontal="right"/>
    </xf>
    <xf numFmtId="166" fontId="7" fillId="2" borderId="0" xfId="0" applyNumberFormat="1" applyFont="1" applyFill="1"/>
    <xf numFmtId="0" fontId="8" fillId="0" borderId="34" xfId="0" applyFont="1" applyBorder="1"/>
    <xf numFmtId="0" fontId="8" fillId="0" borderId="33" xfId="0" applyFont="1" applyBorder="1"/>
    <xf numFmtId="166" fontId="7" fillId="0" borderId="35" xfId="1" applyNumberFormat="1" applyFont="1" applyBorder="1" applyAlignment="1">
      <alignment horizontal="right"/>
    </xf>
    <xf numFmtId="166" fontId="7" fillId="0" borderId="36" xfId="0" applyNumberFormat="1" applyFont="1" applyBorder="1"/>
    <xf numFmtId="0" fontId="5" fillId="2" borderId="15" xfId="0" applyFont="1" applyFill="1" applyBorder="1"/>
    <xf numFmtId="0" fontId="11" fillId="0" borderId="38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0" fontId="11" fillId="0" borderId="40" xfId="0" applyFont="1" applyBorder="1" applyAlignment="1">
      <alignment horizontal="left" vertical="center"/>
    </xf>
    <xf numFmtId="0" fontId="11" fillId="0" borderId="41" xfId="0" applyFont="1" applyBorder="1" applyAlignment="1">
      <alignment horizontal="left" vertical="center"/>
    </xf>
    <xf numFmtId="0" fontId="11" fillId="0" borderId="42" xfId="0" applyFont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1" fillId="2" borderId="0" xfId="0" applyFont="1" applyFill="1" applyAlignment="1" applyProtection="1">
      <alignment horizontal="left" vertical="center"/>
      <protection locked="0"/>
    </xf>
    <xf numFmtId="2" fontId="0" fillId="2" borderId="0" xfId="0" applyNumberFormat="1" applyFill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44" fontId="0" fillId="0" borderId="43" xfId="0" applyNumberFormat="1" applyBorder="1" applyAlignment="1">
      <alignment horizontal="left" vertical="center"/>
    </xf>
    <xf numFmtId="44" fontId="0" fillId="0" borderId="44" xfId="0" applyNumberFormat="1" applyBorder="1" applyAlignment="1">
      <alignment horizontal="left" vertical="center"/>
    </xf>
    <xf numFmtId="44" fontId="0" fillId="0" borderId="45" xfId="0" applyNumberFormat="1" applyBorder="1" applyAlignment="1">
      <alignment horizontal="left" vertical="center"/>
    </xf>
    <xf numFmtId="44" fontId="0" fillId="0" borderId="46" xfId="0" applyNumberFormat="1" applyBorder="1" applyAlignment="1">
      <alignment horizontal="left" vertical="center"/>
    </xf>
    <xf numFmtId="44" fontId="0" fillId="0" borderId="1" xfId="0" applyNumberFormat="1" applyBorder="1" applyAlignment="1">
      <alignment horizontal="left" vertical="center"/>
    </xf>
    <xf numFmtId="44" fontId="0" fillId="0" borderId="47" xfId="0" applyNumberFormat="1" applyBorder="1" applyAlignment="1">
      <alignment horizontal="left" vertical="center"/>
    </xf>
    <xf numFmtId="44" fontId="0" fillId="0" borderId="48" xfId="0" applyNumberFormat="1" applyBorder="1" applyAlignment="1">
      <alignment horizontal="left" vertical="center"/>
    </xf>
    <xf numFmtId="44" fontId="0" fillId="0" borderId="49" xfId="0" applyNumberFormat="1" applyBorder="1" applyAlignment="1">
      <alignment horizontal="left" vertical="center"/>
    </xf>
    <xf numFmtId="44" fontId="0" fillId="0" borderId="50" xfId="0" applyNumberForma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44" fontId="0" fillId="0" borderId="39" xfId="0" applyNumberFormat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44" fontId="0" fillId="0" borderId="51" xfId="0" applyNumberFormat="1" applyBorder="1" applyAlignment="1">
      <alignment horizontal="left" vertical="center"/>
    </xf>
    <xf numFmtId="44" fontId="0" fillId="0" borderId="40" xfId="0" applyNumberFormat="1" applyBorder="1" applyAlignment="1">
      <alignment horizontal="left" vertical="center"/>
    </xf>
    <xf numFmtId="44" fontId="0" fillId="0" borderId="52" xfId="0" applyNumberForma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42" fontId="11" fillId="0" borderId="13" xfId="0" applyNumberFormat="1" applyFont="1" applyBorder="1" applyAlignment="1">
      <alignment horizontal="center" vertical="center"/>
    </xf>
    <xf numFmtId="44" fontId="11" fillId="0" borderId="1" xfId="0" applyNumberFormat="1" applyFont="1" applyBorder="1" applyAlignment="1">
      <alignment horizontal="left" vertical="center"/>
    </xf>
    <xf numFmtId="9" fontId="14" fillId="2" borderId="0" xfId="0" applyNumberFormat="1" applyFont="1" applyFill="1" applyAlignment="1">
      <alignment horizontal="left" vertical="center"/>
    </xf>
    <xf numFmtId="0" fontId="11" fillId="0" borderId="1" xfId="2" applyFont="1" applyBorder="1" applyAlignment="1">
      <alignment vertical="center"/>
    </xf>
    <xf numFmtId="10" fontId="11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9" fontId="11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7" fillId="0" borderId="9" xfId="0" applyFont="1" applyBorder="1" applyAlignment="1">
      <alignment horizont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0" fontId="13" fillId="2" borderId="0" xfId="0" applyNumberFormat="1" applyFont="1" applyFill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3">
    <cellStyle name="Milliers 2" xfId="1" xr:uid="{00000000-0005-0000-0000-000000000000}"/>
    <cellStyle name="Normal" xfId="0" builtinId="0"/>
    <cellStyle name="Normal 2" xfId="2" xr:uid="{00000000-0005-0000-0000-000002000000}"/>
  </cellStyles>
  <dxfs count="129">
    <dxf>
      <font>
        <b/>
        <i val="0"/>
        <color rgb="FFC0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C0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413-4FFF-B27C-180C265885F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413-4FFF-B27C-180C265885F7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413-4FFF-B27C-180C265885F7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B413-4FFF-B27C-180C265885F7}"/>
              </c:ext>
            </c:extLst>
          </c:dPt>
          <c:val>
            <c:numRef>
              <c:f>KPI!$C$23:$C$26</c:f>
              <c:numCache>
                <c:formatCode>0.00%</c:formatCode>
                <c:ptCount val="4"/>
                <c:pt idx="0">
                  <c:v>3.2662263157894736E-2</c:v>
                </c:pt>
                <c:pt idx="1">
                  <c:v>0</c:v>
                </c:pt>
                <c:pt idx="2">
                  <c:v>0</c:v>
                </c:pt>
                <c:pt idx="3" formatCode="0%">
                  <c:v>0.96733773684210522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413-4FFF-B27C-180C265885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2.7735753908219869E-2"/>
          <c:y val="5.7623220090981038E-2"/>
          <c:w val="0.94452849218356028"/>
          <c:h val="0.7629630894836627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KPI!$H$20</c:f>
              <c:strCache>
                <c:ptCount val="1"/>
                <c:pt idx="0">
                  <c:v>PPG</c:v>
                </c:pt>
              </c:strCache>
            </c:strRef>
          </c:tx>
          <c:spPr>
            <a:pattFill prst="narVert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KPI!$B$5:$B$16</c:f>
              <c:strCache>
                <c:ptCount val="1"/>
                <c:pt idx="0">
                  <c:v>Novembre</c:v>
                </c:pt>
              </c:strCache>
            </c:strRef>
          </c:cat>
          <c:val>
            <c:numRef>
              <c:f>[0]!Periode</c:f>
              <c:numCache>
                <c:formatCode>_("€"* #,##0.00_);_("€"* \(#,##0.00\);_("€"* "-"??_);_(@_)</c:formatCode>
                <c:ptCount val="12"/>
                <c:pt idx="0">
                  <c:v>5330.99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F2-4B0C-88E2-3BC8C1DB5FE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87997440"/>
        <c:axId val="88008960"/>
      </c:barChart>
      <c:catAx>
        <c:axId val="879974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08960"/>
        <c:crosses val="autoZero"/>
        <c:auto val="1"/>
        <c:lblAlgn val="ctr"/>
        <c:lblOffset val="100"/>
        <c:noMultiLvlLbl val="0"/>
      </c:catAx>
      <c:valAx>
        <c:axId val="88008960"/>
        <c:scaling>
          <c:orientation val="minMax"/>
        </c:scaling>
        <c:delete val="1"/>
        <c:axPos val="b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7997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 Mensuel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KPI!$B$5</c:f>
              <c:strCache>
                <c:ptCount val="1"/>
                <c:pt idx="0">
                  <c:v>Novembre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KPI!$S$5</c:f>
              <c:numCache>
                <c:formatCode>_("€"* #,##0.00_);_("€"* \(#,##0.00\);_("€"* "-"??_);_(@_)</c:formatCode>
                <c:ptCount val="1"/>
                <c:pt idx="0">
                  <c:v>6205.83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C0-4F62-AC5A-321FBDF09CB3}"/>
            </c:ext>
          </c:extLst>
        </c:ser>
        <c:ser>
          <c:idx val="1"/>
          <c:order val="1"/>
          <c:tx>
            <c:strRef>
              <c:f>KPI!$B$6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KPI!$S$6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C0-4F62-AC5A-321FBDF09CB3}"/>
            </c:ext>
          </c:extLst>
        </c:ser>
        <c:ser>
          <c:idx val="2"/>
          <c:order val="2"/>
          <c:tx>
            <c:strRef>
              <c:f>KPI!$B$7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KPI!$S$7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C0-4F62-AC5A-321FBDF09CB3}"/>
            </c:ext>
          </c:extLst>
        </c:ser>
        <c:ser>
          <c:idx val="3"/>
          <c:order val="3"/>
          <c:tx>
            <c:strRef>
              <c:f>KPI!$B$8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KPI!$S$8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C0-4F62-AC5A-321FBDF09CB3}"/>
            </c:ext>
          </c:extLst>
        </c:ser>
        <c:ser>
          <c:idx val="4"/>
          <c:order val="4"/>
          <c:tx>
            <c:strRef>
              <c:f>KPI!$B$9</c:f>
              <c:strCache>
                <c:ptCount val="1"/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KPI!$S$9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C0-4F62-AC5A-321FBDF09CB3}"/>
            </c:ext>
          </c:extLst>
        </c:ser>
        <c:ser>
          <c:idx val="5"/>
          <c:order val="5"/>
          <c:tx>
            <c:strRef>
              <c:f>KPI!$B$10</c:f>
              <c:strCache>
                <c:ptCount val="1"/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KPI!$S$10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C0-4F62-AC5A-321FBDF09CB3}"/>
            </c:ext>
          </c:extLst>
        </c:ser>
        <c:ser>
          <c:idx val="6"/>
          <c:order val="6"/>
          <c:tx>
            <c:strRef>
              <c:f>KPI!$B$11</c:f>
              <c:strCache>
                <c:ptCount val="1"/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KPI!$S$11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EC0-4F62-AC5A-321FBDF09CB3}"/>
            </c:ext>
          </c:extLst>
        </c:ser>
        <c:ser>
          <c:idx val="7"/>
          <c:order val="7"/>
          <c:tx>
            <c:strRef>
              <c:f>KPI!$B$12</c:f>
              <c:strCache>
                <c:ptCount val="1"/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KPI!$S$12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EC0-4F62-AC5A-321FBDF09CB3}"/>
            </c:ext>
          </c:extLst>
        </c:ser>
        <c:ser>
          <c:idx val="8"/>
          <c:order val="8"/>
          <c:tx>
            <c:strRef>
              <c:f>KPI!$B$13</c:f>
              <c:strCache>
                <c:ptCount val="1"/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KPI!$S$13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EC0-4F62-AC5A-321FBDF09CB3}"/>
            </c:ext>
          </c:extLst>
        </c:ser>
        <c:ser>
          <c:idx val="9"/>
          <c:order val="9"/>
          <c:tx>
            <c:strRef>
              <c:f>KPI!$B$14</c:f>
              <c:strCache>
                <c:ptCount val="1"/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KPI!$S$14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EC0-4F62-AC5A-321FBDF09CB3}"/>
            </c:ext>
          </c:extLst>
        </c:ser>
        <c:ser>
          <c:idx val="10"/>
          <c:order val="10"/>
          <c:tx>
            <c:strRef>
              <c:f>KPI!$B$15</c:f>
              <c:strCache>
                <c:ptCount val="1"/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KPI!$S$15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EC0-4F62-AC5A-321FBDF09CB3}"/>
            </c:ext>
          </c:extLst>
        </c:ser>
        <c:ser>
          <c:idx val="11"/>
          <c:order val="11"/>
          <c:tx>
            <c:strRef>
              <c:f>KPI!$B$16</c:f>
              <c:strCache>
                <c:ptCount val="1"/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KPI!$S$16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EC0-4F62-AC5A-321FBDF09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136704"/>
        <c:axId val="88142592"/>
      </c:barChart>
      <c:catAx>
        <c:axId val="8813670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8142592"/>
        <c:crosses val="autoZero"/>
        <c:auto val="1"/>
        <c:lblAlgn val="ctr"/>
        <c:lblOffset val="100"/>
        <c:noMultiLvlLbl val="0"/>
      </c:catAx>
      <c:valAx>
        <c:axId val="88142592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8136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17</xdr:row>
      <xdr:rowOff>190498</xdr:rowOff>
    </xdr:from>
    <xdr:to>
      <xdr:col>6</xdr:col>
      <xdr:colOff>476251</xdr:colOff>
      <xdr:row>27</xdr:row>
      <xdr:rowOff>103716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10584</xdr:colOff>
      <xdr:row>20</xdr:row>
      <xdr:rowOff>190499</xdr:rowOff>
    </xdr:from>
    <xdr:to>
      <xdr:col>11</xdr:col>
      <xdr:colOff>437304</xdr:colOff>
      <xdr:row>34</xdr:row>
      <xdr:rowOff>115499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687917</xdr:colOff>
      <xdr:row>20</xdr:row>
      <xdr:rowOff>190499</xdr:rowOff>
    </xdr:from>
    <xdr:to>
      <xdr:col>16</xdr:col>
      <xdr:colOff>21167</xdr:colOff>
      <xdr:row>34</xdr:row>
      <xdr:rowOff>115499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1</xdr:row>
          <xdr:rowOff>0</xdr:rowOff>
        </xdr:from>
        <xdr:to>
          <xdr:col>14</xdr:col>
          <xdr:colOff>457200</xdr:colOff>
          <xdr:row>1</xdr:row>
          <xdr:rowOff>400050</xdr:rowOff>
        </xdr:to>
        <xdr:sp macro="" textlink="">
          <xdr:nvSpPr>
            <xdr:cNvPr id="13313" name="Enregistrer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3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3</xdr:row>
          <xdr:rowOff>9525</xdr:rowOff>
        </xdr:from>
        <xdr:to>
          <xdr:col>14</xdr:col>
          <xdr:colOff>447675</xdr:colOff>
          <xdr:row>4</xdr:row>
          <xdr:rowOff>0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3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PPG" displayName="t_PPG" ref="C1:F13" totalsRowShown="0" headerRowDxfId="128" dataDxfId="126" headerRowBorderDxfId="127" tableBorderDxfId="125" totalsRowBorderDxfId="124">
  <autoFilter ref="C1:F13" xr:uid="{00000000-0009-0000-0100-000001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PPG" dataDxfId="123"/>
    <tableColumn id="2" xr3:uid="{00000000-0010-0000-0000-000002000000}" name="Désignation" dataDxfId="122"/>
    <tableColumn id="4" xr3:uid="{00000000-0010-0000-0000-000004000000}" name="Offre de prix" dataDxfId="121"/>
    <tableColumn id="3" xr3:uid="{00000000-0010-0000-0000-000003000000}" name="Prix unitaire HT" dataDxfId="12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GIRPI" displayName="t_GIRPI" ref="H1:K62" totalsRowShown="0" headerRowDxfId="119" dataDxfId="117" headerRowBorderDxfId="118" tableBorderDxfId="116" totalsRowBorderDxfId="115">
  <autoFilter ref="H1:K62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GIRPI" dataDxfId="114"/>
    <tableColumn id="2" xr3:uid="{00000000-0010-0000-0100-000002000000}" name="Désignation" dataDxfId="113"/>
    <tableColumn id="4" xr3:uid="{00000000-0010-0000-0100-000004000000}" name="Offre de prix" dataDxfId="112"/>
    <tableColumn id="3" xr3:uid="{00000000-0010-0000-0100-000003000000}" name="Prix unitaire HT" dataDxfId="11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GONFREVILLE" displayName="t_GONFREVILLE" ref="M1:P7" totalsRowShown="0" headerRowDxfId="110" dataDxfId="108" headerRowBorderDxfId="109" tableBorderDxfId="107" totalsRowBorderDxfId="106">
  <autoFilter ref="M1:P7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200-000001000000}" name="GONFREVILLE" dataDxfId="105"/>
    <tableColumn id="2" xr3:uid="{00000000-0010-0000-0200-000002000000}" name="Désignation" dataDxfId="104"/>
    <tableColumn id="4" xr3:uid="{00000000-0010-0000-0200-000004000000}" name="Offre de prix" dataDxfId="103"/>
    <tableColumn id="3" xr3:uid="{00000000-0010-0000-0200-000003000000}" name="Prix unitaire HT" dataDxfId="102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HARFLEUR" displayName="t_HARFLEUR" ref="R1:U5" totalsRowShown="0" headerRowDxfId="101" dataDxfId="99" headerRowBorderDxfId="100" tableBorderDxfId="98" totalsRowBorderDxfId="97">
  <autoFilter ref="R1:U5" xr:uid="{00000000-0009-0000-0100-000004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300-000001000000}" name="HARFLEUR" dataDxfId="96"/>
    <tableColumn id="2" xr3:uid="{00000000-0010-0000-0300-000002000000}" name="Désignation" dataDxfId="95"/>
    <tableColumn id="4" xr3:uid="{00000000-0010-0000-0300-000004000000}" name="Offre de prix" dataDxfId="94"/>
    <tableColumn id="3" xr3:uid="{00000000-0010-0000-0300-000003000000}" name="Prix unitaire HT" dataDxfId="9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_GAINNEVILLE" displayName="t_GAINNEVILLE" ref="W1:Z3" totalsRowShown="0" headerRowDxfId="92" dataDxfId="90" headerRowBorderDxfId="91" tableBorderDxfId="89" totalsRowBorderDxfId="88">
  <autoFilter ref="W1:Z3" xr:uid="{00000000-0009-0000-0100-000005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400-000001000000}" name="GAINNEVILLE" dataDxfId="87"/>
    <tableColumn id="2" xr3:uid="{00000000-0010-0000-0400-000002000000}" name="Désignation" dataDxfId="86"/>
    <tableColumn id="4" xr3:uid="{00000000-0010-0000-0400-000004000000}" name="Offre de prix" dataDxfId="85"/>
    <tableColumn id="3" xr3:uid="{00000000-0010-0000-0400-000003000000}" name="Prix unitaire HT" dataDxfId="84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_CCI_ESTUAIRE" displayName="t_CCI_ESTUAIRE" ref="AB1:AE5" totalsRowShown="0" headerRowDxfId="83" dataDxfId="81" headerRowBorderDxfId="82" tableBorderDxfId="80" totalsRowBorderDxfId="79">
  <autoFilter ref="AB1:AE5" xr:uid="{00000000-0009-0000-0100-000006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500-000001000000}" name="CCI_ESTUAIRE" dataDxfId="78"/>
    <tableColumn id="2" xr3:uid="{00000000-0010-0000-0500-000002000000}" name="Désignation" dataDxfId="77"/>
    <tableColumn id="4" xr3:uid="{00000000-0010-0000-0500-000004000000}" name="Offre de prix" dataDxfId="76"/>
    <tableColumn id="3" xr3:uid="{00000000-0010-0000-0500-000003000000}" name="Prix unitaire HT" dataDxfId="75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HAVRE_METRO" displayName="t_HAVRE_METRO" ref="AG1:AJ2" totalsRowShown="0" headerRowDxfId="74" dataDxfId="72" headerRowBorderDxfId="73" tableBorderDxfId="71" totalsRowBorderDxfId="70">
  <autoFilter ref="AG1:AJ2" xr:uid="{00000000-0009-0000-0100-000007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600-000001000000}" name="HAVRE_METRO" dataDxfId="69"/>
    <tableColumn id="2" xr3:uid="{00000000-0010-0000-0600-000002000000}" name="Désignation" dataDxfId="68"/>
    <tableColumn id="4" xr3:uid="{00000000-0010-0000-0600-000004000000}" name="Offre de prix" dataDxfId="67"/>
    <tableColumn id="3" xr3:uid="{00000000-0010-0000-0600-000003000000}" name="Prix unitaire HT" dataDxfId="66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_MONTIVILLIERS" displayName="t_MONTIVILLIERS" ref="AL1:AO15" totalsRowShown="0" headerRowDxfId="65" dataDxfId="63" headerRowBorderDxfId="64" tableBorderDxfId="62" totalsRowBorderDxfId="61">
  <autoFilter ref="AL1:AO15" xr:uid="{00000000-0009-0000-0100-000008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700-000001000000}" name="MONTIVILLIERS" dataDxfId="60"/>
    <tableColumn id="2" xr3:uid="{00000000-0010-0000-0700-000002000000}" name="Désignation" dataDxfId="59"/>
    <tableColumn id="4" xr3:uid="{00000000-0010-0000-0700-000004000000}" name="Offre de prix" dataDxfId="58"/>
    <tableColumn id="3" xr3:uid="{00000000-0010-0000-0700-000003000000}" name="Prix unitaire HT" dataDxfId="57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_COFFEA" displayName="t_COFFEA" ref="AQ1:AT4" totalsRowShown="0" headerRowDxfId="56" dataDxfId="54" headerRowBorderDxfId="55" tableBorderDxfId="53" totalsRowBorderDxfId="52">
  <autoFilter ref="AQ1:AT4" xr:uid="{00000000-0009-0000-0100-000009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800-000001000000}" name="COFFEA" dataDxfId="51"/>
    <tableColumn id="2" xr3:uid="{00000000-0010-0000-0800-000002000000}" name="Désignation" dataDxfId="50"/>
    <tableColumn id="4" xr3:uid="{00000000-0010-0000-0800-000004000000}" name="Offre de prix" dataDxfId="49"/>
    <tableColumn id="3" xr3:uid="{00000000-0010-0000-0800-000003000000}" name="Prix unitaire HT" dataDxfId="4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_DIEUZY" displayName="t_DIEUZY" ref="AV1:AY2" totalsRowShown="0" headerRowDxfId="47" dataDxfId="45" headerRowBorderDxfId="46" tableBorderDxfId="44" totalsRowBorderDxfId="43">
  <autoFilter ref="AV1:AY2" xr:uid="{00000000-0009-0000-0100-00000A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900-000001000000}" name="DIEUZY" dataDxfId="42"/>
    <tableColumn id="2" xr3:uid="{00000000-0010-0000-0900-000002000000}" name="Désignation" dataDxfId="41"/>
    <tableColumn id="4" xr3:uid="{00000000-0010-0000-0900-000004000000}" name="Offre de prix" dataDxfId="40"/>
    <tableColumn id="3" xr3:uid="{00000000-0010-0000-0900-000003000000}" name="Prix unitaire HT" dataDxfId="39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_METAL_THERMIE" displayName="t_METAL_THERMIE" ref="BA1:BD2" totalsRowShown="0" headerRowDxfId="38" dataDxfId="36" headerRowBorderDxfId="37" tableBorderDxfId="35" totalsRowBorderDxfId="34">
  <autoFilter ref="BA1:BD2" xr:uid="{00000000-0009-0000-0100-00000B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A00-000001000000}" name="METAL_THERMIE" dataDxfId="33"/>
    <tableColumn id="2" xr3:uid="{00000000-0010-0000-0A00-000002000000}" name="Désignation" dataDxfId="32"/>
    <tableColumn id="4" xr3:uid="{00000000-0010-0000-0A00-000004000000}" name="Offre de prix" dataDxfId="31"/>
    <tableColumn id="3" xr3:uid="{00000000-0010-0000-0A00-000003000000}" name="Prix unitaire HT" dataDxfId="30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_EUROVIA" displayName="t_EUROVIA" ref="BF1:BI2" totalsRowShown="0" headerRowDxfId="29" dataDxfId="27" headerRowBorderDxfId="28" tableBorderDxfId="26" totalsRowBorderDxfId="25">
  <autoFilter ref="BF1:BI2" xr:uid="{00000000-0009-0000-0100-00000C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B00-000001000000}" name="EUROVIA" dataDxfId="24"/>
    <tableColumn id="2" xr3:uid="{00000000-0010-0000-0B00-000002000000}" name="Désignation" dataDxfId="23"/>
    <tableColumn id="4" xr3:uid="{00000000-0010-0000-0B00-000004000000}" name="Offre de prix" dataDxfId="22"/>
    <tableColumn id="3" xr3:uid="{00000000-0010-0000-0B00-000003000000}" name="Prix unitaire HT" dataDxfId="21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_CE_TOTAL" displayName="t_CE_TOTAL" ref="BK1:BN2" totalsRowShown="0" headerRowDxfId="20" dataDxfId="18" headerRowBorderDxfId="19" tableBorderDxfId="17" totalsRowBorderDxfId="16">
  <autoFilter ref="BK1:BN2" xr:uid="{00000000-0009-0000-0100-00000D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C00-000001000000}" name="CE_TOTAL" dataDxfId="15"/>
    <tableColumn id="2" xr3:uid="{00000000-0010-0000-0C00-000002000000}" name="Désignation" dataDxfId="14"/>
    <tableColumn id="4" xr3:uid="{00000000-0010-0000-0C00-000004000000}" name="Offre de prix" dataDxfId="13"/>
    <tableColumn id="3" xr3:uid="{00000000-0010-0000-0C00-000003000000}" name="Prix unitaire HT" dataDxfId="12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_ROGERVILLE" displayName="t_ROGERVILLE" ref="BP1:BS15" totalsRowShown="0" headerRowDxfId="11" dataDxfId="9" headerRowBorderDxfId="10" tableBorderDxfId="8" totalsRowBorderDxfId="7">
  <autoFilter ref="BP1:BS15" xr:uid="{00000000-0009-0000-0100-00000E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D00-000001000000}" name="ROGERVILLE" dataDxfId="6"/>
    <tableColumn id="2" xr3:uid="{00000000-0010-0000-0D00-000002000000}" name="Désignation" dataDxfId="5"/>
    <tableColumn id="4" xr3:uid="{00000000-0010-0000-0D00-000004000000}" name="Offre de prix" dataDxfId="4"/>
    <tableColumn id="3" xr3:uid="{00000000-0010-0000-0D00-000003000000}" name="Prix unitaire HT" dataDxfId="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C1:BS62"/>
  <sheetViews>
    <sheetView topLeftCell="A23" zoomScale="80" zoomScaleNormal="80" workbookViewId="0">
      <selection activeCell="H2" sqref="H2:K62"/>
    </sheetView>
  </sheetViews>
  <sheetFormatPr baseColWidth="10" defaultColWidth="11.5703125" defaultRowHeight="15" x14ac:dyDescent="0.25"/>
  <cols>
    <col min="1" max="2" width="2.7109375" style="1" customWidth="1"/>
    <col min="3" max="3" width="22.71093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1" width="18.7109375" style="1" customWidth="1"/>
    <col min="12" max="12" width="2.7109375" style="1" customWidth="1"/>
    <col min="13" max="13" width="22.7109375" style="1" customWidth="1"/>
    <col min="14" max="14" width="35.7109375" style="1" customWidth="1"/>
    <col min="15" max="16" width="18.7109375" style="1" customWidth="1"/>
    <col min="17" max="17" width="2.7109375" style="1" customWidth="1"/>
    <col min="18" max="18" width="22.7109375" style="1" customWidth="1"/>
    <col min="19" max="19" width="35.7109375" style="1" customWidth="1"/>
    <col min="20" max="21" width="18.7109375" style="1" customWidth="1"/>
    <col min="22" max="22" width="2.7109375" style="1" customWidth="1"/>
    <col min="23" max="23" width="22.7109375" style="1" customWidth="1"/>
    <col min="24" max="24" width="35.7109375" style="1" customWidth="1"/>
    <col min="25" max="26" width="18.7109375" style="1" customWidth="1"/>
    <col min="27" max="27" width="2.7109375" style="1" customWidth="1"/>
    <col min="28" max="28" width="22.7109375" style="1" customWidth="1"/>
    <col min="29" max="29" width="35.7109375" style="1" customWidth="1"/>
    <col min="30" max="31" width="18.7109375" style="1" customWidth="1"/>
    <col min="32" max="32" width="2.7109375" style="1" customWidth="1"/>
    <col min="33" max="33" width="22.7109375" style="1" customWidth="1"/>
    <col min="34" max="34" width="35.7109375" style="1" customWidth="1"/>
    <col min="35" max="36" width="18.7109375" style="1" customWidth="1"/>
    <col min="37" max="37" width="2.7109375" style="1" customWidth="1"/>
    <col min="38" max="38" width="22.7109375" style="1" customWidth="1"/>
    <col min="39" max="39" width="35.7109375" style="1" customWidth="1"/>
    <col min="40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6" width="18.7109375" style="1" customWidth="1"/>
    <col min="57" max="57" width="2.7109375" style="1" customWidth="1"/>
    <col min="58" max="58" width="22.7109375" style="1" customWidth="1"/>
    <col min="59" max="59" width="35.7109375" style="1" customWidth="1"/>
    <col min="60" max="61" width="18.7109375" style="1" customWidth="1"/>
    <col min="62" max="62" width="2.7109375" style="1" customWidth="1"/>
    <col min="63" max="63" width="22.7109375" style="1" customWidth="1"/>
    <col min="64" max="64" width="35.7109375" style="1" customWidth="1"/>
    <col min="65" max="66" width="18.7109375" style="1" customWidth="1"/>
    <col min="67" max="67" width="2.7109375" style="1" customWidth="1"/>
    <col min="68" max="68" width="22.7109375" style="1" customWidth="1"/>
    <col min="69" max="69" width="35.7109375" style="1" customWidth="1"/>
    <col min="70" max="71" width="18.7109375" style="1" customWidth="1"/>
    <col min="72" max="16384" width="11.5703125" style="1"/>
  </cols>
  <sheetData>
    <row r="1" spans="3:71" ht="19.5" thickBot="1" x14ac:dyDescent="0.35">
      <c r="C1" s="26" t="s">
        <v>26</v>
      </c>
      <c r="D1" s="26" t="s">
        <v>4</v>
      </c>
      <c r="E1" s="26" t="s">
        <v>162</v>
      </c>
      <c r="F1" s="26" t="s">
        <v>5</v>
      </c>
      <c r="H1" s="26" t="s">
        <v>27</v>
      </c>
      <c r="I1" s="26" t="s">
        <v>4</v>
      </c>
      <c r="J1" s="26" t="s">
        <v>162</v>
      </c>
      <c r="K1" s="26" t="s">
        <v>5</v>
      </c>
      <c r="M1" s="26" t="s">
        <v>28</v>
      </c>
      <c r="N1" s="26" t="s">
        <v>4</v>
      </c>
      <c r="O1" s="26" t="s">
        <v>162</v>
      </c>
      <c r="P1" s="26" t="s">
        <v>5</v>
      </c>
      <c r="R1" s="26" t="s">
        <v>29</v>
      </c>
      <c r="S1" s="26" t="s">
        <v>4</v>
      </c>
      <c r="T1" s="26" t="s">
        <v>162</v>
      </c>
      <c r="U1" s="26" t="s">
        <v>5</v>
      </c>
      <c r="W1" s="26" t="s">
        <v>30</v>
      </c>
      <c r="X1" s="26" t="s">
        <v>4</v>
      </c>
      <c r="Y1" s="26" t="s">
        <v>162</v>
      </c>
      <c r="Z1" s="26" t="s">
        <v>5</v>
      </c>
      <c r="AB1" s="26" t="s">
        <v>47</v>
      </c>
      <c r="AC1" s="26" t="s">
        <v>4</v>
      </c>
      <c r="AD1" s="26" t="s">
        <v>162</v>
      </c>
      <c r="AE1" s="26" t="s">
        <v>5</v>
      </c>
      <c r="AG1" s="26" t="s">
        <v>48</v>
      </c>
      <c r="AH1" s="26" t="s">
        <v>4</v>
      </c>
      <c r="AI1" s="26" t="s">
        <v>162</v>
      </c>
      <c r="AJ1" s="26" t="s">
        <v>5</v>
      </c>
      <c r="AL1" s="26" t="s">
        <v>31</v>
      </c>
      <c r="AM1" s="26" t="s">
        <v>4</v>
      </c>
      <c r="AN1" s="26" t="s">
        <v>162</v>
      </c>
      <c r="AO1" s="26" t="s">
        <v>5</v>
      </c>
      <c r="AQ1" s="26" t="s">
        <v>32</v>
      </c>
      <c r="AR1" s="26" t="s">
        <v>4</v>
      </c>
      <c r="AS1" s="26" t="s">
        <v>162</v>
      </c>
      <c r="AT1" s="26" t="s">
        <v>5</v>
      </c>
      <c r="AV1" s="26" t="s">
        <v>33</v>
      </c>
      <c r="AW1" s="26" t="s">
        <v>4</v>
      </c>
      <c r="AX1" s="26" t="s">
        <v>162</v>
      </c>
      <c r="AY1" s="26" t="s">
        <v>5</v>
      </c>
      <c r="BA1" s="26" t="s">
        <v>49</v>
      </c>
      <c r="BB1" s="26" t="s">
        <v>4</v>
      </c>
      <c r="BC1" s="26" t="s">
        <v>162</v>
      </c>
      <c r="BD1" s="26" t="s">
        <v>5</v>
      </c>
      <c r="BF1" s="26" t="s">
        <v>34</v>
      </c>
      <c r="BG1" s="26" t="s">
        <v>4</v>
      </c>
      <c r="BH1" s="26" t="s">
        <v>162</v>
      </c>
      <c r="BI1" s="26" t="s">
        <v>5</v>
      </c>
      <c r="BK1" s="26" t="s">
        <v>50</v>
      </c>
      <c r="BL1" s="26" t="s">
        <v>4</v>
      </c>
      <c r="BM1" s="26" t="s">
        <v>162</v>
      </c>
      <c r="BN1" s="26" t="s">
        <v>5</v>
      </c>
      <c r="BP1" s="26" t="s">
        <v>65</v>
      </c>
      <c r="BQ1" s="26" t="s">
        <v>4</v>
      </c>
      <c r="BR1" s="26" t="s">
        <v>162</v>
      </c>
      <c r="BS1" s="26" t="s">
        <v>5</v>
      </c>
    </row>
    <row r="2" spans="3:71" ht="15.75" x14ac:dyDescent="0.25">
      <c r="C2" s="18" t="s">
        <v>37</v>
      </c>
      <c r="D2" s="18" t="s">
        <v>9</v>
      </c>
      <c r="E2" s="18">
        <v>202100171</v>
      </c>
      <c r="F2" s="19">
        <v>441.73500000000001</v>
      </c>
      <c r="H2" s="18" t="s">
        <v>22</v>
      </c>
      <c r="I2" s="18" t="s">
        <v>69</v>
      </c>
      <c r="J2" s="18"/>
      <c r="K2" s="23">
        <v>0.16597000000000001</v>
      </c>
      <c r="M2" s="18" t="s">
        <v>200</v>
      </c>
      <c r="N2" s="18" t="s">
        <v>198</v>
      </c>
      <c r="O2" s="18">
        <v>202000085</v>
      </c>
      <c r="P2" s="23">
        <v>2296.4</v>
      </c>
      <c r="R2" s="18" t="s">
        <v>38</v>
      </c>
      <c r="S2" s="18" t="s">
        <v>164</v>
      </c>
      <c r="T2" s="18">
        <v>202200082</v>
      </c>
      <c r="U2" s="23">
        <v>799.29</v>
      </c>
      <c r="W2" s="18" t="s">
        <v>38</v>
      </c>
      <c r="X2" s="18" t="s">
        <v>45</v>
      </c>
      <c r="Y2" s="18">
        <v>202200054</v>
      </c>
      <c r="Z2" s="23">
        <v>569</v>
      </c>
      <c r="AB2" s="18" t="s">
        <v>42</v>
      </c>
      <c r="AC2" s="18" t="s">
        <v>41</v>
      </c>
      <c r="AD2" s="18">
        <v>202200110</v>
      </c>
      <c r="AE2" s="23">
        <v>2.8500000000000001E-2</v>
      </c>
      <c r="AG2" s="18" t="s">
        <v>51</v>
      </c>
      <c r="AH2" s="18" t="s">
        <v>66</v>
      </c>
      <c r="AI2" s="18">
        <v>202200100</v>
      </c>
      <c r="AJ2" s="23">
        <v>1808.94</v>
      </c>
      <c r="AL2" s="18"/>
      <c r="AM2" s="18"/>
      <c r="AN2" s="18"/>
      <c r="AO2" s="23"/>
      <c r="AQ2" s="18" t="s">
        <v>58</v>
      </c>
      <c r="AR2" s="18" t="s">
        <v>59</v>
      </c>
      <c r="AS2" s="18">
        <v>202100109</v>
      </c>
      <c r="AT2" s="23">
        <v>0.43</v>
      </c>
      <c r="AV2" s="18" t="s">
        <v>54</v>
      </c>
      <c r="AW2" s="18" t="s">
        <v>64</v>
      </c>
      <c r="AX2" s="18"/>
      <c r="AY2" s="23">
        <v>0.95</v>
      </c>
      <c r="BA2" s="18" t="s">
        <v>54</v>
      </c>
      <c r="BB2" s="18" t="s">
        <v>55</v>
      </c>
      <c r="BC2" s="18">
        <v>202100185</v>
      </c>
      <c r="BD2" s="23">
        <v>14.04</v>
      </c>
      <c r="BF2" s="18" t="s">
        <v>51</v>
      </c>
      <c r="BG2" s="18" t="s">
        <v>53</v>
      </c>
      <c r="BH2" s="18">
        <v>202200025</v>
      </c>
      <c r="BI2" s="23">
        <v>1034.8599999999999</v>
      </c>
      <c r="BK2" s="18" t="s">
        <v>51</v>
      </c>
      <c r="BL2" s="18" t="s">
        <v>52</v>
      </c>
      <c r="BM2" s="18">
        <v>202200200</v>
      </c>
      <c r="BN2" s="23">
        <v>195.97</v>
      </c>
      <c r="BP2" s="18"/>
      <c r="BQ2" s="18"/>
      <c r="BR2" s="18"/>
      <c r="BS2" s="23"/>
    </row>
    <row r="3" spans="3:71" ht="15.75" x14ac:dyDescent="0.25">
      <c r="C3" s="20" t="s">
        <v>6</v>
      </c>
      <c r="D3" s="20" t="s">
        <v>7</v>
      </c>
      <c r="E3" s="18">
        <v>202200106</v>
      </c>
      <c r="F3" s="21">
        <v>15.66</v>
      </c>
      <c r="H3" s="20" t="s">
        <v>23</v>
      </c>
      <c r="I3" s="20" t="s">
        <v>70</v>
      </c>
      <c r="J3" s="20"/>
      <c r="K3" s="24">
        <v>0.16597000000000001</v>
      </c>
      <c r="M3" s="18" t="s">
        <v>201</v>
      </c>
      <c r="N3" s="18" t="s">
        <v>199</v>
      </c>
      <c r="O3" s="18">
        <v>202000085</v>
      </c>
      <c r="P3" s="23">
        <v>574.1</v>
      </c>
      <c r="R3" s="20" t="s">
        <v>39</v>
      </c>
      <c r="S3" s="20" t="s">
        <v>40</v>
      </c>
      <c r="T3" s="20">
        <v>202200082</v>
      </c>
      <c r="U3" s="24">
        <v>3.85E-2</v>
      </c>
      <c r="W3" s="20" t="s">
        <v>39</v>
      </c>
      <c r="X3" s="20" t="s">
        <v>67</v>
      </c>
      <c r="Y3" s="20">
        <v>202200054</v>
      </c>
      <c r="Z3" s="24">
        <v>0.04</v>
      </c>
      <c r="AB3" s="20" t="s">
        <v>39</v>
      </c>
      <c r="AC3" s="20" t="s">
        <v>39</v>
      </c>
      <c r="AD3" s="20">
        <v>202200110</v>
      </c>
      <c r="AE3" s="24">
        <v>2.8500000000000001E-2</v>
      </c>
      <c r="AG3" s="29"/>
      <c r="AH3" s="29"/>
      <c r="AI3" s="29"/>
      <c r="AJ3" s="30"/>
      <c r="AL3" s="20"/>
      <c r="AM3" s="20"/>
      <c r="AN3" s="20"/>
      <c r="AO3" s="24"/>
      <c r="AQ3" s="20" t="s">
        <v>62</v>
      </c>
      <c r="AR3" s="20" t="s">
        <v>60</v>
      </c>
      <c r="AS3" s="20">
        <v>202100109</v>
      </c>
      <c r="AT3" s="24">
        <v>0.42</v>
      </c>
      <c r="AV3" s="29"/>
      <c r="AW3" s="29"/>
      <c r="AX3" s="29"/>
      <c r="AY3" s="30"/>
      <c r="BA3" s="29"/>
      <c r="BB3" s="29"/>
      <c r="BC3" s="29"/>
      <c r="BD3" s="30"/>
      <c r="BF3" s="29"/>
      <c r="BG3" s="29"/>
      <c r="BH3" s="29"/>
      <c r="BI3" s="30"/>
      <c r="BK3" s="29"/>
      <c r="BL3" s="29"/>
      <c r="BM3" s="29"/>
      <c r="BN3" s="30"/>
      <c r="BP3" s="20"/>
      <c r="BQ3" s="20"/>
      <c r="BR3" s="20"/>
      <c r="BS3" s="24"/>
    </row>
    <row r="4" spans="3:71" ht="15.75" x14ac:dyDescent="0.25">
      <c r="C4" s="20" t="s">
        <v>207</v>
      </c>
      <c r="D4" s="20" t="s">
        <v>8</v>
      </c>
      <c r="E4" s="18">
        <v>202200106</v>
      </c>
      <c r="F4" s="21">
        <v>31.32</v>
      </c>
      <c r="H4" s="22" t="s">
        <v>24</v>
      </c>
      <c r="I4" s="20" t="s">
        <v>71</v>
      </c>
      <c r="J4" s="20"/>
      <c r="K4" s="24">
        <v>0.16597000000000001</v>
      </c>
      <c r="M4" s="18" t="s">
        <v>202</v>
      </c>
      <c r="N4" s="18" t="s">
        <v>203</v>
      </c>
      <c r="O4" s="18">
        <v>202000085</v>
      </c>
      <c r="P4" s="23">
        <v>0.20830000000000001</v>
      </c>
      <c r="R4" s="22" t="s">
        <v>43</v>
      </c>
      <c r="S4" s="20" t="s">
        <v>44</v>
      </c>
      <c r="T4" s="20">
        <v>202200082</v>
      </c>
      <c r="U4" s="24">
        <v>3.85E-2</v>
      </c>
      <c r="W4" s="29"/>
      <c r="X4" s="29"/>
      <c r="Y4" s="29"/>
      <c r="Z4" s="30"/>
      <c r="AB4" s="22" t="s">
        <v>43</v>
      </c>
      <c r="AC4" s="20" t="s">
        <v>44</v>
      </c>
      <c r="AD4" s="20">
        <v>202200110</v>
      </c>
      <c r="AE4" s="24">
        <v>2.8500000000000001E-2</v>
      </c>
      <c r="AG4" s="31"/>
      <c r="AH4" s="31"/>
      <c r="AI4" s="31"/>
      <c r="AJ4" s="32"/>
      <c r="AL4" s="22"/>
      <c r="AM4" s="20"/>
      <c r="AN4" s="20"/>
      <c r="AO4" s="24"/>
      <c r="AQ4" s="22" t="s">
        <v>63</v>
      </c>
      <c r="AR4" s="20" t="s">
        <v>61</v>
      </c>
      <c r="AS4" s="20">
        <v>202100109</v>
      </c>
      <c r="AT4" s="24">
        <v>0.4</v>
      </c>
      <c r="AV4" s="31"/>
      <c r="AW4" s="31"/>
      <c r="AX4" s="31"/>
      <c r="AY4" s="32"/>
      <c r="BA4" s="31"/>
      <c r="BB4" s="31"/>
      <c r="BC4" s="31"/>
      <c r="BD4" s="32"/>
      <c r="BF4" s="31"/>
      <c r="BG4" s="31"/>
      <c r="BH4" s="31"/>
      <c r="BI4" s="32"/>
      <c r="BK4" s="31"/>
      <c r="BL4" s="31"/>
      <c r="BM4" s="31"/>
      <c r="BN4" s="32"/>
      <c r="BP4" s="22"/>
      <c r="BQ4" s="20"/>
      <c r="BR4" s="20"/>
      <c r="BS4" s="24"/>
    </row>
    <row r="5" spans="3:71" ht="15.75" x14ac:dyDescent="0.25">
      <c r="C5" s="20" t="s">
        <v>12</v>
      </c>
      <c r="D5" s="20" t="s">
        <v>13</v>
      </c>
      <c r="E5" s="18">
        <v>202100171</v>
      </c>
      <c r="F5" s="21">
        <v>0.187</v>
      </c>
      <c r="H5" s="20" t="s">
        <v>73</v>
      </c>
      <c r="I5" s="20" t="s">
        <v>69</v>
      </c>
      <c r="J5" s="20"/>
      <c r="K5" s="24">
        <v>0.16597000000000001</v>
      </c>
      <c r="M5" s="20" t="s">
        <v>39</v>
      </c>
      <c r="N5" s="20" t="s">
        <v>40</v>
      </c>
      <c r="O5" s="18">
        <v>202000085</v>
      </c>
      <c r="P5" s="24">
        <v>3.7999999999999999E-2</v>
      </c>
      <c r="R5" s="20" t="s">
        <v>42</v>
      </c>
      <c r="S5" s="20" t="s">
        <v>41</v>
      </c>
      <c r="T5" s="20">
        <v>202200082</v>
      </c>
      <c r="U5" s="24">
        <v>3.85E-2</v>
      </c>
      <c r="W5" s="31"/>
      <c r="X5" s="31"/>
      <c r="Y5" s="31"/>
      <c r="Z5" s="32"/>
      <c r="AB5" s="20" t="s">
        <v>56</v>
      </c>
      <c r="AC5" s="20" t="s">
        <v>57</v>
      </c>
      <c r="AD5" s="20">
        <v>202200110</v>
      </c>
      <c r="AE5" s="24">
        <v>3.7999999999999999E-2</v>
      </c>
      <c r="AG5" s="31"/>
      <c r="AH5" s="31"/>
      <c r="AI5" s="31"/>
      <c r="AJ5" s="32"/>
      <c r="AL5" s="20"/>
      <c r="AM5" s="20"/>
      <c r="AN5" s="20"/>
      <c r="AO5" s="24"/>
      <c r="AQ5" s="29"/>
      <c r="AR5" s="29"/>
      <c r="AS5" s="29"/>
      <c r="AT5" s="30"/>
      <c r="AV5" s="31"/>
      <c r="AW5" s="31"/>
      <c r="AX5" s="31"/>
      <c r="AY5" s="32"/>
      <c r="BA5" s="31"/>
      <c r="BB5" s="31"/>
      <c r="BC5" s="31"/>
      <c r="BD5" s="32"/>
      <c r="BF5" s="31"/>
      <c r="BG5" s="31"/>
      <c r="BH5" s="31"/>
      <c r="BI5" s="32"/>
      <c r="BK5" s="31"/>
      <c r="BL5" s="31"/>
      <c r="BM5" s="31"/>
      <c r="BN5" s="32"/>
      <c r="BP5" s="20"/>
      <c r="BQ5" s="20"/>
      <c r="BR5" s="20"/>
      <c r="BS5" s="24"/>
    </row>
    <row r="6" spans="3:71" ht="15.75" x14ac:dyDescent="0.25">
      <c r="C6" s="20" t="s">
        <v>12</v>
      </c>
      <c r="D6" s="20" t="s">
        <v>14</v>
      </c>
      <c r="E6" s="18">
        <v>202100171</v>
      </c>
      <c r="F6" s="21">
        <v>0.22500000000000001</v>
      </c>
      <c r="H6" s="20" t="s">
        <v>68</v>
      </c>
      <c r="I6" s="20" t="s">
        <v>72</v>
      </c>
      <c r="J6" s="20"/>
      <c r="K6" s="24">
        <v>0.17779</v>
      </c>
      <c r="M6" s="22" t="s">
        <v>43</v>
      </c>
      <c r="N6" s="20" t="s">
        <v>44</v>
      </c>
      <c r="O6" s="18">
        <v>202000085</v>
      </c>
      <c r="P6" s="24">
        <v>1.9199999999999998E-2</v>
      </c>
      <c r="R6" s="29"/>
      <c r="S6" s="29"/>
      <c r="T6" s="29"/>
      <c r="U6" s="30"/>
      <c r="W6" s="31"/>
      <c r="X6" s="31"/>
      <c r="Y6" s="31"/>
      <c r="Z6" s="32"/>
      <c r="AB6" s="29"/>
      <c r="AC6" s="29"/>
      <c r="AD6" s="29"/>
      <c r="AE6" s="30"/>
      <c r="AG6" s="31"/>
      <c r="AH6" s="31"/>
      <c r="AI6" s="31"/>
      <c r="AJ6" s="32"/>
      <c r="AL6" s="20"/>
      <c r="AM6" s="20"/>
      <c r="AN6" s="20"/>
      <c r="AO6" s="24"/>
      <c r="AQ6" s="31"/>
      <c r="AR6" s="31"/>
      <c r="AS6" s="31"/>
      <c r="AT6" s="32"/>
      <c r="AV6" s="31"/>
      <c r="AW6" s="31"/>
      <c r="AX6" s="31"/>
      <c r="AY6" s="32"/>
      <c r="BA6" s="31"/>
      <c r="BB6" s="31"/>
      <c r="BC6" s="31"/>
      <c r="BD6" s="32"/>
      <c r="BF6" s="31"/>
      <c r="BG6" s="31"/>
      <c r="BH6" s="31"/>
      <c r="BI6" s="32"/>
      <c r="BK6" s="31"/>
      <c r="BL6" s="31"/>
      <c r="BM6" s="31"/>
      <c r="BN6" s="32"/>
      <c r="BP6" s="20"/>
      <c r="BQ6" s="20"/>
      <c r="BR6" s="20"/>
      <c r="BS6" s="24"/>
    </row>
    <row r="7" spans="3:71" ht="15.75" x14ac:dyDescent="0.25">
      <c r="C7" s="20" t="s">
        <v>15</v>
      </c>
      <c r="D7" s="20" t="s">
        <v>16</v>
      </c>
      <c r="E7" s="18">
        <v>202100171</v>
      </c>
      <c r="F7" s="21">
        <v>0.22500000000000001</v>
      </c>
      <c r="H7" s="20" t="s">
        <v>74</v>
      </c>
      <c r="I7" s="20" t="s">
        <v>75</v>
      </c>
      <c r="J7" s="20"/>
      <c r="K7" s="24">
        <v>0.17779</v>
      </c>
      <c r="M7" s="20" t="s">
        <v>42</v>
      </c>
      <c r="N7" s="20" t="s">
        <v>41</v>
      </c>
      <c r="O7" s="18">
        <v>202000085</v>
      </c>
      <c r="P7" s="24">
        <v>1.9199999999999998E-2</v>
      </c>
      <c r="R7" s="31"/>
      <c r="S7" s="31"/>
      <c r="T7" s="31"/>
      <c r="U7" s="32"/>
      <c r="W7" s="31"/>
      <c r="X7" s="31"/>
      <c r="Y7" s="31"/>
      <c r="Z7" s="32"/>
      <c r="AB7" s="31"/>
      <c r="AC7" s="31"/>
      <c r="AD7" s="31"/>
      <c r="AE7" s="32"/>
      <c r="AG7" s="31"/>
      <c r="AH7" s="31"/>
      <c r="AI7" s="31"/>
      <c r="AJ7" s="32"/>
      <c r="AL7" s="20"/>
      <c r="AM7" s="20"/>
      <c r="AN7" s="20"/>
      <c r="AO7" s="24"/>
      <c r="AQ7" s="31"/>
      <c r="AR7" s="31"/>
      <c r="AS7" s="31"/>
      <c r="AT7" s="32"/>
      <c r="AV7" s="31"/>
      <c r="AW7" s="31"/>
      <c r="AX7" s="31"/>
      <c r="AY7" s="32"/>
      <c r="BA7" s="31"/>
      <c r="BB7" s="31"/>
      <c r="BC7" s="31"/>
      <c r="BD7" s="32"/>
      <c r="BF7" s="31"/>
      <c r="BG7" s="31"/>
      <c r="BH7" s="31"/>
      <c r="BI7" s="32"/>
      <c r="BK7" s="31"/>
      <c r="BL7" s="31"/>
      <c r="BM7" s="31"/>
      <c r="BN7" s="32"/>
      <c r="BP7" s="20"/>
      <c r="BQ7" s="20"/>
      <c r="BR7" s="20"/>
      <c r="BS7" s="24"/>
    </row>
    <row r="8" spans="3:71" ht="15.75" x14ac:dyDescent="0.25">
      <c r="C8" s="20" t="s">
        <v>15</v>
      </c>
      <c r="D8" s="20" t="s">
        <v>17</v>
      </c>
      <c r="E8" s="18">
        <v>202100171</v>
      </c>
      <c r="F8" s="21">
        <v>0.26400000000000001</v>
      </c>
      <c r="H8" s="20" t="s">
        <v>76</v>
      </c>
      <c r="I8" s="20" t="s">
        <v>77</v>
      </c>
      <c r="J8" s="20"/>
      <c r="K8" s="24">
        <v>0.17779</v>
      </c>
      <c r="M8" s="31"/>
      <c r="N8" s="31"/>
      <c r="O8" s="31"/>
      <c r="P8" s="32"/>
      <c r="R8" s="31"/>
      <c r="S8" s="31"/>
      <c r="T8" s="31"/>
      <c r="U8" s="32"/>
      <c r="W8" s="31"/>
      <c r="X8" s="31"/>
      <c r="Y8" s="31"/>
      <c r="Z8" s="32"/>
      <c r="AB8" s="31"/>
      <c r="AC8" s="31"/>
      <c r="AD8" s="31"/>
      <c r="AE8" s="32"/>
      <c r="AG8" s="31"/>
      <c r="AH8" s="31"/>
      <c r="AI8" s="31"/>
      <c r="AJ8" s="32"/>
      <c r="AL8" s="20"/>
      <c r="AM8" s="20"/>
      <c r="AN8" s="20"/>
      <c r="AO8" s="24"/>
      <c r="AQ8" s="31"/>
      <c r="AR8" s="31"/>
      <c r="AS8" s="31"/>
      <c r="AT8" s="32"/>
      <c r="AV8" s="31"/>
      <c r="AW8" s="31"/>
      <c r="AX8" s="31"/>
      <c r="AY8" s="32"/>
      <c r="BA8" s="31"/>
      <c r="BB8" s="31"/>
      <c r="BC8" s="31"/>
      <c r="BD8" s="32"/>
      <c r="BF8" s="31"/>
      <c r="BG8" s="31"/>
      <c r="BH8" s="31"/>
      <c r="BI8" s="32"/>
      <c r="BK8" s="31"/>
      <c r="BL8" s="31"/>
      <c r="BM8" s="31"/>
      <c r="BN8" s="32"/>
      <c r="BP8" s="20"/>
      <c r="BQ8" s="20"/>
      <c r="BR8" s="20"/>
      <c r="BS8" s="24"/>
    </row>
    <row r="9" spans="3:71" ht="15.75" x14ac:dyDescent="0.25">
      <c r="C9" s="20" t="s">
        <v>18</v>
      </c>
      <c r="D9" s="20" t="s">
        <v>19</v>
      </c>
      <c r="E9" s="18">
        <v>202100171</v>
      </c>
      <c r="F9" s="21">
        <v>1.4</v>
      </c>
      <c r="H9" s="20" t="s">
        <v>78</v>
      </c>
      <c r="I9" s="20" t="s">
        <v>79</v>
      </c>
      <c r="J9" s="20"/>
      <c r="K9" s="24">
        <v>0.17779</v>
      </c>
      <c r="M9" s="31"/>
      <c r="N9" s="31"/>
      <c r="O9" s="31"/>
      <c r="P9" s="32"/>
      <c r="R9" s="31"/>
      <c r="S9" s="31"/>
      <c r="T9" s="31"/>
      <c r="U9" s="32"/>
      <c r="W9" s="31"/>
      <c r="X9" s="31"/>
      <c r="Y9" s="31"/>
      <c r="Z9" s="32"/>
      <c r="AB9" s="31"/>
      <c r="AC9" s="31"/>
      <c r="AD9" s="31"/>
      <c r="AE9" s="32"/>
      <c r="AG9" s="31"/>
      <c r="AH9" s="31"/>
      <c r="AI9" s="31"/>
      <c r="AJ9" s="32"/>
      <c r="AL9" s="20"/>
      <c r="AM9" s="20"/>
      <c r="AN9" s="20"/>
      <c r="AO9" s="24"/>
      <c r="AQ9" s="31"/>
      <c r="AR9" s="31"/>
      <c r="AS9" s="31"/>
      <c r="AT9" s="32"/>
      <c r="AV9" s="31"/>
      <c r="AW9" s="31"/>
      <c r="AX9" s="31"/>
      <c r="AY9" s="32"/>
      <c r="BA9" s="31"/>
      <c r="BB9" s="31"/>
      <c r="BC9" s="31"/>
      <c r="BD9" s="32"/>
      <c r="BF9" s="31"/>
      <c r="BG9" s="31"/>
      <c r="BH9" s="31"/>
      <c r="BI9" s="32"/>
      <c r="BK9" s="31"/>
      <c r="BL9" s="31"/>
      <c r="BM9" s="31"/>
      <c r="BN9" s="32"/>
      <c r="BP9" s="20"/>
      <c r="BQ9" s="20"/>
      <c r="BR9" s="20"/>
      <c r="BS9" s="24"/>
    </row>
    <row r="10" spans="3:71" ht="15.75" x14ac:dyDescent="0.25">
      <c r="C10" s="20" t="s">
        <v>20</v>
      </c>
      <c r="D10" s="20" t="s">
        <v>21</v>
      </c>
      <c r="E10" s="18">
        <v>202100171</v>
      </c>
      <c r="F10" s="21">
        <v>0.187</v>
      </c>
      <c r="H10" s="20" t="s">
        <v>80</v>
      </c>
      <c r="I10" s="20" t="s">
        <v>82</v>
      </c>
      <c r="J10" s="20"/>
      <c r="K10" s="24">
        <v>0.17779</v>
      </c>
      <c r="M10" s="31"/>
      <c r="N10" s="31"/>
      <c r="O10" s="31"/>
      <c r="P10" s="32"/>
      <c r="R10" s="31"/>
      <c r="S10" s="31"/>
      <c r="T10" s="31"/>
      <c r="U10" s="32"/>
      <c r="W10" s="31"/>
      <c r="X10" s="31"/>
      <c r="Y10" s="31"/>
      <c r="Z10" s="32"/>
      <c r="AB10" s="31"/>
      <c r="AC10" s="31"/>
      <c r="AD10" s="31"/>
      <c r="AE10" s="32"/>
      <c r="AG10" s="31"/>
      <c r="AH10" s="31"/>
      <c r="AI10" s="31"/>
      <c r="AJ10" s="32"/>
      <c r="AL10" s="20"/>
      <c r="AM10" s="20"/>
      <c r="AN10" s="20"/>
      <c r="AO10" s="24"/>
      <c r="AQ10" s="31"/>
      <c r="AR10" s="31"/>
      <c r="AS10" s="31"/>
      <c r="AT10" s="32"/>
      <c r="AV10" s="31"/>
      <c r="AW10" s="31"/>
      <c r="AX10" s="31"/>
      <c r="AY10" s="32"/>
      <c r="BA10" s="31"/>
      <c r="BB10" s="31"/>
      <c r="BC10" s="31"/>
      <c r="BD10" s="32"/>
      <c r="BF10" s="31"/>
      <c r="BG10" s="31"/>
      <c r="BH10" s="31"/>
      <c r="BI10" s="32"/>
      <c r="BK10" s="31"/>
      <c r="BL10" s="31"/>
      <c r="BM10" s="31"/>
      <c r="BN10" s="32"/>
      <c r="BP10" s="20"/>
      <c r="BQ10" s="20"/>
      <c r="BR10" s="20"/>
      <c r="BS10" s="24"/>
    </row>
    <row r="11" spans="3:71" ht="15.75" x14ac:dyDescent="0.25">
      <c r="C11" s="20" t="s">
        <v>20</v>
      </c>
      <c r="D11" s="20" t="s">
        <v>16</v>
      </c>
      <c r="E11" s="18">
        <v>202100171</v>
      </c>
      <c r="F11" s="21">
        <v>0.22500000000000001</v>
      </c>
      <c r="H11" s="20" t="s">
        <v>81</v>
      </c>
      <c r="I11" s="20" t="s">
        <v>72</v>
      </c>
      <c r="J11" s="20"/>
      <c r="K11" s="24">
        <v>0.17779</v>
      </c>
      <c r="M11" s="31"/>
      <c r="N11" s="31"/>
      <c r="O11" s="31"/>
      <c r="P11" s="32"/>
      <c r="R11" s="31"/>
      <c r="S11" s="31"/>
      <c r="T11" s="31"/>
      <c r="U11" s="32"/>
      <c r="W11" s="31"/>
      <c r="X11" s="31"/>
      <c r="Y11" s="31"/>
      <c r="Z11" s="32"/>
      <c r="AB11" s="31"/>
      <c r="AC11" s="31"/>
      <c r="AD11" s="31"/>
      <c r="AE11" s="32"/>
      <c r="AG11" s="31"/>
      <c r="AH11" s="31"/>
      <c r="AI11" s="31"/>
      <c r="AJ11" s="32"/>
      <c r="AL11" s="20"/>
      <c r="AM11" s="20"/>
      <c r="AN11" s="20"/>
      <c r="AO11" s="24"/>
      <c r="AQ11" s="31"/>
      <c r="AR11" s="31"/>
      <c r="AS11" s="31"/>
      <c r="AT11" s="32"/>
      <c r="AV11" s="31"/>
      <c r="AW11" s="31"/>
      <c r="AX11" s="31"/>
      <c r="AY11" s="32"/>
      <c r="BA11" s="31"/>
      <c r="BB11" s="31"/>
      <c r="BC11" s="31"/>
      <c r="BD11" s="32"/>
      <c r="BF11" s="31"/>
      <c r="BG11" s="31"/>
      <c r="BH11" s="31"/>
      <c r="BI11" s="32"/>
      <c r="BK11" s="31"/>
      <c r="BL11" s="31"/>
      <c r="BM11" s="31"/>
      <c r="BN11" s="32"/>
      <c r="BP11" s="20"/>
      <c r="BQ11" s="20"/>
      <c r="BR11" s="20"/>
      <c r="BS11" s="24"/>
    </row>
    <row r="12" spans="3:71" ht="15.75" x14ac:dyDescent="0.25">
      <c r="C12" s="20" t="s">
        <v>20</v>
      </c>
      <c r="D12" s="20" t="s">
        <v>17</v>
      </c>
      <c r="E12" s="18">
        <v>202100171</v>
      </c>
      <c r="F12" s="21">
        <v>0.26400000000000001</v>
      </c>
      <c r="H12" s="20" t="s">
        <v>83</v>
      </c>
      <c r="I12" s="20" t="s">
        <v>84</v>
      </c>
      <c r="J12" s="20"/>
      <c r="K12" s="24">
        <v>0.17779</v>
      </c>
      <c r="M12" s="31"/>
      <c r="N12" s="31"/>
      <c r="O12" s="31"/>
      <c r="P12" s="32"/>
      <c r="R12" s="31"/>
      <c r="S12" s="31"/>
      <c r="T12" s="31"/>
      <c r="U12" s="32"/>
      <c r="W12" s="31"/>
      <c r="X12" s="31"/>
      <c r="Y12" s="31"/>
      <c r="Z12" s="32"/>
      <c r="AB12" s="31"/>
      <c r="AC12" s="31"/>
      <c r="AD12" s="31"/>
      <c r="AE12" s="32"/>
      <c r="AG12" s="31"/>
      <c r="AH12" s="31"/>
      <c r="AI12" s="31"/>
      <c r="AJ12" s="32"/>
      <c r="AL12" s="20"/>
      <c r="AM12" s="20"/>
      <c r="AN12" s="20"/>
      <c r="AO12" s="24"/>
      <c r="AQ12" s="31"/>
      <c r="AR12" s="31"/>
      <c r="AS12" s="31"/>
      <c r="AT12" s="32"/>
      <c r="AV12" s="31"/>
      <c r="AW12" s="31"/>
      <c r="AX12" s="31"/>
      <c r="AY12" s="32"/>
      <c r="BA12" s="31"/>
      <c r="BB12" s="31"/>
      <c r="BC12" s="31"/>
      <c r="BD12" s="32"/>
      <c r="BF12" s="31"/>
      <c r="BG12" s="31"/>
      <c r="BH12" s="31"/>
      <c r="BI12" s="32"/>
      <c r="BK12" s="31"/>
      <c r="BL12" s="31"/>
      <c r="BM12" s="31"/>
      <c r="BN12" s="32"/>
      <c r="BP12" s="20"/>
      <c r="BQ12" s="20"/>
      <c r="BR12" s="20"/>
      <c r="BS12" s="24"/>
    </row>
    <row r="13" spans="3:71" ht="15.75" x14ac:dyDescent="0.25">
      <c r="C13" s="22" t="s">
        <v>10</v>
      </c>
      <c r="D13" s="20" t="s">
        <v>11</v>
      </c>
      <c r="E13" s="18">
        <v>202100171</v>
      </c>
      <c r="F13" s="21">
        <v>1.04</v>
      </c>
      <c r="H13" s="20" t="s">
        <v>85</v>
      </c>
      <c r="I13" s="20" t="s">
        <v>88</v>
      </c>
      <c r="J13" s="20"/>
      <c r="K13" s="24">
        <v>0.18972</v>
      </c>
      <c r="M13" s="31"/>
      <c r="N13" s="31"/>
      <c r="O13" s="31"/>
      <c r="P13" s="32"/>
      <c r="R13" s="31"/>
      <c r="S13" s="31"/>
      <c r="T13" s="31"/>
      <c r="U13" s="32"/>
      <c r="W13" s="31"/>
      <c r="X13" s="31"/>
      <c r="Y13" s="31"/>
      <c r="Z13" s="32"/>
      <c r="AB13" s="31"/>
      <c r="AC13" s="31"/>
      <c r="AD13" s="31"/>
      <c r="AE13" s="32"/>
      <c r="AG13" s="31"/>
      <c r="AH13" s="31"/>
      <c r="AI13" s="31"/>
      <c r="AJ13" s="32"/>
      <c r="AL13" s="20"/>
      <c r="AM13" s="20"/>
      <c r="AN13" s="20"/>
      <c r="AO13" s="24"/>
      <c r="AQ13" s="31"/>
      <c r="AR13" s="31"/>
      <c r="AS13" s="31"/>
      <c r="AT13" s="32"/>
      <c r="AV13" s="31"/>
      <c r="AW13" s="31"/>
      <c r="AX13" s="31"/>
      <c r="AY13" s="32"/>
      <c r="BA13" s="31"/>
      <c r="BB13" s="31"/>
      <c r="BC13" s="31"/>
      <c r="BD13" s="32"/>
      <c r="BF13" s="31"/>
      <c r="BG13" s="31"/>
      <c r="BH13" s="31"/>
      <c r="BI13" s="32"/>
      <c r="BK13" s="31"/>
      <c r="BL13" s="31"/>
      <c r="BM13" s="31"/>
      <c r="BN13" s="32"/>
      <c r="BP13" s="20"/>
      <c r="BQ13" s="20"/>
      <c r="BR13" s="20"/>
      <c r="BS13" s="24"/>
    </row>
    <row r="14" spans="3:71" ht="15.75" x14ac:dyDescent="0.25">
      <c r="C14" s="29"/>
      <c r="D14" s="29"/>
      <c r="E14" s="29"/>
      <c r="F14" s="33"/>
      <c r="H14" s="20" t="s">
        <v>86</v>
      </c>
      <c r="I14" s="20" t="s">
        <v>89</v>
      </c>
      <c r="J14" s="20"/>
      <c r="K14" s="24">
        <v>0.18972</v>
      </c>
      <c r="M14" s="31"/>
      <c r="N14" s="31"/>
      <c r="O14" s="31"/>
      <c r="P14" s="32"/>
      <c r="R14" s="31"/>
      <c r="S14" s="31"/>
      <c r="T14" s="31"/>
      <c r="U14" s="32"/>
      <c r="W14" s="31"/>
      <c r="X14" s="31"/>
      <c r="Y14" s="31"/>
      <c r="Z14" s="32"/>
      <c r="AB14" s="31"/>
      <c r="AC14" s="31"/>
      <c r="AD14" s="31"/>
      <c r="AE14" s="32"/>
      <c r="AG14" s="31"/>
      <c r="AH14" s="31"/>
      <c r="AI14" s="31"/>
      <c r="AJ14" s="32"/>
      <c r="AL14" s="20"/>
      <c r="AM14" s="20"/>
      <c r="AN14" s="20"/>
      <c r="AO14" s="24"/>
      <c r="AQ14" s="31"/>
      <c r="AR14" s="31"/>
      <c r="AS14" s="31"/>
      <c r="AT14" s="32"/>
      <c r="AV14" s="31"/>
      <c r="AW14" s="31"/>
      <c r="AX14" s="31"/>
      <c r="AY14" s="32"/>
      <c r="BA14" s="31"/>
      <c r="BB14" s="31"/>
      <c r="BC14" s="31"/>
      <c r="BD14" s="32"/>
      <c r="BF14" s="31"/>
      <c r="BG14" s="31"/>
      <c r="BH14" s="31"/>
      <c r="BI14" s="32"/>
      <c r="BK14" s="31"/>
      <c r="BL14" s="31"/>
      <c r="BM14" s="31"/>
      <c r="BN14" s="32"/>
      <c r="BP14" s="20"/>
      <c r="BQ14" s="20"/>
      <c r="BR14" s="20"/>
      <c r="BS14" s="24"/>
    </row>
    <row r="15" spans="3:71" ht="15.75" x14ac:dyDescent="0.25">
      <c r="C15" s="31"/>
      <c r="D15" s="31"/>
      <c r="E15" s="31"/>
      <c r="F15" s="34"/>
      <c r="H15" s="22" t="s">
        <v>87</v>
      </c>
      <c r="I15" s="20" t="s">
        <v>90</v>
      </c>
      <c r="J15" s="20"/>
      <c r="K15" s="24">
        <v>0.18972</v>
      </c>
      <c r="M15" s="31"/>
      <c r="N15" s="31"/>
      <c r="O15" s="31"/>
      <c r="P15" s="32"/>
      <c r="R15" s="31"/>
      <c r="S15" s="31"/>
      <c r="T15" s="31"/>
      <c r="U15" s="32"/>
      <c r="W15" s="31"/>
      <c r="X15" s="31"/>
      <c r="Y15" s="31"/>
      <c r="Z15" s="32"/>
      <c r="AB15" s="31"/>
      <c r="AC15" s="31"/>
      <c r="AD15" s="31"/>
      <c r="AE15" s="32"/>
      <c r="AG15" s="31"/>
      <c r="AH15" s="31"/>
      <c r="AI15" s="31"/>
      <c r="AJ15" s="32"/>
      <c r="AL15" s="22"/>
      <c r="AM15" s="22"/>
      <c r="AN15" s="22"/>
      <c r="AO15" s="25"/>
      <c r="AQ15" s="31"/>
      <c r="AR15" s="31"/>
      <c r="AS15" s="31"/>
      <c r="AT15" s="32"/>
      <c r="AV15" s="31"/>
      <c r="AW15" s="31"/>
      <c r="AX15" s="31"/>
      <c r="AY15" s="32"/>
      <c r="BA15" s="31"/>
      <c r="BB15" s="31"/>
      <c r="BC15" s="31"/>
      <c r="BD15" s="32"/>
      <c r="BF15" s="31"/>
      <c r="BG15" s="31"/>
      <c r="BH15" s="31"/>
      <c r="BI15" s="32"/>
      <c r="BK15" s="31"/>
      <c r="BL15" s="31"/>
      <c r="BM15" s="31"/>
      <c r="BN15" s="32"/>
      <c r="BP15" s="22"/>
      <c r="BQ15" s="22"/>
      <c r="BR15" s="22"/>
      <c r="BS15" s="25"/>
    </row>
    <row r="16" spans="3:71" ht="15.75" x14ac:dyDescent="0.25">
      <c r="H16" s="22" t="s">
        <v>91</v>
      </c>
      <c r="I16" s="20" t="s">
        <v>95</v>
      </c>
      <c r="J16" s="20"/>
      <c r="K16" s="24">
        <v>0.16597000000000001</v>
      </c>
    </row>
    <row r="17" spans="8:11" ht="15.75" x14ac:dyDescent="0.25">
      <c r="H17" s="22" t="s">
        <v>93</v>
      </c>
      <c r="I17" s="20" t="s">
        <v>96</v>
      </c>
      <c r="J17" s="20"/>
      <c r="K17" s="24">
        <v>0.16597000000000001</v>
      </c>
    </row>
    <row r="18" spans="8:11" ht="15.75" x14ac:dyDescent="0.25">
      <c r="H18" s="22" t="s">
        <v>92</v>
      </c>
      <c r="I18" s="20" t="s">
        <v>97</v>
      </c>
      <c r="J18" s="20"/>
      <c r="K18" s="24">
        <v>0.16597000000000001</v>
      </c>
    </row>
    <row r="19" spans="8:11" ht="15.75" x14ac:dyDescent="0.25">
      <c r="H19" s="22" t="s">
        <v>94</v>
      </c>
      <c r="I19" s="20" t="s">
        <v>95</v>
      </c>
      <c r="J19" s="20"/>
      <c r="K19" s="24">
        <v>0.16597000000000001</v>
      </c>
    </row>
    <row r="20" spans="8:11" ht="15.75" x14ac:dyDescent="0.25">
      <c r="H20" s="22" t="s">
        <v>98</v>
      </c>
      <c r="I20" s="20" t="s">
        <v>104</v>
      </c>
      <c r="J20" s="20"/>
      <c r="K20" s="24">
        <v>0.19</v>
      </c>
    </row>
    <row r="21" spans="8:11" ht="15.75" x14ac:dyDescent="0.25">
      <c r="H21" s="22" t="s">
        <v>99</v>
      </c>
      <c r="I21" s="20" t="s">
        <v>105</v>
      </c>
      <c r="J21" s="20"/>
      <c r="K21" s="24">
        <v>0.19</v>
      </c>
    </row>
    <row r="22" spans="8:11" ht="15.75" x14ac:dyDescent="0.25">
      <c r="H22" s="22" t="s">
        <v>100</v>
      </c>
      <c r="I22" s="20" t="s">
        <v>106</v>
      </c>
      <c r="J22" s="20"/>
      <c r="K22" s="24">
        <v>0.19</v>
      </c>
    </row>
    <row r="23" spans="8:11" ht="15.75" x14ac:dyDescent="0.25">
      <c r="H23" s="22" t="s">
        <v>101</v>
      </c>
      <c r="I23" s="20" t="s">
        <v>107</v>
      </c>
      <c r="J23" s="20"/>
      <c r="K23" s="24">
        <v>0.19</v>
      </c>
    </row>
    <row r="24" spans="8:11" ht="15.75" x14ac:dyDescent="0.25">
      <c r="H24" s="22" t="s">
        <v>102</v>
      </c>
      <c r="I24" s="20" t="s">
        <v>108</v>
      </c>
      <c r="J24" s="20"/>
      <c r="K24" s="24">
        <v>0.19</v>
      </c>
    </row>
    <row r="25" spans="8:11" ht="15.75" x14ac:dyDescent="0.25">
      <c r="H25" s="22" t="s">
        <v>103</v>
      </c>
      <c r="I25" s="20" t="s">
        <v>109</v>
      </c>
      <c r="J25" s="20"/>
      <c r="K25" s="24">
        <v>0.19</v>
      </c>
    </row>
    <row r="26" spans="8:11" ht="15.75" x14ac:dyDescent="0.25">
      <c r="H26" s="22" t="s">
        <v>110</v>
      </c>
      <c r="I26" s="20" t="s">
        <v>181</v>
      </c>
      <c r="J26" s="20"/>
      <c r="K26" s="24">
        <v>0.16597000000000001</v>
      </c>
    </row>
    <row r="27" spans="8:11" ht="15.75" x14ac:dyDescent="0.25">
      <c r="H27" s="22" t="s">
        <v>111</v>
      </c>
      <c r="I27" s="20" t="s">
        <v>182</v>
      </c>
      <c r="J27" s="20"/>
      <c r="K27" s="24">
        <v>0.16597000000000001</v>
      </c>
    </row>
    <row r="28" spans="8:11" ht="15.75" x14ac:dyDescent="0.25">
      <c r="H28" s="22" t="s">
        <v>112</v>
      </c>
      <c r="I28" s="20" t="s">
        <v>183</v>
      </c>
      <c r="J28" s="20"/>
      <c r="K28" s="24">
        <v>0.16597000000000001</v>
      </c>
    </row>
    <row r="29" spans="8:11" ht="15.75" x14ac:dyDescent="0.25">
      <c r="H29" s="22" t="s">
        <v>113</v>
      </c>
      <c r="I29" s="20" t="s">
        <v>181</v>
      </c>
      <c r="J29" s="20"/>
      <c r="K29" s="24">
        <v>0.16597000000000001</v>
      </c>
    </row>
    <row r="30" spans="8:11" ht="15.75" x14ac:dyDescent="0.25">
      <c r="H30" s="22" t="s">
        <v>114</v>
      </c>
      <c r="I30" s="20" t="s">
        <v>184</v>
      </c>
      <c r="J30" s="20"/>
      <c r="K30" s="24">
        <v>4.274E-2</v>
      </c>
    </row>
    <row r="31" spans="8:11" ht="15.75" x14ac:dyDescent="0.25">
      <c r="H31" s="22" t="s">
        <v>115</v>
      </c>
      <c r="I31" s="20" t="s">
        <v>185</v>
      </c>
      <c r="J31" s="20"/>
      <c r="K31" s="24">
        <v>4.274E-2</v>
      </c>
    </row>
    <row r="32" spans="8:11" ht="15.75" x14ac:dyDescent="0.25">
      <c r="H32" s="22" t="s">
        <v>116</v>
      </c>
      <c r="I32" s="20" t="s">
        <v>186</v>
      </c>
      <c r="J32" s="20"/>
      <c r="K32" s="24">
        <v>4.274E-2</v>
      </c>
    </row>
    <row r="33" spans="8:11" ht="15.75" x14ac:dyDescent="0.25">
      <c r="H33" s="22" t="s">
        <v>117</v>
      </c>
      <c r="I33" s="20" t="s">
        <v>121</v>
      </c>
      <c r="J33" s="20"/>
      <c r="K33" s="24">
        <v>0.17779</v>
      </c>
    </row>
    <row r="34" spans="8:11" ht="15.75" x14ac:dyDescent="0.25">
      <c r="H34" s="22" t="s">
        <v>118</v>
      </c>
      <c r="I34" s="20" t="s">
        <v>122</v>
      </c>
      <c r="J34" s="20"/>
      <c r="K34" s="24">
        <v>0.17779</v>
      </c>
    </row>
    <row r="35" spans="8:11" ht="15.75" x14ac:dyDescent="0.25">
      <c r="H35" s="22" t="s">
        <v>119</v>
      </c>
      <c r="I35" s="20" t="s">
        <v>123</v>
      </c>
      <c r="J35" s="20"/>
      <c r="K35" s="24">
        <v>0.17779</v>
      </c>
    </row>
    <row r="36" spans="8:11" ht="15.75" x14ac:dyDescent="0.25">
      <c r="H36" s="22" t="s">
        <v>120</v>
      </c>
      <c r="I36" s="20" t="s">
        <v>121</v>
      </c>
      <c r="J36" s="20"/>
      <c r="K36" s="24">
        <v>0.17779</v>
      </c>
    </row>
    <row r="37" spans="8:11" ht="15.75" x14ac:dyDescent="0.25">
      <c r="H37" s="22" t="s">
        <v>124</v>
      </c>
      <c r="I37" s="20" t="s">
        <v>133</v>
      </c>
      <c r="J37" s="20"/>
      <c r="K37" s="24">
        <v>0.16597000000000001</v>
      </c>
    </row>
    <row r="38" spans="8:11" ht="15.75" x14ac:dyDescent="0.25">
      <c r="H38" s="22" t="s">
        <v>125</v>
      </c>
      <c r="I38" s="20" t="s">
        <v>135</v>
      </c>
      <c r="J38" s="20"/>
      <c r="K38" s="24">
        <v>0.16597000000000001</v>
      </c>
    </row>
    <row r="39" spans="8:11" ht="15.75" x14ac:dyDescent="0.25">
      <c r="H39" s="22" t="s">
        <v>126</v>
      </c>
      <c r="I39" s="20" t="s">
        <v>136</v>
      </c>
      <c r="J39" s="20"/>
      <c r="K39" s="24">
        <v>0.18972</v>
      </c>
    </row>
    <row r="40" spans="8:11" ht="15.75" x14ac:dyDescent="0.25">
      <c r="H40" s="22" t="s">
        <v>127</v>
      </c>
      <c r="I40" s="20" t="s">
        <v>137</v>
      </c>
      <c r="J40" s="20"/>
      <c r="K40" s="24">
        <v>0.18972</v>
      </c>
    </row>
    <row r="41" spans="8:11" ht="15.75" x14ac:dyDescent="0.25">
      <c r="H41" s="22" t="s">
        <v>128</v>
      </c>
      <c r="I41" s="20" t="s">
        <v>138</v>
      </c>
      <c r="J41" s="20"/>
      <c r="K41" s="24">
        <v>0.18972</v>
      </c>
    </row>
    <row r="42" spans="8:11" ht="15.75" x14ac:dyDescent="0.25">
      <c r="H42" s="22" t="s">
        <v>129</v>
      </c>
      <c r="I42" s="20" t="s">
        <v>133</v>
      </c>
      <c r="J42" s="20"/>
      <c r="K42" s="24">
        <v>0.18972</v>
      </c>
    </row>
    <row r="43" spans="8:11" ht="15.75" x14ac:dyDescent="0.25">
      <c r="H43" s="22" t="s">
        <v>130</v>
      </c>
      <c r="I43" s="20" t="s">
        <v>139</v>
      </c>
      <c r="J43" s="20"/>
      <c r="K43" s="24">
        <v>0.16597000000000001</v>
      </c>
    </row>
    <row r="44" spans="8:11" ht="15.75" x14ac:dyDescent="0.25">
      <c r="H44" s="22" t="s">
        <v>131</v>
      </c>
      <c r="I44" s="20" t="s">
        <v>133</v>
      </c>
      <c r="J44" s="20"/>
      <c r="K44" s="24">
        <v>0.18972</v>
      </c>
    </row>
    <row r="45" spans="8:11" ht="15.75" x14ac:dyDescent="0.25">
      <c r="H45" s="22" t="s">
        <v>132</v>
      </c>
      <c r="I45" s="20" t="s">
        <v>133</v>
      </c>
      <c r="J45" s="20"/>
      <c r="K45" s="24">
        <v>0.18972</v>
      </c>
    </row>
    <row r="46" spans="8:11" ht="15.75" x14ac:dyDescent="0.25">
      <c r="H46" s="22" t="s">
        <v>140</v>
      </c>
      <c r="I46" s="20" t="s">
        <v>134</v>
      </c>
      <c r="J46" s="20"/>
      <c r="K46" s="24">
        <v>0.20155000000000001</v>
      </c>
    </row>
    <row r="47" spans="8:11" ht="15.75" x14ac:dyDescent="0.25">
      <c r="H47" s="22" t="s">
        <v>141</v>
      </c>
      <c r="I47" s="20" t="s">
        <v>143</v>
      </c>
      <c r="J47" s="20"/>
      <c r="K47" s="24">
        <v>0.20155000000000001</v>
      </c>
    </row>
    <row r="48" spans="8:11" ht="15.75" x14ac:dyDescent="0.25">
      <c r="H48" s="22" t="s">
        <v>142</v>
      </c>
      <c r="I48" s="20" t="s">
        <v>144</v>
      </c>
      <c r="J48" s="20"/>
      <c r="K48" s="24">
        <v>0.20155000000000001</v>
      </c>
    </row>
    <row r="49" spans="8:11" ht="15.75" x14ac:dyDescent="0.25">
      <c r="H49" s="22" t="s">
        <v>145</v>
      </c>
      <c r="I49" s="20" t="s">
        <v>204</v>
      </c>
      <c r="J49" s="20"/>
      <c r="K49" s="24">
        <v>0.18972</v>
      </c>
    </row>
    <row r="50" spans="8:11" ht="15.75" x14ac:dyDescent="0.25">
      <c r="H50" s="22" t="s">
        <v>146</v>
      </c>
      <c r="I50" s="20" t="s">
        <v>205</v>
      </c>
      <c r="J50" s="20"/>
      <c r="K50" s="24">
        <v>0.16597000000000001</v>
      </c>
    </row>
    <row r="51" spans="8:11" ht="15.75" x14ac:dyDescent="0.25">
      <c r="H51" s="22" t="s">
        <v>147</v>
      </c>
      <c r="I51" s="20" t="s">
        <v>206</v>
      </c>
      <c r="J51" s="20"/>
      <c r="K51" s="24">
        <v>0.18972</v>
      </c>
    </row>
    <row r="52" spans="8:11" ht="15.75" x14ac:dyDescent="0.25">
      <c r="H52" s="22" t="s">
        <v>148</v>
      </c>
      <c r="I52" s="20"/>
      <c r="J52" s="20"/>
      <c r="K52" s="24">
        <v>0.13048999999999999</v>
      </c>
    </row>
    <row r="53" spans="8:11" ht="15.75" x14ac:dyDescent="0.25">
      <c r="H53" s="22" t="s">
        <v>149</v>
      </c>
      <c r="I53" s="20"/>
      <c r="J53" s="20"/>
      <c r="K53" s="24">
        <v>0.17779</v>
      </c>
    </row>
    <row r="54" spans="8:11" ht="15.75" x14ac:dyDescent="0.25">
      <c r="H54" s="22" t="s">
        <v>150</v>
      </c>
      <c r="I54" s="20"/>
      <c r="J54" s="20"/>
      <c r="K54" s="24">
        <v>0.13048999999999999</v>
      </c>
    </row>
    <row r="55" spans="8:11" ht="15.75" x14ac:dyDescent="0.25">
      <c r="H55" s="22" t="s">
        <v>151</v>
      </c>
      <c r="I55" s="20"/>
      <c r="J55" s="20"/>
      <c r="K55" s="24">
        <v>0.17779</v>
      </c>
    </row>
    <row r="56" spans="8:11" ht="15.75" x14ac:dyDescent="0.25">
      <c r="H56" s="22" t="s">
        <v>152</v>
      </c>
      <c r="I56" s="20" t="s">
        <v>158</v>
      </c>
      <c r="J56" s="20"/>
      <c r="K56" s="24">
        <v>0.55511999999999995</v>
      </c>
    </row>
    <row r="57" spans="8:11" ht="15.75" x14ac:dyDescent="0.25">
      <c r="H57" s="22" t="s">
        <v>153</v>
      </c>
      <c r="I57" s="20" t="s">
        <v>158</v>
      </c>
      <c r="J57" s="20"/>
      <c r="K57" s="24">
        <v>0.55511999999999995</v>
      </c>
    </row>
    <row r="58" spans="8:11" ht="15.75" x14ac:dyDescent="0.25">
      <c r="H58" s="22" t="s">
        <v>154</v>
      </c>
      <c r="I58" s="20" t="s">
        <v>159</v>
      </c>
      <c r="J58" s="20"/>
      <c r="K58" s="24">
        <v>0.55511999999999995</v>
      </c>
    </row>
    <row r="59" spans="8:11" ht="15.75" x14ac:dyDescent="0.25">
      <c r="H59" s="22" t="s">
        <v>155</v>
      </c>
      <c r="I59" s="20" t="s">
        <v>159</v>
      </c>
      <c r="J59" s="20"/>
      <c r="K59" s="24">
        <v>0.55511999999999995</v>
      </c>
    </row>
    <row r="60" spans="8:11" ht="15.75" x14ac:dyDescent="0.25">
      <c r="H60" s="22" t="s">
        <v>156</v>
      </c>
      <c r="I60" s="20" t="s">
        <v>160</v>
      </c>
      <c r="J60" s="20"/>
      <c r="K60" s="24">
        <v>0.55511999999999995</v>
      </c>
    </row>
    <row r="61" spans="8:11" ht="15.75" x14ac:dyDescent="0.25">
      <c r="H61" s="22" t="s">
        <v>157</v>
      </c>
      <c r="I61" s="20" t="s">
        <v>160</v>
      </c>
      <c r="J61" s="20"/>
      <c r="K61" s="24">
        <v>0.55511999999999995</v>
      </c>
    </row>
    <row r="62" spans="8:11" ht="15.75" x14ac:dyDescent="0.25">
      <c r="H62" s="22" t="s">
        <v>161</v>
      </c>
      <c r="I62" s="20"/>
      <c r="J62" s="20"/>
      <c r="K62" s="24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2:I16"/>
  <sheetViews>
    <sheetView workbookViewId="0">
      <selection activeCell="B2" sqref="B2"/>
    </sheetView>
  </sheetViews>
  <sheetFormatPr baseColWidth="10" defaultRowHeight="15" x14ac:dyDescent="0.25"/>
  <cols>
    <col min="2" max="2" width="22.85546875" customWidth="1"/>
  </cols>
  <sheetData>
    <row r="2" spans="2:9" x14ac:dyDescent="0.25">
      <c r="B2" s="4" t="s">
        <v>35</v>
      </c>
      <c r="E2" s="4" t="s">
        <v>165</v>
      </c>
    </row>
    <row r="3" spans="2:9" x14ac:dyDescent="0.25">
      <c r="B3" s="3" t="s">
        <v>26</v>
      </c>
      <c r="E3" s="3" t="s">
        <v>166</v>
      </c>
      <c r="H3" s="36"/>
      <c r="I3">
        <v>65535</v>
      </c>
    </row>
    <row r="4" spans="2:9" x14ac:dyDescent="0.25">
      <c r="B4" s="3" t="s">
        <v>27</v>
      </c>
      <c r="E4" s="3" t="s">
        <v>167</v>
      </c>
      <c r="H4" s="37"/>
      <c r="I4">
        <v>49407</v>
      </c>
    </row>
    <row r="5" spans="2:9" x14ac:dyDescent="0.25">
      <c r="B5" s="3" t="s">
        <v>28</v>
      </c>
      <c r="E5" s="3" t="s">
        <v>168</v>
      </c>
      <c r="H5" s="38"/>
      <c r="I5">
        <v>255</v>
      </c>
    </row>
    <row r="6" spans="2:9" x14ac:dyDescent="0.25">
      <c r="B6" s="3" t="s">
        <v>29</v>
      </c>
      <c r="E6" s="3" t="s">
        <v>169</v>
      </c>
      <c r="H6" s="39"/>
      <c r="I6">
        <v>192</v>
      </c>
    </row>
    <row r="7" spans="2:9" x14ac:dyDescent="0.25">
      <c r="B7" s="3" t="s">
        <v>30</v>
      </c>
      <c r="E7" s="3" t="s">
        <v>170</v>
      </c>
      <c r="H7" s="41"/>
      <c r="I7">
        <v>15773696</v>
      </c>
    </row>
    <row r="8" spans="2:9" x14ac:dyDescent="0.25">
      <c r="B8" s="3" t="s">
        <v>47</v>
      </c>
      <c r="E8" s="3" t="s">
        <v>171</v>
      </c>
      <c r="H8" s="42"/>
      <c r="I8">
        <v>12611584</v>
      </c>
    </row>
    <row r="9" spans="2:9" x14ac:dyDescent="0.25">
      <c r="B9" s="3" t="s">
        <v>48</v>
      </c>
      <c r="E9" s="3" t="s">
        <v>172</v>
      </c>
      <c r="H9" s="43"/>
      <c r="I9">
        <v>10498160</v>
      </c>
    </row>
    <row r="10" spans="2:9" x14ac:dyDescent="0.25">
      <c r="B10" s="3" t="s">
        <v>31</v>
      </c>
      <c r="E10" s="3" t="s">
        <v>173</v>
      </c>
      <c r="H10" s="44"/>
      <c r="I10">
        <v>5287936</v>
      </c>
    </row>
    <row r="11" spans="2:9" x14ac:dyDescent="0.25">
      <c r="B11" s="3" t="s">
        <v>32</v>
      </c>
      <c r="E11" s="3" t="s">
        <v>174</v>
      </c>
      <c r="H11" s="45"/>
      <c r="I11">
        <v>9359529</v>
      </c>
    </row>
    <row r="12" spans="2:9" x14ac:dyDescent="0.25">
      <c r="B12" s="3" t="s">
        <v>33</v>
      </c>
      <c r="E12" s="3" t="s">
        <v>175</v>
      </c>
      <c r="H12" s="40"/>
      <c r="I12">
        <v>6968388</v>
      </c>
    </row>
    <row r="13" spans="2:9" x14ac:dyDescent="0.25">
      <c r="B13" s="3" t="s">
        <v>49</v>
      </c>
      <c r="E13" s="3" t="s">
        <v>176</v>
      </c>
      <c r="H13" s="46"/>
      <c r="I13">
        <v>14998742</v>
      </c>
    </row>
    <row r="14" spans="2:9" x14ac:dyDescent="0.25">
      <c r="B14" s="3" t="s">
        <v>34</v>
      </c>
      <c r="E14" s="3" t="s">
        <v>177</v>
      </c>
      <c r="H14" s="47"/>
      <c r="I14">
        <v>46</v>
      </c>
    </row>
    <row r="15" spans="2:9" x14ac:dyDescent="0.25">
      <c r="B15" s="3" t="s">
        <v>50</v>
      </c>
    </row>
    <row r="16" spans="2:9" x14ac:dyDescent="0.25">
      <c r="B16" s="3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tabColor rgb="FF0070C0"/>
  </sheetPr>
  <dimension ref="A1:U26"/>
  <sheetViews>
    <sheetView zoomScale="90" zoomScaleNormal="90" workbookViewId="0">
      <selection activeCell="G28" sqref="G28"/>
    </sheetView>
  </sheetViews>
  <sheetFormatPr baseColWidth="10" defaultRowHeight="15" x14ac:dyDescent="0.25"/>
  <cols>
    <col min="1" max="1" width="11.42578125" style="86"/>
    <col min="2" max="17" width="15.7109375" style="86" customWidth="1"/>
    <col min="18" max="18" width="2.7109375" style="86" customWidth="1"/>
    <col min="19" max="19" width="15.7109375" style="86" customWidth="1"/>
    <col min="20" max="16384" width="11.42578125" style="86"/>
  </cols>
  <sheetData>
    <row r="1" spans="2:21" ht="9.9499999999999993" customHeight="1" thickBot="1" x14ac:dyDescent="0.3"/>
    <row r="2" spans="2:21" ht="39.950000000000003" customHeight="1" thickBot="1" x14ac:dyDescent="0.3">
      <c r="B2" s="116" t="s">
        <v>208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8"/>
    </row>
    <row r="3" spans="2:21" ht="9.9499999999999993" customHeight="1" thickBot="1" x14ac:dyDescent="0.3"/>
    <row r="4" spans="2:21" ht="15.75" thickBot="1" x14ac:dyDescent="0.3">
      <c r="B4" s="87"/>
      <c r="C4" s="81" t="str">
        <f t="array" ref="C4:Q4">TRANSPOSE(clients!B3:B17)</f>
        <v>PPG</v>
      </c>
      <c r="D4" s="82" t="str">
        <v>GIRPI</v>
      </c>
      <c r="E4" s="89" t="str">
        <v>GONFREVILLE</v>
      </c>
      <c r="F4" s="89" t="str">
        <v>HARFLEUR</v>
      </c>
      <c r="G4" s="89" t="str">
        <v>GAINNEVILLE</v>
      </c>
      <c r="H4" s="89" t="str">
        <v>CCI_ESTUAIRE</v>
      </c>
      <c r="I4" s="89" t="str">
        <v>HAVRE_METRO</v>
      </c>
      <c r="J4" s="89" t="str">
        <v>MONTIVILLIERS</v>
      </c>
      <c r="K4" s="89" t="str">
        <v>COFFEA</v>
      </c>
      <c r="L4" s="89" t="str">
        <v>DIEUZY</v>
      </c>
      <c r="M4" s="89" t="str">
        <v>METAL_THERMIE</v>
      </c>
      <c r="N4" s="89" t="str">
        <v>EUROVIA</v>
      </c>
      <c r="O4" s="89" t="str">
        <v>CE_TOTAL</v>
      </c>
      <c r="P4" s="89" t="str">
        <v>ROGERVILLE</v>
      </c>
      <c r="Q4" s="90">
        <v>0</v>
      </c>
      <c r="S4" s="102" t="s">
        <v>190</v>
      </c>
    </row>
    <row r="5" spans="2:21" x14ac:dyDescent="0.25">
      <c r="B5" s="83" t="s">
        <v>176</v>
      </c>
      <c r="C5" s="91">
        <f t="array" aca="1" ref="C5" ca="1">IF(B5&lt;&gt;"", INDEX(INDIRECT(B5&amp;"!A1:Z50"), MIN(IF(INDIRECT(B5&amp;"!A1:Z50") = "PPG", ROW(INDIRECT(B5&amp;"!A1:Z50")))), MIN(IF(INDIRECT(B5&amp;"!A1:Z50") = "PPG", COLUMN(INDIRECT(B5&amp;"!A1:Z50"))))+12), "")</f>
        <v>5330.99</v>
      </c>
      <c r="D5" s="92">
        <f t="array" aca="1" ref="D5" ca="1">IF(B5&lt;&gt;"", INDEX(INDIRECT(B5&amp;"!A1:Z50"), MIN(IF(INDIRECT(B5&amp;"!A1:Z50") = "GIRPI", ROW(INDIRECT(B5&amp;"!A1:Z50")))), MIN(IF(INDIRECT(B5&amp;"!A1:Z50") = "GIRPI", COLUMN(INDIRECT(B5&amp;"!A1:Z50"))))+12), "")</f>
        <v>286.93</v>
      </c>
      <c r="E5" s="92">
        <f t="array" aca="1" ref="E5" ca="1">IF(B5&lt;&gt;"", INDEX(INDIRECT(B5&amp;"!A1:Z50"), MIN(IF(INDIRECT(B5&amp;"!A1:Z50") = "GONFREVILLE", ROW(INDIRECT(B5&amp;"!A1:Z50")))), MIN(IF(INDIRECT(B5&amp;"!A1:Z50") = "GONFREVILLE", COLUMN(INDIRECT(B5&amp;"!A1:Z50"))))+12), "")</f>
        <v>0</v>
      </c>
      <c r="F5" s="92">
        <f t="array" aca="1" ref="F5" ca="1">IF(B5&lt;&gt;"", INDEX(INDIRECT(B5&amp;"!A1:Z50"), MIN(IF(INDIRECT(B5&amp;"!A1:Z50") = "HARFLEUR", ROW(INDIRECT(B5&amp;"!A1:Z50")))), MIN(IF(INDIRECT(B5&amp;"!A1:Z50") = "HARFLEUR", COLUMN(INDIRECT(B5&amp;"!A1:Z50"))))+12), "")</f>
        <v>0</v>
      </c>
      <c r="G5" s="92">
        <f t="array" aca="1" ref="G5" ca="1">IF(B5&lt;&gt;"", INDEX(INDIRECT(B5&amp;"!A1:Z50"), MIN(IF(INDIRECT(B5&amp;"!A1:Z50") = "GAINNEVILLE", ROW(INDIRECT(B5&amp;"!A1:Z50")))), MIN(IF(INDIRECT(B5&amp;"!A1:Z50") = "GAINNEVILLE", COLUMN(INDIRECT(B5&amp;"!A1:Z50"))))+12), "")</f>
        <v>0</v>
      </c>
      <c r="H5" s="92">
        <f t="array" aca="1" ref="H5" ca="1">IF(B5&lt;&gt;"", INDEX(INDIRECT(B5&amp;"!A1:Z50"), MIN(IF(INDIRECT(B5&amp;"!A1:Z50") = "CCI_ESTUAIRE", ROW(INDIRECT(B5&amp;"!A1:Z50")))), MIN(IF(INDIRECT(B5&amp;"!A1:Z50") = "CCI_ESTUAIRE", COLUMN(INDIRECT(B5&amp;"!A1:Z50"))))+12), "")</f>
        <v>0</v>
      </c>
      <c r="I5" s="92">
        <f t="array" aca="1" ref="I5" ca="1">IF(B5&lt;&gt;"", INDEX(INDIRECT(B5&amp;"!A1:Z50"), MIN(IF(INDIRECT(B5&amp;"!A1:Z50") = "HAVRE_METRO", ROW(INDIRECT(B5&amp;"!A1:Z50")))), MIN(IF(INDIRECT(B5&amp;"!A1:Z50") = "HAVRE_METRO", COLUMN(INDIRECT(B5&amp;"!A1:Z50"))))+12), "")</f>
        <v>0</v>
      </c>
      <c r="J5" s="92">
        <f t="array" aca="1" ref="J5" ca="1">IF(B5&lt;&gt;"", INDEX(INDIRECT(B5&amp;"!A1:Z50"), MIN(IF(INDIRECT(B5&amp;"!A1:Z50") = "MONTIVILLIERS", ROW(INDIRECT(B5&amp;"!A1:Z50")))), MIN(IF(INDIRECT(B5&amp;"!A1:Z50") = "MONTIVILLIERS", COLUMN(INDIRECT(B5&amp;"!A1:Z50"))))+12), "")</f>
        <v>0</v>
      </c>
      <c r="K5" s="92">
        <f t="array" aca="1" ref="K5" ca="1">IF(B5&lt;&gt;"", INDEX(INDIRECT(B5&amp;"!A1:Z50"), MIN(IF(INDIRECT(B5&amp;"!A1:Z50") = "COFFEA", ROW(INDIRECT(B5&amp;"!A1:Z50")))), MIN(IF(INDIRECT(B5&amp;"!A1:Z50") = "COFFEA", COLUMN(INDIRECT(B5&amp;"!A1:Z50"))))+12), "")</f>
        <v>0</v>
      </c>
      <c r="L5" s="92">
        <f t="array" aca="1" ref="L5" ca="1">IF(B5&lt;&gt;"", INDEX(INDIRECT(B5&amp;"!A1:Z50"), MIN(IF(INDIRECT(B5&amp;"!A1:Z50") = "DIEUZY", ROW(INDIRECT(B5&amp;"!A1:Z50")))), MIN(IF(INDIRECT(B5&amp;"!A1:Z50") = "DIEUZY", COLUMN(INDIRECT(B5&amp;"!A1:Z50"))))+12), "")</f>
        <v>0</v>
      </c>
      <c r="M5" s="92">
        <f t="array" aca="1" ref="M5" ca="1">IF(B5&lt;&gt;"", INDEX(INDIRECT(B5&amp;"!A1:Z50"), MIN(IF(INDIRECT(B5&amp;"!A1:Z50") = "METAL_THERMIE", ROW(INDIRECT(B5&amp;"!A1:Z50")))), MIN(IF(INDIRECT(B5&amp;"!A1:Z50") = "METAL_THERMIE", COLUMN(INDIRECT(B5&amp;"!A1:Z50"))))+12), "")</f>
        <v>0</v>
      </c>
      <c r="N5" s="92">
        <f t="array" aca="1" ref="N5" ca="1">IF(B5&lt;&gt;"", INDEX(INDIRECT(B5&amp;"!A1:Z50"), MIN(IF(INDIRECT(B5&amp;"!A1:Z50") = "EUROVIA", ROW(INDIRECT(B5&amp;"!A1:Z50")))), MIN(IF(INDIRECT(B5&amp;"!A1:Z50") = "EUROVIA", COLUMN(INDIRECT(B5&amp;"!A1:Z50"))))+12), "")</f>
        <v>0</v>
      </c>
      <c r="O5" s="92">
        <f t="array" aca="1" ref="O5" ca="1">IF(B5&lt;&gt;"", INDEX(INDIRECT(B5&amp;"!A1:Z50"), MIN(IF(INDIRECT(B5&amp;"!A1:Z50") = "CE_TOTAL", ROW(INDIRECT(B5&amp;"!A1:Z50")))), MIN(IF(INDIRECT(B5&amp;"!A1:Z50") = "CE_TOTAL", COLUMN(INDIRECT(B5&amp;"!A1:Z50"))))+12), "")</f>
        <v>587.91</v>
      </c>
      <c r="P5" s="92">
        <f t="array" aca="1" ref="P5" ca="1">IF(B5&lt;&gt;"", INDEX(INDIRECT(B5&amp;"!A1:Z50"), MIN(IF(INDIRECT(B5&amp;"!A1:Z50") = "ROGERVILLE", ROW(INDIRECT(B5&amp;"!A1:Z50")))), MIN(IF(INDIRECT(B5&amp;"!A1:Z50") = "ROGERVILLE", COLUMN(INDIRECT(B5&amp;"!A1:Z50"))))+12), "")</f>
        <v>0</v>
      </c>
      <c r="Q5" s="93"/>
      <c r="R5" s="88"/>
      <c r="S5" s="104">
        <f ca="1">SUMPRODUCT(C5:Q5)</f>
        <v>6205.83</v>
      </c>
      <c r="T5" s="88"/>
      <c r="U5" s="88"/>
    </row>
    <row r="6" spans="2:21" x14ac:dyDescent="0.25">
      <c r="B6" s="84"/>
      <c r="C6" s="94" t="str">
        <f t="array" aca="1" ref="C6" ca="1">IF(B6&lt;&gt;"", INDEX(INDIRECT(B6&amp;"!A1:Z50"), MIN(IF(INDIRECT(B6&amp;"!A1:Z50") = "PPG", ROW(INDIRECT(B6&amp;"!A1:Z50")))), MIN(IF(INDIRECT(B6&amp;"!A1:Z50") = "PPG", COLUMN(INDIRECT(B6&amp;"!A1:Z50"))))+12), "")</f>
        <v/>
      </c>
      <c r="D6" s="95" t="str">
        <f t="array" aca="1" ref="D6" ca="1">IF(B6&lt;&gt;"", INDEX(INDIRECT(B6&amp;"!A1:Z50"), MIN(IF(INDIRECT(B6&amp;"!A1:Z50") = "GIRPI", ROW(INDIRECT(B6&amp;"!A1:Z50")))), MIN(IF(INDIRECT(B6&amp;"!A1:Z50") = "GIRPI", COLUMN(INDIRECT(B6&amp;"!A1:Z50"))))+12), "")</f>
        <v/>
      </c>
      <c r="E6" s="95" t="str">
        <f t="array" aca="1" ref="E6" ca="1">IF(B6&lt;&gt;"", INDEX(INDIRECT(B6&amp;"!A1:Z50"), MIN(IF(INDIRECT(B6&amp;"!A1:Z50") = "GONFREVILLE", ROW(INDIRECT(B6&amp;"!A1:Z50")))), MIN(IF(INDIRECT(B6&amp;"!A1:Z50") = "GONFREVILLE", COLUMN(INDIRECT(B6&amp;"!A1:Z50"))))+12), "")</f>
        <v/>
      </c>
      <c r="F6" s="95" t="str">
        <f t="array" aca="1" ref="F6" ca="1">IF(B6&lt;&gt;"", INDEX(INDIRECT(B6&amp;"!A1:Z50"), MIN(IF(INDIRECT(B6&amp;"!A1:Z50") = "HARFLEUR", ROW(INDIRECT(B6&amp;"!A1:Z50")))), MIN(IF(INDIRECT(B6&amp;"!A1:Z50") = "HARFLEUR", COLUMN(INDIRECT(B6&amp;"!A1:Z50"))))+12), "")</f>
        <v/>
      </c>
      <c r="G6" s="95" t="str">
        <f t="array" aca="1" ref="G6" ca="1">IF(B6&lt;&gt;"", INDEX(INDIRECT(B6&amp;"!A1:Z50"), MIN(IF(INDIRECT(B6&amp;"!A1:Z50") = "GAINNEVILLE", ROW(INDIRECT(B6&amp;"!A1:Z50")))), MIN(IF(INDIRECT(B6&amp;"!A1:Z50") = "GAINNEVILLE", COLUMN(INDIRECT(B6&amp;"!A1:Z50"))))+12), "")</f>
        <v/>
      </c>
      <c r="H6" s="95" t="str">
        <f t="array" aca="1" ref="H6" ca="1">IF(B6&lt;&gt;"", INDEX(INDIRECT(B6&amp;"!A1:Z50"), MIN(IF(INDIRECT(B6&amp;"!A1:Z50") = "CCI_ESTUAIRE", ROW(INDIRECT(B6&amp;"!A1:Z50")))), MIN(IF(INDIRECT(B6&amp;"!A1:Z50") = "CCI_ESTUAIRE", COLUMN(INDIRECT(B6&amp;"!A1:Z50"))))+12), "")</f>
        <v/>
      </c>
      <c r="I6" s="95" t="str">
        <f t="array" aca="1" ref="I6" ca="1">IF(B6&lt;&gt;"", INDEX(INDIRECT(B6&amp;"!A1:Z50"), MIN(IF(INDIRECT(B6&amp;"!A1:Z50") = "HAVRE_METRO", ROW(INDIRECT(B6&amp;"!A1:Z50")))), MIN(IF(INDIRECT(B6&amp;"!A1:Z50") = "HAVRE_METRO", COLUMN(INDIRECT(B6&amp;"!A1:Z50"))))+12), "")</f>
        <v/>
      </c>
      <c r="J6" s="95" t="str">
        <f t="array" aca="1" ref="J6" ca="1">IF(B6&lt;&gt;"", INDEX(INDIRECT(B6&amp;"!A1:Z50"), MIN(IF(INDIRECT(B6&amp;"!A1:Z50") = "MONTIVILLIERS", ROW(INDIRECT(B6&amp;"!A1:Z50")))), MIN(IF(INDIRECT(B6&amp;"!A1:Z50") = "MONTIVILLIERS", COLUMN(INDIRECT(B6&amp;"!A1:Z50"))))+12), "")</f>
        <v/>
      </c>
      <c r="K6" s="95" t="str">
        <f t="array" aca="1" ref="K6" ca="1">IF(B6&lt;&gt;"", INDEX(INDIRECT(B6&amp;"!A1:Z50"), MIN(IF(INDIRECT(B6&amp;"!A1:Z50") = "COFFEA", ROW(INDIRECT(B6&amp;"!A1:Z50")))), MIN(IF(INDIRECT(B6&amp;"!A1:Z50") = "COFFEA", COLUMN(INDIRECT(B6&amp;"!A1:Z50"))))+12), "")</f>
        <v/>
      </c>
      <c r="L6" s="95" t="str">
        <f t="array" aca="1" ref="L6" ca="1">IF(B6&lt;&gt;"", INDEX(INDIRECT(B6&amp;"!A1:Z50"), MIN(IF(INDIRECT(B6&amp;"!A1:Z50") = "DIEUZY", ROW(INDIRECT(B6&amp;"!A1:Z50")))), MIN(IF(INDIRECT(B6&amp;"!A1:Z50") = "DIEUZY", COLUMN(INDIRECT(B6&amp;"!A1:Z50"))))+12), "")</f>
        <v/>
      </c>
      <c r="M6" s="95" t="str">
        <f t="array" aca="1" ref="M6" ca="1">IF(B6&lt;&gt;"", INDEX(INDIRECT(B6&amp;"!A1:Z50"), MIN(IF(INDIRECT(B6&amp;"!A1:Z50") = "METAL_THERMIE", ROW(INDIRECT(B6&amp;"!A1:Z50")))), MIN(IF(INDIRECT(B6&amp;"!A1:Z50") = "METAL_THERMIE", COLUMN(INDIRECT(B6&amp;"!A1:Z50"))))+12), "")</f>
        <v/>
      </c>
      <c r="N6" s="95" t="str">
        <f t="array" aca="1" ref="N6" ca="1">IF(B6&lt;&gt;"", INDEX(INDIRECT(B6&amp;"!A1:Z50"), MIN(IF(INDIRECT(B6&amp;"!A1:Z50") = "EUROVIA", ROW(INDIRECT(B6&amp;"!A1:Z50")))), MIN(IF(INDIRECT(B6&amp;"!A1:Z50") = "EUROVIA", COLUMN(INDIRECT(B6&amp;"!A1:Z50"))))+12), "")</f>
        <v/>
      </c>
      <c r="O6" s="95" t="str">
        <f t="array" aca="1" ref="O6" ca="1">IF(B6&lt;&gt;"", INDEX(INDIRECT(B6&amp;"!A1:Z50"), MIN(IF(INDIRECT(B6&amp;"!A1:Z50") = "CE_TOTAL", ROW(INDIRECT(B6&amp;"!A1:Z50")))), MIN(IF(INDIRECT(B6&amp;"!A1:Z50") = "CE_TOTAL", COLUMN(INDIRECT(B6&amp;"!A1:Z50"))))+12), "")</f>
        <v/>
      </c>
      <c r="P6" s="95" t="str">
        <f t="array" aca="1" ref="P6" ca="1">IF(B6&lt;&gt;"", INDEX(INDIRECT(B6&amp;"!A1:Z50"), MIN(IF(INDIRECT(B6&amp;"!A1:Z50") = "ROGERVILLE", ROW(INDIRECT(B6&amp;"!A1:Z50")))), MIN(IF(INDIRECT(B6&amp;"!A1:Z50") = "ROGERVILLE", COLUMN(INDIRECT(B6&amp;"!A1:Z50"))))+12), "")</f>
        <v/>
      </c>
      <c r="Q6" s="96"/>
      <c r="R6" s="88"/>
      <c r="S6" s="103">
        <f t="shared" ref="S6:S16" ca="1" si="0">SUMPRODUCT(C6:Q6)</f>
        <v>0</v>
      </c>
      <c r="T6" s="88"/>
      <c r="U6" s="88"/>
    </row>
    <row r="7" spans="2:21" x14ac:dyDescent="0.25">
      <c r="B7" s="84"/>
      <c r="C7" s="94" t="str">
        <f t="array" aca="1" ref="C7" ca="1">IF(B7&lt;&gt;"", INDEX(INDIRECT(B7&amp;"!A1:Z50"), MIN(IF(INDIRECT(B7&amp;"!A1:Z50") = "PPG", ROW(INDIRECT(B7&amp;"!A1:Z50")))), MIN(IF(INDIRECT(B7&amp;"!A1:Z50") = "PPG", COLUMN(INDIRECT(B7&amp;"!A1:Z50"))))+12), "")</f>
        <v/>
      </c>
      <c r="D7" s="95" t="str">
        <f t="array" aca="1" ref="D7" ca="1">IF(B7&lt;&gt;"", INDEX(INDIRECT(B7&amp;"!A1:Z50"), MIN(IF(INDIRECT(B7&amp;"!A1:Z50") = "GIRPI", ROW(INDIRECT(B7&amp;"!A1:Z50")))), MIN(IF(INDIRECT(B7&amp;"!A1:Z50") = "GIRPI", COLUMN(INDIRECT(B7&amp;"!A1:Z50"))))+12), "")</f>
        <v/>
      </c>
      <c r="E7" s="95" t="str">
        <f t="array" aca="1" ref="E7" ca="1">IF(B7&lt;&gt;"", INDEX(INDIRECT(B7&amp;"!A1:Z50"), MIN(IF(INDIRECT(B7&amp;"!A1:Z50") = "GONFREVILLE", ROW(INDIRECT(B7&amp;"!A1:Z50")))), MIN(IF(INDIRECT(B7&amp;"!A1:Z50") = "GONFREVILLE", COLUMN(INDIRECT(B7&amp;"!A1:Z50"))))+12), "")</f>
        <v/>
      </c>
      <c r="F7" s="95" t="str">
        <f t="array" aca="1" ref="F7" ca="1">IF(B7&lt;&gt;"", INDEX(INDIRECT(B7&amp;"!A1:Z50"), MIN(IF(INDIRECT(B7&amp;"!A1:Z50") = "HARFLEUR", ROW(INDIRECT(B7&amp;"!A1:Z50")))), MIN(IF(INDIRECT(B7&amp;"!A1:Z50") = "HARFLEUR", COLUMN(INDIRECT(B7&amp;"!A1:Z50"))))+12), "")</f>
        <v/>
      </c>
      <c r="G7" s="95" t="str">
        <f t="array" aca="1" ref="G7" ca="1">IF(B7&lt;&gt;"", INDEX(INDIRECT(B7&amp;"!A1:Z50"), MIN(IF(INDIRECT(B7&amp;"!A1:Z50") = "GAINNEVILLE", ROW(INDIRECT(B7&amp;"!A1:Z50")))), MIN(IF(INDIRECT(B7&amp;"!A1:Z50") = "GAINNEVILLE", COLUMN(INDIRECT(B7&amp;"!A1:Z50"))))+12), "")</f>
        <v/>
      </c>
      <c r="H7" s="95" t="str">
        <f t="array" aca="1" ref="H7" ca="1">IF(B7&lt;&gt;"", INDEX(INDIRECT(B7&amp;"!A1:Z50"), MIN(IF(INDIRECT(B7&amp;"!A1:Z50") = "CCI_ESTUAIRE", ROW(INDIRECT(B7&amp;"!A1:Z50")))), MIN(IF(INDIRECT(B7&amp;"!A1:Z50") = "CCI_ESTUAIRE", COLUMN(INDIRECT(B7&amp;"!A1:Z50"))))+12), "")</f>
        <v/>
      </c>
      <c r="I7" s="95" t="str">
        <f t="array" aca="1" ref="I7" ca="1">IF(B7&lt;&gt;"", INDEX(INDIRECT(B7&amp;"!A1:Z50"), MIN(IF(INDIRECT(B7&amp;"!A1:Z50") = "HAVRE_METRO", ROW(INDIRECT(B7&amp;"!A1:Z50")))), MIN(IF(INDIRECT(B7&amp;"!A1:Z50") = "HAVRE_METRO", COLUMN(INDIRECT(B7&amp;"!A1:Z50"))))+12), "")</f>
        <v/>
      </c>
      <c r="J7" s="95" t="str">
        <f t="array" aca="1" ref="J7" ca="1">IF(B7&lt;&gt;"", INDEX(INDIRECT(B7&amp;"!A1:Z50"), MIN(IF(INDIRECT(B7&amp;"!A1:Z50") = "MONTIVILLIERS", ROW(INDIRECT(B7&amp;"!A1:Z50")))), MIN(IF(INDIRECT(B7&amp;"!A1:Z50") = "MONTIVILLIERS", COLUMN(INDIRECT(B7&amp;"!A1:Z50"))))+12), "")</f>
        <v/>
      </c>
      <c r="K7" s="95" t="str">
        <f t="array" aca="1" ref="K7" ca="1">IF(B7&lt;&gt;"", INDEX(INDIRECT(B7&amp;"!A1:Z50"), MIN(IF(INDIRECT(B7&amp;"!A1:Z50") = "COFFEA", ROW(INDIRECT(B7&amp;"!A1:Z50")))), MIN(IF(INDIRECT(B7&amp;"!A1:Z50") = "COFFEA", COLUMN(INDIRECT(B7&amp;"!A1:Z50"))))+12), "")</f>
        <v/>
      </c>
      <c r="L7" s="95" t="str">
        <f t="array" aca="1" ref="L7" ca="1">IF(B7&lt;&gt;"", INDEX(INDIRECT(B7&amp;"!A1:Z50"), MIN(IF(INDIRECT(B7&amp;"!A1:Z50") = "DIEUZY", ROW(INDIRECT(B7&amp;"!A1:Z50")))), MIN(IF(INDIRECT(B7&amp;"!A1:Z50") = "DIEUZY", COLUMN(INDIRECT(B7&amp;"!A1:Z50"))))+12), "")</f>
        <v/>
      </c>
      <c r="M7" s="95" t="str">
        <f t="array" aca="1" ref="M7" ca="1">IF(B7&lt;&gt;"", INDEX(INDIRECT(B7&amp;"!A1:Z50"), MIN(IF(INDIRECT(B7&amp;"!A1:Z50") = "METAL_THERMIE", ROW(INDIRECT(B7&amp;"!A1:Z50")))), MIN(IF(INDIRECT(B7&amp;"!A1:Z50") = "METAL_THERMIE", COLUMN(INDIRECT(B7&amp;"!A1:Z50"))))+12), "")</f>
        <v/>
      </c>
      <c r="N7" s="95" t="str">
        <f t="array" aca="1" ref="N7" ca="1">IF(B7&lt;&gt;"", INDEX(INDIRECT(B7&amp;"!A1:Z50"), MIN(IF(INDIRECT(B7&amp;"!A1:Z50") = "EUROVIA", ROW(INDIRECT(B7&amp;"!A1:Z50")))), MIN(IF(INDIRECT(B7&amp;"!A1:Z50") = "EUROVIA", COLUMN(INDIRECT(B7&amp;"!A1:Z50"))))+12), "")</f>
        <v/>
      </c>
      <c r="O7" s="95" t="str">
        <f t="array" aca="1" ref="O7" ca="1">IF(B7&lt;&gt;"", INDEX(INDIRECT(B7&amp;"!A1:Z50"), MIN(IF(INDIRECT(B7&amp;"!A1:Z50") = "CE_TOTAL", ROW(INDIRECT(B7&amp;"!A1:Z50")))), MIN(IF(INDIRECT(B7&amp;"!A1:Z50") = "CE_TOTAL", COLUMN(INDIRECT(B7&amp;"!A1:Z50"))))+12), "")</f>
        <v/>
      </c>
      <c r="P7" s="95" t="str">
        <f t="array" aca="1" ref="P7" ca="1">IF(B7&lt;&gt;"", INDEX(INDIRECT(B7&amp;"!A1:Z50"), MIN(IF(INDIRECT(B7&amp;"!A1:Z50") = "ROGERVILLE", ROW(INDIRECT(B7&amp;"!A1:Z50")))), MIN(IF(INDIRECT(B7&amp;"!A1:Z50") = "ROGERVILLE", COLUMN(INDIRECT(B7&amp;"!A1:Z50"))))+12), "")</f>
        <v/>
      </c>
      <c r="Q7" s="96"/>
      <c r="R7" s="88"/>
      <c r="S7" s="103">
        <f t="shared" ca="1" si="0"/>
        <v>0</v>
      </c>
      <c r="T7" s="88"/>
      <c r="U7" s="88"/>
    </row>
    <row r="8" spans="2:21" x14ac:dyDescent="0.25">
      <c r="B8" s="84"/>
      <c r="C8" s="94" t="str">
        <f t="array" aca="1" ref="C8" ca="1">IF(B8&lt;&gt;"", INDEX(INDIRECT(B8&amp;"!A1:Z50"), MIN(IF(INDIRECT(B8&amp;"!A1:Z50") = "PPG", ROW(INDIRECT(B8&amp;"!A1:Z50")))), MIN(IF(INDIRECT(B8&amp;"!A1:Z50") = "PPG", COLUMN(INDIRECT(B8&amp;"!A1:Z50"))))+12), "")</f>
        <v/>
      </c>
      <c r="D8" s="95" t="str">
        <f t="array" aca="1" ref="D8" ca="1">IF(B8&lt;&gt;"", INDEX(INDIRECT(B8&amp;"!A1:Z50"), MIN(IF(INDIRECT(B8&amp;"!A1:Z50") = "GIRPI", ROW(INDIRECT(B8&amp;"!A1:Z50")))), MIN(IF(INDIRECT(B8&amp;"!A1:Z50") = "GIRPI", COLUMN(INDIRECT(B8&amp;"!A1:Z50"))))+12), "")</f>
        <v/>
      </c>
      <c r="E8" s="95" t="str">
        <f t="array" aca="1" ref="E8" ca="1">IF(B8&lt;&gt;"", INDEX(INDIRECT(B8&amp;"!A1:Z50"), MIN(IF(INDIRECT(B8&amp;"!A1:Z50") = "GONFREVILLE", ROW(INDIRECT(B8&amp;"!A1:Z50")))), MIN(IF(INDIRECT(B8&amp;"!A1:Z50") = "GONFREVILLE", COLUMN(INDIRECT(B8&amp;"!A1:Z50"))))+12), "")</f>
        <v/>
      </c>
      <c r="F8" s="95" t="str">
        <f t="array" aca="1" ref="F8" ca="1">IF(B8&lt;&gt;"", INDEX(INDIRECT(B8&amp;"!A1:Z50"), MIN(IF(INDIRECT(B8&amp;"!A1:Z50") = "HARFLEUR", ROW(INDIRECT(B8&amp;"!A1:Z50")))), MIN(IF(INDIRECT(B8&amp;"!A1:Z50") = "HARFLEUR", COLUMN(INDIRECT(B8&amp;"!A1:Z50"))))+12), "")</f>
        <v/>
      </c>
      <c r="G8" s="95" t="str">
        <f t="array" aca="1" ref="G8" ca="1">IF(B8&lt;&gt;"", INDEX(INDIRECT(B8&amp;"!A1:Z50"), MIN(IF(INDIRECT(B8&amp;"!A1:Z50") = "GAINNEVILLE", ROW(INDIRECT(B8&amp;"!A1:Z50")))), MIN(IF(INDIRECT(B8&amp;"!A1:Z50") = "GAINNEVILLE", COLUMN(INDIRECT(B8&amp;"!A1:Z50"))))+12), "")</f>
        <v/>
      </c>
      <c r="H8" s="95" t="str">
        <f t="array" aca="1" ref="H8" ca="1">IF(B8&lt;&gt;"", INDEX(INDIRECT(B8&amp;"!A1:Z50"), MIN(IF(INDIRECT(B8&amp;"!A1:Z50") = "CCI_ESTUAIRE", ROW(INDIRECT(B8&amp;"!A1:Z50")))), MIN(IF(INDIRECT(B8&amp;"!A1:Z50") = "CCI_ESTUAIRE", COLUMN(INDIRECT(B8&amp;"!A1:Z50"))))+12), "")</f>
        <v/>
      </c>
      <c r="I8" s="95" t="str">
        <f t="array" aca="1" ref="I8" ca="1">IF(B8&lt;&gt;"", INDEX(INDIRECT(B8&amp;"!A1:Z50"), MIN(IF(INDIRECT(B8&amp;"!A1:Z50") = "HAVRE_METRO", ROW(INDIRECT(B8&amp;"!A1:Z50")))), MIN(IF(INDIRECT(B8&amp;"!A1:Z50") = "HAVRE_METRO", COLUMN(INDIRECT(B8&amp;"!A1:Z50"))))+12), "")</f>
        <v/>
      </c>
      <c r="J8" s="95" t="str">
        <f t="array" aca="1" ref="J8" ca="1">IF(B8&lt;&gt;"", INDEX(INDIRECT(B8&amp;"!A1:Z50"), MIN(IF(INDIRECT(B8&amp;"!A1:Z50") = "MONTIVILLIERS", ROW(INDIRECT(B8&amp;"!A1:Z50")))), MIN(IF(INDIRECT(B8&amp;"!A1:Z50") = "MONTIVILLIERS", COLUMN(INDIRECT(B8&amp;"!A1:Z50"))))+12), "")</f>
        <v/>
      </c>
      <c r="K8" s="95" t="str">
        <f t="array" aca="1" ref="K8" ca="1">IF(B8&lt;&gt;"", INDEX(INDIRECT(B8&amp;"!A1:Z50"), MIN(IF(INDIRECT(B8&amp;"!A1:Z50") = "COFFEA", ROW(INDIRECT(B8&amp;"!A1:Z50")))), MIN(IF(INDIRECT(B8&amp;"!A1:Z50") = "COFFEA", COLUMN(INDIRECT(B8&amp;"!A1:Z50"))))+12), "")</f>
        <v/>
      </c>
      <c r="L8" s="95" t="str">
        <f t="array" aca="1" ref="L8" ca="1">IF(B8&lt;&gt;"", INDEX(INDIRECT(B8&amp;"!A1:Z50"), MIN(IF(INDIRECT(B8&amp;"!A1:Z50") = "DIEUZY", ROW(INDIRECT(B8&amp;"!A1:Z50")))), MIN(IF(INDIRECT(B8&amp;"!A1:Z50") = "DIEUZY", COLUMN(INDIRECT(B8&amp;"!A1:Z50"))))+12), "")</f>
        <v/>
      </c>
      <c r="M8" s="95" t="str">
        <f t="array" aca="1" ref="M8" ca="1">IF(B8&lt;&gt;"", INDEX(INDIRECT(B8&amp;"!A1:Z50"), MIN(IF(INDIRECT(B8&amp;"!A1:Z50") = "METAL_THERMIE", ROW(INDIRECT(B8&amp;"!A1:Z50")))), MIN(IF(INDIRECT(B8&amp;"!A1:Z50") = "METAL_THERMIE", COLUMN(INDIRECT(B8&amp;"!A1:Z50"))))+12), "")</f>
        <v/>
      </c>
      <c r="N8" s="95" t="str">
        <f t="array" aca="1" ref="N8" ca="1">IF(B8&lt;&gt;"", INDEX(INDIRECT(B8&amp;"!A1:Z50"), MIN(IF(INDIRECT(B8&amp;"!A1:Z50") = "EUROVIA", ROW(INDIRECT(B8&amp;"!A1:Z50")))), MIN(IF(INDIRECT(B8&amp;"!A1:Z50") = "EUROVIA", COLUMN(INDIRECT(B8&amp;"!A1:Z50"))))+12), "")</f>
        <v/>
      </c>
      <c r="O8" s="95" t="str">
        <f t="array" aca="1" ref="O8" ca="1">IF(B8&lt;&gt;"", INDEX(INDIRECT(B8&amp;"!A1:Z50"), MIN(IF(INDIRECT(B8&amp;"!A1:Z50") = "CE_TOTAL", ROW(INDIRECT(B8&amp;"!A1:Z50")))), MIN(IF(INDIRECT(B8&amp;"!A1:Z50") = "CE_TOTAL", COLUMN(INDIRECT(B8&amp;"!A1:Z50"))))+12), "")</f>
        <v/>
      </c>
      <c r="P8" s="95" t="str">
        <f t="array" aca="1" ref="P8" ca="1">IF(B8&lt;&gt;"", INDEX(INDIRECT(B8&amp;"!A1:Z50"), MIN(IF(INDIRECT(B8&amp;"!A1:Z50") = "ROGERVILLE", ROW(INDIRECT(B8&amp;"!A1:Z50")))), MIN(IF(INDIRECT(B8&amp;"!A1:Z50") = "ROGERVILLE", COLUMN(INDIRECT(B8&amp;"!A1:Z50"))))+12), "")</f>
        <v/>
      </c>
      <c r="Q8" s="96"/>
      <c r="R8" s="88"/>
      <c r="S8" s="103">
        <f t="shared" ca="1" si="0"/>
        <v>0</v>
      </c>
      <c r="T8" s="88"/>
      <c r="U8" s="88"/>
    </row>
    <row r="9" spans="2:21" x14ac:dyDescent="0.25">
      <c r="B9" s="84"/>
      <c r="C9" s="94" t="str">
        <f t="array" aca="1" ref="C9" ca="1">IF(B9&lt;&gt;"", INDEX(INDIRECT(B9&amp;"!A1:Z50"), MIN(IF(INDIRECT(B9&amp;"!A1:Z50") = "PPG", ROW(INDIRECT(B9&amp;"!A1:Z50")))), MIN(IF(INDIRECT(B9&amp;"!A1:Z50") = "PPG", COLUMN(INDIRECT(B9&amp;"!A1:Z50"))))+12), "")</f>
        <v/>
      </c>
      <c r="D9" s="95" t="str">
        <f t="array" aca="1" ref="D9" ca="1">IF(B9&lt;&gt;"", INDEX(INDIRECT(B9&amp;"!A1:Z50"), MIN(IF(INDIRECT(B9&amp;"!A1:Z50") = "GIRPI", ROW(INDIRECT(B9&amp;"!A1:Z50")))), MIN(IF(INDIRECT(B9&amp;"!A1:Z50") = "GIRPI", COLUMN(INDIRECT(B9&amp;"!A1:Z50"))))+12), "")</f>
        <v/>
      </c>
      <c r="E9" s="95" t="str">
        <f t="array" aca="1" ref="E9" ca="1">IF(B9&lt;&gt;"", INDEX(INDIRECT(B9&amp;"!A1:Z50"), MIN(IF(INDIRECT(B9&amp;"!A1:Z50") = "GONFREVILLE", ROW(INDIRECT(B9&amp;"!A1:Z50")))), MIN(IF(INDIRECT(B9&amp;"!A1:Z50") = "GONFREVILLE", COLUMN(INDIRECT(B9&amp;"!A1:Z50"))))+12), "")</f>
        <v/>
      </c>
      <c r="F9" s="95" t="str">
        <f t="array" aca="1" ref="F9" ca="1">IF(B9&lt;&gt;"", INDEX(INDIRECT(B9&amp;"!A1:Z50"), MIN(IF(INDIRECT(B9&amp;"!A1:Z50") = "HARFLEUR", ROW(INDIRECT(B9&amp;"!A1:Z50")))), MIN(IF(INDIRECT(B9&amp;"!A1:Z50") = "HARFLEUR", COLUMN(INDIRECT(B9&amp;"!A1:Z50"))))+12), "")</f>
        <v/>
      </c>
      <c r="G9" s="95" t="str">
        <f t="array" aca="1" ref="G9" ca="1">IF(B9&lt;&gt;"", INDEX(INDIRECT(B9&amp;"!A1:Z50"), MIN(IF(INDIRECT(B9&amp;"!A1:Z50") = "GAINNEVILLE", ROW(INDIRECT(B9&amp;"!A1:Z50")))), MIN(IF(INDIRECT(B9&amp;"!A1:Z50") = "GAINNEVILLE", COLUMN(INDIRECT(B9&amp;"!A1:Z50"))))+12), "")</f>
        <v/>
      </c>
      <c r="H9" s="95" t="str">
        <f t="array" aca="1" ref="H9" ca="1">IF(B9&lt;&gt;"", INDEX(INDIRECT(B9&amp;"!A1:Z50"), MIN(IF(INDIRECT(B9&amp;"!A1:Z50") = "CCI_ESTUAIRE", ROW(INDIRECT(B9&amp;"!A1:Z50")))), MIN(IF(INDIRECT(B9&amp;"!A1:Z50") = "CCI_ESTUAIRE", COLUMN(INDIRECT(B9&amp;"!A1:Z50"))))+12), "")</f>
        <v/>
      </c>
      <c r="I9" s="95" t="str">
        <f t="array" aca="1" ref="I9" ca="1">IF(B9&lt;&gt;"", INDEX(INDIRECT(B9&amp;"!A1:Z50"), MIN(IF(INDIRECT(B9&amp;"!A1:Z50") = "HAVRE_METRO", ROW(INDIRECT(B9&amp;"!A1:Z50")))), MIN(IF(INDIRECT(B9&amp;"!A1:Z50") = "HAVRE_METRO", COLUMN(INDIRECT(B9&amp;"!A1:Z50"))))+12), "")</f>
        <v/>
      </c>
      <c r="J9" s="95" t="str">
        <f t="array" aca="1" ref="J9" ca="1">IF(B9&lt;&gt;"", INDEX(INDIRECT(B9&amp;"!A1:Z50"), MIN(IF(INDIRECT(B9&amp;"!A1:Z50") = "MONTIVILLIERS", ROW(INDIRECT(B9&amp;"!A1:Z50")))), MIN(IF(INDIRECT(B9&amp;"!A1:Z50") = "MONTIVILLIERS", COLUMN(INDIRECT(B9&amp;"!A1:Z50"))))+12), "")</f>
        <v/>
      </c>
      <c r="K9" s="95" t="str">
        <f t="array" aca="1" ref="K9" ca="1">IF(B9&lt;&gt;"", INDEX(INDIRECT(B9&amp;"!A1:Z50"), MIN(IF(INDIRECT(B9&amp;"!A1:Z50") = "COFFEA", ROW(INDIRECT(B9&amp;"!A1:Z50")))), MIN(IF(INDIRECT(B9&amp;"!A1:Z50") = "COFFEA", COLUMN(INDIRECT(B9&amp;"!A1:Z50"))))+12), "")</f>
        <v/>
      </c>
      <c r="L9" s="95" t="str">
        <f t="array" aca="1" ref="L9" ca="1">IF(B9&lt;&gt;"", INDEX(INDIRECT(B9&amp;"!A1:Z50"), MIN(IF(INDIRECT(B9&amp;"!A1:Z50") = "DIEUZY", ROW(INDIRECT(B9&amp;"!A1:Z50")))), MIN(IF(INDIRECT(B9&amp;"!A1:Z50") = "DIEUZY", COLUMN(INDIRECT(B9&amp;"!A1:Z50"))))+12), "")</f>
        <v/>
      </c>
      <c r="M9" s="95" t="str">
        <f t="array" aca="1" ref="M9" ca="1">IF(B9&lt;&gt;"", INDEX(INDIRECT(B9&amp;"!A1:Z50"), MIN(IF(INDIRECT(B9&amp;"!A1:Z50") = "METAL_THERMIE", ROW(INDIRECT(B9&amp;"!A1:Z50")))), MIN(IF(INDIRECT(B9&amp;"!A1:Z50") = "METAL_THERMIE", COLUMN(INDIRECT(B9&amp;"!A1:Z50"))))+12), "")</f>
        <v/>
      </c>
      <c r="N9" s="95" t="str">
        <f t="array" aca="1" ref="N9" ca="1">IF(B9&lt;&gt;"", INDEX(INDIRECT(B9&amp;"!A1:Z50"), MIN(IF(INDIRECT(B9&amp;"!A1:Z50") = "EUROVIA", ROW(INDIRECT(B9&amp;"!A1:Z50")))), MIN(IF(INDIRECT(B9&amp;"!A1:Z50") = "EUROVIA", COLUMN(INDIRECT(B9&amp;"!A1:Z50"))))+12), "")</f>
        <v/>
      </c>
      <c r="O9" s="95" t="str">
        <f t="array" aca="1" ref="O9" ca="1">IF(B9&lt;&gt;"", INDEX(INDIRECT(B9&amp;"!A1:Z50"), MIN(IF(INDIRECT(B9&amp;"!A1:Z50") = "CE_TOTAL", ROW(INDIRECT(B9&amp;"!A1:Z50")))), MIN(IF(INDIRECT(B9&amp;"!A1:Z50") = "CE_TOTAL", COLUMN(INDIRECT(B9&amp;"!A1:Z50"))))+12), "")</f>
        <v/>
      </c>
      <c r="P9" s="95" t="str">
        <f t="array" aca="1" ref="P9" ca="1">IF(B9&lt;&gt;"", INDEX(INDIRECT(B9&amp;"!A1:Z50"), MIN(IF(INDIRECT(B9&amp;"!A1:Z50") = "ROGERVILLE", ROW(INDIRECT(B9&amp;"!A1:Z50")))), MIN(IF(INDIRECT(B9&amp;"!A1:Z50") = "ROGERVILLE", COLUMN(INDIRECT(B9&amp;"!A1:Z50"))))+12), "")</f>
        <v/>
      </c>
      <c r="Q9" s="96"/>
      <c r="R9" s="88"/>
      <c r="S9" s="103">
        <f t="shared" ca="1" si="0"/>
        <v>0</v>
      </c>
      <c r="T9" s="88"/>
      <c r="U9" s="88"/>
    </row>
    <row r="10" spans="2:21" x14ac:dyDescent="0.25">
      <c r="B10" s="84"/>
      <c r="C10" s="94" t="str">
        <f t="array" aca="1" ref="C10" ca="1">IF(B10&lt;&gt;"", INDEX(INDIRECT(B10&amp;"!A1:Z50"), MIN(IF(INDIRECT(B10&amp;"!A1:Z50") = "PPG", ROW(INDIRECT(B10&amp;"!A1:Z50")))), MIN(IF(INDIRECT(B10&amp;"!A1:Z50") = "PPG", COLUMN(INDIRECT(B10&amp;"!A1:Z50"))))+12), "")</f>
        <v/>
      </c>
      <c r="D10" s="95" t="str">
        <f t="array" aca="1" ref="D10" ca="1">IF(B10&lt;&gt;"", INDEX(INDIRECT(B10&amp;"!A1:Z50"), MIN(IF(INDIRECT(B10&amp;"!A1:Z50") = "GIRPI", ROW(INDIRECT(B10&amp;"!A1:Z50")))), MIN(IF(INDIRECT(B10&amp;"!A1:Z50") = "GIRPI", COLUMN(INDIRECT(B10&amp;"!A1:Z50"))))+12), "")</f>
        <v/>
      </c>
      <c r="E10" s="95" t="str">
        <f t="array" aca="1" ref="E10" ca="1">IF(B10&lt;&gt;"", INDEX(INDIRECT(B10&amp;"!A1:Z50"), MIN(IF(INDIRECT(B10&amp;"!A1:Z50") = "GONFREVILLE", ROW(INDIRECT(B10&amp;"!A1:Z50")))), MIN(IF(INDIRECT(B10&amp;"!A1:Z50") = "GONFREVILLE", COLUMN(INDIRECT(B10&amp;"!A1:Z50"))))+12), "")</f>
        <v/>
      </c>
      <c r="F10" s="95" t="str">
        <f t="array" aca="1" ref="F10" ca="1">IF(B10&lt;&gt;"", INDEX(INDIRECT(B10&amp;"!A1:Z50"), MIN(IF(INDIRECT(B10&amp;"!A1:Z50") = "HARFLEUR", ROW(INDIRECT(B10&amp;"!A1:Z50")))), MIN(IF(INDIRECT(B10&amp;"!A1:Z50") = "HARFLEUR", COLUMN(INDIRECT(B10&amp;"!A1:Z50"))))+12), "")</f>
        <v/>
      </c>
      <c r="G10" s="95" t="str">
        <f t="array" aca="1" ref="G10" ca="1">IF(B10&lt;&gt;"", INDEX(INDIRECT(B10&amp;"!A1:Z50"), MIN(IF(INDIRECT(B10&amp;"!A1:Z50") = "GAINNEVILLE", ROW(INDIRECT(B10&amp;"!A1:Z50")))), MIN(IF(INDIRECT(B10&amp;"!A1:Z50") = "GAINNEVILLE", COLUMN(INDIRECT(B10&amp;"!A1:Z50"))))+12), "")</f>
        <v/>
      </c>
      <c r="H10" s="95" t="str">
        <f t="array" aca="1" ref="H10" ca="1">IF(B10&lt;&gt;"", INDEX(INDIRECT(B10&amp;"!A1:Z50"), MIN(IF(INDIRECT(B10&amp;"!A1:Z50") = "CCI_ESTUAIRE", ROW(INDIRECT(B10&amp;"!A1:Z50")))), MIN(IF(INDIRECT(B10&amp;"!A1:Z50") = "CCI_ESTUAIRE", COLUMN(INDIRECT(B10&amp;"!A1:Z50"))))+12), "")</f>
        <v/>
      </c>
      <c r="I10" s="95" t="str">
        <f t="array" aca="1" ref="I10" ca="1">IF(B10&lt;&gt;"", INDEX(INDIRECT(B10&amp;"!A1:Z50"), MIN(IF(INDIRECT(B10&amp;"!A1:Z50") = "HAVRE_METRO", ROW(INDIRECT(B10&amp;"!A1:Z50")))), MIN(IF(INDIRECT(B10&amp;"!A1:Z50") = "HAVRE_METRO", COLUMN(INDIRECT(B10&amp;"!A1:Z50"))))+12), "")</f>
        <v/>
      </c>
      <c r="J10" s="95" t="str">
        <f t="array" aca="1" ref="J10" ca="1">IF(B10&lt;&gt;"", INDEX(INDIRECT(B10&amp;"!A1:Z50"), MIN(IF(INDIRECT(B10&amp;"!A1:Z50") = "MONTIVILLIERS", ROW(INDIRECT(B10&amp;"!A1:Z50")))), MIN(IF(INDIRECT(B10&amp;"!A1:Z50") = "MONTIVILLIERS", COLUMN(INDIRECT(B10&amp;"!A1:Z50"))))+12), "")</f>
        <v/>
      </c>
      <c r="K10" s="95" t="str">
        <f t="array" aca="1" ref="K10" ca="1">IF(B10&lt;&gt;"", INDEX(INDIRECT(B10&amp;"!A1:Z50"), MIN(IF(INDIRECT(B10&amp;"!A1:Z50") = "COFFEA", ROW(INDIRECT(B10&amp;"!A1:Z50")))), MIN(IF(INDIRECT(B10&amp;"!A1:Z50") = "COFFEA", COLUMN(INDIRECT(B10&amp;"!A1:Z50"))))+12), "")</f>
        <v/>
      </c>
      <c r="L10" s="95" t="str">
        <f t="array" aca="1" ref="L10" ca="1">IF(B10&lt;&gt;"", INDEX(INDIRECT(B10&amp;"!A1:Z50"), MIN(IF(INDIRECT(B10&amp;"!A1:Z50") = "DIEUZY", ROW(INDIRECT(B10&amp;"!A1:Z50")))), MIN(IF(INDIRECT(B10&amp;"!A1:Z50") = "DIEUZY", COLUMN(INDIRECT(B10&amp;"!A1:Z50"))))+12), "")</f>
        <v/>
      </c>
      <c r="M10" s="95" t="str">
        <f t="array" aca="1" ref="M10" ca="1">IF(B10&lt;&gt;"", INDEX(INDIRECT(B10&amp;"!A1:Z50"), MIN(IF(INDIRECT(B10&amp;"!A1:Z50") = "METAL_THERMIE", ROW(INDIRECT(B10&amp;"!A1:Z50")))), MIN(IF(INDIRECT(B10&amp;"!A1:Z50") = "METAL_THERMIE", COLUMN(INDIRECT(B10&amp;"!A1:Z50"))))+12), "")</f>
        <v/>
      </c>
      <c r="N10" s="95" t="str">
        <f t="array" aca="1" ref="N10" ca="1">IF(B10&lt;&gt;"", INDEX(INDIRECT(B10&amp;"!A1:Z50"), MIN(IF(INDIRECT(B10&amp;"!A1:Z50") = "EUROVIA", ROW(INDIRECT(B10&amp;"!A1:Z50")))), MIN(IF(INDIRECT(B10&amp;"!A1:Z50") = "EUROVIA", COLUMN(INDIRECT(B10&amp;"!A1:Z50"))))+12), "")</f>
        <v/>
      </c>
      <c r="O10" s="95" t="str">
        <f t="array" aca="1" ref="O10" ca="1">IF(B10&lt;&gt;"", INDEX(INDIRECT(B10&amp;"!A1:Z50"), MIN(IF(INDIRECT(B10&amp;"!A1:Z50") = "CE_TOTAL", ROW(INDIRECT(B10&amp;"!A1:Z50")))), MIN(IF(INDIRECT(B10&amp;"!A1:Z50") = "CE_TOTAL", COLUMN(INDIRECT(B10&amp;"!A1:Z50"))))+12), "")</f>
        <v/>
      </c>
      <c r="P10" s="95" t="str">
        <f t="array" aca="1" ref="P10" ca="1">IF(B10&lt;&gt;"", INDEX(INDIRECT(B10&amp;"!A1:Z50"), MIN(IF(INDIRECT(B10&amp;"!A1:Z50") = "ROGERVILLE", ROW(INDIRECT(B10&amp;"!A1:Z50")))), MIN(IF(INDIRECT(B10&amp;"!A1:Z50") = "ROGERVILLE", COLUMN(INDIRECT(B10&amp;"!A1:Z50"))))+12), "")</f>
        <v/>
      </c>
      <c r="Q10" s="96"/>
      <c r="R10" s="88"/>
      <c r="S10" s="103">
        <f t="shared" ca="1" si="0"/>
        <v>0</v>
      </c>
      <c r="T10" s="88"/>
      <c r="U10" s="88"/>
    </row>
    <row r="11" spans="2:21" x14ac:dyDescent="0.25">
      <c r="B11" s="84"/>
      <c r="C11" s="94" t="str">
        <f t="array" aca="1" ref="C11" ca="1">IF(B11&lt;&gt;"", INDEX(INDIRECT(B11&amp;"!A1:Z50"), MIN(IF(INDIRECT(B11&amp;"!A1:Z50") = "PPG", ROW(INDIRECT(B11&amp;"!A1:Z50")))), MIN(IF(INDIRECT(B11&amp;"!A1:Z50") = "PPG", COLUMN(INDIRECT(B11&amp;"!A1:Z50"))))+12), "")</f>
        <v/>
      </c>
      <c r="D11" s="95" t="str">
        <f t="array" aca="1" ref="D11" ca="1">IF(B11&lt;&gt;"", INDEX(INDIRECT(B11&amp;"!A1:Z50"), MIN(IF(INDIRECT(B11&amp;"!A1:Z50") = "GIRPI", ROW(INDIRECT(B11&amp;"!A1:Z50")))), MIN(IF(INDIRECT(B11&amp;"!A1:Z50") = "GIRPI", COLUMN(INDIRECT(B11&amp;"!A1:Z50"))))+12), "")</f>
        <v/>
      </c>
      <c r="E11" s="95" t="str">
        <f t="array" aca="1" ref="E11" ca="1">IF(B11&lt;&gt;"", INDEX(INDIRECT(B11&amp;"!A1:Z50"), MIN(IF(INDIRECT(B11&amp;"!A1:Z50") = "GONFREVILLE", ROW(INDIRECT(B11&amp;"!A1:Z50")))), MIN(IF(INDIRECT(B11&amp;"!A1:Z50") = "GONFREVILLE", COLUMN(INDIRECT(B11&amp;"!A1:Z50"))))+12), "")</f>
        <v/>
      </c>
      <c r="F11" s="95" t="str">
        <f t="array" aca="1" ref="F11" ca="1">IF(B11&lt;&gt;"", INDEX(INDIRECT(B11&amp;"!A1:Z50"), MIN(IF(INDIRECT(B11&amp;"!A1:Z50") = "HARFLEUR", ROW(INDIRECT(B11&amp;"!A1:Z50")))), MIN(IF(INDIRECT(B11&amp;"!A1:Z50") = "HARFLEUR", COLUMN(INDIRECT(B11&amp;"!A1:Z50"))))+12), "")</f>
        <v/>
      </c>
      <c r="G11" s="95" t="str">
        <f t="array" aca="1" ref="G11" ca="1">IF(B11&lt;&gt;"", INDEX(INDIRECT(B11&amp;"!A1:Z50"), MIN(IF(INDIRECT(B11&amp;"!A1:Z50") = "GAINNEVILLE", ROW(INDIRECT(B11&amp;"!A1:Z50")))), MIN(IF(INDIRECT(B11&amp;"!A1:Z50") = "GAINNEVILLE", COLUMN(INDIRECT(B11&amp;"!A1:Z50"))))+12), "")</f>
        <v/>
      </c>
      <c r="H11" s="95" t="str">
        <f t="array" aca="1" ref="H11" ca="1">IF(B11&lt;&gt;"", INDEX(INDIRECT(B11&amp;"!A1:Z50"), MIN(IF(INDIRECT(B11&amp;"!A1:Z50") = "CCI_ESTUAIRE", ROW(INDIRECT(B11&amp;"!A1:Z50")))), MIN(IF(INDIRECT(B11&amp;"!A1:Z50") = "CCI_ESTUAIRE", COLUMN(INDIRECT(B11&amp;"!A1:Z50"))))+12), "")</f>
        <v/>
      </c>
      <c r="I11" s="95" t="str">
        <f t="array" aca="1" ref="I11" ca="1">IF(B11&lt;&gt;"", INDEX(INDIRECT(B11&amp;"!A1:Z50"), MIN(IF(INDIRECT(B11&amp;"!A1:Z50") = "HAVRE_METRO", ROW(INDIRECT(B11&amp;"!A1:Z50")))), MIN(IF(INDIRECT(B11&amp;"!A1:Z50") = "HAVRE_METRO", COLUMN(INDIRECT(B11&amp;"!A1:Z50"))))+12), "")</f>
        <v/>
      </c>
      <c r="J11" s="95" t="str">
        <f t="array" aca="1" ref="J11" ca="1">IF(B11&lt;&gt;"", INDEX(INDIRECT(B11&amp;"!A1:Z50"), MIN(IF(INDIRECT(B11&amp;"!A1:Z50") = "MONTIVILLIERS", ROW(INDIRECT(B11&amp;"!A1:Z50")))), MIN(IF(INDIRECT(B11&amp;"!A1:Z50") = "MONTIVILLIERS", COLUMN(INDIRECT(B11&amp;"!A1:Z50"))))+12), "")</f>
        <v/>
      </c>
      <c r="K11" s="95" t="str">
        <f t="array" aca="1" ref="K11" ca="1">IF(B11&lt;&gt;"", INDEX(INDIRECT(B11&amp;"!A1:Z50"), MIN(IF(INDIRECT(B11&amp;"!A1:Z50") = "COFFEA", ROW(INDIRECT(B11&amp;"!A1:Z50")))), MIN(IF(INDIRECT(B11&amp;"!A1:Z50") = "COFFEA", COLUMN(INDIRECT(B11&amp;"!A1:Z50"))))+12), "")</f>
        <v/>
      </c>
      <c r="L11" s="95" t="str">
        <f t="array" aca="1" ref="L11" ca="1">IF(B11&lt;&gt;"", INDEX(INDIRECT(B11&amp;"!A1:Z50"), MIN(IF(INDIRECT(B11&amp;"!A1:Z50") = "DIEUZY", ROW(INDIRECT(B11&amp;"!A1:Z50")))), MIN(IF(INDIRECT(B11&amp;"!A1:Z50") = "DIEUZY", COLUMN(INDIRECT(B11&amp;"!A1:Z50"))))+12), "")</f>
        <v/>
      </c>
      <c r="M11" s="95" t="str">
        <f t="array" aca="1" ref="M11" ca="1">IF(B11&lt;&gt;"", INDEX(INDIRECT(B11&amp;"!A1:Z50"), MIN(IF(INDIRECT(B11&amp;"!A1:Z50") = "METAL_THERMIE", ROW(INDIRECT(B11&amp;"!A1:Z50")))), MIN(IF(INDIRECT(B11&amp;"!A1:Z50") = "METAL_THERMIE", COLUMN(INDIRECT(B11&amp;"!A1:Z50"))))+12), "")</f>
        <v/>
      </c>
      <c r="N11" s="95" t="str">
        <f t="array" aca="1" ref="N11" ca="1">IF(B11&lt;&gt;"", INDEX(INDIRECT(B11&amp;"!A1:Z50"), MIN(IF(INDIRECT(B11&amp;"!A1:Z50") = "EUROVIA", ROW(INDIRECT(B11&amp;"!A1:Z50")))), MIN(IF(INDIRECT(B11&amp;"!A1:Z50") = "EUROVIA", COLUMN(INDIRECT(B11&amp;"!A1:Z50"))))+12), "")</f>
        <v/>
      </c>
      <c r="O11" s="95" t="str">
        <f t="array" aca="1" ref="O11" ca="1">IF(B11&lt;&gt;"", INDEX(INDIRECT(B11&amp;"!A1:Z50"), MIN(IF(INDIRECT(B11&amp;"!A1:Z50") = "CE_TOTAL", ROW(INDIRECT(B11&amp;"!A1:Z50")))), MIN(IF(INDIRECT(B11&amp;"!A1:Z50") = "CE_TOTAL", COLUMN(INDIRECT(B11&amp;"!A1:Z50"))))+12), "")</f>
        <v/>
      </c>
      <c r="P11" s="95" t="str">
        <f t="array" aca="1" ref="P11" ca="1">IF(B11&lt;&gt;"", INDEX(INDIRECT(B11&amp;"!A1:Z50"), MIN(IF(INDIRECT(B11&amp;"!A1:Z50") = "ROGERVILLE", ROW(INDIRECT(B11&amp;"!A1:Z50")))), MIN(IF(INDIRECT(B11&amp;"!A1:Z50") = "ROGERVILLE", COLUMN(INDIRECT(B11&amp;"!A1:Z50"))))+12), "")</f>
        <v/>
      </c>
      <c r="Q11" s="96"/>
      <c r="R11" s="88"/>
      <c r="S11" s="103">
        <f t="shared" ca="1" si="0"/>
        <v>0</v>
      </c>
      <c r="T11" s="88"/>
      <c r="U11" s="88"/>
    </row>
    <row r="12" spans="2:21" x14ac:dyDescent="0.25">
      <c r="B12" s="84"/>
      <c r="C12" s="94" t="str">
        <f t="array" aca="1" ref="C12" ca="1">IF(B12&lt;&gt;"", INDEX(INDIRECT(B12&amp;"!A1:Z50"), MIN(IF(INDIRECT(B12&amp;"!A1:Z50") = "PPG", ROW(INDIRECT(B12&amp;"!A1:Z50")))), MIN(IF(INDIRECT(B12&amp;"!A1:Z50") = "PPG", COLUMN(INDIRECT(B12&amp;"!A1:Z50"))))+12), "")</f>
        <v/>
      </c>
      <c r="D12" s="95" t="str">
        <f t="array" aca="1" ref="D12" ca="1">IF(B12&lt;&gt;"", INDEX(INDIRECT(B12&amp;"!A1:Z50"), MIN(IF(INDIRECT(B12&amp;"!A1:Z50") = "GIRPI", ROW(INDIRECT(B12&amp;"!A1:Z50")))), MIN(IF(INDIRECT(B12&amp;"!A1:Z50") = "GIRPI", COLUMN(INDIRECT(B12&amp;"!A1:Z50"))))+12), "")</f>
        <v/>
      </c>
      <c r="E12" s="95" t="str">
        <f t="array" aca="1" ref="E12" ca="1">IF(B12&lt;&gt;"", INDEX(INDIRECT(B12&amp;"!A1:Z50"), MIN(IF(INDIRECT(B12&amp;"!A1:Z50") = "GONFREVILLE", ROW(INDIRECT(B12&amp;"!A1:Z50")))), MIN(IF(INDIRECT(B12&amp;"!A1:Z50") = "GONFREVILLE", COLUMN(INDIRECT(B12&amp;"!A1:Z50"))))+12), "")</f>
        <v/>
      </c>
      <c r="F12" s="95" t="str">
        <f t="array" aca="1" ref="F12" ca="1">IF(B12&lt;&gt;"", INDEX(INDIRECT(B12&amp;"!A1:Z50"), MIN(IF(INDIRECT(B12&amp;"!A1:Z50") = "HARFLEUR", ROW(INDIRECT(B12&amp;"!A1:Z50")))), MIN(IF(INDIRECT(B12&amp;"!A1:Z50") = "HARFLEUR", COLUMN(INDIRECT(B12&amp;"!A1:Z50"))))+12), "")</f>
        <v/>
      </c>
      <c r="G12" s="95" t="str">
        <f t="array" aca="1" ref="G12" ca="1">IF(B12&lt;&gt;"", INDEX(INDIRECT(B12&amp;"!A1:Z50"), MIN(IF(INDIRECT(B12&amp;"!A1:Z50") = "GAINNEVILLE", ROW(INDIRECT(B12&amp;"!A1:Z50")))), MIN(IF(INDIRECT(B12&amp;"!A1:Z50") = "GAINNEVILLE", COLUMN(INDIRECT(B12&amp;"!A1:Z50"))))+12), "")</f>
        <v/>
      </c>
      <c r="H12" s="95" t="str">
        <f t="array" aca="1" ref="H12" ca="1">IF(B12&lt;&gt;"", INDEX(INDIRECT(B12&amp;"!A1:Z50"), MIN(IF(INDIRECT(B12&amp;"!A1:Z50") = "CCI_ESTUAIRE", ROW(INDIRECT(B12&amp;"!A1:Z50")))), MIN(IF(INDIRECT(B12&amp;"!A1:Z50") = "CCI_ESTUAIRE", COLUMN(INDIRECT(B12&amp;"!A1:Z50"))))+12), "")</f>
        <v/>
      </c>
      <c r="I12" s="95" t="str">
        <f t="array" aca="1" ref="I12" ca="1">IF(B12&lt;&gt;"", INDEX(INDIRECT(B12&amp;"!A1:Z50"), MIN(IF(INDIRECT(B12&amp;"!A1:Z50") = "HAVRE_METRO", ROW(INDIRECT(B12&amp;"!A1:Z50")))), MIN(IF(INDIRECT(B12&amp;"!A1:Z50") = "HAVRE_METRO", COLUMN(INDIRECT(B12&amp;"!A1:Z50"))))+12), "")</f>
        <v/>
      </c>
      <c r="J12" s="95" t="str">
        <f t="array" aca="1" ref="J12" ca="1">IF(B12&lt;&gt;"", INDEX(INDIRECT(B12&amp;"!A1:Z50"), MIN(IF(INDIRECT(B12&amp;"!A1:Z50") = "MONTIVILLIERS", ROW(INDIRECT(B12&amp;"!A1:Z50")))), MIN(IF(INDIRECT(B12&amp;"!A1:Z50") = "MONTIVILLIERS", COLUMN(INDIRECT(B12&amp;"!A1:Z50"))))+12), "")</f>
        <v/>
      </c>
      <c r="K12" s="95" t="str">
        <f t="array" aca="1" ref="K12" ca="1">IF(B12&lt;&gt;"", INDEX(INDIRECT(B12&amp;"!A1:Z50"), MIN(IF(INDIRECT(B12&amp;"!A1:Z50") = "COFFEA", ROW(INDIRECT(B12&amp;"!A1:Z50")))), MIN(IF(INDIRECT(B12&amp;"!A1:Z50") = "COFFEA", COLUMN(INDIRECT(B12&amp;"!A1:Z50"))))+12), "")</f>
        <v/>
      </c>
      <c r="L12" s="95" t="str">
        <f t="array" aca="1" ref="L12" ca="1">IF(B12&lt;&gt;"", INDEX(INDIRECT(B12&amp;"!A1:Z50"), MIN(IF(INDIRECT(B12&amp;"!A1:Z50") = "DIEUZY", ROW(INDIRECT(B12&amp;"!A1:Z50")))), MIN(IF(INDIRECT(B12&amp;"!A1:Z50") = "DIEUZY", COLUMN(INDIRECT(B12&amp;"!A1:Z50"))))+12), "")</f>
        <v/>
      </c>
      <c r="M12" s="95" t="str">
        <f t="array" aca="1" ref="M12" ca="1">IF(B12&lt;&gt;"", INDEX(INDIRECT(B12&amp;"!A1:Z50"), MIN(IF(INDIRECT(B12&amp;"!A1:Z50") = "METAL_THERMIE", ROW(INDIRECT(B12&amp;"!A1:Z50")))), MIN(IF(INDIRECT(B12&amp;"!A1:Z50") = "METAL_THERMIE", COLUMN(INDIRECT(B12&amp;"!A1:Z50"))))+12), "")</f>
        <v/>
      </c>
      <c r="N12" s="95" t="str">
        <f t="array" aca="1" ref="N12" ca="1">IF(B12&lt;&gt;"", INDEX(INDIRECT(B12&amp;"!A1:Z50"), MIN(IF(INDIRECT(B12&amp;"!A1:Z50") = "EUROVIA", ROW(INDIRECT(B12&amp;"!A1:Z50")))), MIN(IF(INDIRECT(B12&amp;"!A1:Z50") = "EUROVIA", COLUMN(INDIRECT(B12&amp;"!A1:Z50"))))+12), "")</f>
        <v/>
      </c>
      <c r="O12" s="95" t="str">
        <f t="array" aca="1" ref="O12" ca="1">IF(B12&lt;&gt;"", INDEX(INDIRECT(B12&amp;"!A1:Z50"), MIN(IF(INDIRECT(B12&amp;"!A1:Z50") = "CE_TOTAL", ROW(INDIRECT(B12&amp;"!A1:Z50")))), MIN(IF(INDIRECT(B12&amp;"!A1:Z50") = "CE_TOTAL", COLUMN(INDIRECT(B12&amp;"!A1:Z50"))))+12), "")</f>
        <v/>
      </c>
      <c r="P12" s="95" t="str">
        <f t="array" aca="1" ref="P12" ca="1">IF(B12&lt;&gt;"", INDEX(INDIRECT(B12&amp;"!A1:Z50"), MIN(IF(INDIRECT(B12&amp;"!A1:Z50") = "ROGERVILLE", ROW(INDIRECT(B12&amp;"!A1:Z50")))), MIN(IF(INDIRECT(B12&amp;"!A1:Z50") = "ROGERVILLE", COLUMN(INDIRECT(B12&amp;"!A1:Z50"))))+12), "")</f>
        <v/>
      </c>
      <c r="Q12" s="96"/>
      <c r="R12" s="88"/>
      <c r="S12" s="103">
        <f t="shared" ca="1" si="0"/>
        <v>0</v>
      </c>
      <c r="T12" s="88"/>
      <c r="U12" s="88"/>
    </row>
    <row r="13" spans="2:21" x14ac:dyDescent="0.25">
      <c r="B13" s="84"/>
      <c r="C13" s="94" t="str">
        <f t="array" aca="1" ref="C13" ca="1">IF(B13&lt;&gt;"", INDEX(INDIRECT(B13&amp;"!A1:Z50"), MIN(IF(INDIRECT(B13&amp;"!A1:Z50") = "PPG", ROW(INDIRECT(B13&amp;"!A1:Z50")))), MIN(IF(INDIRECT(B13&amp;"!A1:Z50") = "PPG", COLUMN(INDIRECT(B13&amp;"!A1:Z50"))))+12), "")</f>
        <v/>
      </c>
      <c r="D13" s="95" t="str">
        <f t="array" aca="1" ref="D13" ca="1">IF(B13&lt;&gt;"", INDEX(INDIRECT(B13&amp;"!A1:Z50"), MIN(IF(INDIRECT(B13&amp;"!A1:Z50") = "GIRPI", ROW(INDIRECT(B13&amp;"!A1:Z50")))), MIN(IF(INDIRECT(B13&amp;"!A1:Z50") = "GIRPI", COLUMN(INDIRECT(B13&amp;"!A1:Z50"))))+12), "")</f>
        <v/>
      </c>
      <c r="E13" s="95" t="str">
        <f t="array" aca="1" ref="E13" ca="1">IF(B13&lt;&gt;"", INDEX(INDIRECT(B13&amp;"!A1:Z50"), MIN(IF(INDIRECT(B13&amp;"!A1:Z50") = "GONFREVILLE", ROW(INDIRECT(B13&amp;"!A1:Z50")))), MIN(IF(INDIRECT(B13&amp;"!A1:Z50") = "GONFREVILLE", COLUMN(INDIRECT(B13&amp;"!A1:Z50"))))+12), "")</f>
        <v/>
      </c>
      <c r="F13" s="95" t="str">
        <f t="array" aca="1" ref="F13" ca="1">IF(B13&lt;&gt;"", INDEX(INDIRECT(B13&amp;"!A1:Z50"), MIN(IF(INDIRECT(B13&amp;"!A1:Z50") = "HARFLEUR", ROW(INDIRECT(B13&amp;"!A1:Z50")))), MIN(IF(INDIRECT(B13&amp;"!A1:Z50") = "HARFLEUR", COLUMN(INDIRECT(B13&amp;"!A1:Z50"))))+12), "")</f>
        <v/>
      </c>
      <c r="G13" s="95" t="str">
        <f t="array" aca="1" ref="G13" ca="1">IF(B13&lt;&gt;"", INDEX(INDIRECT(B13&amp;"!A1:Z50"), MIN(IF(INDIRECT(B13&amp;"!A1:Z50") = "GAINNEVILLE", ROW(INDIRECT(B13&amp;"!A1:Z50")))), MIN(IF(INDIRECT(B13&amp;"!A1:Z50") = "GAINNEVILLE", COLUMN(INDIRECT(B13&amp;"!A1:Z50"))))+12), "")</f>
        <v/>
      </c>
      <c r="H13" s="95" t="str">
        <f t="array" aca="1" ref="H13" ca="1">IF(B13&lt;&gt;"", INDEX(INDIRECT(B13&amp;"!A1:Z50"), MIN(IF(INDIRECT(B13&amp;"!A1:Z50") = "CCI_ESTUAIRE", ROW(INDIRECT(B13&amp;"!A1:Z50")))), MIN(IF(INDIRECT(B13&amp;"!A1:Z50") = "CCI_ESTUAIRE", COLUMN(INDIRECT(B13&amp;"!A1:Z50"))))+12), "")</f>
        <v/>
      </c>
      <c r="I13" s="95" t="str">
        <f t="array" aca="1" ref="I13" ca="1">IF(B13&lt;&gt;"", INDEX(INDIRECT(B13&amp;"!A1:Z50"), MIN(IF(INDIRECT(B13&amp;"!A1:Z50") = "HAVRE_METRO", ROW(INDIRECT(B13&amp;"!A1:Z50")))), MIN(IF(INDIRECT(B13&amp;"!A1:Z50") = "HAVRE_METRO", COLUMN(INDIRECT(B13&amp;"!A1:Z50"))))+12), "")</f>
        <v/>
      </c>
      <c r="J13" s="95" t="str">
        <f t="array" aca="1" ref="J13" ca="1">IF(B13&lt;&gt;"", INDEX(INDIRECT(B13&amp;"!A1:Z50"), MIN(IF(INDIRECT(B13&amp;"!A1:Z50") = "MONTIVILLIERS", ROW(INDIRECT(B13&amp;"!A1:Z50")))), MIN(IF(INDIRECT(B13&amp;"!A1:Z50") = "MONTIVILLIERS", COLUMN(INDIRECT(B13&amp;"!A1:Z50"))))+12), "")</f>
        <v/>
      </c>
      <c r="K13" s="95" t="str">
        <f t="array" aca="1" ref="K13" ca="1">IF(B13&lt;&gt;"", INDEX(INDIRECT(B13&amp;"!A1:Z50"), MIN(IF(INDIRECT(B13&amp;"!A1:Z50") = "COFFEA", ROW(INDIRECT(B13&amp;"!A1:Z50")))), MIN(IF(INDIRECT(B13&amp;"!A1:Z50") = "COFFEA", COLUMN(INDIRECT(B13&amp;"!A1:Z50"))))+12), "")</f>
        <v/>
      </c>
      <c r="L13" s="95" t="str">
        <f t="array" aca="1" ref="L13" ca="1">IF(B13&lt;&gt;"", INDEX(INDIRECT(B13&amp;"!A1:Z50"), MIN(IF(INDIRECT(B13&amp;"!A1:Z50") = "DIEUZY", ROW(INDIRECT(B13&amp;"!A1:Z50")))), MIN(IF(INDIRECT(B13&amp;"!A1:Z50") = "DIEUZY", COLUMN(INDIRECT(B13&amp;"!A1:Z50"))))+12), "")</f>
        <v/>
      </c>
      <c r="M13" s="95" t="str">
        <f t="array" aca="1" ref="M13" ca="1">IF(B13&lt;&gt;"", INDEX(INDIRECT(B13&amp;"!A1:Z50"), MIN(IF(INDIRECT(B13&amp;"!A1:Z50") = "METAL_THERMIE", ROW(INDIRECT(B13&amp;"!A1:Z50")))), MIN(IF(INDIRECT(B13&amp;"!A1:Z50") = "METAL_THERMIE", COLUMN(INDIRECT(B13&amp;"!A1:Z50"))))+12), "")</f>
        <v/>
      </c>
      <c r="N13" s="95" t="str">
        <f t="array" aca="1" ref="N13" ca="1">IF(B13&lt;&gt;"", INDEX(INDIRECT(B13&amp;"!A1:Z50"), MIN(IF(INDIRECT(B13&amp;"!A1:Z50") = "EUROVIA", ROW(INDIRECT(B13&amp;"!A1:Z50")))), MIN(IF(INDIRECT(B13&amp;"!A1:Z50") = "EUROVIA", COLUMN(INDIRECT(B13&amp;"!A1:Z50"))))+12), "")</f>
        <v/>
      </c>
      <c r="O13" s="95" t="str">
        <f t="array" aca="1" ref="O13" ca="1">IF(B13&lt;&gt;"", INDEX(INDIRECT(B13&amp;"!A1:Z50"), MIN(IF(INDIRECT(B13&amp;"!A1:Z50") = "CE_TOTAL", ROW(INDIRECT(B13&amp;"!A1:Z50")))), MIN(IF(INDIRECT(B13&amp;"!A1:Z50") = "CE_TOTAL", COLUMN(INDIRECT(B13&amp;"!A1:Z50"))))+12), "")</f>
        <v/>
      </c>
      <c r="P13" s="95" t="str">
        <f t="array" aca="1" ref="P13" ca="1">IF(B13&lt;&gt;"", INDEX(INDIRECT(B13&amp;"!A1:Z50"), MIN(IF(INDIRECT(B13&amp;"!A1:Z50") = "ROGERVILLE", ROW(INDIRECT(B13&amp;"!A1:Z50")))), MIN(IF(INDIRECT(B13&amp;"!A1:Z50") = "ROGERVILLE", COLUMN(INDIRECT(B13&amp;"!A1:Z50"))))+12), "")</f>
        <v/>
      </c>
      <c r="Q13" s="96"/>
      <c r="R13" s="88"/>
      <c r="S13" s="103">
        <f t="shared" ca="1" si="0"/>
        <v>0</v>
      </c>
      <c r="T13" s="88"/>
      <c r="U13" s="88"/>
    </row>
    <row r="14" spans="2:21" x14ac:dyDescent="0.25">
      <c r="B14" s="84"/>
      <c r="C14" s="94" t="str">
        <f t="array" aca="1" ref="C14" ca="1">IF(B14&lt;&gt;"", INDEX(INDIRECT(B14&amp;"!A1:Z50"), MIN(IF(INDIRECT(B14&amp;"!A1:Z50") = "PPG", ROW(INDIRECT(B14&amp;"!A1:Z50")))), MIN(IF(INDIRECT(B14&amp;"!A1:Z50") = "PPG", COLUMN(INDIRECT(B14&amp;"!A1:Z50"))))+12), "")</f>
        <v/>
      </c>
      <c r="D14" s="95" t="str">
        <f t="array" aca="1" ref="D14" ca="1">IF(B14&lt;&gt;"", INDEX(INDIRECT(B14&amp;"!A1:Z50"), MIN(IF(INDIRECT(B14&amp;"!A1:Z50") = "GIRPI", ROW(INDIRECT(B14&amp;"!A1:Z50")))), MIN(IF(INDIRECT(B14&amp;"!A1:Z50") = "GIRPI", COLUMN(INDIRECT(B14&amp;"!A1:Z50"))))+12), "")</f>
        <v/>
      </c>
      <c r="E14" s="95" t="str">
        <f t="array" aca="1" ref="E14" ca="1">IF(B14&lt;&gt;"", INDEX(INDIRECT(B14&amp;"!A1:Z50"), MIN(IF(INDIRECT(B14&amp;"!A1:Z50") = "GONFREVILLE", ROW(INDIRECT(B14&amp;"!A1:Z50")))), MIN(IF(INDIRECT(B14&amp;"!A1:Z50") = "GONFREVILLE", COLUMN(INDIRECT(B14&amp;"!A1:Z50"))))+12), "")</f>
        <v/>
      </c>
      <c r="F14" s="95" t="str">
        <f t="array" aca="1" ref="F14" ca="1">IF(B14&lt;&gt;"", INDEX(INDIRECT(B14&amp;"!A1:Z50"), MIN(IF(INDIRECT(B14&amp;"!A1:Z50") = "HARFLEUR", ROW(INDIRECT(B14&amp;"!A1:Z50")))), MIN(IF(INDIRECT(B14&amp;"!A1:Z50") = "HARFLEUR", COLUMN(INDIRECT(B14&amp;"!A1:Z50"))))+12), "")</f>
        <v/>
      </c>
      <c r="G14" s="95" t="str">
        <f t="array" aca="1" ref="G14" ca="1">IF(B14&lt;&gt;"", INDEX(INDIRECT(B14&amp;"!A1:Z50"), MIN(IF(INDIRECT(B14&amp;"!A1:Z50") = "GAINNEVILLE", ROW(INDIRECT(B14&amp;"!A1:Z50")))), MIN(IF(INDIRECT(B14&amp;"!A1:Z50") = "GAINNEVILLE", COLUMN(INDIRECT(B14&amp;"!A1:Z50"))))+12), "")</f>
        <v/>
      </c>
      <c r="H14" s="95" t="str">
        <f t="array" aca="1" ref="H14" ca="1">IF(B14&lt;&gt;"", INDEX(INDIRECT(B14&amp;"!A1:Z50"), MIN(IF(INDIRECT(B14&amp;"!A1:Z50") = "CCI_ESTUAIRE", ROW(INDIRECT(B14&amp;"!A1:Z50")))), MIN(IF(INDIRECT(B14&amp;"!A1:Z50") = "CCI_ESTUAIRE", COLUMN(INDIRECT(B14&amp;"!A1:Z50"))))+12), "")</f>
        <v/>
      </c>
      <c r="I14" s="95" t="str">
        <f t="array" aca="1" ref="I14" ca="1">IF(B14&lt;&gt;"", INDEX(INDIRECT(B14&amp;"!A1:Z50"), MIN(IF(INDIRECT(B14&amp;"!A1:Z50") = "HAVRE_METRO", ROW(INDIRECT(B14&amp;"!A1:Z50")))), MIN(IF(INDIRECT(B14&amp;"!A1:Z50") = "HAVRE_METRO", COLUMN(INDIRECT(B14&amp;"!A1:Z50"))))+12), "")</f>
        <v/>
      </c>
      <c r="J14" s="95" t="str">
        <f t="array" aca="1" ref="J14" ca="1">IF(B14&lt;&gt;"", INDEX(INDIRECT(B14&amp;"!A1:Z50"), MIN(IF(INDIRECT(B14&amp;"!A1:Z50") = "MONTIVILLIERS", ROW(INDIRECT(B14&amp;"!A1:Z50")))), MIN(IF(INDIRECT(B14&amp;"!A1:Z50") = "MONTIVILLIERS", COLUMN(INDIRECT(B14&amp;"!A1:Z50"))))+12), "")</f>
        <v/>
      </c>
      <c r="K14" s="95" t="str">
        <f t="array" aca="1" ref="K14" ca="1">IF(B14&lt;&gt;"", INDEX(INDIRECT(B14&amp;"!A1:Z50"), MIN(IF(INDIRECT(B14&amp;"!A1:Z50") = "COFFEA", ROW(INDIRECT(B14&amp;"!A1:Z50")))), MIN(IF(INDIRECT(B14&amp;"!A1:Z50") = "COFFEA", COLUMN(INDIRECT(B14&amp;"!A1:Z50"))))+12), "")</f>
        <v/>
      </c>
      <c r="L14" s="95" t="str">
        <f t="array" aca="1" ref="L14" ca="1">IF(B14&lt;&gt;"", INDEX(INDIRECT(B14&amp;"!A1:Z50"), MIN(IF(INDIRECT(B14&amp;"!A1:Z50") = "DIEUZY", ROW(INDIRECT(B14&amp;"!A1:Z50")))), MIN(IF(INDIRECT(B14&amp;"!A1:Z50") = "DIEUZY", COLUMN(INDIRECT(B14&amp;"!A1:Z50"))))+12), "")</f>
        <v/>
      </c>
      <c r="M14" s="95" t="str">
        <f t="array" aca="1" ref="M14" ca="1">IF(B14&lt;&gt;"", INDEX(INDIRECT(B14&amp;"!A1:Z50"), MIN(IF(INDIRECT(B14&amp;"!A1:Z50") = "METAL_THERMIE", ROW(INDIRECT(B14&amp;"!A1:Z50")))), MIN(IF(INDIRECT(B14&amp;"!A1:Z50") = "METAL_THERMIE", COLUMN(INDIRECT(B14&amp;"!A1:Z50"))))+12), "")</f>
        <v/>
      </c>
      <c r="N14" s="95" t="str">
        <f t="array" aca="1" ref="N14" ca="1">IF(B14&lt;&gt;"", INDEX(INDIRECT(B14&amp;"!A1:Z50"), MIN(IF(INDIRECT(B14&amp;"!A1:Z50") = "EUROVIA", ROW(INDIRECT(B14&amp;"!A1:Z50")))), MIN(IF(INDIRECT(B14&amp;"!A1:Z50") = "EUROVIA", COLUMN(INDIRECT(B14&amp;"!A1:Z50"))))+12), "")</f>
        <v/>
      </c>
      <c r="O14" s="95" t="str">
        <f t="array" aca="1" ref="O14" ca="1">IF(B14&lt;&gt;"", INDEX(INDIRECT(B14&amp;"!A1:Z50"), MIN(IF(INDIRECT(B14&amp;"!A1:Z50") = "CE_TOTAL", ROW(INDIRECT(B14&amp;"!A1:Z50")))), MIN(IF(INDIRECT(B14&amp;"!A1:Z50") = "CE_TOTAL", COLUMN(INDIRECT(B14&amp;"!A1:Z50"))))+12), "")</f>
        <v/>
      </c>
      <c r="P14" s="95" t="str">
        <f t="array" aca="1" ref="P14" ca="1">IF(B14&lt;&gt;"", INDEX(INDIRECT(B14&amp;"!A1:Z50"), MIN(IF(INDIRECT(B14&amp;"!A1:Z50") = "ROGERVILLE", ROW(INDIRECT(B14&amp;"!A1:Z50")))), MIN(IF(INDIRECT(B14&amp;"!A1:Z50") = "ROGERVILLE", COLUMN(INDIRECT(B14&amp;"!A1:Z50"))))+12), "")</f>
        <v/>
      </c>
      <c r="Q14" s="96"/>
      <c r="R14" s="88"/>
      <c r="S14" s="103">
        <f t="shared" ca="1" si="0"/>
        <v>0</v>
      </c>
      <c r="T14" s="88"/>
      <c r="U14" s="88"/>
    </row>
    <row r="15" spans="2:21" x14ac:dyDescent="0.25">
      <c r="B15" s="84"/>
      <c r="C15" s="94" t="str">
        <f t="array" aca="1" ref="C15" ca="1">IF(B15&lt;&gt;"", INDEX(INDIRECT(B15&amp;"!A1:Z50"), MIN(IF(INDIRECT(B15&amp;"!A1:Z50") = "PPG", ROW(INDIRECT(B15&amp;"!A1:Z50")))), MIN(IF(INDIRECT(B15&amp;"!A1:Z50") = "PPG", COLUMN(INDIRECT(B15&amp;"!A1:Z50"))))+12), "")</f>
        <v/>
      </c>
      <c r="D15" s="95" t="str">
        <f t="array" aca="1" ref="D15" ca="1">IF(B15&lt;&gt;"", INDEX(INDIRECT(B15&amp;"!A1:Z50"), MIN(IF(INDIRECT(B15&amp;"!A1:Z50") = "GIRPI", ROW(INDIRECT(B15&amp;"!A1:Z50")))), MIN(IF(INDIRECT(B15&amp;"!A1:Z50") = "GIRPI", COLUMN(INDIRECT(B15&amp;"!A1:Z50"))))+12), "")</f>
        <v/>
      </c>
      <c r="E15" s="95" t="str">
        <f t="array" aca="1" ref="E15" ca="1">IF(B15&lt;&gt;"", INDEX(INDIRECT(B15&amp;"!A1:Z50"), MIN(IF(INDIRECT(B15&amp;"!A1:Z50") = "GONFREVILLE", ROW(INDIRECT(B15&amp;"!A1:Z50")))), MIN(IF(INDIRECT(B15&amp;"!A1:Z50") = "GONFREVILLE", COLUMN(INDIRECT(B15&amp;"!A1:Z50"))))+12), "")</f>
        <v/>
      </c>
      <c r="F15" s="95" t="str">
        <f t="array" aca="1" ref="F15" ca="1">IF(B15&lt;&gt;"", INDEX(INDIRECT(B15&amp;"!A1:Z50"), MIN(IF(INDIRECT(B15&amp;"!A1:Z50") = "HARFLEUR", ROW(INDIRECT(B15&amp;"!A1:Z50")))), MIN(IF(INDIRECT(B15&amp;"!A1:Z50") = "HARFLEUR", COLUMN(INDIRECT(B15&amp;"!A1:Z50"))))+12), "")</f>
        <v/>
      </c>
      <c r="G15" s="95" t="str">
        <f t="array" aca="1" ref="G15" ca="1">IF(B15&lt;&gt;"", INDEX(INDIRECT(B15&amp;"!A1:Z50"), MIN(IF(INDIRECT(B15&amp;"!A1:Z50") = "GAINNEVILLE", ROW(INDIRECT(B15&amp;"!A1:Z50")))), MIN(IF(INDIRECT(B15&amp;"!A1:Z50") = "GAINNEVILLE", COLUMN(INDIRECT(B15&amp;"!A1:Z50"))))+12), "")</f>
        <v/>
      </c>
      <c r="H15" s="95" t="str">
        <f t="array" aca="1" ref="H15" ca="1">IF(B15&lt;&gt;"", INDEX(INDIRECT(B15&amp;"!A1:Z50"), MIN(IF(INDIRECT(B15&amp;"!A1:Z50") = "CCI_ESTUAIRE", ROW(INDIRECT(B15&amp;"!A1:Z50")))), MIN(IF(INDIRECT(B15&amp;"!A1:Z50") = "CCI_ESTUAIRE", COLUMN(INDIRECT(B15&amp;"!A1:Z50"))))+12), "")</f>
        <v/>
      </c>
      <c r="I15" s="95" t="str">
        <f t="array" aca="1" ref="I15" ca="1">IF(B15&lt;&gt;"", INDEX(INDIRECT(B15&amp;"!A1:Z50"), MIN(IF(INDIRECT(B15&amp;"!A1:Z50") = "HAVRE_METRO", ROW(INDIRECT(B15&amp;"!A1:Z50")))), MIN(IF(INDIRECT(B15&amp;"!A1:Z50") = "HAVRE_METRO", COLUMN(INDIRECT(B15&amp;"!A1:Z50"))))+12), "")</f>
        <v/>
      </c>
      <c r="J15" s="95" t="str">
        <f t="array" aca="1" ref="J15" ca="1">IF(B15&lt;&gt;"", INDEX(INDIRECT(B15&amp;"!A1:Z50"), MIN(IF(INDIRECT(B15&amp;"!A1:Z50") = "MONTIVILLIERS", ROW(INDIRECT(B15&amp;"!A1:Z50")))), MIN(IF(INDIRECT(B15&amp;"!A1:Z50") = "MONTIVILLIERS", COLUMN(INDIRECT(B15&amp;"!A1:Z50"))))+12), "")</f>
        <v/>
      </c>
      <c r="K15" s="95" t="str">
        <f t="array" aca="1" ref="K15" ca="1">IF(B15&lt;&gt;"", INDEX(INDIRECT(B15&amp;"!A1:Z50"), MIN(IF(INDIRECT(B15&amp;"!A1:Z50") = "COFFEA", ROW(INDIRECT(B15&amp;"!A1:Z50")))), MIN(IF(INDIRECT(B15&amp;"!A1:Z50") = "COFFEA", COLUMN(INDIRECT(B15&amp;"!A1:Z50"))))+12), "")</f>
        <v/>
      </c>
      <c r="L15" s="95" t="str">
        <f t="array" aca="1" ref="L15" ca="1">IF(B15&lt;&gt;"", INDEX(INDIRECT(B15&amp;"!A1:Z50"), MIN(IF(INDIRECT(B15&amp;"!A1:Z50") = "DIEUZY", ROW(INDIRECT(B15&amp;"!A1:Z50")))), MIN(IF(INDIRECT(B15&amp;"!A1:Z50") = "DIEUZY", COLUMN(INDIRECT(B15&amp;"!A1:Z50"))))+12), "")</f>
        <v/>
      </c>
      <c r="M15" s="95" t="str">
        <f t="array" aca="1" ref="M15" ca="1">IF(B15&lt;&gt;"", INDEX(INDIRECT(B15&amp;"!A1:Z50"), MIN(IF(INDIRECT(B15&amp;"!A1:Z50") = "METAL_THERMIE", ROW(INDIRECT(B15&amp;"!A1:Z50")))), MIN(IF(INDIRECT(B15&amp;"!A1:Z50") = "METAL_THERMIE", COLUMN(INDIRECT(B15&amp;"!A1:Z50"))))+12), "")</f>
        <v/>
      </c>
      <c r="N15" s="95" t="str">
        <f t="array" aca="1" ref="N15" ca="1">IF(B15&lt;&gt;"", INDEX(INDIRECT(B15&amp;"!A1:Z50"), MIN(IF(INDIRECT(B15&amp;"!A1:Z50") = "EUROVIA", ROW(INDIRECT(B15&amp;"!A1:Z50")))), MIN(IF(INDIRECT(B15&amp;"!A1:Z50") = "EUROVIA", COLUMN(INDIRECT(B15&amp;"!A1:Z50"))))+12), "")</f>
        <v/>
      </c>
      <c r="O15" s="95" t="str">
        <f t="array" aca="1" ref="O15" ca="1">IF(B15&lt;&gt;"", INDEX(INDIRECT(B15&amp;"!A1:Z50"), MIN(IF(INDIRECT(B15&amp;"!A1:Z50") = "CE_TOTAL", ROW(INDIRECT(B15&amp;"!A1:Z50")))), MIN(IF(INDIRECT(B15&amp;"!A1:Z50") = "CE_TOTAL", COLUMN(INDIRECT(B15&amp;"!A1:Z50"))))+12), "")</f>
        <v/>
      </c>
      <c r="P15" s="95" t="str">
        <f t="array" aca="1" ref="P15" ca="1">IF(B15&lt;&gt;"", INDEX(INDIRECT(B15&amp;"!A1:Z50"), MIN(IF(INDIRECT(B15&amp;"!A1:Z50") = "ROGERVILLE", ROW(INDIRECT(B15&amp;"!A1:Z50")))), MIN(IF(INDIRECT(B15&amp;"!A1:Z50") = "ROGERVILLE", COLUMN(INDIRECT(B15&amp;"!A1:Z50"))))+12), "")</f>
        <v/>
      </c>
      <c r="Q15" s="96"/>
      <c r="R15" s="88"/>
      <c r="S15" s="103">
        <f t="shared" ca="1" si="0"/>
        <v>0</v>
      </c>
      <c r="T15" s="88"/>
      <c r="U15" s="88"/>
    </row>
    <row r="16" spans="2:21" ht="15.75" thickBot="1" x14ac:dyDescent="0.3">
      <c r="B16" s="85"/>
      <c r="C16" s="97" t="str">
        <f t="array" aca="1" ref="C16" ca="1">IF(B16&lt;&gt;"", INDEX(INDIRECT(B16&amp;"!A1:Z50"), MIN(IF(INDIRECT(B16&amp;"!A1:Z50") = "PPG", ROW(INDIRECT(B16&amp;"!A1:Z50")))), MIN(IF(INDIRECT(B16&amp;"!A1:Z50") = "PPG", COLUMN(INDIRECT(B16&amp;"!A1:Z50"))))+12), "")</f>
        <v/>
      </c>
      <c r="D16" s="98" t="str">
        <f t="array" aca="1" ref="D16" ca="1">IF(B16&lt;&gt;"", INDEX(INDIRECT(B16&amp;"!A1:Z50"), MIN(IF(INDIRECT(B16&amp;"!A1:Z50") = "GIRPI", ROW(INDIRECT(B16&amp;"!A1:Z50")))), MIN(IF(INDIRECT(B16&amp;"!A1:Z50") = "GIRPI", COLUMN(INDIRECT(B16&amp;"!A1:Z50"))))+12), "")</f>
        <v/>
      </c>
      <c r="E16" s="98" t="str">
        <f t="array" aca="1" ref="E16" ca="1">IF(B16&lt;&gt;"", INDEX(INDIRECT(B16&amp;"!A1:Z50"), MIN(IF(INDIRECT(B16&amp;"!A1:Z50") = "GONFREVILLE", ROW(INDIRECT(B16&amp;"!A1:Z50")))), MIN(IF(INDIRECT(B16&amp;"!A1:Z50") = "GONFREVILLE", COLUMN(INDIRECT(B16&amp;"!A1:Z50"))))+12), "")</f>
        <v/>
      </c>
      <c r="F16" s="98" t="str">
        <f t="array" aca="1" ref="F16" ca="1">IF(B16&lt;&gt;"", INDEX(INDIRECT(B16&amp;"!A1:Z50"), MIN(IF(INDIRECT(B16&amp;"!A1:Z50") = "HARFLEUR", ROW(INDIRECT(B16&amp;"!A1:Z50")))), MIN(IF(INDIRECT(B16&amp;"!A1:Z50") = "HARFLEUR", COLUMN(INDIRECT(B16&amp;"!A1:Z50"))))+12), "")</f>
        <v/>
      </c>
      <c r="G16" s="98" t="str">
        <f t="array" aca="1" ref="G16" ca="1">IF(B16&lt;&gt;"", INDEX(INDIRECT(B16&amp;"!A1:Z50"), MIN(IF(INDIRECT(B16&amp;"!A1:Z50") = "GAINNEVILLE", ROW(INDIRECT(B16&amp;"!A1:Z50")))), MIN(IF(INDIRECT(B16&amp;"!A1:Z50") = "GAINNEVILLE", COLUMN(INDIRECT(B16&amp;"!A1:Z50"))))+12), "")</f>
        <v/>
      </c>
      <c r="H16" s="98" t="str">
        <f t="array" aca="1" ref="H16" ca="1">IF(B16&lt;&gt;"", INDEX(INDIRECT(B16&amp;"!A1:Z50"), MIN(IF(INDIRECT(B16&amp;"!A1:Z50") = "CCI_ESTUAIRE", ROW(INDIRECT(B16&amp;"!A1:Z50")))), MIN(IF(INDIRECT(B16&amp;"!A1:Z50") = "CCI_ESTUAIRE", COLUMN(INDIRECT(B16&amp;"!A1:Z50"))))+12), "")</f>
        <v/>
      </c>
      <c r="I16" s="98" t="str">
        <f t="array" aca="1" ref="I16" ca="1">IF(B16&lt;&gt;"", INDEX(INDIRECT(B16&amp;"!A1:Z50"), MIN(IF(INDIRECT(B16&amp;"!A1:Z50") = "HAVRE_METRO", ROW(INDIRECT(B16&amp;"!A1:Z50")))), MIN(IF(INDIRECT(B16&amp;"!A1:Z50") = "HAVRE_METRO", COLUMN(INDIRECT(B16&amp;"!A1:Z50"))))+12), "")</f>
        <v/>
      </c>
      <c r="J16" s="98" t="str">
        <f t="array" aca="1" ref="J16" ca="1">IF(B16&lt;&gt;"", INDEX(INDIRECT(B16&amp;"!A1:Z50"), MIN(IF(INDIRECT(B16&amp;"!A1:Z50") = "MONTIVILLIERS", ROW(INDIRECT(B16&amp;"!A1:Z50")))), MIN(IF(INDIRECT(B16&amp;"!A1:Z50") = "MONTIVILLIERS", COLUMN(INDIRECT(B16&amp;"!A1:Z50"))))+12), "")</f>
        <v/>
      </c>
      <c r="K16" s="98" t="str">
        <f t="array" aca="1" ref="K16" ca="1">IF(B16&lt;&gt;"", INDEX(INDIRECT(B16&amp;"!A1:Z50"), MIN(IF(INDIRECT(B16&amp;"!A1:Z50") = "COFFEA", ROW(INDIRECT(B16&amp;"!A1:Z50")))), MIN(IF(INDIRECT(B16&amp;"!A1:Z50") = "COFFEA", COLUMN(INDIRECT(B16&amp;"!A1:Z50"))))+12), "")</f>
        <v/>
      </c>
      <c r="L16" s="98" t="str">
        <f t="array" aca="1" ref="L16" ca="1">IF(B16&lt;&gt;"", INDEX(INDIRECT(B16&amp;"!A1:Z50"), MIN(IF(INDIRECT(B16&amp;"!A1:Z50") = "DIEUZY", ROW(INDIRECT(B16&amp;"!A1:Z50")))), MIN(IF(INDIRECT(B16&amp;"!A1:Z50") = "DIEUZY", COLUMN(INDIRECT(B16&amp;"!A1:Z50"))))+12), "")</f>
        <v/>
      </c>
      <c r="M16" s="98" t="str">
        <f t="array" aca="1" ref="M16" ca="1">IF(B16&lt;&gt;"", INDEX(INDIRECT(B16&amp;"!A1:Z50"), MIN(IF(INDIRECT(B16&amp;"!A1:Z50") = "METAL_THERMIE", ROW(INDIRECT(B16&amp;"!A1:Z50")))), MIN(IF(INDIRECT(B16&amp;"!A1:Z50") = "METAL_THERMIE", COLUMN(INDIRECT(B16&amp;"!A1:Z50"))))+12), "")</f>
        <v/>
      </c>
      <c r="N16" s="98" t="str">
        <f t="array" aca="1" ref="N16" ca="1">IF(B16&lt;&gt;"", INDEX(INDIRECT(B16&amp;"!A1:Z50"), MIN(IF(INDIRECT(B16&amp;"!A1:Z50") = "EUROVIA", ROW(INDIRECT(B16&amp;"!A1:Z50")))), MIN(IF(INDIRECT(B16&amp;"!A1:Z50") = "EUROVIA", COLUMN(INDIRECT(B16&amp;"!A1:Z50"))))+12), "")</f>
        <v/>
      </c>
      <c r="O16" s="98" t="str">
        <f t="array" aca="1" ref="O16" ca="1">IF(B16&lt;&gt;"", INDEX(INDIRECT(B16&amp;"!A1:Z50"), MIN(IF(INDIRECT(B16&amp;"!A1:Z50") = "CE_TOTAL", ROW(INDIRECT(B16&amp;"!A1:Z50")))), MIN(IF(INDIRECT(B16&amp;"!A1:Z50") = "CE_TOTAL", COLUMN(INDIRECT(B16&amp;"!A1:Z50"))))+12), "")</f>
        <v/>
      </c>
      <c r="P16" s="98" t="str">
        <f t="array" aca="1" ref="P16" ca="1">IF(B16&lt;&gt;"", INDEX(INDIRECT(B16&amp;"!A1:Z50"), MIN(IF(INDIRECT(B16&amp;"!A1:Z50") = "ROGERVILLE", ROW(INDIRECT(B16&amp;"!A1:Z50")))), MIN(IF(INDIRECT(B16&amp;"!A1:Z50") = "ROGERVILLE", COLUMN(INDIRECT(B16&amp;"!A1:Z50"))))+12), "")</f>
        <v/>
      </c>
      <c r="Q16" s="99"/>
      <c r="R16" s="88"/>
      <c r="S16" s="105">
        <f t="shared" ca="1" si="0"/>
        <v>0</v>
      </c>
      <c r="T16" s="88"/>
      <c r="U16" s="88"/>
    </row>
    <row r="17" spans="1:17" ht="9.9499999999999993" customHeight="1" thickBot="1" x14ac:dyDescent="0.3"/>
    <row r="18" spans="1:17" ht="15.75" thickBot="1" x14ac:dyDescent="0.3">
      <c r="B18" s="100"/>
      <c r="C18" s="101">
        <f ca="1">SUMPRODUCT(C5:C16)</f>
        <v>5330.99</v>
      </c>
      <c r="D18" s="101">
        <f t="shared" ref="D18:Q18" ca="1" si="1">SUMPRODUCT(D5:D16)</f>
        <v>286.93</v>
      </c>
      <c r="E18" s="101">
        <f t="shared" ca="1" si="1"/>
        <v>0</v>
      </c>
      <c r="F18" s="101">
        <f t="shared" ca="1" si="1"/>
        <v>0</v>
      </c>
      <c r="G18" s="101">
        <f t="shared" ca="1" si="1"/>
        <v>0</v>
      </c>
      <c r="H18" s="101">
        <f t="shared" ca="1" si="1"/>
        <v>0</v>
      </c>
      <c r="I18" s="101">
        <f t="shared" ca="1" si="1"/>
        <v>0</v>
      </c>
      <c r="J18" s="101">
        <f t="shared" ca="1" si="1"/>
        <v>0</v>
      </c>
      <c r="K18" s="101">
        <f t="shared" ca="1" si="1"/>
        <v>0</v>
      </c>
      <c r="L18" s="101">
        <f t="shared" ca="1" si="1"/>
        <v>0</v>
      </c>
      <c r="M18" s="101">
        <f t="shared" ca="1" si="1"/>
        <v>0</v>
      </c>
      <c r="N18" s="101">
        <f t="shared" ca="1" si="1"/>
        <v>0</v>
      </c>
      <c r="O18" s="101">
        <f t="shared" ca="1" si="1"/>
        <v>587.91</v>
      </c>
      <c r="P18" s="101">
        <f t="shared" ca="1" si="1"/>
        <v>0</v>
      </c>
      <c r="Q18" s="101">
        <f t="shared" si="1"/>
        <v>0</v>
      </c>
    </row>
    <row r="20" spans="1:17" ht="20.100000000000001" customHeight="1" x14ac:dyDescent="0.25">
      <c r="B20" s="119" t="s">
        <v>191</v>
      </c>
      <c r="C20" s="120"/>
      <c r="E20" s="121">
        <f ca="1">SUM(C22)/SUM(C21)</f>
        <v>3.2662263157894736E-2</v>
      </c>
      <c r="F20" s="121"/>
      <c r="H20" s="114" t="s">
        <v>26</v>
      </c>
    </row>
    <row r="21" spans="1:17" ht="15" customHeight="1" x14ac:dyDescent="0.25">
      <c r="B21" s="106" t="s">
        <v>192</v>
      </c>
      <c r="C21" s="107">
        <v>190000</v>
      </c>
      <c r="E21" s="121"/>
      <c r="F21" s="121"/>
    </row>
    <row r="22" spans="1:17" ht="15" customHeight="1" x14ac:dyDescent="0.25">
      <c r="A22" s="109">
        <v>0</v>
      </c>
      <c r="B22" s="106" t="s">
        <v>193</v>
      </c>
      <c r="C22" s="108">
        <f ca="1">SUM(S5:S16)</f>
        <v>6205.83</v>
      </c>
      <c r="D22" s="109">
        <f ca="1">SUM(C22)/SUM(C21)</f>
        <v>3.2662263157894736E-2</v>
      </c>
      <c r="E22" s="121"/>
      <c r="F22" s="121"/>
    </row>
    <row r="23" spans="1:17" ht="15" customHeight="1" x14ac:dyDescent="0.25">
      <c r="A23" s="109">
        <v>0.75</v>
      </c>
      <c r="B23" s="110" t="s">
        <v>194</v>
      </c>
      <c r="C23" s="111">
        <f ca="1">IF(AND($D$22&gt;=A22, $D$22&lt;A23), $D$22, "")</f>
        <v>3.2662263157894736E-2</v>
      </c>
      <c r="E23" s="121"/>
      <c r="F23" s="121"/>
    </row>
    <row r="24" spans="1:17" ht="15" customHeight="1" x14ac:dyDescent="0.25">
      <c r="A24" s="109">
        <v>0.9</v>
      </c>
      <c r="B24" s="110" t="s">
        <v>195</v>
      </c>
      <c r="C24" s="111" t="str">
        <f ca="1">IF(AND($D$22&gt;=A23, $D$22&lt;A24), $D$22, "")</f>
        <v/>
      </c>
      <c r="E24" s="121"/>
      <c r="F24" s="121"/>
    </row>
    <row r="25" spans="1:17" ht="15" customHeight="1" x14ac:dyDescent="0.25">
      <c r="A25" s="109">
        <v>1</v>
      </c>
      <c r="B25" s="110" t="s">
        <v>196</v>
      </c>
      <c r="C25" s="111" t="str">
        <f ca="1">IF(AND($D$22&gt;=A24, $D$22&lt;A25), $D$22, "")</f>
        <v/>
      </c>
      <c r="E25" s="121"/>
      <c r="F25" s="121"/>
    </row>
    <row r="26" spans="1:17" ht="15" customHeight="1" x14ac:dyDescent="0.25">
      <c r="B26" s="112" t="s">
        <v>197</v>
      </c>
      <c r="C26" s="113">
        <f ca="1">IFERROR(100%-SUM(C23:C25), "")</f>
        <v>0.96733773684210522</v>
      </c>
      <c r="E26" s="121"/>
      <c r="F26" s="121"/>
    </row>
  </sheetData>
  <mergeCells count="3">
    <mergeCell ref="B2:S2"/>
    <mergeCell ref="B20:C20"/>
    <mergeCell ref="E20:F26"/>
  </mergeCells>
  <conditionalFormatting sqref="E20:F26">
    <cfRule type="expression" dxfId="2" priority="1">
      <formula>$C$25</formula>
    </cfRule>
    <cfRule type="expression" dxfId="1" priority="2">
      <formula>$B$24</formula>
    </cfRule>
    <cfRule type="expression" dxfId="0" priority="3">
      <formula>$C$23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clients!$B$3:$B$17</xm:f>
          </x14:formula1>
          <xm:sqref>H20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9" tint="-0.249977111117893"/>
  </sheetPr>
  <dimension ref="C1:O82"/>
  <sheetViews>
    <sheetView tabSelected="1" zoomScale="90" zoomScaleNormal="90" workbookViewId="0">
      <selection activeCell="G18" sqref="G18"/>
    </sheetView>
  </sheetViews>
  <sheetFormatPr baseColWidth="10" defaultColWidth="11.5703125" defaultRowHeight="15" x14ac:dyDescent="0.25"/>
  <cols>
    <col min="1" max="2" width="2.7109375" style="1" customWidth="1"/>
    <col min="3" max="4" width="18.710937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122" t="s">
        <v>3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4"/>
    </row>
    <row r="3" spans="3:15" ht="9.9499999999999993" customHeight="1" thickBot="1" x14ac:dyDescent="0.3"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3:15" ht="32.450000000000003" customHeight="1" thickBot="1" x14ac:dyDescent="0.3">
      <c r="C4" s="122" t="s">
        <v>176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4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52" t="s">
        <v>25</v>
      </c>
      <c r="D7" s="52" t="s">
        <v>36</v>
      </c>
      <c r="E7" s="53" t="s">
        <v>4</v>
      </c>
      <c r="F7" s="12" t="s">
        <v>162</v>
      </c>
      <c r="G7" s="11" t="s">
        <v>163</v>
      </c>
      <c r="H7" s="11" t="s">
        <v>46</v>
      </c>
      <c r="I7" s="10" t="s">
        <v>0</v>
      </c>
      <c r="J7" s="11" t="s">
        <v>1</v>
      </c>
      <c r="K7" s="10" t="s">
        <v>2</v>
      </c>
      <c r="L7" s="65" t="s">
        <v>180</v>
      </c>
      <c r="N7" s="59" t="s">
        <v>178</v>
      </c>
      <c r="O7" s="60" t="s">
        <v>179</v>
      </c>
    </row>
    <row r="8" spans="3:15" ht="15.75" x14ac:dyDescent="0.25">
      <c r="C8" s="49" t="s">
        <v>27</v>
      </c>
      <c r="D8" s="49" t="s">
        <v>22</v>
      </c>
      <c r="E8" s="54" t="str">
        <f ca="1">IF(D8="","",VLOOKUP(D8,INDIRECT("t_"&amp;C8),2,0))</f>
        <v>Naissance D16</v>
      </c>
      <c r="F8" s="48">
        <f ca="1">IF(D8="","",VLOOKUP(D8,INDIRECT("t_"&amp;C8),3,0))</f>
        <v>0</v>
      </c>
      <c r="G8" s="13">
        <v>254896</v>
      </c>
      <c r="H8" s="27"/>
      <c r="I8" s="14">
        <v>500</v>
      </c>
      <c r="J8" s="15">
        <f ca="1">IF(D8="","",VLOOKUP(D8,INDIRECT("t_"&amp;C8),4,0))</f>
        <v>0.16597000000000001</v>
      </c>
      <c r="K8" s="16">
        <f ca="1">IF(J8="","",I8*J8)</f>
        <v>82.984999999999999</v>
      </c>
      <c r="L8" s="64">
        <f ca="1">IF(K8="","",(K8*20%)+K8)</f>
        <v>99.581999999999994</v>
      </c>
      <c r="N8" s="57" t="str">
        <f t="array" ref="N8">IFERROR(INDEX($C$8:$C$77,SMALL(IF(FREQUENCY(IF($C$8:$C$77&lt;&gt;"",MATCH($C$8:$C$77,$C$8:$C$77,0)), ROW($C$8:$C$77)-ROW($C$8)+1),ROW($C$8:$C$77)-ROW($C$8)+1),ROWS(N$8:N8))),"")</f>
        <v>GIRPI</v>
      </c>
      <c r="O8" s="62">
        <f ca="1">IF(N8&lt;&gt;"",SUMIF($C$8:$C$77,N8,$K$8:$K$77),"")</f>
        <v>286.92313999999999</v>
      </c>
    </row>
    <row r="9" spans="3:15" ht="15.75" x14ac:dyDescent="0.25">
      <c r="C9" s="50" t="s">
        <v>27</v>
      </c>
      <c r="D9" s="50" t="s">
        <v>74</v>
      </c>
      <c r="E9" s="55" t="str">
        <f ca="1">IF(D9="","",VLOOKUP(D9,INDIRECT("t_"&amp;C9),2,0))</f>
        <v>Naissance D25 ardoise</v>
      </c>
      <c r="F9" s="48">
        <f ca="1">IF(D9="","",VLOOKUP(D9,INDIRECT("t_"&amp;C9),3,0))</f>
        <v>0</v>
      </c>
      <c r="G9" s="13">
        <v>421578</v>
      </c>
      <c r="H9" s="28"/>
      <c r="I9" s="17">
        <v>354</v>
      </c>
      <c r="J9" s="15">
        <f ca="1">IF(D9="","",VLOOKUP(D9,INDIRECT("t_"&amp;C9),4,0))</f>
        <v>0.17779</v>
      </c>
      <c r="K9" s="16">
        <f ca="1">IF(J9="","",I9*J9)</f>
        <v>62.937660000000001</v>
      </c>
      <c r="L9" s="64">
        <f ca="1">IF(K9="","",(K9*20%)+K9)</f>
        <v>75.525192000000004</v>
      </c>
      <c r="N9" s="57" t="str">
        <f t="array" ref="N9">IFERROR(INDEX($C$8:$C$77,SMALL(IF(FREQUENCY(IF($C$8:$C$77&lt;&gt;"",MATCH($C$8:$C$77,$C$8:$C$77,0)), ROW($C$8:$C$77)-ROW($C$8)+1),ROW($C$8:$C$77)-ROW($C$8)+1),ROWS(N$8:N9))),"")</f>
        <v>CE_TOTAL</v>
      </c>
      <c r="O9" s="62">
        <f t="shared" ref="O9:O52" ca="1" si="0">IF(N9&lt;&gt;"",SUMIF($C$8:$C$77,N9,$K$8:$K$77),"")</f>
        <v>587.91</v>
      </c>
    </row>
    <row r="10" spans="3:15" ht="15.75" x14ac:dyDescent="0.25">
      <c r="C10" s="50" t="s">
        <v>27</v>
      </c>
      <c r="D10" s="50" t="s">
        <v>154</v>
      </c>
      <c r="E10" s="55" t="str">
        <f ca="1">IF(D10="","",VLOOKUP(D10,INDIRECT("t_"&amp;C10),2,0))</f>
        <v>Manchon double D135</v>
      </c>
      <c r="F10" s="48">
        <f ca="1">IF(D10="","",VLOOKUP(D10,INDIRECT("t_"&amp;C10),3,0))</f>
        <v>0</v>
      </c>
      <c r="G10" s="13">
        <v>965214</v>
      </c>
      <c r="H10" s="28"/>
      <c r="I10" s="17">
        <v>254</v>
      </c>
      <c r="J10" s="15">
        <f ca="1">IF(D10="","",VLOOKUP(D10,INDIRECT("t_"&amp;C10),4,0))</f>
        <v>0.55511999999999995</v>
      </c>
      <c r="K10" s="16">
        <f ca="1">IF(J10="","",I10*J10)</f>
        <v>141.00047999999998</v>
      </c>
      <c r="L10" s="64">
        <f ca="1">IF(K10="","",(K10*20%)+K10)</f>
        <v>169.20057599999998</v>
      </c>
      <c r="N10" s="57" t="str">
        <f t="array" ref="N10">IFERROR(INDEX($C$8:$C$77,SMALL(IF(FREQUENCY(IF($C$8:$C$77&lt;&gt;"",MATCH($C$8:$C$77,$C$8:$C$77,0)), ROW($C$8:$C$77)-ROW($C$8)+1),ROW($C$8:$C$77)-ROW($C$8)+1),ROWS(N$8:N10))),"")</f>
        <v>PPG</v>
      </c>
      <c r="O10" s="62">
        <f t="shared" ca="1" si="0"/>
        <v>5330.9849999999997</v>
      </c>
    </row>
    <row r="11" spans="3:15" ht="15.75" x14ac:dyDescent="0.25">
      <c r="C11" s="50" t="s">
        <v>50</v>
      </c>
      <c r="D11" s="50" t="s">
        <v>51</v>
      </c>
      <c r="E11" s="55" t="str">
        <f ca="1">IF(D11="","",VLOOKUP(D11,INDIRECT("t_"&amp;C11),2,0))</f>
        <v>Emballage cadeaux sur site</v>
      </c>
      <c r="F11" s="48">
        <f ca="1">IF(D11="","",VLOOKUP(D11,INDIRECT("t_"&amp;C11),3,0))</f>
        <v>202200200</v>
      </c>
      <c r="G11" s="13"/>
      <c r="H11" s="28"/>
      <c r="I11" s="17">
        <v>3</v>
      </c>
      <c r="J11" s="15">
        <f ca="1">IF(D11="","",VLOOKUP(D11,INDIRECT("t_"&amp;C11),4,0))</f>
        <v>195.97</v>
      </c>
      <c r="K11" s="16">
        <f ca="1">IF(J11="","",I11*J11)</f>
        <v>587.91</v>
      </c>
      <c r="L11" s="64">
        <f ca="1">IF(K11="","",(K11*20%)+K11)</f>
        <v>705.49199999999996</v>
      </c>
      <c r="N11" s="57" t="str">
        <f t="array" ref="N11">IFERROR(INDEX($C$8:$C$77,SMALL(IF(FREQUENCY(IF($C$8:$C$77&lt;&gt;"",MATCH($C$8:$C$77,$C$8:$C$77,0)), ROW($C$8:$C$77)-ROW($C$8)+1),ROW($C$8:$C$77)-ROW($C$8)+1),ROWS(N$8:N11))),"")</f>
        <v/>
      </c>
      <c r="O11" s="62" t="str">
        <f t="shared" si="0"/>
        <v/>
      </c>
    </row>
    <row r="12" spans="3:15" ht="15.75" x14ac:dyDescent="0.25">
      <c r="C12" s="50" t="s">
        <v>26</v>
      </c>
      <c r="D12" s="50" t="s">
        <v>37</v>
      </c>
      <c r="E12" s="55" t="str">
        <f ca="1">IF(D12="","",VLOOKUP(D12,INDIRECT("t_"&amp;C12),2,0))</f>
        <v>Prestation sur site</v>
      </c>
      <c r="F12" s="48">
        <f ca="1">IF(D12="","",VLOOKUP(D12,INDIRECT("t_"&amp;C12),3,0))</f>
        <v>202100171</v>
      </c>
      <c r="G12" s="13"/>
      <c r="H12" s="28"/>
      <c r="I12" s="17">
        <v>11</v>
      </c>
      <c r="J12" s="15">
        <f ca="1">IF(D12="","",VLOOKUP(D12,INDIRECT("t_"&amp;C12),4,0))</f>
        <v>441.73500000000001</v>
      </c>
      <c r="K12" s="16">
        <f ca="1">IF(J12="","",I12*J12)</f>
        <v>4859.085</v>
      </c>
      <c r="L12" s="64">
        <f ca="1">IF(K12="","",(K12*20%)+K12)</f>
        <v>5830.902</v>
      </c>
      <c r="N12" s="57" t="str">
        <f t="array" ref="N12">IFERROR(INDEX($C$8:$C$77,SMALL(IF(FREQUENCY(IF($C$8:$C$77&lt;&gt;"",MATCH($C$8:$C$77,$C$8:$C$77,0)), ROW($C$8:$C$77)-ROW($C$8)+1),ROW($C$8:$C$77)-ROW($C$8)+1),ROWS(N$8:N12))),"")</f>
        <v/>
      </c>
      <c r="O12" s="62" t="str">
        <f t="shared" si="0"/>
        <v/>
      </c>
    </row>
    <row r="13" spans="3:15" ht="15.75" x14ac:dyDescent="0.25">
      <c r="C13" s="50" t="s">
        <v>26</v>
      </c>
      <c r="D13" s="50" t="s">
        <v>10</v>
      </c>
      <c r="E13" s="55" t="str">
        <f ca="1">IF(D13="","",VLOOKUP(D13,INDIRECT("t_"&amp;C13),2,0))</f>
        <v>Cartons TUK</v>
      </c>
      <c r="F13" s="48">
        <f ca="1">IF(D13="","",VLOOKUP(D13,INDIRECT("t_"&amp;C13),3,0))</f>
        <v>202100171</v>
      </c>
      <c r="G13" s="13"/>
      <c r="H13" s="28"/>
      <c r="I13" s="17">
        <v>258</v>
      </c>
      <c r="J13" s="15">
        <f ca="1">IF(D13="","",VLOOKUP(D13,INDIRECT("t_"&amp;C13),4,0))</f>
        <v>1.04</v>
      </c>
      <c r="K13" s="16">
        <f ca="1">IF(J13="","",I13*J13)</f>
        <v>268.32</v>
      </c>
      <c r="L13" s="64">
        <f ca="1">IF(K13="","",(K13*20%)+K13)</f>
        <v>321.98399999999998</v>
      </c>
      <c r="N13" s="57" t="str">
        <f t="array" ref="N13">IFERROR(INDEX($C$8:$C$77,SMALL(IF(FREQUENCY(IF($C$8:$C$77&lt;&gt;"",MATCH($C$8:$C$77,$C$8:$C$77,0)), ROW($C$8:$C$77)-ROW($C$8)+1),ROW($C$8:$C$77)-ROW($C$8)+1),ROWS(N$8:N13))),"")</f>
        <v/>
      </c>
      <c r="O13" s="62" t="str">
        <f t="shared" si="0"/>
        <v/>
      </c>
    </row>
    <row r="14" spans="3:15" ht="15.75" x14ac:dyDescent="0.25">
      <c r="C14" s="50" t="s">
        <v>26</v>
      </c>
      <c r="D14" s="50" t="s">
        <v>6</v>
      </c>
      <c r="E14" s="55" t="str">
        <f ca="1">IF(D14="","",VLOOKUP(D14,INDIRECT("t_"&amp;C14),2,0))</f>
        <v>Transport simple</v>
      </c>
      <c r="F14" s="48">
        <f ca="1">IF(D14="","",VLOOKUP(D14,INDIRECT("t_"&amp;C14),3,0))</f>
        <v>202200106</v>
      </c>
      <c r="G14" s="13"/>
      <c r="H14" s="28"/>
      <c r="I14" s="17">
        <v>9</v>
      </c>
      <c r="J14" s="15">
        <f ca="1">IF(D14="","",VLOOKUP(D14,INDIRECT("t_"&amp;C14),4,0))</f>
        <v>15.66</v>
      </c>
      <c r="K14" s="16">
        <f ca="1">IF(J14="","",I14*J14)</f>
        <v>140.94</v>
      </c>
      <c r="L14" s="64">
        <f ca="1">IF(K14="","",(K14*20%)+K14)</f>
        <v>169.12799999999999</v>
      </c>
      <c r="N14" s="57" t="str">
        <f t="array" ref="N14">IFERROR(INDEX($C$8:$C$77,SMALL(IF(FREQUENCY(IF($C$8:$C$77&lt;&gt;"",MATCH($C$8:$C$77,$C$8:$C$77,0)), ROW($C$8:$C$77)-ROW($C$8)+1),ROW($C$8:$C$77)-ROW($C$8)+1),ROWS(N$8:N14))),"")</f>
        <v/>
      </c>
      <c r="O14" s="62" t="str">
        <f t="shared" si="0"/>
        <v/>
      </c>
    </row>
    <row r="15" spans="3:15" ht="15.75" x14ac:dyDescent="0.25">
      <c r="C15" s="50" t="s">
        <v>26</v>
      </c>
      <c r="D15" s="50" t="s">
        <v>207</v>
      </c>
      <c r="E15" s="55" t="str">
        <f ca="1">IF(D15="","",VLOOKUP(D15,INDIRECT("t_"&amp;C15),2,0))</f>
        <v>Transport supplémentaire</v>
      </c>
      <c r="F15" s="48">
        <f ca="1">IF(D15="","",VLOOKUP(D15,INDIRECT("t_"&amp;C15),3,0))</f>
        <v>202200106</v>
      </c>
      <c r="G15" s="13"/>
      <c r="H15" s="28"/>
      <c r="I15" s="17">
        <v>2</v>
      </c>
      <c r="J15" s="15">
        <f ca="1">IF(D15="","",VLOOKUP(D15,INDIRECT("t_"&amp;C15),4,0))</f>
        <v>31.32</v>
      </c>
      <c r="K15" s="16">
        <f ca="1">IF(J15="","",I15*J15)</f>
        <v>62.64</v>
      </c>
      <c r="L15" s="64">
        <f ca="1">IF(K15="","",(K15*20%)+K15)</f>
        <v>75.168000000000006</v>
      </c>
      <c r="N15" s="57" t="str">
        <f t="array" ref="N15">IFERROR(INDEX($C$8:$C$77,SMALL(IF(FREQUENCY(IF($C$8:$C$77&lt;&gt;"",MATCH($C$8:$C$77,$C$8:$C$77,0)), ROW($C$8:$C$77)-ROW($C$8)+1),ROW($C$8:$C$77)-ROW($C$8)+1),ROWS(N$8:N15))),"")</f>
        <v/>
      </c>
      <c r="O15" s="62" t="str">
        <f t="shared" si="0"/>
        <v/>
      </c>
    </row>
    <row r="16" spans="3:15" ht="15.75" x14ac:dyDescent="0.25">
      <c r="C16" s="50"/>
      <c r="D16" s="50"/>
      <c r="E16" s="55" t="str">
        <f ca="1">IF(D16="","",VLOOKUP(D16,INDIRECT("t_"&amp;C16),2,0))</f>
        <v/>
      </c>
      <c r="F16" s="48" t="str">
        <f ca="1">IF(D16="","",VLOOKUP(D16,INDIRECT("t_"&amp;C16),3,0))</f>
        <v/>
      </c>
      <c r="G16" s="13"/>
      <c r="H16" s="28"/>
      <c r="I16" s="17"/>
      <c r="J16" s="15" t="str">
        <f ca="1">IF(D16="","",VLOOKUP(D16,INDIRECT("t_"&amp;C16),4,0))</f>
        <v/>
      </c>
      <c r="K16" s="16" t="str">
        <f ca="1">IF(J16="","",I16*J16)</f>
        <v/>
      </c>
      <c r="L16" s="64" t="str">
        <f ca="1">IF(K16="","",(K16*20%)+K16)</f>
        <v/>
      </c>
      <c r="N16" s="57" t="str">
        <f t="array" ref="N16">IFERROR(INDEX($C$8:$C$77,SMALL(IF(FREQUENCY(IF($C$8:$C$77&lt;&gt;"",MATCH($C$8:$C$77,$C$8:$C$77,0)), ROW($C$8:$C$77)-ROW($C$8)+1),ROW($C$8:$C$77)-ROW($C$8)+1),ROWS(N$8:N16))),"")</f>
        <v/>
      </c>
      <c r="O16" s="62" t="str">
        <f t="shared" si="0"/>
        <v/>
      </c>
    </row>
    <row r="17" spans="3:15" ht="15.75" x14ac:dyDescent="0.25">
      <c r="C17" s="50"/>
      <c r="D17" s="50"/>
      <c r="E17" s="55" t="str">
        <f ca="1">IF(D17="","",VLOOKUP(D17,INDIRECT("t_"&amp;C17),2,0))</f>
        <v/>
      </c>
      <c r="F17" s="48" t="str">
        <f ca="1">IF(D17="","",VLOOKUP(D17,INDIRECT("t_"&amp;C17),3,0))</f>
        <v/>
      </c>
      <c r="G17" s="13"/>
      <c r="H17" s="28"/>
      <c r="I17" s="17"/>
      <c r="J17" s="15" t="str">
        <f ca="1">IF(D17="","",VLOOKUP(D17,INDIRECT("t_"&amp;C17),4,0))</f>
        <v/>
      </c>
      <c r="K17" s="16" t="str">
        <f ca="1">IF(J17="","",I17*J17)</f>
        <v/>
      </c>
      <c r="L17" s="64" t="str">
        <f ca="1">IF(K17="","",(K17*20%)+K17)</f>
        <v/>
      </c>
      <c r="N17" s="57" t="str">
        <f t="array" ref="N17">IFERROR(INDEX($C$8:$C$77,SMALL(IF(FREQUENCY(IF($C$8:$C$77&lt;&gt;"",MATCH($C$8:$C$77,$C$8:$C$77,0)), ROW($C$8:$C$77)-ROW($C$8)+1),ROW($C$8:$C$77)-ROW($C$8)+1),ROWS(N$8:N17))),"")</f>
        <v/>
      </c>
      <c r="O17" s="62" t="str">
        <f t="shared" si="0"/>
        <v/>
      </c>
    </row>
    <row r="18" spans="3:15" ht="15.75" x14ac:dyDescent="0.25">
      <c r="C18" s="50"/>
      <c r="D18" s="50"/>
      <c r="E18" s="55" t="str">
        <f ca="1">IF(D18="","",VLOOKUP(D18,INDIRECT("t_"&amp;C18),2,0))</f>
        <v/>
      </c>
      <c r="F18" s="48" t="str">
        <f ca="1">IF(D18="","",VLOOKUP(D18,INDIRECT("t_"&amp;C18),3,0))</f>
        <v/>
      </c>
      <c r="G18" s="13"/>
      <c r="H18" s="28"/>
      <c r="I18" s="17"/>
      <c r="J18" s="15" t="str">
        <f ca="1">IF(D18="","",VLOOKUP(D18,INDIRECT("t_"&amp;C18),4,0))</f>
        <v/>
      </c>
      <c r="K18" s="16" t="str">
        <f ca="1">IF(J18="","",I18*J18)</f>
        <v/>
      </c>
      <c r="L18" s="64" t="str">
        <f ca="1">IF(K18="","",(K18*20%)+K18)</f>
        <v/>
      </c>
      <c r="N18" s="57" t="str">
        <f t="array" ref="N18">IFERROR(INDEX($C$8:$C$77,SMALL(IF(FREQUENCY(IF($C$8:$C$77&lt;&gt;"",MATCH($C$8:$C$77,$C$8:$C$77,0)), ROW($C$8:$C$77)-ROW($C$8)+1),ROW($C$8:$C$77)-ROW($C$8)+1),ROWS(N$8:N18))),"")</f>
        <v/>
      </c>
      <c r="O18" s="62" t="str">
        <f t="shared" ref="O18:O24" si="1">IF(N18&lt;&gt;"",SUMIF($C$8:$C$77,N18,$K$8:$K$77),"")</f>
        <v/>
      </c>
    </row>
    <row r="19" spans="3:15" ht="15.75" x14ac:dyDescent="0.25">
      <c r="C19" s="50"/>
      <c r="D19" s="50"/>
      <c r="E19" s="55" t="str">
        <f ca="1">IF(D19="","",VLOOKUP(D19,INDIRECT("t_"&amp;C19),2,0))</f>
        <v/>
      </c>
      <c r="F19" s="48" t="str">
        <f ca="1">IF(D19="","",VLOOKUP(D19,INDIRECT("t_"&amp;C19),3,0))</f>
        <v/>
      </c>
      <c r="G19" s="13"/>
      <c r="H19" s="28"/>
      <c r="I19" s="17"/>
      <c r="J19" s="15" t="str">
        <f ca="1">IF(D19="","",VLOOKUP(D19,INDIRECT("t_"&amp;C19),4,0))</f>
        <v/>
      </c>
      <c r="K19" s="16" t="str">
        <f ca="1">IF(J19="","",I19*J19)</f>
        <v/>
      </c>
      <c r="L19" s="64" t="str">
        <f ca="1">IF(K19="","",(K19*20%)+K19)</f>
        <v/>
      </c>
      <c r="N19" s="57" t="str">
        <f t="array" ref="N19">IFERROR(INDEX($C$8:$C$77,SMALL(IF(FREQUENCY(IF($C$8:$C$77&lt;&gt;"",MATCH($C$8:$C$77,$C$8:$C$77,0)), ROW($C$8:$C$77)-ROW($C$8)+1),ROW($C$8:$C$77)-ROW($C$8)+1),ROWS(N$8:N19))),"")</f>
        <v/>
      </c>
      <c r="O19" s="62" t="str">
        <f t="shared" si="1"/>
        <v/>
      </c>
    </row>
    <row r="20" spans="3:15" ht="15.75" x14ac:dyDescent="0.25">
      <c r="C20" s="50"/>
      <c r="D20" s="50"/>
      <c r="E20" s="55" t="str">
        <f ca="1">IF(D20="","",VLOOKUP(D20,INDIRECT("t_"&amp;C20),2,0))</f>
        <v/>
      </c>
      <c r="F20" s="48" t="str">
        <f ca="1">IF(D20="","",VLOOKUP(D20,INDIRECT("t_"&amp;C20),3,0))</f>
        <v/>
      </c>
      <c r="G20" s="13"/>
      <c r="H20" s="28"/>
      <c r="I20" s="17"/>
      <c r="J20" s="15" t="str">
        <f ca="1">IF(D20="","",VLOOKUP(D20,INDIRECT("t_"&amp;C20),4,0))</f>
        <v/>
      </c>
      <c r="K20" s="16" t="str">
        <f ca="1">IF(J20="","",I20*J20)</f>
        <v/>
      </c>
      <c r="L20" s="64" t="str">
        <f ca="1">IF(K20="","",(K20*20%)+K20)</f>
        <v/>
      </c>
      <c r="N20" s="57" t="str">
        <f t="array" ref="N20">IFERROR(INDEX($C$8:$C$77,SMALL(IF(FREQUENCY(IF($C$8:$C$77&lt;&gt;"",MATCH($C$8:$C$77,$C$8:$C$77,0)), ROW($C$8:$C$77)-ROW($C$8)+1),ROW($C$8:$C$77)-ROW($C$8)+1),ROWS(N$8:N20))),"")</f>
        <v/>
      </c>
      <c r="O20" s="62" t="str">
        <f t="shared" si="1"/>
        <v/>
      </c>
    </row>
    <row r="21" spans="3:15" ht="15.75" x14ac:dyDescent="0.25">
      <c r="C21" s="50"/>
      <c r="D21" s="50"/>
      <c r="E21" s="55" t="str">
        <f ca="1">IF(D21="","",VLOOKUP(D21,INDIRECT("t_"&amp;C21),2,0))</f>
        <v/>
      </c>
      <c r="F21" s="48" t="str">
        <f ca="1">IF(D21="","",VLOOKUP(D21,INDIRECT("t_"&amp;C21),3,0))</f>
        <v/>
      </c>
      <c r="G21" s="13"/>
      <c r="H21" s="28"/>
      <c r="I21" s="17"/>
      <c r="J21" s="15" t="str">
        <f ca="1">IF(D21="","",VLOOKUP(D21,INDIRECT("t_"&amp;C21),4,0))</f>
        <v/>
      </c>
      <c r="K21" s="16" t="str">
        <f ca="1">IF(J21="","",I21*J21)</f>
        <v/>
      </c>
      <c r="L21" s="64" t="str">
        <f ca="1">IF(K21="","",(K21*20%)+K21)</f>
        <v/>
      </c>
      <c r="N21" s="57" t="str">
        <f t="array" ref="N21">IFERROR(INDEX($C$8:$C$77,SMALL(IF(FREQUENCY(IF($C$8:$C$77&lt;&gt;"",MATCH($C$8:$C$77,$C$8:$C$77,0)), ROW($C$8:$C$77)-ROW($C$8)+1),ROW($C$8:$C$77)-ROW($C$8)+1),ROWS(N$8:N21))),"")</f>
        <v/>
      </c>
      <c r="O21" s="62" t="str">
        <f t="shared" si="1"/>
        <v/>
      </c>
    </row>
    <row r="22" spans="3:15" ht="15.75" x14ac:dyDescent="0.25">
      <c r="C22" s="50"/>
      <c r="D22" s="50"/>
      <c r="E22" s="55" t="str">
        <f ca="1">IF(D22="","",VLOOKUP(D22,INDIRECT("t_"&amp;C22),2,0))</f>
        <v/>
      </c>
      <c r="F22" s="48" t="str">
        <f ca="1">IF(D22="","",VLOOKUP(D22,INDIRECT("t_"&amp;C22),3,0))</f>
        <v/>
      </c>
      <c r="G22" s="13"/>
      <c r="H22" s="28"/>
      <c r="I22" s="17"/>
      <c r="J22" s="15" t="str">
        <f ca="1">IF(D22="","",VLOOKUP(D22,INDIRECT("t_"&amp;C22),4,0))</f>
        <v/>
      </c>
      <c r="K22" s="16" t="str">
        <f ca="1">IF(J22="","",I22*J22)</f>
        <v/>
      </c>
      <c r="L22" s="64" t="str">
        <f ca="1">IF(K22="","",(K22*20%)+K22)</f>
        <v/>
      </c>
      <c r="N22" s="57" t="str">
        <f t="array" ref="N22">IFERROR(INDEX($C$8:$C$77,SMALL(IF(FREQUENCY(IF($C$8:$C$77&lt;&gt;"",MATCH($C$8:$C$77,$C$8:$C$77,0)), ROW($C$8:$C$77)-ROW($C$8)+1),ROW($C$8:$C$77)-ROW($C$8)+1),ROWS(N$8:N22))),"")</f>
        <v/>
      </c>
      <c r="O22" s="62" t="str">
        <f t="shared" si="1"/>
        <v/>
      </c>
    </row>
    <row r="23" spans="3:15" ht="15.75" x14ac:dyDescent="0.25">
      <c r="C23" s="50"/>
      <c r="D23" s="50"/>
      <c r="E23" s="55" t="str">
        <f ca="1">IF(D23="","",VLOOKUP(D23,INDIRECT("t_"&amp;C23),2,0))</f>
        <v/>
      </c>
      <c r="F23" s="48" t="str">
        <f ca="1">IF(D23="","",VLOOKUP(D23,INDIRECT("t_"&amp;C23),3,0))</f>
        <v/>
      </c>
      <c r="G23" s="13"/>
      <c r="H23" s="28"/>
      <c r="I23" s="17"/>
      <c r="J23" s="15" t="str">
        <f ca="1">IF(D23="","",VLOOKUP(D23,INDIRECT("t_"&amp;C23),4,0))</f>
        <v/>
      </c>
      <c r="K23" s="16" t="str">
        <f ca="1">IF(J23="","",I23*J23)</f>
        <v/>
      </c>
      <c r="L23" s="64" t="str">
        <f ca="1">IF(K23="","",(K23*20%)+K23)</f>
        <v/>
      </c>
      <c r="N23" s="57" t="str">
        <f t="array" ref="N23">IFERROR(INDEX($C$8:$C$77,SMALL(IF(FREQUENCY(IF($C$8:$C$77&lt;&gt;"",MATCH($C$8:$C$77,$C$8:$C$77,0)), ROW($C$8:$C$77)-ROW($C$8)+1),ROW($C$8:$C$77)-ROW($C$8)+1),ROWS(N$8:N23))),"")</f>
        <v/>
      </c>
      <c r="O23" s="62" t="str">
        <f t="shared" si="1"/>
        <v/>
      </c>
    </row>
    <row r="24" spans="3:15" ht="15.75" x14ac:dyDescent="0.25">
      <c r="C24" s="50"/>
      <c r="D24" s="50"/>
      <c r="E24" s="55" t="str">
        <f ca="1">IF(D24="","",VLOOKUP(D24,INDIRECT("t_"&amp;C24),2,0))</f>
        <v/>
      </c>
      <c r="F24" s="48" t="str">
        <f ca="1">IF(D24="","",VLOOKUP(D24,INDIRECT("t_"&amp;C24),3,0))</f>
        <v/>
      </c>
      <c r="G24" s="13"/>
      <c r="H24" s="28"/>
      <c r="I24" s="17"/>
      <c r="J24" s="15" t="str">
        <f ca="1">IF(D24="","",VLOOKUP(D24,INDIRECT("t_"&amp;C24),4,0))</f>
        <v/>
      </c>
      <c r="K24" s="16" t="str">
        <f ca="1">IF(J24="","",I24*J24)</f>
        <v/>
      </c>
      <c r="L24" s="64" t="str">
        <f ca="1">IF(K24="","",(K24*20%)+K24)</f>
        <v/>
      </c>
      <c r="N24" s="57" t="str">
        <f t="array" ref="N24">IFERROR(INDEX($C$8:$C$77,SMALL(IF(FREQUENCY(IF($C$8:$C$77&lt;&gt;"",MATCH($C$8:$C$77,$C$8:$C$77,0)), ROW($C$8:$C$77)-ROW($C$8)+1),ROW($C$8:$C$77)-ROW($C$8)+1),ROWS(N$8:N24))),"")</f>
        <v/>
      </c>
      <c r="O24" s="62" t="str">
        <f t="shared" si="1"/>
        <v/>
      </c>
    </row>
    <row r="25" spans="3:15" ht="15.75" x14ac:dyDescent="0.25">
      <c r="C25" s="50"/>
      <c r="D25" s="50"/>
      <c r="E25" s="55" t="str">
        <f ca="1">IF(D25="","",VLOOKUP(D25,INDIRECT("t_"&amp;C25),2,0))</f>
        <v/>
      </c>
      <c r="F25" s="48" t="str">
        <f ca="1">IF(D25="","",VLOOKUP(D25,INDIRECT("t_"&amp;C25),3,0))</f>
        <v/>
      </c>
      <c r="G25" s="13"/>
      <c r="H25" s="28"/>
      <c r="I25" s="17"/>
      <c r="J25" s="15" t="str">
        <f ca="1">IF(D25="","",VLOOKUP(D25,INDIRECT("t_"&amp;C25),4,0))</f>
        <v/>
      </c>
      <c r="K25" s="16" t="str">
        <f ca="1">IF(J25="","",I25*J25)</f>
        <v/>
      </c>
      <c r="L25" s="64" t="str">
        <f ca="1">IF(K25="","",(K25*20%)+K25)</f>
        <v/>
      </c>
      <c r="N25" s="57" t="str">
        <f t="array" ref="N25">IFERROR(INDEX($C$8:$C$77,SMALL(IF(FREQUENCY(IF($C$8:$C$77&lt;&gt;"",MATCH($C$8:$C$77,$C$8:$C$77,0)), ROW($C$8:$C$77)-ROW($C$8)+1),ROW($C$8:$C$77)-ROW($C$8)+1),ROWS(N$8:N25))),"")</f>
        <v/>
      </c>
      <c r="O25" s="62" t="str">
        <f t="shared" si="0"/>
        <v/>
      </c>
    </row>
    <row r="26" spans="3:15" ht="15.75" x14ac:dyDescent="0.25">
      <c r="C26" s="50"/>
      <c r="D26" s="50"/>
      <c r="E26" s="55" t="str">
        <f ca="1">IF(D26="","",VLOOKUP(D26,INDIRECT("t_"&amp;C26),2,0))</f>
        <v/>
      </c>
      <c r="F26" s="48" t="str">
        <f ca="1">IF(D26="","",VLOOKUP(D26,INDIRECT("t_"&amp;C26),3,0))</f>
        <v/>
      </c>
      <c r="G26" s="13"/>
      <c r="H26" s="28"/>
      <c r="I26" s="17"/>
      <c r="J26" s="15" t="str">
        <f ca="1">IF(D26="","",VLOOKUP(D26,INDIRECT("t_"&amp;C26),4,0))</f>
        <v/>
      </c>
      <c r="K26" s="16" t="str">
        <f ca="1">IF(J26="","",I26*J26)</f>
        <v/>
      </c>
      <c r="L26" s="64" t="str">
        <f ca="1">IF(K26="","",(K26*20%)+K26)</f>
        <v/>
      </c>
      <c r="N26" s="57" t="str">
        <f t="array" ref="N26">IFERROR(INDEX($C$8:$C$77,SMALL(IF(FREQUENCY(IF($C$8:$C$77&lt;&gt;"",MATCH($C$8:$C$77,$C$8:$C$77,0)), ROW($C$8:$C$77)-ROW($C$8)+1),ROW($C$8:$C$77)-ROW($C$8)+1),ROWS(N$8:N26))),"")</f>
        <v/>
      </c>
      <c r="O26" s="62" t="str">
        <f t="shared" si="0"/>
        <v/>
      </c>
    </row>
    <row r="27" spans="3:15" ht="15.75" x14ac:dyDescent="0.25">
      <c r="C27" s="50"/>
      <c r="D27" s="50"/>
      <c r="E27" s="55" t="str">
        <f ca="1">IF(D27="","",VLOOKUP(D27,INDIRECT("t_"&amp;C27),2,0))</f>
        <v/>
      </c>
      <c r="F27" s="48" t="str">
        <f ca="1">IF(D27="","",VLOOKUP(D27,INDIRECT("t_"&amp;C27),3,0))</f>
        <v/>
      </c>
      <c r="G27" s="13"/>
      <c r="H27" s="28"/>
      <c r="I27" s="17"/>
      <c r="J27" s="15" t="str">
        <f ca="1">IF(D27="","",VLOOKUP(D27,INDIRECT("t_"&amp;C27),4,0))</f>
        <v/>
      </c>
      <c r="K27" s="16" t="str">
        <f ca="1">IF(J27="","",I27*J27)</f>
        <v/>
      </c>
      <c r="L27" s="64" t="str">
        <f ca="1">IF(K27="","",(K27*20%)+K27)</f>
        <v/>
      </c>
      <c r="N27" s="57" t="str">
        <f t="array" ref="N27">IFERROR(INDEX($C$8:$C$77,SMALL(IF(FREQUENCY(IF($C$8:$C$77&lt;&gt;"",MATCH($C$8:$C$77,$C$8:$C$77,0)), ROW($C$8:$C$77)-ROW($C$8)+1),ROW($C$8:$C$77)-ROW($C$8)+1),ROWS(N$8:N27))),"")</f>
        <v/>
      </c>
      <c r="O27" s="62" t="str">
        <f t="shared" si="0"/>
        <v/>
      </c>
    </row>
    <row r="28" spans="3:15" ht="15.75" x14ac:dyDescent="0.25">
      <c r="C28" s="50"/>
      <c r="D28" s="50"/>
      <c r="E28" s="55" t="str">
        <f ca="1">IF(D28="","",VLOOKUP(D28,INDIRECT("t_"&amp;C28),2,0))</f>
        <v/>
      </c>
      <c r="F28" s="48" t="str">
        <f ca="1">IF(D28="","",VLOOKUP(D28,INDIRECT("t_"&amp;C28),3,0))</f>
        <v/>
      </c>
      <c r="G28" s="13"/>
      <c r="H28" s="28"/>
      <c r="I28" s="17"/>
      <c r="J28" s="15" t="str">
        <f ca="1">IF(D28="","",VLOOKUP(D28,INDIRECT("t_"&amp;C28),4,0))</f>
        <v/>
      </c>
      <c r="K28" s="16" t="str">
        <f ca="1">IF(J28="","",I28*J28)</f>
        <v/>
      </c>
      <c r="L28" s="64" t="str">
        <f ca="1">IF(K28="","",(K28*20%)+K28)</f>
        <v/>
      </c>
      <c r="N28" s="57" t="str">
        <f t="array" ref="N28">IFERROR(INDEX($C$8:$C$77,SMALL(IF(FREQUENCY(IF($C$8:$C$77&lt;&gt;"",MATCH($C$8:$C$77,$C$8:$C$77,0)), ROW($C$8:$C$77)-ROW($C$8)+1),ROW($C$8:$C$77)-ROW($C$8)+1),ROWS(N$8:N28))),"")</f>
        <v/>
      </c>
      <c r="O28" s="62" t="str">
        <f t="shared" si="0"/>
        <v/>
      </c>
    </row>
    <row r="29" spans="3:15" ht="15.75" x14ac:dyDescent="0.25">
      <c r="C29" s="50"/>
      <c r="D29" s="50"/>
      <c r="E29" s="55" t="str">
        <f ca="1">IF(D29="","",VLOOKUP(D29,INDIRECT("t_"&amp;C29),2,0))</f>
        <v/>
      </c>
      <c r="F29" s="48" t="str">
        <f ca="1">IF(D29="","",VLOOKUP(D29,INDIRECT("t_"&amp;C29),3,0))</f>
        <v/>
      </c>
      <c r="G29" s="13"/>
      <c r="H29" s="28"/>
      <c r="I29" s="17"/>
      <c r="J29" s="15" t="str">
        <f ca="1">IF(D29="","",VLOOKUP(D29,INDIRECT("t_"&amp;C29),4,0))</f>
        <v/>
      </c>
      <c r="K29" s="16" t="str">
        <f ca="1">IF(J29="","",I29*J29)</f>
        <v/>
      </c>
      <c r="L29" s="64" t="str">
        <f ca="1">IF(K29="","",(K29*20%)+K29)</f>
        <v/>
      </c>
      <c r="N29" s="57" t="str">
        <f t="array" ref="N29">IFERROR(INDEX($C$8:$C$77,SMALL(IF(FREQUENCY(IF($C$8:$C$77&lt;&gt;"",MATCH($C$8:$C$77,$C$8:$C$77,0)), ROW($C$8:$C$77)-ROW($C$8)+1),ROW($C$8:$C$77)-ROW($C$8)+1),ROWS(N$8:N29))),"")</f>
        <v/>
      </c>
      <c r="O29" s="62" t="str">
        <f t="shared" si="0"/>
        <v/>
      </c>
    </row>
    <row r="30" spans="3:15" ht="15.75" x14ac:dyDescent="0.25">
      <c r="C30" s="50"/>
      <c r="D30" s="50"/>
      <c r="E30" s="55" t="str">
        <f ca="1">IF(D30="","",VLOOKUP(D30,INDIRECT("t_"&amp;C30),2,0))</f>
        <v/>
      </c>
      <c r="F30" s="48" t="str">
        <f ca="1">IF(D30="","",VLOOKUP(D30,INDIRECT("t_"&amp;C30),3,0))</f>
        <v/>
      </c>
      <c r="G30" s="13"/>
      <c r="H30" s="28"/>
      <c r="I30" s="17"/>
      <c r="J30" s="15" t="str">
        <f ca="1">IF(D30="","",VLOOKUP(D30,INDIRECT("t_"&amp;C30),4,0))</f>
        <v/>
      </c>
      <c r="K30" s="16" t="str">
        <f ca="1">IF(J30="","",I30*J30)</f>
        <v/>
      </c>
      <c r="L30" s="64" t="str">
        <f ca="1">IF(K30="","",(K30*20%)+K30)</f>
        <v/>
      </c>
      <c r="N30" s="57" t="str">
        <f t="array" ref="N30">IFERROR(INDEX($C$8:$C$77,SMALL(IF(FREQUENCY(IF($C$8:$C$77&lt;&gt;"",MATCH($C$8:$C$77,$C$8:$C$77,0)), ROW($C$8:$C$77)-ROW($C$8)+1),ROW($C$8:$C$77)-ROW($C$8)+1),ROWS(N$8:N30))),"")</f>
        <v/>
      </c>
      <c r="O30" s="62" t="str">
        <f t="shared" si="0"/>
        <v/>
      </c>
    </row>
    <row r="31" spans="3:15" ht="15.75" x14ac:dyDescent="0.25">
      <c r="C31" s="50"/>
      <c r="D31" s="50"/>
      <c r="E31" s="55" t="str">
        <f ca="1">IF(D31="","",VLOOKUP(D31,INDIRECT("t_"&amp;C31),2,0))</f>
        <v/>
      </c>
      <c r="F31" s="48" t="str">
        <f ca="1">IF(D31="","",VLOOKUP(D31,INDIRECT("t_"&amp;C31),3,0))</f>
        <v/>
      </c>
      <c r="G31" s="13"/>
      <c r="H31" s="28"/>
      <c r="I31" s="17"/>
      <c r="J31" s="15" t="str">
        <f ca="1">IF(D31="","",VLOOKUP(D31,INDIRECT("t_"&amp;C31),4,0))</f>
        <v/>
      </c>
      <c r="K31" s="16" t="str">
        <f ca="1">IF(J31="","",I31*J31)</f>
        <v/>
      </c>
      <c r="L31" s="64" t="str">
        <f ca="1">IF(K31="","",(K31*20%)+K31)</f>
        <v/>
      </c>
      <c r="N31" s="57" t="str">
        <f t="array" ref="N31">IFERROR(INDEX($C$8:$C$77,SMALL(IF(FREQUENCY(IF($C$8:$C$77&lt;&gt;"",MATCH($C$8:$C$77,$C$8:$C$77,0)), ROW($C$8:$C$77)-ROW($C$8)+1),ROW($C$8:$C$77)-ROW($C$8)+1),ROWS(N$8:N31))),"")</f>
        <v/>
      </c>
      <c r="O31" s="62" t="str">
        <f t="shared" si="0"/>
        <v/>
      </c>
    </row>
    <row r="32" spans="3:15" ht="15.75" x14ac:dyDescent="0.25">
      <c r="C32" s="50"/>
      <c r="D32" s="50"/>
      <c r="E32" s="55" t="str">
        <f ca="1">IF(D32="","",VLOOKUP(D32,INDIRECT("t_"&amp;C32),2,0))</f>
        <v/>
      </c>
      <c r="F32" s="48" t="str">
        <f ca="1">IF(D32="","",VLOOKUP(D32,INDIRECT("t_"&amp;C32),3,0))</f>
        <v/>
      </c>
      <c r="G32" s="13"/>
      <c r="H32" s="28"/>
      <c r="I32" s="17"/>
      <c r="J32" s="15" t="str">
        <f ca="1">IF(D32="","",VLOOKUP(D32,INDIRECT("t_"&amp;C32),4,0))</f>
        <v/>
      </c>
      <c r="K32" s="16" t="str">
        <f ca="1">IF(J32="","",I32*J32)</f>
        <v/>
      </c>
      <c r="L32" s="64" t="str">
        <f ca="1">IF(K32="","",(K32*20%)+K32)</f>
        <v/>
      </c>
      <c r="N32" s="57" t="str">
        <f t="array" ref="N32">IFERROR(INDEX($C$8:$C$77,SMALL(IF(FREQUENCY(IF($C$8:$C$77&lt;&gt;"",MATCH($C$8:$C$77,$C$8:$C$77,0)), ROW($C$8:$C$77)-ROW($C$8)+1),ROW($C$8:$C$77)-ROW($C$8)+1),ROWS(N$8:N32))),"")</f>
        <v/>
      </c>
      <c r="O32" s="62" t="str">
        <f t="shared" si="0"/>
        <v/>
      </c>
    </row>
    <row r="33" spans="3:15" ht="15.75" x14ac:dyDescent="0.25">
      <c r="C33" s="50"/>
      <c r="D33" s="50"/>
      <c r="E33" s="55" t="str">
        <f ca="1">IF(D33="","",VLOOKUP(D33,INDIRECT("t_"&amp;C33),2,0))</f>
        <v/>
      </c>
      <c r="F33" s="48" t="str">
        <f ca="1">IF(D33="","",VLOOKUP(D33,INDIRECT("t_"&amp;C33),3,0))</f>
        <v/>
      </c>
      <c r="G33" s="13"/>
      <c r="H33" s="28"/>
      <c r="I33" s="17"/>
      <c r="J33" s="15" t="str">
        <f ca="1">IF(D33="","",VLOOKUP(D33,INDIRECT("t_"&amp;C33),4,0))</f>
        <v/>
      </c>
      <c r="K33" s="16" t="str">
        <f ca="1">IF(J33="","",I33*J33)</f>
        <v/>
      </c>
      <c r="L33" s="64" t="str">
        <f ca="1">IF(K33="","",(K33*20%)+K33)</f>
        <v/>
      </c>
      <c r="N33" s="57" t="str">
        <f t="array" ref="N33">IFERROR(INDEX($C$8:$C$77,SMALL(IF(FREQUENCY(IF($C$8:$C$77&lt;&gt;"",MATCH($C$8:$C$77,$C$8:$C$77,0)), ROW($C$8:$C$77)-ROW($C$8)+1),ROW($C$8:$C$77)-ROW($C$8)+1),ROWS(N$8:N33))),"")</f>
        <v/>
      </c>
      <c r="O33" s="62" t="str">
        <f t="shared" si="0"/>
        <v/>
      </c>
    </row>
    <row r="34" spans="3:15" ht="15.75" x14ac:dyDescent="0.25">
      <c r="C34" s="50"/>
      <c r="D34" s="50"/>
      <c r="E34" s="55" t="str">
        <f ca="1">IF(D34="","",VLOOKUP(D34,INDIRECT("t_"&amp;C34),2,0))</f>
        <v/>
      </c>
      <c r="F34" s="48" t="str">
        <f ca="1">IF(D34="","",VLOOKUP(D34,INDIRECT("t_"&amp;C34),3,0))</f>
        <v/>
      </c>
      <c r="G34" s="13"/>
      <c r="H34" s="28"/>
      <c r="I34" s="17"/>
      <c r="J34" s="15" t="str">
        <f ca="1">IF(D34="","",VLOOKUP(D34,INDIRECT("t_"&amp;C34),4,0))</f>
        <v/>
      </c>
      <c r="K34" s="16" t="str">
        <f ca="1">IF(J34="","",I34*J34)</f>
        <v/>
      </c>
      <c r="L34" s="64" t="str">
        <f ca="1">IF(K34="","",(K34*20%)+K34)</f>
        <v/>
      </c>
      <c r="N34" s="57" t="str">
        <f t="array" ref="N34">IFERROR(INDEX($C$8:$C$77,SMALL(IF(FREQUENCY(IF($C$8:$C$77&lt;&gt;"",MATCH($C$8:$C$77,$C$8:$C$77,0)), ROW($C$8:$C$77)-ROW($C$8)+1),ROW($C$8:$C$77)-ROW($C$8)+1),ROWS(N$8:N34))),"")</f>
        <v/>
      </c>
      <c r="O34" s="62" t="str">
        <f t="shared" si="0"/>
        <v/>
      </c>
    </row>
    <row r="35" spans="3:15" ht="15.75" x14ac:dyDescent="0.25">
      <c r="C35" s="50"/>
      <c r="D35" s="50"/>
      <c r="E35" s="55" t="str">
        <f ca="1">IF(D35="","",VLOOKUP(D35,INDIRECT("t_"&amp;C35),2,0))</f>
        <v/>
      </c>
      <c r="F35" s="48" t="str">
        <f ca="1">IF(D35="","",VLOOKUP(D35,INDIRECT("t_"&amp;C35),3,0))</f>
        <v/>
      </c>
      <c r="G35" s="13"/>
      <c r="H35" s="28"/>
      <c r="I35" s="17"/>
      <c r="J35" s="15" t="str">
        <f ca="1">IF(D35="","",VLOOKUP(D35,INDIRECT("t_"&amp;C35),4,0))</f>
        <v/>
      </c>
      <c r="K35" s="16" t="str">
        <f ca="1">IF(J35="","",I35*J35)</f>
        <v/>
      </c>
      <c r="L35" s="64" t="str">
        <f ca="1">IF(K35="","",(K35*20%)+K35)</f>
        <v/>
      </c>
      <c r="N35" s="57" t="str">
        <f t="array" ref="N35">IFERROR(INDEX($C$8:$C$77,SMALL(IF(FREQUENCY(IF($C$8:$C$77&lt;&gt;"",MATCH($C$8:$C$77,$C$8:$C$77,0)), ROW($C$8:$C$77)-ROW($C$8)+1),ROW($C$8:$C$77)-ROW($C$8)+1),ROWS(N$8:N35))),"")</f>
        <v/>
      </c>
      <c r="O35" s="62" t="str">
        <f t="shared" ref="O35:O37" si="2">IF(N35&lt;&gt;"",SUMIF($C$8:$C$77,N35,$K$8:$K$77),"")</f>
        <v/>
      </c>
    </row>
    <row r="36" spans="3:15" ht="15.75" x14ac:dyDescent="0.25">
      <c r="C36" s="50"/>
      <c r="D36" s="50"/>
      <c r="E36" s="55" t="str">
        <f ca="1">IF(D36="","",VLOOKUP(D36,INDIRECT("t_"&amp;C36),2,0))</f>
        <v/>
      </c>
      <c r="F36" s="48" t="str">
        <f ca="1">IF(D36="","",VLOOKUP(D36,INDIRECT("t_"&amp;C36),3,0))</f>
        <v/>
      </c>
      <c r="G36" s="13"/>
      <c r="H36" s="28"/>
      <c r="I36" s="17"/>
      <c r="J36" s="15" t="str">
        <f ca="1">IF(D36="","",VLOOKUP(D36,INDIRECT("t_"&amp;C36),4,0))</f>
        <v/>
      </c>
      <c r="K36" s="16" t="str">
        <f ca="1">IF(J36="","",I36*J36)</f>
        <v/>
      </c>
      <c r="L36" s="64" t="str">
        <f ca="1">IF(K36="","",(K36*20%)+K36)</f>
        <v/>
      </c>
      <c r="N36" s="57" t="str">
        <f t="array" ref="N36">IFERROR(INDEX($C$8:$C$77,SMALL(IF(FREQUENCY(IF($C$8:$C$77&lt;&gt;"",MATCH($C$8:$C$77,$C$8:$C$77,0)), ROW($C$8:$C$77)-ROW($C$8)+1),ROW($C$8:$C$77)-ROW($C$8)+1),ROWS(N$8:N36))),"")</f>
        <v/>
      </c>
      <c r="O36" s="62" t="str">
        <f t="shared" si="2"/>
        <v/>
      </c>
    </row>
    <row r="37" spans="3:15" ht="15.75" x14ac:dyDescent="0.25">
      <c r="C37" s="50"/>
      <c r="D37" s="50"/>
      <c r="E37" s="55" t="str">
        <f ca="1">IF(D37="","",VLOOKUP(D37,INDIRECT("t_"&amp;C37),2,0))</f>
        <v/>
      </c>
      <c r="F37" s="48" t="str">
        <f ca="1">IF(D37="","",VLOOKUP(D37,INDIRECT("t_"&amp;C37),3,0))</f>
        <v/>
      </c>
      <c r="G37" s="13"/>
      <c r="H37" s="28"/>
      <c r="I37" s="17"/>
      <c r="J37" s="15" t="str">
        <f ca="1">IF(D37="","",VLOOKUP(D37,INDIRECT("t_"&amp;C37),4,0))</f>
        <v/>
      </c>
      <c r="K37" s="16" t="str">
        <f ca="1">IF(J37="","",I37*J37)</f>
        <v/>
      </c>
      <c r="L37" s="64" t="str">
        <f ca="1">IF(K37="","",(K37*20%)+K37)</f>
        <v/>
      </c>
      <c r="N37" s="57" t="str">
        <f t="array" ref="N37">IFERROR(INDEX($C$8:$C$77,SMALL(IF(FREQUENCY(IF($C$8:$C$77&lt;&gt;"",MATCH($C$8:$C$77,$C$8:$C$77,0)), ROW($C$8:$C$77)-ROW($C$8)+1),ROW($C$8:$C$77)-ROW($C$8)+1),ROWS(N$8:N37))),"")</f>
        <v/>
      </c>
      <c r="O37" s="62" t="str">
        <f t="shared" si="2"/>
        <v/>
      </c>
    </row>
    <row r="38" spans="3:15" ht="15.75" x14ac:dyDescent="0.25">
      <c r="C38" s="50"/>
      <c r="D38" s="50"/>
      <c r="E38" s="55" t="str">
        <f ca="1">IF(D38="","",VLOOKUP(D38,INDIRECT("t_"&amp;C38),2,0))</f>
        <v/>
      </c>
      <c r="F38" s="48" t="str">
        <f ca="1">IF(D38="","",VLOOKUP(D38,INDIRECT("t_"&amp;C38),3,0))</f>
        <v/>
      </c>
      <c r="G38" s="13"/>
      <c r="H38" s="28"/>
      <c r="I38" s="17"/>
      <c r="J38" s="15" t="str">
        <f ca="1">IF(D38="","",VLOOKUP(D38,INDIRECT("t_"&amp;C38),4,0))</f>
        <v/>
      </c>
      <c r="K38" s="16" t="str">
        <f ca="1">IF(J38="","",I38*J38)</f>
        <v/>
      </c>
      <c r="L38" s="64" t="str">
        <f ca="1">IF(K38="","",(K38*20%)+K38)</f>
        <v/>
      </c>
      <c r="N38" s="57" t="str">
        <f t="array" ref="N38">IFERROR(INDEX($C$8:$C$77,SMALL(IF(FREQUENCY(IF($C$8:$C$77&lt;&gt;"",MATCH($C$8:$C$77,$C$8:$C$77,0)), ROW($C$8:$C$77)-ROW($C$8)+1),ROW($C$8:$C$77)-ROW($C$8)+1),ROWS(N$8:N38))),"")</f>
        <v/>
      </c>
      <c r="O38" s="62" t="str">
        <f t="shared" si="0"/>
        <v/>
      </c>
    </row>
    <row r="39" spans="3:15" ht="15.75" x14ac:dyDescent="0.25">
      <c r="C39" s="50"/>
      <c r="D39" s="50"/>
      <c r="E39" s="55" t="str">
        <f ca="1">IF(D39="","",VLOOKUP(D39,INDIRECT("t_"&amp;C39),2,0))</f>
        <v/>
      </c>
      <c r="F39" s="48" t="str">
        <f ca="1">IF(D39="","",VLOOKUP(D39,INDIRECT("t_"&amp;C39),3,0))</f>
        <v/>
      </c>
      <c r="G39" s="13"/>
      <c r="H39" s="28"/>
      <c r="I39" s="17"/>
      <c r="J39" s="15" t="str">
        <f ca="1">IF(D39="","",VLOOKUP(D39,INDIRECT("t_"&amp;C39),4,0))</f>
        <v/>
      </c>
      <c r="K39" s="16" t="str">
        <f ca="1">IF(J39="","",I39*J39)</f>
        <v/>
      </c>
      <c r="L39" s="64" t="str">
        <f ca="1">IF(K39="","",(K39*20%)+K39)</f>
        <v/>
      </c>
      <c r="N39" s="57" t="str">
        <f t="array" ref="N39">IFERROR(INDEX($C$8:$C$77,SMALL(IF(FREQUENCY(IF($C$8:$C$77&lt;&gt;"",MATCH($C$8:$C$77,$C$8:$C$77,0)), ROW($C$8:$C$77)-ROW($C$8)+1),ROW($C$8:$C$77)-ROW($C$8)+1),ROWS(N$8:N39))),"")</f>
        <v/>
      </c>
      <c r="O39" s="62" t="str">
        <f t="shared" si="0"/>
        <v/>
      </c>
    </row>
    <row r="40" spans="3:15" ht="15.75" x14ac:dyDescent="0.25">
      <c r="C40" s="50"/>
      <c r="D40" s="50"/>
      <c r="E40" s="55" t="str">
        <f ca="1">IF(D40="","",VLOOKUP(D40,INDIRECT("t_"&amp;C40),2,0))</f>
        <v/>
      </c>
      <c r="F40" s="48" t="str">
        <f ca="1">IF(D40="","",VLOOKUP(D40,INDIRECT("t_"&amp;C40),3,0))</f>
        <v/>
      </c>
      <c r="G40" s="13"/>
      <c r="H40" s="28"/>
      <c r="I40" s="17"/>
      <c r="J40" s="15" t="str">
        <f ca="1">IF(D40="","",VLOOKUP(D40,INDIRECT("t_"&amp;C40),4,0))</f>
        <v/>
      </c>
      <c r="K40" s="16" t="str">
        <f ca="1">IF(J40="","",I40*J40)</f>
        <v/>
      </c>
      <c r="L40" s="64" t="str">
        <f ca="1">IF(K40="","",(K40*20%)+K40)</f>
        <v/>
      </c>
      <c r="N40" s="57" t="str">
        <f t="array" ref="N40">IFERROR(INDEX($C$8:$C$77,SMALL(IF(FREQUENCY(IF($C$8:$C$77&lt;&gt;"",MATCH($C$8:$C$77,$C$8:$C$77,0)), ROW($C$8:$C$77)-ROW($C$8)+1),ROW($C$8:$C$77)-ROW($C$8)+1),ROWS(N$8:N40))),"")</f>
        <v/>
      </c>
      <c r="O40" s="62" t="str">
        <f t="shared" si="0"/>
        <v/>
      </c>
    </row>
    <row r="41" spans="3:15" ht="15.75" x14ac:dyDescent="0.25">
      <c r="C41" s="50"/>
      <c r="D41" s="50"/>
      <c r="E41" s="55" t="str">
        <f ca="1">IF(D41="","",VLOOKUP(D41,INDIRECT("t_"&amp;C41),2,0))</f>
        <v/>
      </c>
      <c r="F41" s="48" t="str">
        <f ca="1">IF(D41="","",VLOOKUP(D41,INDIRECT("t_"&amp;C41),3,0))</f>
        <v/>
      </c>
      <c r="G41" s="13"/>
      <c r="H41" s="28"/>
      <c r="I41" s="17"/>
      <c r="J41" s="15" t="str">
        <f ca="1">IF(D41="","",VLOOKUP(D41,INDIRECT("t_"&amp;C41),4,0))</f>
        <v/>
      </c>
      <c r="K41" s="16" t="str">
        <f ca="1">IF(J41="","",I41*J41)</f>
        <v/>
      </c>
      <c r="L41" s="64" t="str">
        <f ca="1">IF(K41="","",(K41*20%)+K41)</f>
        <v/>
      </c>
      <c r="N41" s="57" t="str">
        <f t="array" ref="N41">IFERROR(INDEX($C$8:$C$77,SMALL(IF(FREQUENCY(IF($C$8:$C$77&lt;&gt;"",MATCH($C$8:$C$77,$C$8:$C$77,0)), ROW($C$8:$C$77)-ROW($C$8)+1),ROW($C$8:$C$77)-ROW($C$8)+1),ROWS(N$8:N41))),"")</f>
        <v/>
      </c>
      <c r="O41" s="62" t="str">
        <f t="shared" si="0"/>
        <v/>
      </c>
    </row>
    <row r="42" spans="3:15" ht="15.75" x14ac:dyDescent="0.25">
      <c r="C42" s="50"/>
      <c r="D42" s="50"/>
      <c r="E42" s="55" t="str">
        <f ca="1">IF(D42="","",VLOOKUP(D42,INDIRECT("t_"&amp;C42),2,0))</f>
        <v/>
      </c>
      <c r="F42" s="48" t="str">
        <f ca="1">IF(D42="","",VLOOKUP(D42,INDIRECT("t_"&amp;C42),3,0))</f>
        <v/>
      </c>
      <c r="G42" s="13"/>
      <c r="H42" s="28"/>
      <c r="I42" s="17"/>
      <c r="J42" s="15" t="str">
        <f ca="1">IF(D42="","",VLOOKUP(D42,INDIRECT("t_"&amp;C42),4,0))</f>
        <v/>
      </c>
      <c r="K42" s="16" t="str">
        <f ca="1">IF(J42="","",I42*J42)</f>
        <v/>
      </c>
      <c r="L42" s="64" t="str">
        <f ca="1">IF(K42="","",(K42*20%)+K42)</f>
        <v/>
      </c>
      <c r="N42" s="57" t="str">
        <f t="array" ref="N42">IFERROR(INDEX($C$8:$C$77,SMALL(IF(FREQUENCY(IF($C$8:$C$77&lt;&gt;"",MATCH($C$8:$C$77,$C$8:$C$77,0)), ROW($C$8:$C$77)-ROW($C$8)+1),ROW($C$8:$C$77)-ROW($C$8)+1),ROWS(N$8:N42))),"")</f>
        <v/>
      </c>
      <c r="O42" s="62" t="str">
        <f t="shared" si="0"/>
        <v/>
      </c>
    </row>
    <row r="43" spans="3:15" ht="15.75" x14ac:dyDescent="0.25">
      <c r="C43" s="50"/>
      <c r="D43" s="50"/>
      <c r="E43" s="55" t="str">
        <f ca="1">IF(D43="","",VLOOKUP(D43,INDIRECT("t_"&amp;C43),2,0))</f>
        <v/>
      </c>
      <c r="F43" s="48" t="str">
        <f ca="1">IF(D43="","",VLOOKUP(D43,INDIRECT("t_"&amp;C43),3,0))</f>
        <v/>
      </c>
      <c r="G43" s="13"/>
      <c r="H43" s="28"/>
      <c r="I43" s="17"/>
      <c r="J43" s="15" t="str">
        <f ca="1">IF(D43="","",VLOOKUP(D43,INDIRECT("t_"&amp;C43),4,0))</f>
        <v/>
      </c>
      <c r="K43" s="16" t="str">
        <f ca="1">IF(J43="","",I43*J43)</f>
        <v/>
      </c>
      <c r="L43" s="64" t="str">
        <f ca="1">IF(K43="","",(K43*20%)+K43)</f>
        <v/>
      </c>
      <c r="N43" s="57" t="str">
        <f t="array" ref="N43">IFERROR(INDEX($C$8:$C$77,SMALL(IF(FREQUENCY(IF($C$8:$C$77&lt;&gt;"",MATCH($C$8:$C$77,$C$8:$C$77,0)), ROW($C$8:$C$77)-ROW($C$8)+1),ROW($C$8:$C$77)-ROW($C$8)+1),ROWS(N$8:N43))),"")</f>
        <v/>
      </c>
      <c r="O43" s="62" t="str">
        <f t="shared" si="0"/>
        <v/>
      </c>
    </row>
    <row r="44" spans="3:15" ht="15.75" x14ac:dyDescent="0.25">
      <c r="C44" s="50"/>
      <c r="D44" s="50"/>
      <c r="E44" s="55" t="str">
        <f ca="1">IF(D44="","",VLOOKUP(D44,INDIRECT("t_"&amp;C44),2,0))</f>
        <v/>
      </c>
      <c r="F44" s="48" t="str">
        <f ca="1">IF(D44="","",VLOOKUP(D44,INDIRECT("t_"&amp;C44),3,0))</f>
        <v/>
      </c>
      <c r="G44" s="13"/>
      <c r="H44" s="28"/>
      <c r="I44" s="17"/>
      <c r="J44" s="15" t="str">
        <f ca="1">IF(D44="","",VLOOKUP(D44,INDIRECT("t_"&amp;C44),4,0))</f>
        <v/>
      </c>
      <c r="K44" s="16" t="str">
        <f ca="1">IF(J44="","",I44*J44)</f>
        <v/>
      </c>
      <c r="L44" s="64" t="str">
        <f ca="1">IF(K44="","",(K44*20%)+K44)</f>
        <v/>
      </c>
      <c r="N44" s="57" t="str">
        <f t="array" ref="N44">IFERROR(INDEX($C$8:$C$77,SMALL(IF(FREQUENCY(IF($C$8:$C$77&lt;&gt;"",MATCH($C$8:$C$77,$C$8:$C$77,0)), ROW($C$8:$C$77)-ROW($C$8)+1),ROW($C$8:$C$77)-ROW($C$8)+1),ROWS(N$8:N44))),"")</f>
        <v/>
      </c>
      <c r="O44" s="62" t="str">
        <f t="shared" si="0"/>
        <v/>
      </c>
    </row>
    <row r="45" spans="3:15" ht="15.75" x14ac:dyDescent="0.25">
      <c r="C45" s="50"/>
      <c r="D45" s="50"/>
      <c r="E45" s="55" t="str">
        <f ca="1">IF(D45="","",VLOOKUP(D45,INDIRECT("t_"&amp;C45),2,0))</f>
        <v/>
      </c>
      <c r="F45" s="48" t="str">
        <f ca="1">IF(D45="","",VLOOKUP(D45,INDIRECT("t_"&amp;C45),3,0))</f>
        <v/>
      </c>
      <c r="G45" s="13"/>
      <c r="H45" s="28"/>
      <c r="I45" s="17"/>
      <c r="J45" s="15" t="str">
        <f ca="1">IF(D45="","",VLOOKUP(D45,INDIRECT("t_"&amp;C45),4,0))</f>
        <v/>
      </c>
      <c r="K45" s="16" t="str">
        <f ca="1">IF(J45="","",I45*J45)</f>
        <v/>
      </c>
      <c r="L45" s="64" t="str">
        <f ca="1">IF(K45="","",(K45*20%)+K45)</f>
        <v/>
      </c>
      <c r="N45" s="57" t="str">
        <f t="array" ref="N45">IFERROR(INDEX($C$8:$C$77,SMALL(IF(FREQUENCY(IF($C$8:$C$77&lt;&gt;"",MATCH($C$8:$C$77,$C$8:$C$77,0)), ROW($C$8:$C$77)-ROW($C$8)+1),ROW($C$8:$C$77)-ROW($C$8)+1),ROWS(N$8:N45))),"")</f>
        <v/>
      </c>
      <c r="O45" s="62" t="str">
        <f t="shared" si="0"/>
        <v/>
      </c>
    </row>
    <row r="46" spans="3:15" ht="15.75" x14ac:dyDescent="0.25">
      <c r="C46" s="50"/>
      <c r="D46" s="50"/>
      <c r="E46" s="55" t="str">
        <f ca="1">IF(D46="","",VLOOKUP(D46,INDIRECT("t_"&amp;C46),2,0))</f>
        <v/>
      </c>
      <c r="F46" s="48" t="str">
        <f ca="1">IF(D46="","",VLOOKUP(D46,INDIRECT("t_"&amp;C46),3,0))</f>
        <v/>
      </c>
      <c r="G46" s="13"/>
      <c r="H46" s="28"/>
      <c r="I46" s="17"/>
      <c r="J46" s="15" t="str">
        <f ca="1">IF(D46="","",VLOOKUP(D46,INDIRECT("t_"&amp;C46),4,0))</f>
        <v/>
      </c>
      <c r="K46" s="16" t="str">
        <f ca="1">IF(J46="","",I46*J46)</f>
        <v/>
      </c>
      <c r="L46" s="64" t="str">
        <f ca="1">IF(K46="","",(K46*20%)+K46)</f>
        <v/>
      </c>
      <c r="N46" s="57" t="str">
        <f t="array" ref="N46">IFERROR(INDEX($C$8:$C$77,SMALL(IF(FREQUENCY(IF($C$8:$C$77&lt;&gt;"",MATCH($C$8:$C$77,$C$8:$C$77,0)), ROW($C$8:$C$77)-ROW($C$8)+1),ROW($C$8:$C$77)-ROW($C$8)+1),ROWS(N$8:N46))),"")</f>
        <v/>
      </c>
      <c r="O46" s="62" t="str">
        <f t="shared" si="0"/>
        <v/>
      </c>
    </row>
    <row r="47" spans="3:15" ht="15.75" x14ac:dyDescent="0.25">
      <c r="C47" s="50"/>
      <c r="D47" s="50"/>
      <c r="E47" s="55" t="str">
        <f ca="1">IF(D47="","",VLOOKUP(D47,INDIRECT("t_"&amp;C47),2,0))</f>
        <v/>
      </c>
      <c r="F47" s="48" t="str">
        <f ca="1">IF(D47="","",VLOOKUP(D47,INDIRECT("t_"&amp;C47),3,0))</f>
        <v/>
      </c>
      <c r="G47" s="13"/>
      <c r="H47" s="28"/>
      <c r="I47" s="17"/>
      <c r="J47" s="15" t="str">
        <f ca="1">IF(D47="","",VLOOKUP(D47,INDIRECT("t_"&amp;C47),4,0))</f>
        <v/>
      </c>
      <c r="K47" s="16" t="str">
        <f ca="1">IF(J47="","",I47*J47)</f>
        <v/>
      </c>
      <c r="L47" s="64" t="str">
        <f ca="1">IF(K47="","",(K47*20%)+K47)</f>
        <v/>
      </c>
      <c r="N47" s="57" t="str">
        <f t="array" ref="N47">IFERROR(INDEX($C$8:$C$77,SMALL(IF(FREQUENCY(IF($C$8:$C$77&lt;&gt;"",MATCH($C$8:$C$77,$C$8:$C$77,0)), ROW($C$8:$C$77)-ROW($C$8)+1),ROW($C$8:$C$77)-ROW($C$8)+1),ROWS(N$8:N47))),"")</f>
        <v/>
      </c>
      <c r="O47" s="62" t="str">
        <f t="shared" ref="O47:O49" si="3">IF(N47&lt;&gt;"",SUMIF($C$8:$C$77,N47,$K$8:$K$77),"")</f>
        <v/>
      </c>
    </row>
    <row r="48" spans="3:15" ht="15.75" x14ac:dyDescent="0.25">
      <c r="C48" s="50"/>
      <c r="D48" s="50"/>
      <c r="E48" s="55" t="str">
        <f ca="1">IF(D48="","",VLOOKUP(D48,INDIRECT("t_"&amp;C48),2,0))</f>
        <v/>
      </c>
      <c r="F48" s="48" t="str">
        <f ca="1">IF(D48="","",VLOOKUP(D48,INDIRECT("t_"&amp;C48),3,0))</f>
        <v/>
      </c>
      <c r="G48" s="13"/>
      <c r="H48" s="28"/>
      <c r="I48" s="17"/>
      <c r="J48" s="15" t="str">
        <f ca="1">IF(D48="","",VLOOKUP(D48,INDIRECT("t_"&amp;C48),4,0))</f>
        <v/>
      </c>
      <c r="K48" s="16" t="str">
        <f ca="1">IF(J48="","",I48*J48)</f>
        <v/>
      </c>
      <c r="L48" s="64" t="str">
        <f ca="1">IF(K48="","",(K48*20%)+K48)</f>
        <v/>
      </c>
      <c r="N48" s="57" t="str">
        <f t="array" ref="N48">IFERROR(INDEX($C$8:$C$77,SMALL(IF(FREQUENCY(IF($C$8:$C$77&lt;&gt;"",MATCH($C$8:$C$77,$C$8:$C$77,0)), ROW($C$8:$C$77)-ROW($C$8)+1),ROW($C$8:$C$77)-ROW($C$8)+1),ROWS(N$8:N48))),"")</f>
        <v/>
      </c>
      <c r="O48" s="62" t="str">
        <f t="shared" si="3"/>
        <v/>
      </c>
    </row>
    <row r="49" spans="3:15" ht="15.75" x14ac:dyDescent="0.25">
      <c r="C49" s="50"/>
      <c r="D49" s="50"/>
      <c r="E49" s="55" t="str">
        <f ca="1">IF(D49="","",VLOOKUP(D49,INDIRECT("t_"&amp;C49),2,0))</f>
        <v/>
      </c>
      <c r="F49" s="48" t="str">
        <f ca="1">IF(D49="","",VLOOKUP(D49,INDIRECT("t_"&amp;C49),3,0))</f>
        <v/>
      </c>
      <c r="G49" s="13"/>
      <c r="H49" s="28"/>
      <c r="I49" s="17"/>
      <c r="J49" s="15" t="str">
        <f ca="1">IF(D49="","",VLOOKUP(D49,INDIRECT("t_"&amp;C49),4,0))</f>
        <v/>
      </c>
      <c r="K49" s="16" t="str">
        <f ca="1">IF(J49="","",I49*J49)</f>
        <v/>
      </c>
      <c r="L49" s="64" t="str">
        <f ca="1">IF(K49="","",(K49*20%)+K49)</f>
        <v/>
      </c>
      <c r="N49" s="57" t="str">
        <f t="array" ref="N49">IFERROR(INDEX($C$8:$C$77,SMALL(IF(FREQUENCY(IF($C$8:$C$77&lt;&gt;"",MATCH($C$8:$C$77,$C$8:$C$77,0)), ROW($C$8:$C$77)-ROW($C$8)+1),ROW($C$8:$C$77)-ROW($C$8)+1),ROWS(N$8:N49))),"")</f>
        <v/>
      </c>
      <c r="O49" s="62" t="str">
        <f t="shared" si="3"/>
        <v/>
      </c>
    </row>
    <row r="50" spans="3:15" ht="15.75" x14ac:dyDescent="0.25">
      <c r="C50" s="50"/>
      <c r="D50" s="50"/>
      <c r="E50" s="55" t="str">
        <f ca="1">IF(D50="","",VLOOKUP(D50,INDIRECT("t_"&amp;C50),2,0))</f>
        <v/>
      </c>
      <c r="F50" s="48" t="str">
        <f ca="1">IF(D50="","",VLOOKUP(D50,INDIRECT("t_"&amp;C50),3,0))</f>
        <v/>
      </c>
      <c r="G50" s="13"/>
      <c r="H50" s="28"/>
      <c r="I50" s="17"/>
      <c r="J50" s="15" t="str">
        <f ca="1">IF(D50="","",VLOOKUP(D50,INDIRECT("t_"&amp;C50),4,0))</f>
        <v/>
      </c>
      <c r="K50" s="16" t="str">
        <f ca="1">IF(J50="","",I50*J50)</f>
        <v/>
      </c>
      <c r="L50" s="64" t="str">
        <f ca="1">IF(K50="","",(K50*20%)+K50)</f>
        <v/>
      </c>
      <c r="N50" s="57" t="str">
        <f t="array" ref="N50">IFERROR(INDEX($C$8:$C$77,SMALL(IF(FREQUENCY(IF($C$8:$C$77&lt;&gt;"",MATCH($C$8:$C$77,$C$8:$C$77,0)), ROW($C$8:$C$77)-ROW($C$8)+1),ROW($C$8:$C$77)-ROW($C$8)+1),ROWS(N$8:N50))),"")</f>
        <v/>
      </c>
      <c r="O50" s="62" t="str">
        <f t="shared" si="0"/>
        <v/>
      </c>
    </row>
    <row r="51" spans="3:15" ht="15.75" x14ac:dyDescent="0.25">
      <c r="C51" s="50"/>
      <c r="D51" s="50"/>
      <c r="E51" s="55" t="str">
        <f ca="1">IF(D51="","",VLOOKUP(D51,INDIRECT("t_"&amp;C51),2,0))</f>
        <v/>
      </c>
      <c r="F51" s="48" t="str">
        <f ca="1">IF(D51="","",VLOOKUP(D51,INDIRECT("t_"&amp;C51),3,0))</f>
        <v/>
      </c>
      <c r="G51" s="13"/>
      <c r="H51" s="28"/>
      <c r="I51" s="17"/>
      <c r="J51" s="15" t="str">
        <f ca="1">IF(D51="","",VLOOKUP(D51,INDIRECT("t_"&amp;C51),4,0))</f>
        <v/>
      </c>
      <c r="K51" s="16" t="str">
        <f ca="1">IF(J51="","",I51*J51)</f>
        <v/>
      </c>
      <c r="L51" s="64" t="str">
        <f ca="1">IF(K51="","",(K51*20%)+K51)</f>
        <v/>
      </c>
      <c r="N51" s="57" t="str">
        <f t="array" ref="N51">IFERROR(INDEX($C$8:$C$77,SMALL(IF(FREQUENCY(IF($C$8:$C$77&lt;&gt;"",MATCH($C$8:$C$77,$C$8:$C$77,0)), ROW($C$8:$C$77)-ROW($C$8)+1),ROW($C$8:$C$77)-ROW($C$8)+1),ROWS(N$8:N51))),"")</f>
        <v/>
      </c>
      <c r="O51" s="62" t="str">
        <f t="shared" si="0"/>
        <v/>
      </c>
    </row>
    <row r="52" spans="3:15" ht="15.75" x14ac:dyDescent="0.25">
      <c r="C52" s="50"/>
      <c r="D52" s="50"/>
      <c r="E52" s="55" t="str">
        <f ca="1">IF(D52="","",VLOOKUP(D52,INDIRECT("t_"&amp;C52),2,0))</f>
        <v/>
      </c>
      <c r="F52" s="48" t="str">
        <f ca="1">IF(D52="","",VLOOKUP(D52,INDIRECT("t_"&amp;C52),3,0))</f>
        <v/>
      </c>
      <c r="G52" s="13"/>
      <c r="H52" s="28"/>
      <c r="I52" s="17"/>
      <c r="J52" s="15" t="str">
        <f ca="1">IF(D52="","",VLOOKUP(D52,INDIRECT("t_"&amp;C52),4,0))</f>
        <v/>
      </c>
      <c r="K52" s="16" t="str">
        <f ca="1">IF(J52="","",I52*J52)</f>
        <v/>
      </c>
      <c r="L52" s="64" t="str">
        <f ca="1">IF(K52="","",(K52*20%)+K52)</f>
        <v/>
      </c>
      <c r="N52" s="57" t="str">
        <f t="array" ref="N52">IFERROR(INDEX($C$8:$C$77,SMALL(IF(FREQUENCY(IF($C$8:$C$77&lt;&gt;"",MATCH($C$8:$C$77,$C$8:$C$77,0)), ROW($C$8:$C$77)-ROW($C$8)+1),ROW($C$8:$C$77)-ROW($C$8)+1),ROWS(N$8:N52))),"")</f>
        <v/>
      </c>
      <c r="O52" s="62" t="str">
        <f t="shared" si="0"/>
        <v/>
      </c>
    </row>
    <row r="53" spans="3:15" ht="15.75" x14ac:dyDescent="0.25">
      <c r="C53" s="50"/>
      <c r="D53" s="50"/>
      <c r="E53" s="55" t="str">
        <f ca="1">IF(D53="","",VLOOKUP(D53,INDIRECT("t_"&amp;C53),2,0))</f>
        <v/>
      </c>
      <c r="F53" s="48" t="str">
        <f ca="1">IF(D53="","",VLOOKUP(D53,INDIRECT("t_"&amp;C53),3,0))</f>
        <v/>
      </c>
      <c r="G53" s="13"/>
      <c r="H53" s="28"/>
      <c r="I53" s="17"/>
      <c r="J53" s="15" t="str">
        <f ca="1">IF(D53="","",VLOOKUP(D53,INDIRECT("t_"&amp;C53),4,0))</f>
        <v/>
      </c>
      <c r="K53" s="16" t="str">
        <f ca="1">IF(J53="","",I53*J53)</f>
        <v/>
      </c>
      <c r="L53" s="64" t="str">
        <f ca="1">IF(K53="","",(K53*20%)+K53)</f>
        <v/>
      </c>
      <c r="N53" s="57" t="str">
        <f t="array" ref="N53">IFERROR(INDEX($C$8:$C$77,SMALL(IF(FREQUENCY(IF($C$8:$C$77&lt;&gt;"",MATCH($C$8:$C$77,$C$8:$C$77,0)), ROW($C$8:$C$77)-ROW($C$8)+1),ROW($C$8:$C$77)-ROW($C$8)+1),ROWS(N$8:N53))),"")</f>
        <v/>
      </c>
      <c r="O53" s="62" t="str">
        <f t="shared" ref="O53:O77" si="4">IF(N53&lt;&gt;"",SUMIF($C$8:$C$77,N53,$K$8:$K$77),"")</f>
        <v/>
      </c>
    </row>
    <row r="54" spans="3:15" ht="15.75" x14ac:dyDescent="0.25">
      <c r="C54" s="50"/>
      <c r="D54" s="50"/>
      <c r="E54" s="55" t="str">
        <f ca="1">IF(D54="","",VLOOKUP(D54,INDIRECT("t_"&amp;C54),2,0))</f>
        <v/>
      </c>
      <c r="F54" s="48" t="str">
        <f ca="1">IF(D54="","",VLOOKUP(D54,INDIRECT("t_"&amp;C54),3,0))</f>
        <v/>
      </c>
      <c r="G54" s="13"/>
      <c r="H54" s="28"/>
      <c r="I54" s="17"/>
      <c r="J54" s="15" t="str">
        <f ca="1">IF(D54="","",VLOOKUP(D54,INDIRECT("t_"&amp;C54),4,0))</f>
        <v/>
      </c>
      <c r="K54" s="16" t="str">
        <f ca="1">IF(J54="","",I54*J54)</f>
        <v/>
      </c>
      <c r="L54" s="64" t="str">
        <f ca="1">IF(K54="","",(K54*20%)+K54)</f>
        <v/>
      </c>
      <c r="N54" s="57" t="str">
        <f t="array" ref="N54">IFERROR(INDEX($C$8:$C$77,SMALL(IF(FREQUENCY(IF($C$8:$C$77&lt;&gt;"",MATCH($C$8:$C$77,$C$8:$C$77,0)), ROW($C$8:$C$77)-ROW($C$8)+1),ROW($C$8:$C$77)-ROW($C$8)+1),ROWS(N$8:N54))),"")</f>
        <v/>
      </c>
      <c r="O54" s="62" t="str">
        <f t="shared" si="4"/>
        <v/>
      </c>
    </row>
    <row r="55" spans="3:15" ht="15.75" x14ac:dyDescent="0.25">
      <c r="C55" s="50"/>
      <c r="D55" s="50"/>
      <c r="E55" s="55" t="str">
        <f ca="1">IF(D55="","",VLOOKUP(D55,INDIRECT("t_"&amp;C55),2,0))</f>
        <v/>
      </c>
      <c r="F55" s="48" t="str">
        <f ca="1">IF(D55="","",VLOOKUP(D55,INDIRECT("t_"&amp;C55),3,0))</f>
        <v/>
      </c>
      <c r="G55" s="13"/>
      <c r="H55" s="28"/>
      <c r="I55" s="17"/>
      <c r="J55" s="15" t="str">
        <f ca="1">IF(D55="","",VLOOKUP(D55,INDIRECT("t_"&amp;C55),4,0))</f>
        <v/>
      </c>
      <c r="K55" s="16" t="str">
        <f ca="1">IF(J55="","",I55*J55)</f>
        <v/>
      </c>
      <c r="L55" s="64" t="str">
        <f ca="1">IF(K55="","",(K55*20%)+K55)</f>
        <v/>
      </c>
      <c r="N55" s="57" t="str">
        <f t="array" ref="N55">IFERROR(INDEX($C$8:$C$77,SMALL(IF(FREQUENCY(IF($C$8:$C$77&lt;&gt;"",MATCH($C$8:$C$77,$C$8:$C$77,0)), ROW($C$8:$C$77)-ROW($C$8)+1),ROW($C$8:$C$77)-ROW($C$8)+1),ROWS(N$8:N55))),"")</f>
        <v/>
      </c>
      <c r="O55" s="62" t="str">
        <f t="shared" si="4"/>
        <v/>
      </c>
    </row>
    <row r="56" spans="3:15" ht="15.75" x14ac:dyDescent="0.25">
      <c r="C56" s="50"/>
      <c r="D56" s="50"/>
      <c r="E56" s="55" t="str">
        <f ca="1">IF(D56="","",VLOOKUP(D56,INDIRECT("t_"&amp;C56),2,0))</f>
        <v/>
      </c>
      <c r="F56" s="48" t="str">
        <f ca="1">IF(D56="","",VLOOKUP(D56,INDIRECT("t_"&amp;C56),3,0))</f>
        <v/>
      </c>
      <c r="G56" s="13"/>
      <c r="H56" s="28"/>
      <c r="I56" s="17"/>
      <c r="J56" s="15" t="str">
        <f ca="1">IF(D56="","",VLOOKUP(D56,INDIRECT("t_"&amp;C56),4,0))</f>
        <v/>
      </c>
      <c r="K56" s="16" t="str">
        <f ca="1">IF(J56="","",I56*J56)</f>
        <v/>
      </c>
      <c r="L56" s="64" t="str">
        <f ca="1">IF(K56="","",(K56*20%)+K56)</f>
        <v/>
      </c>
      <c r="N56" s="57" t="str">
        <f t="array" ref="N56">IFERROR(INDEX($C$8:$C$77,SMALL(IF(FREQUENCY(IF($C$8:$C$77&lt;&gt;"",MATCH($C$8:$C$77,$C$8:$C$77,0)), ROW($C$8:$C$77)-ROW($C$8)+1),ROW($C$8:$C$77)-ROW($C$8)+1),ROWS(N$8:N56))),"")</f>
        <v/>
      </c>
      <c r="O56" s="62" t="str">
        <f t="shared" si="4"/>
        <v/>
      </c>
    </row>
    <row r="57" spans="3:15" ht="15.75" x14ac:dyDescent="0.25">
      <c r="C57" s="50"/>
      <c r="D57" s="50"/>
      <c r="E57" s="55" t="str">
        <f ca="1">IF(D57="","",VLOOKUP(D57,INDIRECT("t_"&amp;C57),2,0))</f>
        <v/>
      </c>
      <c r="F57" s="48" t="str">
        <f ca="1">IF(D57="","",VLOOKUP(D57,INDIRECT("t_"&amp;C57),3,0))</f>
        <v/>
      </c>
      <c r="G57" s="13"/>
      <c r="H57" s="28"/>
      <c r="I57" s="17"/>
      <c r="J57" s="15" t="str">
        <f ca="1">IF(D57="","",VLOOKUP(D57,INDIRECT("t_"&amp;C57),4,0))</f>
        <v/>
      </c>
      <c r="K57" s="16" t="str">
        <f ca="1">IF(J57="","",I57*J57)</f>
        <v/>
      </c>
      <c r="L57" s="64" t="str">
        <f ca="1">IF(K57="","",(K57*20%)+K57)</f>
        <v/>
      </c>
      <c r="N57" s="57" t="str">
        <f t="array" ref="N57">IFERROR(INDEX($C$8:$C$77,SMALL(IF(FREQUENCY(IF($C$8:$C$77&lt;&gt;"",MATCH($C$8:$C$77,$C$8:$C$77,0)), ROW($C$8:$C$77)-ROW($C$8)+1),ROW($C$8:$C$77)-ROW($C$8)+1),ROWS(N$8:N57))),"")</f>
        <v/>
      </c>
      <c r="O57" s="62" t="str">
        <f t="shared" si="4"/>
        <v/>
      </c>
    </row>
    <row r="58" spans="3:15" ht="15.75" x14ac:dyDescent="0.25">
      <c r="C58" s="50"/>
      <c r="D58" s="50"/>
      <c r="E58" s="55" t="str">
        <f ca="1">IF(D58="","",VLOOKUP(D58,INDIRECT("t_"&amp;C58),2,0))</f>
        <v/>
      </c>
      <c r="F58" s="48" t="str">
        <f ca="1">IF(D58="","",VLOOKUP(D58,INDIRECT("t_"&amp;C58),3,0))</f>
        <v/>
      </c>
      <c r="G58" s="13"/>
      <c r="H58" s="28"/>
      <c r="I58" s="17"/>
      <c r="J58" s="15" t="str">
        <f ca="1">IF(D58="","",VLOOKUP(D58,INDIRECT("t_"&amp;C58),4,0))</f>
        <v/>
      </c>
      <c r="K58" s="16" t="str">
        <f ca="1">IF(J58="","",I58*J58)</f>
        <v/>
      </c>
      <c r="L58" s="64" t="str">
        <f ca="1">IF(K58="","",(K58*20%)+K58)</f>
        <v/>
      </c>
      <c r="N58" s="57" t="str">
        <f t="array" ref="N58">IFERROR(INDEX($C$8:$C$77,SMALL(IF(FREQUENCY(IF($C$8:$C$77&lt;&gt;"",MATCH($C$8:$C$77,$C$8:$C$77,0)), ROW($C$8:$C$77)-ROW($C$8)+1),ROW($C$8:$C$77)-ROW($C$8)+1),ROWS(N$8:N58))),"")</f>
        <v/>
      </c>
      <c r="O58" s="62" t="str">
        <f t="shared" si="4"/>
        <v/>
      </c>
    </row>
    <row r="59" spans="3:15" ht="15.75" x14ac:dyDescent="0.25">
      <c r="C59" s="50"/>
      <c r="D59" s="50"/>
      <c r="E59" s="55" t="str">
        <f ca="1">IF(D59="","",VLOOKUP(D59,INDIRECT("t_"&amp;C59),2,0))</f>
        <v/>
      </c>
      <c r="F59" s="48" t="str">
        <f ca="1">IF(D59="","",VLOOKUP(D59,INDIRECT("t_"&amp;C59),3,0))</f>
        <v/>
      </c>
      <c r="G59" s="13"/>
      <c r="H59" s="28"/>
      <c r="I59" s="17"/>
      <c r="J59" s="15" t="str">
        <f ca="1">IF(D59="","",VLOOKUP(D59,INDIRECT("t_"&amp;C59),4,0))</f>
        <v/>
      </c>
      <c r="K59" s="16" t="str">
        <f ca="1">IF(J59="","",I59*J59)</f>
        <v/>
      </c>
      <c r="L59" s="64" t="str">
        <f ca="1">IF(K59="","",(K59*20%)+K59)</f>
        <v/>
      </c>
      <c r="N59" s="57" t="str">
        <f t="array" ref="N59">IFERROR(INDEX($C$8:$C$77,SMALL(IF(FREQUENCY(IF($C$8:$C$77&lt;&gt;"",MATCH($C$8:$C$77,$C$8:$C$77,0)), ROW($C$8:$C$77)-ROW($C$8)+1),ROW($C$8:$C$77)-ROW($C$8)+1),ROWS(N$8:N59))),"")</f>
        <v/>
      </c>
      <c r="O59" s="62" t="str">
        <f t="shared" si="4"/>
        <v/>
      </c>
    </row>
    <row r="60" spans="3:15" ht="15.75" x14ac:dyDescent="0.25">
      <c r="C60" s="50"/>
      <c r="D60" s="50"/>
      <c r="E60" s="55" t="str">
        <f ca="1">IF(D60="","",VLOOKUP(D60,INDIRECT("t_"&amp;C60),2,0))</f>
        <v/>
      </c>
      <c r="F60" s="48" t="str">
        <f ca="1">IF(D60="","",VLOOKUP(D60,INDIRECT("t_"&amp;C60),3,0))</f>
        <v/>
      </c>
      <c r="G60" s="13"/>
      <c r="H60" s="28"/>
      <c r="I60" s="17"/>
      <c r="J60" s="15" t="str">
        <f ca="1">IF(D60="","",VLOOKUP(D60,INDIRECT("t_"&amp;C60),4,0))</f>
        <v/>
      </c>
      <c r="K60" s="16" t="str">
        <f ca="1">IF(J60="","",I60*J60)</f>
        <v/>
      </c>
      <c r="L60" s="64" t="str">
        <f ca="1">IF(K60="","",(K60*20%)+K60)</f>
        <v/>
      </c>
      <c r="N60" s="57" t="str">
        <f t="array" ref="N60">IFERROR(INDEX($C$8:$C$77,SMALL(IF(FREQUENCY(IF($C$8:$C$77&lt;&gt;"",MATCH($C$8:$C$77,$C$8:$C$77,0)), ROW($C$8:$C$77)-ROW($C$8)+1),ROW($C$8:$C$77)-ROW($C$8)+1),ROWS(N$8:N60))),"")</f>
        <v/>
      </c>
      <c r="O60" s="62" t="str">
        <f t="shared" si="4"/>
        <v/>
      </c>
    </row>
    <row r="61" spans="3:15" ht="15.75" x14ac:dyDescent="0.25">
      <c r="C61" s="50"/>
      <c r="D61" s="50"/>
      <c r="E61" s="55" t="str">
        <f ca="1">IF(D61="","",VLOOKUP(D61,INDIRECT("t_"&amp;C61),2,0))</f>
        <v/>
      </c>
      <c r="F61" s="48" t="str">
        <f ca="1">IF(D61="","",VLOOKUP(D61,INDIRECT("t_"&amp;C61),3,0))</f>
        <v/>
      </c>
      <c r="G61" s="13"/>
      <c r="H61" s="28"/>
      <c r="I61" s="17"/>
      <c r="J61" s="15" t="str">
        <f ca="1">IF(D61="","",VLOOKUP(D61,INDIRECT("t_"&amp;C61),4,0))</f>
        <v/>
      </c>
      <c r="K61" s="16" t="str">
        <f ca="1">IF(J61="","",I61*J61)</f>
        <v/>
      </c>
      <c r="L61" s="64" t="str">
        <f ca="1">IF(K61="","",(K61*20%)+K61)</f>
        <v/>
      </c>
      <c r="N61" s="57" t="str">
        <f t="array" ref="N61">IFERROR(INDEX($C$8:$C$77,SMALL(IF(FREQUENCY(IF($C$8:$C$77&lt;&gt;"",MATCH($C$8:$C$77,$C$8:$C$77,0)), ROW($C$8:$C$77)-ROW($C$8)+1),ROW($C$8:$C$77)-ROW($C$8)+1),ROWS(N$8:N61))),"")</f>
        <v/>
      </c>
      <c r="O61" s="62" t="str">
        <f t="shared" si="4"/>
        <v/>
      </c>
    </row>
    <row r="62" spans="3:15" ht="15.75" x14ac:dyDescent="0.25">
      <c r="C62" s="50"/>
      <c r="D62" s="50"/>
      <c r="E62" s="55" t="str">
        <f ca="1">IF(D62="","",VLOOKUP(D62,INDIRECT("t_"&amp;C62),2,0))</f>
        <v/>
      </c>
      <c r="F62" s="48" t="str">
        <f ca="1">IF(D62="","",VLOOKUP(D62,INDIRECT("t_"&amp;C62),3,0))</f>
        <v/>
      </c>
      <c r="G62" s="13"/>
      <c r="H62" s="28"/>
      <c r="I62" s="17"/>
      <c r="J62" s="15" t="str">
        <f ca="1">IF(D62="","",VLOOKUP(D62,INDIRECT("t_"&amp;C62),4,0))</f>
        <v/>
      </c>
      <c r="K62" s="16" t="str">
        <f ca="1">IF(J62="","",I62*J62)</f>
        <v/>
      </c>
      <c r="L62" s="64" t="str">
        <f ca="1">IF(K62="","",(K62*20%)+K62)</f>
        <v/>
      </c>
      <c r="N62" s="57" t="str">
        <f t="array" ref="N62">IFERROR(INDEX($C$8:$C$77,SMALL(IF(FREQUENCY(IF($C$8:$C$77&lt;&gt;"",MATCH($C$8:$C$77,$C$8:$C$77,0)), ROW($C$8:$C$77)-ROW($C$8)+1),ROW($C$8:$C$77)-ROW($C$8)+1),ROWS(N$8:N62))),"")</f>
        <v/>
      </c>
      <c r="O62" s="62" t="str">
        <f t="shared" si="4"/>
        <v/>
      </c>
    </row>
    <row r="63" spans="3:15" ht="15.75" x14ac:dyDescent="0.25">
      <c r="C63" s="50"/>
      <c r="D63" s="50"/>
      <c r="E63" s="55" t="str">
        <f ca="1">IF(D63="","",VLOOKUP(D63,INDIRECT("t_"&amp;C63),2,0))</f>
        <v/>
      </c>
      <c r="F63" s="48" t="str">
        <f ca="1">IF(D63="","",VLOOKUP(D63,INDIRECT("t_"&amp;C63),3,0))</f>
        <v/>
      </c>
      <c r="G63" s="13"/>
      <c r="H63" s="28"/>
      <c r="I63" s="17"/>
      <c r="J63" s="15" t="str">
        <f ca="1">IF(D63="","",VLOOKUP(D63,INDIRECT("t_"&amp;C63),4,0))</f>
        <v/>
      </c>
      <c r="K63" s="16" t="str">
        <f ca="1">IF(J63="","",I63*J63)</f>
        <v/>
      </c>
      <c r="L63" s="64" t="str">
        <f ca="1">IF(K63="","",(K63*20%)+K63)</f>
        <v/>
      </c>
      <c r="N63" s="57" t="str">
        <f t="array" ref="N63">IFERROR(INDEX($C$8:$C$77,SMALL(IF(FREQUENCY(IF($C$8:$C$77&lt;&gt;"",MATCH($C$8:$C$77,$C$8:$C$77,0)), ROW($C$8:$C$77)-ROW($C$8)+1),ROW($C$8:$C$77)-ROW($C$8)+1),ROWS(N$8:N63))),"")</f>
        <v/>
      </c>
      <c r="O63" s="62" t="str">
        <f t="shared" si="4"/>
        <v/>
      </c>
    </row>
    <row r="64" spans="3:15" ht="15.75" x14ac:dyDescent="0.25">
      <c r="C64" s="50"/>
      <c r="D64" s="50"/>
      <c r="E64" s="55" t="str">
        <f ca="1">IF(D64="","",VLOOKUP(D64,INDIRECT("t_"&amp;C64),2,0))</f>
        <v/>
      </c>
      <c r="F64" s="48" t="str">
        <f ca="1">IF(D64="","",VLOOKUP(D64,INDIRECT("t_"&amp;C64),3,0))</f>
        <v/>
      </c>
      <c r="G64" s="13"/>
      <c r="H64" s="28"/>
      <c r="I64" s="17"/>
      <c r="J64" s="15" t="str">
        <f ca="1">IF(D64="","",VLOOKUP(D64,INDIRECT("t_"&amp;C64),4,0))</f>
        <v/>
      </c>
      <c r="K64" s="16" t="str">
        <f ca="1">IF(J64="","",I64*J64)</f>
        <v/>
      </c>
      <c r="L64" s="64" t="str">
        <f ca="1">IF(K64="","",(K64*20%)+K64)</f>
        <v/>
      </c>
      <c r="N64" s="57" t="str">
        <f t="array" ref="N64">IFERROR(INDEX($C$8:$C$77,SMALL(IF(FREQUENCY(IF($C$8:$C$77&lt;&gt;"",MATCH($C$8:$C$77,$C$8:$C$77,0)), ROW($C$8:$C$77)-ROW($C$8)+1),ROW($C$8:$C$77)-ROW($C$8)+1),ROWS(N$8:N64))),"")</f>
        <v/>
      </c>
      <c r="O64" s="62" t="str">
        <f t="shared" si="4"/>
        <v/>
      </c>
    </row>
    <row r="65" spans="3:15" ht="15.75" x14ac:dyDescent="0.25">
      <c r="C65" s="50"/>
      <c r="D65" s="50"/>
      <c r="E65" s="55" t="str">
        <f ca="1">IF(D65="","",VLOOKUP(D65,INDIRECT("t_"&amp;C65),2,0))</f>
        <v/>
      </c>
      <c r="F65" s="48" t="str">
        <f ca="1">IF(D65="","",VLOOKUP(D65,INDIRECT("t_"&amp;C65),3,0))</f>
        <v/>
      </c>
      <c r="G65" s="13"/>
      <c r="H65" s="28"/>
      <c r="I65" s="17"/>
      <c r="J65" s="15" t="str">
        <f ca="1">IF(D65="","",VLOOKUP(D65,INDIRECT("t_"&amp;C65),4,0))</f>
        <v/>
      </c>
      <c r="K65" s="16" t="str">
        <f ca="1">IF(J65="","",I65*J65)</f>
        <v/>
      </c>
      <c r="L65" s="64" t="str">
        <f ca="1">IF(K65="","",(K65*20%)+K65)</f>
        <v/>
      </c>
      <c r="N65" s="57" t="str">
        <f t="array" ref="N65">IFERROR(INDEX($C$8:$C$77,SMALL(IF(FREQUENCY(IF($C$8:$C$77&lt;&gt;"",MATCH($C$8:$C$77,$C$8:$C$77,0)), ROW($C$8:$C$77)-ROW($C$8)+1),ROW($C$8:$C$77)-ROW($C$8)+1),ROWS(N$8:N65))),"")</f>
        <v/>
      </c>
      <c r="O65" s="62" t="str">
        <f t="shared" si="4"/>
        <v/>
      </c>
    </row>
    <row r="66" spans="3:15" ht="15.75" x14ac:dyDescent="0.25">
      <c r="C66" s="50"/>
      <c r="D66" s="50"/>
      <c r="E66" s="55" t="str">
        <f ca="1">IF(D66="","",VLOOKUP(D66,INDIRECT("t_"&amp;C66),2,0))</f>
        <v/>
      </c>
      <c r="F66" s="48" t="str">
        <f ca="1">IF(D66="","",VLOOKUP(D66,INDIRECT("t_"&amp;C66),3,0))</f>
        <v/>
      </c>
      <c r="G66" s="13"/>
      <c r="H66" s="28"/>
      <c r="I66" s="17"/>
      <c r="J66" s="15" t="str">
        <f ca="1">IF(D66="","",VLOOKUP(D66,INDIRECT("t_"&amp;C66),4,0))</f>
        <v/>
      </c>
      <c r="K66" s="16" t="str">
        <f ca="1">IF(J66="","",I66*J66)</f>
        <v/>
      </c>
      <c r="L66" s="64" t="str">
        <f ca="1">IF(K66="","",(K66*20%)+K66)</f>
        <v/>
      </c>
      <c r="N66" s="57" t="str">
        <f t="array" ref="N66">IFERROR(INDEX($C$8:$C$77,SMALL(IF(FREQUENCY(IF($C$8:$C$77&lt;&gt;"",MATCH($C$8:$C$77,$C$8:$C$77,0)), ROW($C$8:$C$77)-ROW($C$8)+1),ROW($C$8:$C$77)-ROW($C$8)+1),ROWS(N$8:N66))),"")</f>
        <v/>
      </c>
      <c r="O66" s="62" t="str">
        <f t="shared" si="4"/>
        <v/>
      </c>
    </row>
    <row r="67" spans="3:15" ht="15.75" x14ac:dyDescent="0.25">
      <c r="C67" s="50"/>
      <c r="D67" s="50"/>
      <c r="E67" s="55" t="str">
        <f ca="1">IF(D67="","",VLOOKUP(D67,INDIRECT("t_"&amp;C67),2,0))</f>
        <v/>
      </c>
      <c r="F67" s="48" t="str">
        <f ca="1">IF(D67="","",VLOOKUP(D67,INDIRECT("t_"&amp;C67),3,0))</f>
        <v/>
      </c>
      <c r="G67" s="13"/>
      <c r="H67" s="28"/>
      <c r="I67" s="17"/>
      <c r="J67" s="15" t="str">
        <f ca="1">IF(D67="","",VLOOKUP(D67,INDIRECT("t_"&amp;C67),4,0))</f>
        <v/>
      </c>
      <c r="K67" s="16" t="str">
        <f ca="1">IF(J67="","",I67*J67)</f>
        <v/>
      </c>
      <c r="L67" s="64" t="str">
        <f ca="1">IF(K67="","",(K67*20%)+K67)</f>
        <v/>
      </c>
      <c r="N67" s="57" t="str">
        <f t="array" ref="N67">IFERROR(INDEX($C$8:$C$77,SMALL(IF(FREQUENCY(IF($C$8:$C$77&lt;&gt;"",MATCH($C$8:$C$77,$C$8:$C$77,0)), ROW($C$8:$C$77)-ROW($C$8)+1),ROW($C$8:$C$77)-ROW($C$8)+1),ROWS(N$8:N67))),"")</f>
        <v/>
      </c>
      <c r="O67" s="62" t="str">
        <f t="shared" si="4"/>
        <v/>
      </c>
    </row>
    <row r="68" spans="3:15" ht="15.75" x14ac:dyDescent="0.25">
      <c r="C68" s="50"/>
      <c r="D68" s="50"/>
      <c r="E68" s="55" t="str">
        <f ca="1">IF(D68="","",VLOOKUP(D68,INDIRECT("t_"&amp;C68),2,0))</f>
        <v/>
      </c>
      <c r="F68" s="48" t="str">
        <f ca="1">IF(D68="","",VLOOKUP(D68,INDIRECT("t_"&amp;C68),3,0))</f>
        <v/>
      </c>
      <c r="G68" s="13"/>
      <c r="H68" s="28"/>
      <c r="I68" s="17"/>
      <c r="J68" s="15" t="str">
        <f ca="1">IF(D68="","",VLOOKUP(D68,INDIRECT("t_"&amp;C68),4,0))</f>
        <v/>
      </c>
      <c r="K68" s="16" t="str">
        <f ca="1">IF(J68="","",I68*J68)</f>
        <v/>
      </c>
      <c r="L68" s="64" t="str">
        <f ca="1">IF(K68="","",(K68*20%)+K68)</f>
        <v/>
      </c>
      <c r="N68" s="57" t="str">
        <f t="array" ref="N68">IFERROR(INDEX($C$8:$C$77,SMALL(IF(FREQUENCY(IF($C$8:$C$77&lt;&gt;"",MATCH($C$8:$C$77,$C$8:$C$77,0)), ROW($C$8:$C$77)-ROW($C$8)+1),ROW($C$8:$C$77)-ROW($C$8)+1),ROWS(N$8:N68))),"")</f>
        <v/>
      </c>
      <c r="O68" s="62" t="str">
        <f t="shared" si="4"/>
        <v/>
      </c>
    </row>
    <row r="69" spans="3:15" ht="15.75" x14ac:dyDescent="0.25">
      <c r="C69" s="50"/>
      <c r="D69" s="50"/>
      <c r="E69" s="55" t="str">
        <f ca="1">IF(D69="","",VLOOKUP(D69,INDIRECT("t_"&amp;C69),2,0))</f>
        <v/>
      </c>
      <c r="F69" s="48" t="str">
        <f ca="1">IF(D69="","",VLOOKUP(D69,INDIRECT("t_"&amp;C69),3,0))</f>
        <v/>
      </c>
      <c r="G69" s="13"/>
      <c r="H69" s="28"/>
      <c r="I69" s="17"/>
      <c r="J69" s="15" t="str">
        <f ca="1">IF(D69="","",VLOOKUP(D69,INDIRECT("t_"&amp;C69),4,0))</f>
        <v/>
      </c>
      <c r="K69" s="16" t="str">
        <f ca="1">IF(J69="","",I69*J69)</f>
        <v/>
      </c>
      <c r="L69" s="64" t="str">
        <f ca="1">IF(K69="","",(K69*20%)+K69)</f>
        <v/>
      </c>
      <c r="N69" s="57" t="str">
        <f t="array" ref="N69">IFERROR(INDEX($C$8:$C$77,SMALL(IF(FREQUENCY(IF($C$8:$C$77&lt;&gt;"",MATCH($C$8:$C$77,$C$8:$C$77,0)), ROW($C$8:$C$77)-ROW($C$8)+1),ROW($C$8:$C$77)-ROW($C$8)+1),ROWS(N$8:N69))),"")</f>
        <v/>
      </c>
      <c r="O69" s="62" t="str">
        <f t="shared" si="4"/>
        <v/>
      </c>
    </row>
    <row r="70" spans="3:15" ht="15.75" x14ac:dyDescent="0.25">
      <c r="C70" s="50"/>
      <c r="D70" s="50"/>
      <c r="E70" s="55" t="str">
        <f ca="1">IF(D70="","",VLOOKUP(D70,INDIRECT("t_"&amp;C70),2,0))</f>
        <v/>
      </c>
      <c r="F70" s="48" t="str">
        <f ca="1">IF(D70="","",VLOOKUP(D70,INDIRECT("t_"&amp;C70),3,0))</f>
        <v/>
      </c>
      <c r="G70" s="13"/>
      <c r="H70" s="28"/>
      <c r="I70" s="17"/>
      <c r="J70" s="15" t="str">
        <f ca="1">IF(D70="","",VLOOKUP(D70,INDIRECT("t_"&amp;C70),4,0))</f>
        <v/>
      </c>
      <c r="K70" s="16" t="str">
        <f ca="1">IF(J70="","",I70*J70)</f>
        <v/>
      </c>
      <c r="L70" s="64" t="str">
        <f ca="1">IF(K70="","",(K70*20%)+K70)</f>
        <v/>
      </c>
      <c r="N70" s="57" t="str">
        <f t="array" ref="N70">IFERROR(INDEX($C$8:$C$77,SMALL(IF(FREQUENCY(IF($C$8:$C$77&lt;&gt;"",MATCH($C$8:$C$77,$C$8:$C$77,0)), ROW($C$8:$C$77)-ROW($C$8)+1),ROW($C$8:$C$77)-ROW($C$8)+1),ROWS(N$8:N70))),"")</f>
        <v/>
      </c>
      <c r="O70" s="62" t="str">
        <f t="shared" si="4"/>
        <v/>
      </c>
    </row>
    <row r="71" spans="3:15" ht="15.75" x14ac:dyDescent="0.25">
      <c r="C71" s="50"/>
      <c r="D71" s="50"/>
      <c r="E71" s="55" t="str">
        <f ca="1">IF(D71="","",VLOOKUP(D71,INDIRECT("t_"&amp;C71),2,0))</f>
        <v/>
      </c>
      <c r="F71" s="48" t="str">
        <f ca="1">IF(D71="","",VLOOKUP(D71,INDIRECT("t_"&amp;C71),3,0))</f>
        <v/>
      </c>
      <c r="G71" s="13"/>
      <c r="H71" s="28"/>
      <c r="I71" s="17"/>
      <c r="J71" s="15" t="str">
        <f ca="1">IF(D71="","",VLOOKUP(D71,INDIRECT("t_"&amp;C71),4,0))</f>
        <v/>
      </c>
      <c r="K71" s="16" t="str">
        <f ca="1">IF(J71="","",I71*J71)</f>
        <v/>
      </c>
      <c r="L71" s="64" t="str">
        <f ca="1">IF(K71="","",(K71*20%)+K71)</f>
        <v/>
      </c>
      <c r="N71" s="57" t="str">
        <f t="array" ref="N71">IFERROR(INDEX($C$8:$C$77,SMALL(IF(FREQUENCY(IF($C$8:$C$77&lt;&gt;"",MATCH($C$8:$C$77,$C$8:$C$77,0)), ROW($C$8:$C$77)-ROW($C$8)+1),ROW($C$8:$C$77)-ROW($C$8)+1),ROWS(N$8:N71))),"")</f>
        <v/>
      </c>
      <c r="O71" s="62" t="str">
        <f t="shared" si="4"/>
        <v/>
      </c>
    </row>
    <row r="72" spans="3:15" ht="15.75" x14ac:dyDescent="0.25">
      <c r="C72" s="50"/>
      <c r="D72" s="50"/>
      <c r="E72" s="55" t="str">
        <f ca="1">IF(D72="","",VLOOKUP(D72,INDIRECT("t_"&amp;C72),2,0))</f>
        <v/>
      </c>
      <c r="F72" s="48" t="str">
        <f ca="1">IF(D72="","",VLOOKUP(D72,INDIRECT("t_"&amp;C72),3,0))</f>
        <v/>
      </c>
      <c r="G72" s="13"/>
      <c r="H72" s="28"/>
      <c r="I72" s="17"/>
      <c r="J72" s="15" t="str">
        <f ca="1">IF(D72="","",VLOOKUP(D72,INDIRECT("t_"&amp;C72),4,0))</f>
        <v/>
      </c>
      <c r="K72" s="16" t="str">
        <f ca="1">IF(J72="","",I72*J72)</f>
        <v/>
      </c>
      <c r="L72" s="64" t="str">
        <f ca="1">IF(K72="","",(K72*20%)+K72)</f>
        <v/>
      </c>
      <c r="N72" s="57" t="str">
        <f t="array" ref="N72">IFERROR(INDEX($C$8:$C$77,SMALL(IF(FREQUENCY(IF($C$8:$C$77&lt;&gt;"",MATCH($C$8:$C$77,$C$8:$C$77,0)), ROW($C$8:$C$77)-ROW($C$8)+1),ROW($C$8:$C$77)-ROW($C$8)+1),ROWS(N$8:N72))),"")</f>
        <v/>
      </c>
      <c r="O72" s="62" t="str">
        <f t="shared" si="4"/>
        <v/>
      </c>
    </row>
    <row r="73" spans="3:15" ht="15.75" x14ac:dyDescent="0.25">
      <c r="C73" s="50"/>
      <c r="D73" s="50"/>
      <c r="E73" s="55" t="str">
        <f ca="1">IF(D73="","",VLOOKUP(D73,INDIRECT("t_"&amp;C73),2,0))</f>
        <v/>
      </c>
      <c r="F73" s="48" t="str">
        <f ca="1">IF(D73="","",VLOOKUP(D73,INDIRECT("t_"&amp;C73),3,0))</f>
        <v/>
      </c>
      <c r="G73" s="13"/>
      <c r="H73" s="28"/>
      <c r="I73" s="17"/>
      <c r="J73" s="15" t="str">
        <f ca="1">IF(D73="","",VLOOKUP(D73,INDIRECT("t_"&amp;C73),4,0))</f>
        <v/>
      </c>
      <c r="K73" s="16" t="str">
        <f ca="1">IF(J73="","",I73*J73)</f>
        <v/>
      </c>
      <c r="L73" s="64" t="str">
        <f ca="1">IF(K73="","",(K73*20%)+K73)</f>
        <v/>
      </c>
      <c r="N73" s="57" t="str">
        <f t="array" ref="N73">IFERROR(INDEX($C$8:$C$77,SMALL(IF(FREQUENCY(IF($C$8:$C$77&lt;&gt;"",MATCH($C$8:$C$77,$C$8:$C$77,0)), ROW($C$8:$C$77)-ROW($C$8)+1),ROW($C$8:$C$77)-ROW($C$8)+1),ROWS(N$8:N73))),"")</f>
        <v/>
      </c>
      <c r="O73" s="62" t="str">
        <f t="shared" si="4"/>
        <v/>
      </c>
    </row>
    <row r="74" spans="3:15" ht="15.75" x14ac:dyDescent="0.25">
      <c r="C74" s="50"/>
      <c r="D74" s="50"/>
      <c r="E74" s="55" t="str">
        <f ca="1">IF(D74="","",VLOOKUP(D74,INDIRECT("t_"&amp;C74),2,0))</f>
        <v/>
      </c>
      <c r="F74" s="48" t="str">
        <f ca="1">IF(D74="","",VLOOKUP(D74,INDIRECT("t_"&amp;C74),3,0))</f>
        <v/>
      </c>
      <c r="G74" s="13"/>
      <c r="H74" s="28"/>
      <c r="I74" s="17"/>
      <c r="J74" s="15" t="str">
        <f ca="1">IF(D74="","",VLOOKUP(D74,INDIRECT("t_"&amp;C74),4,0))</f>
        <v/>
      </c>
      <c r="K74" s="16" t="str">
        <f ca="1">IF(J74="","",I74*J74)</f>
        <v/>
      </c>
      <c r="L74" s="64" t="str">
        <f ca="1">IF(K74="","",(K74*20%)+K74)</f>
        <v/>
      </c>
      <c r="N74" s="57" t="str">
        <f t="array" ref="N74">IFERROR(INDEX($C$8:$C$77,SMALL(IF(FREQUENCY(IF($C$8:$C$77&lt;&gt;"",MATCH($C$8:$C$77,$C$8:$C$77,0)), ROW($C$8:$C$77)-ROW($C$8)+1),ROW($C$8:$C$77)-ROW($C$8)+1),ROWS(N$8:N74))),"")</f>
        <v/>
      </c>
      <c r="O74" s="62" t="str">
        <f t="shared" si="4"/>
        <v/>
      </c>
    </row>
    <row r="75" spans="3:15" ht="15.75" x14ac:dyDescent="0.25">
      <c r="C75" s="50"/>
      <c r="D75" s="50"/>
      <c r="E75" s="55" t="str">
        <f ca="1">IF(D75="","",VLOOKUP(D75,INDIRECT("t_"&amp;C75),2,0))</f>
        <v/>
      </c>
      <c r="F75" s="48" t="str">
        <f ca="1">IF(D75="","",VLOOKUP(D75,INDIRECT("t_"&amp;C75),3,0))</f>
        <v/>
      </c>
      <c r="G75" s="13"/>
      <c r="H75" s="28"/>
      <c r="I75" s="17"/>
      <c r="J75" s="15" t="str">
        <f ca="1">IF(D75="","",VLOOKUP(D75,INDIRECT("t_"&amp;C75),4,0))</f>
        <v/>
      </c>
      <c r="K75" s="16" t="str">
        <f ca="1">IF(J75="","",I75*J75)</f>
        <v/>
      </c>
      <c r="L75" s="64" t="str">
        <f ca="1">IF(K75="","",(K75*20%)+K75)</f>
        <v/>
      </c>
      <c r="N75" s="57" t="str">
        <f t="array" ref="N75">IFERROR(INDEX($C$8:$C$77,SMALL(IF(FREQUENCY(IF($C$8:$C$77&lt;&gt;"",MATCH($C$8:$C$77,$C$8:$C$77,0)), ROW($C$8:$C$77)-ROW($C$8)+1),ROW($C$8:$C$77)-ROW($C$8)+1),ROWS(N$8:N75))),"")</f>
        <v/>
      </c>
      <c r="O75" s="62" t="str">
        <f t="shared" si="4"/>
        <v/>
      </c>
    </row>
    <row r="76" spans="3:15" ht="15.75" x14ac:dyDescent="0.25">
      <c r="C76" s="50"/>
      <c r="D76" s="50"/>
      <c r="E76" s="55" t="str">
        <f ca="1">IF(D76="","",VLOOKUP(D76,INDIRECT("t_"&amp;C76),2,0))</f>
        <v/>
      </c>
      <c r="F76" s="48" t="str">
        <f ca="1">IF(D76="","",VLOOKUP(D76,INDIRECT("t_"&amp;C76),3,0))</f>
        <v/>
      </c>
      <c r="G76" s="13"/>
      <c r="H76" s="28"/>
      <c r="I76" s="17"/>
      <c r="J76" s="15" t="str">
        <f ca="1">IF(D76="","",VLOOKUP(D76,INDIRECT("t_"&amp;C76),4,0))</f>
        <v/>
      </c>
      <c r="K76" s="16">
        <v>500</v>
      </c>
      <c r="L76" s="64">
        <f>IF(K76="","",(K76*20%)+K76)</f>
        <v>600</v>
      </c>
      <c r="N76" s="57" t="str">
        <f t="array" ref="N76">IFERROR(INDEX($C$8:$C$77,SMALL(IF(FREQUENCY(IF($C$8:$C$77&lt;&gt;"",MATCH($C$8:$C$77,$C$8:$C$77,0)), ROW($C$8:$C$77)-ROW($C$8)+1),ROW($C$8:$C$77)-ROW($C$8)+1),ROWS(N$8:N76))),"")</f>
        <v/>
      </c>
      <c r="O76" s="62" t="str">
        <f t="shared" si="4"/>
        <v/>
      </c>
    </row>
    <row r="77" spans="3:15" ht="16.5" thickBot="1" x14ac:dyDescent="0.3">
      <c r="C77" s="51"/>
      <c r="D77" s="51"/>
      <c r="E77" s="56" t="str">
        <f ca="1">IF(D77="","",VLOOKUP(D77,INDIRECT("t_"&amp;C77),2,0))</f>
        <v/>
      </c>
      <c r="F77" s="61" t="str">
        <f ca="1">IF(D77="","",VLOOKUP(D77,INDIRECT("t_"&amp;C77),3,0))</f>
        <v/>
      </c>
      <c r="G77" s="76"/>
      <c r="H77" s="77"/>
      <c r="I77" s="115"/>
      <c r="J77" s="78" t="str">
        <f ca="1">IF(D77="","",VLOOKUP(D77,INDIRECT("t_"&amp;C77),4,0))</f>
        <v/>
      </c>
      <c r="K77" s="79">
        <v>1000</v>
      </c>
      <c r="L77" s="66">
        <f>IF(K77="","",(K77*20%)+K77)</f>
        <v>1200</v>
      </c>
      <c r="N77" s="58" t="str">
        <f t="array" ref="N77">IFERROR(INDEX($C$8:$C$77,SMALL(IF(FREQUENCY(IF($C$8:$C$77&lt;&gt;"",MATCH($C$8:$C$77,$C$8:$C$77,0)), ROW($C$8:$C$77)-ROW($C$8)+1),ROW($C$8:$C$77)-ROW($C$8)+1),ROWS(N$8:N77))),"")</f>
        <v/>
      </c>
      <c r="O77" s="63" t="str">
        <f t="shared" si="4"/>
        <v/>
      </c>
    </row>
    <row r="78" spans="3:15" ht="9.9499999999999993" customHeight="1" x14ac:dyDescent="0.25">
      <c r="C78" s="71"/>
      <c r="D78" s="71"/>
      <c r="E78" s="72"/>
      <c r="F78" s="72"/>
      <c r="G78" s="73"/>
      <c r="H78" s="73"/>
      <c r="I78" s="80"/>
      <c r="J78" s="74"/>
      <c r="K78" s="75"/>
      <c r="L78" s="75"/>
      <c r="O78" s="75"/>
    </row>
    <row r="79" spans="3:15" ht="15.75" x14ac:dyDescent="0.25">
      <c r="I79" s="5" t="s">
        <v>188</v>
      </c>
      <c r="J79" s="6"/>
      <c r="K79" s="7">
        <f ca="1">SUM(K8:K77)</f>
        <v>7705.8181399999994</v>
      </c>
      <c r="L79" s="67"/>
    </row>
    <row r="80" spans="3:15" ht="15.75" x14ac:dyDescent="0.25">
      <c r="I80" s="5" t="s">
        <v>187</v>
      </c>
      <c r="J80" s="8">
        <v>0.2</v>
      </c>
      <c r="K80" s="70"/>
      <c r="L80" s="69"/>
    </row>
    <row r="81" spans="9:12" ht="9.9499999999999993" customHeight="1" x14ac:dyDescent="0.25"/>
    <row r="82" spans="9:12" ht="15.75" x14ac:dyDescent="0.25">
      <c r="I82" s="5" t="s">
        <v>189</v>
      </c>
      <c r="J82" s="9"/>
      <c r="K82" s="7">
        <f ca="1">K79*(1+J80)</f>
        <v>9246.9817679999996</v>
      </c>
      <c r="L82" s="68"/>
    </row>
  </sheetData>
  <sortState xmlns:xlrd2="http://schemas.microsoft.com/office/spreadsheetml/2017/richdata2" ref="C8:L77">
    <sortCondition ref="G7"/>
    <sortCondition ref="C7"/>
  </sortState>
  <dataConsolidate/>
  <mergeCells count="2">
    <mergeCell ref="C2:O2"/>
    <mergeCell ref="C4:O4"/>
  </mergeCells>
  <dataValidations count="1">
    <dataValidation type="list" allowBlank="1" showInputMessage="1" showErrorMessage="1" sqref="D8:D78" xr:uid="{00000000-0002-0000-0300-000000000000}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3314" r:id="rId4" name="CommandButton1">
          <controlPr defaultSize="0" autoLine="0" r:id="rId5">
            <anchor moveWithCells="1">
              <from>
                <xdr:col>13</xdr:col>
                <xdr:colOff>581025</xdr:colOff>
                <xdr:row>3</xdr:row>
                <xdr:rowOff>9525</xdr:rowOff>
              </from>
              <to>
                <xdr:col>14</xdr:col>
                <xdr:colOff>447675</xdr:colOff>
                <xdr:row>4</xdr:row>
                <xdr:rowOff>0</xdr:rowOff>
              </to>
            </anchor>
          </controlPr>
        </control>
      </mc:Choice>
      <mc:Fallback>
        <control shapeId="13314" r:id="rId4" name="CommandButton1"/>
      </mc:Fallback>
    </mc:AlternateContent>
    <mc:AlternateContent xmlns:mc="http://schemas.openxmlformats.org/markup-compatibility/2006">
      <mc:Choice Requires="x14">
        <control shapeId="13313" r:id="rId6" name="Enregistrer">
          <controlPr defaultSize="0" print="0" autoFill="0" autoLine="0" r:id="rId7">
            <anchor moveWithCells="1">
              <from>
                <xdr:col>13</xdr:col>
                <xdr:colOff>581025</xdr:colOff>
                <xdr:row>1</xdr:row>
                <xdr:rowOff>0</xdr:rowOff>
              </from>
              <to>
                <xdr:col>14</xdr:col>
                <xdr:colOff>457200</xdr:colOff>
                <xdr:row>1</xdr:row>
                <xdr:rowOff>400050</xdr:rowOff>
              </to>
            </anchor>
          </controlPr>
        </control>
      </mc:Choice>
      <mc:Fallback>
        <control shapeId="13313" r:id="rId6" name="Enregistr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1000000}">
          <x14:formula1>
            <xm:f>OFFSET(clients!$B$3, 0, 0, COUNTA(clients!$B:$B)-1)</xm:f>
          </x14:formula1>
          <xm:sqref>C8:C78</xm:sqref>
        </x14:dataValidation>
        <x14:dataValidation type="list" allowBlank="1" showInputMessage="1" showErrorMessage="1" xr:uid="{00000000-0002-0000-0300-000002000000}">
          <x14:formula1>
            <xm:f>clients!$E$3:$E$14</xm:f>
          </x14:formula1>
          <xm:sqref>C4:O4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EB264-4D08-4BC7-B65D-5AD31194D668}">
  <sheetPr codeName="Feuil4">
    <tabColor rgb="FFD6DCE4"/>
  </sheetPr>
  <dimension ref="C1:O82"/>
  <sheetViews>
    <sheetView zoomScale="90" zoomScaleNormal="90" workbookViewId="0">
      <selection activeCell="G18" sqref="G18"/>
    </sheetView>
  </sheetViews>
  <sheetFormatPr baseColWidth="10" defaultColWidth="11.5703125" defaultRowHeight="15" x14ac:dyDescent="0.25"/>
  <cols>
    <col min="1" max="2" width="2.7109375" style="1" customWidth="1"/>
    <col min="3" max="4" width="18.710937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122" t="s">
        <v>3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4"/>
    </row>
    <row r="3" spans="3:15" ht="9.9499999999999993" customHeight="1" thickBot="1" x14ac:dyDescent="0.3"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3:15" ht="32.450000000000003" customHeight="1" thickBot="1" x14ac:dyDescent="0.3">
      <c r="C4" s="122" t="s">
        <v>176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4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52" t="s">
        <v>25</v>
      </c>
      <c r="D7" s="52" t="s">
        <v>36</v>
      </c>
      <c r="E7" s="53" t="s">
        <v>4</v>
      </c>
      <c r="F7" s="12" t="s">
        <v>162</v>
      </c>
      <c r="G7" s="11" t="s">
        <v>163</v>
      </c>
      <c r="H7" s="11" t="s">
        <v>46</v>
      </c>
      <c r="I7" s="10" t="s">
        <v>0</v>
      </c>
      <c r="J7" s="11" t="s">
        <v>1</v>
      </c>
      <c r="K7" s="10" t="s">
        <v>2</v>
      </c>
      <c r="L7" s="65" t="s">
        <v>180</v>
      </c>
      <c r="N7" s="59" t="s">
        <v>178</v>
      </c>
      <c r="O7" s="60" t="s">
        <v>179</v>
      </c>
    </row>
    <row r="8" spans="3:15" ht="15.75" x14ac:dyDescent="0.25">
      <c r="C8" s="49" t="s">
        <v>27</v>
      </c>
      <c r="D8" s="49" t="s">
        <v>22</v>
      </c>
      <c r="E8" s="54" t="s">
        <v>69</v>
      </c>
      <c r="F8" s="48">
        <v>0</v>
      </c>
      <c r="G8" s="13">
        <v>254896</v>
      </c>
      <c r="H8" s="27"/>
      <c r="I8" s="14">
        <v>500</v>
      </c>
      <c r="J8" s="15">
        <v>0.17</v>
      </c>
      <c r="K8" s="16">
        <v>82.99</v>
      </c>
      <c r="L8" s="64">
        <v>99.58</v>
      </c>
      <c r="N8" s="57" t="s">
        <v>27</v>
      </c>
      <c r="O8" s="62">
        <v>286.93</v>
      </c>
    </row>
    <row r="9" spans="3:15" ht="15.75" x14ac:dyDescent="0.25">
      <c r="C9" s="50" t="s">
        <v>27</v>
      </c>
      <c r="D9" s="50" t="s">
        <v>74</v>
      </c>
      <c r="E9" s="55" t="s">
        <v>75</v>
      </c>
      <c r="F9" s="48">
        <v>0</v>
      </c>
      <c r="G9" s="13">
        <v>421578</v>
      </c>
      <c r="H9" s="28"/>
      <c r="I9" s="17">
        <v>354</v>
      </c>
      <c r="J9" s="15">
        <v>0.18</v>
      </c>
      <c r="K9" s="16">
        <v>62.94</v>
      </c>
      <c r="L9" s="64">
        <v>75.53</v>
      </c>
      <c r="N9" s="57" t="s">
        <v>50</v>
      </c>
      <c r="O9" s="62">
        <v>587.91</v>
      </c>
    </row>
    <row r="10" spans="3:15" ht="15.75" x14ac:dyDescent="0.25">
      <c r="C10" s="50" t="s">
        <v>27</v>
      </c>
      <c r="D10" s="50" t="s">
        <v>154</v>
      </c>
      <c r="E10" s="55" t="s">
        <v>159</v>
      </c>
      <c r="F10" s="48">
        <v>0</v>
      </c>
      <c r="G10" s="13">
        <v>965214</v>
      </c>
      <c r="H10" s="28"/>
      <c r="I10" s="17">
        <v>254</v>
      </c>
      <c r="J10" s="15">
        <v>0.56000000000000005</v>
      </c>
      <c r="K10" s="16">
        <v>141</v>
      </c>
      <c r="L10" s="64">
        <v>169.2</v>
      </c>
      <c r="N10" s="57" t="s">
        <v>26</v>
      </c>
      <c r="O10" s="62">
        <v>5330.99</v>
      </c>
    </row>
    <row r="11" spans="3:15" ht="15.75" x14ac:dyDescent="0.25">
      <c r="C11" s="50" t="s">
        <v>50</v>
      </c>
      <c r="D11" s="50" t="s">
        <v>51</v>
      </c>
      <c r="E11" s="55" t="s">
        <v>52</v>
      </c>
      <c r="F11" s="48">
        <v>202200200</v>
      </c>
      <c r="G11" s="13"/>
      <c r="H11" s="28"/>
      <c r="I11" s="17">
        <v>3</v>
      </c>
      <c r="J11" s="15">
        <v>195.97</v>
      </c>
      <c r="K11" s="16">
        <v>587.91</v>
      </c>
      <c r="L11" s="64">
        <v>705.49</v>
      </c>
      <c r="N11" s="57"/>
      <c r="O11" s="62"/>
    </row>
    <row r="12" spans="3:15" ht="15.75" x14ac:dyDescent="0.25">
      <c r="C12" s="50" t="s">
        <v>26</v>
      </c>
      <c r="D12" s="50" t="s">
        <v>37</v>
      </c>
      <c r="E12" s="55" t="s">
        <v>9</v>
      </c>
      <c r="F12" s="48">
        <v>202100171</v>
      </c>
      <c r="G12" s="13"/>
      <c r="H12" s="28"/>
      <c r="I12" s="17">
        <v>11</v>
      </c>
      <c r="J12" s="15">
        <v>441.74</v>
      </c>
      <c r="K12" s="16">
        <v>4859.09</v>
      </c>
      <c r="L12" s="64">
        <v>5830.9</v>
      </c>
      <c r="N12" s="57"/>
      <c r="O12" s="62"/>
    </row>
    <row r="13" spans="3:15" ht="15.75" x14ac:dyDescent="0.25">
      <c r="C13" s="50" t="s">
        <v>26</v>
      </c>
      <c r="D13" s="50" t="s">
        <v>10</v>
      </c>
      <c r="E13" s="55" t="s">
        <v>11</v>
      </c>
      <c r="F13" s="48">
        <v>202100171</v>
      </c>
      <c r="G13" s="13"/>
      <c r="H13" s="28"/>
      <c r="I13" s="17">
        <v>258</v>
      </c>
      <c r="J13" s="15">
        <v>1.04</v>
      </c>
      <c r="K13" s="16">
        <v>268.32</v>
      </c>
      <c r="L13" s="64">
        <v>321.98</v>
      </c>
      <c r="N13" s="57"/>
      <c r="O13" s="62"/>
    </row>
    <row r="14" spans="3:15" ht="15.75" x14ac:dyDescent="0.25">
      <c r="C14" s="50" t="s">
        <v>26</v>
      </c>
      <c r="D14" s="50" t="s">
        <v>6</v>
      </c>
      <c r="E14" s="55" t="s">
        <v>7</v>
      </c>
      <c r="F14" s="48">
        <v>202200106</v>
      </c>
      <c r="G14" s="13"/>
      <c r="H14" s="28"/>
      <c r="I14" s="17">
        <v>9</v>
      </c>
      <c r="J14" s="15">
        <v>15.66</v>
      </c>
      <c r="K14" s="16">
        <v>140.94</v>
      </c>
      <c r="L14" s="64">
        <v>169.13</v>
      </c>
      <c r="N14" s="57"/>
      <c r="O14" s="62"/>
    </row>
    <row r="15" spans="3:15" ht="15.75" x14ac:dyDescent="0.25">
      <c r="C15" s="50" t="s">
        <v>26</v>
      </c>
      <c r="D15" s="50" t="s">
        <v>207</v>
      </c>
      <c r="E15" s="55" t="s">
        <v>8</v>
      </c>
      <c r="F15" s="48">
        <v>202200106</v>
      </c>
      <c r="G15" s="13"/>
      <c r="H15" s="28"/>
      <c r="I15" s="17">
        <v>2</v>
      </c>
      <c r="J15" s="15">
        <v>31.32</v>
      </c>
      <c r="K15" s="16">
        <v>62.64</v>
      </c>
      <c r="L15" s="64">
        <v>75.17</v>
      </c>
      <c r="N15" s="57"/>
      <c r="O15" s="62"/>
    </row>
    <row r="16" spans="3:15" ht="15.75" x14ac:dyDescent="0.25">
      <c r="C16" s="50"/>
      <c r="D16" s="50"/>
      <c r="E16" s="55"/>
      <c r="F16" s="48"/>
      <c r="G16" s="13"/>
      <c r="H16" s="28"/>
      <c r="I16" s="17"/>
      <c r="J16" s="15"/>
      <c r="K16" s="16"/>
      <c r="L16" s="64"/>
      <c r="N16" s="57"/>
      <c r="O16" s="62"/>
    </row>
    <row r="17" spans="3:15" ht="15.75" x14ac:dyDescent="0.25">
      <c r="C17" s="50"/>
      <c r="D17" s="50"/>
      <c r="E17" s="55"/>
      <c r="F17" s="48"/>
      <c r="G17" s="13"/>
      <c r="H17" s="28"/>
      <c r="I17" s="17"/>
      <c r="J17" s="15"/>
      <c r="K17" s="16"/>
      <c r="L17" s="64"/>
      <c r="N17" s="57"/>
      <c r="O17" s="62"/>
    </row>
    <row r="18" spans="3:15" ht="15.75" x14ac:dyDescent="0.25">
      <c r="C18" s="50"/>
      <c r="D18" s="50"/>
      <c r="E18" s="55"/>
      <c r="F18" s="48"/>
      <c r="G18" s="13"/>
      <c r="H18" s="28"/>
      <c r="I18" s="17"/>
      <c r="J18" s="15"/>
      <c r="K18" s="16"/>
      <c r="L18" s="64"/>
      <c r="N18" s="57"/>
      <c r="O18" s="62"/>
    </row>
    <row r="19" spans="3:15" ht="15.75" x14ac:dyDescent="0.25">
      <c r="C19" s="50"/>
      <c r="D19" s="50"/>
      <c r="E19" s="55"/>
      <c r="F19" s="48"/>
      <c r="G19" s="13"/>
      <c r="H19" s="28"/>
      <c r="I19" s="17"/>
      <c r="J19" s="15"/>
      <c r="K19" s="16"/>
      <c r="L19" s="64"/>
      <c r="N19" s="57"/>
      <c r="O19" s="62"/>
    </row>
    <row r="20" spans="3:15" ht="15.75" x14ac:dyDescent="0.25">
      <c r="C20" s="50"/>
      <c r="D20" s="50"/>
      <c r="E20" s="55"/>
      <c r="F20" s="48"/>
      <c r="G20" s="13"/>
      <c r="H20" s="28"/>
      <c r="I20" s="17"/>
      <c r="J20" s="15"/>
      <c r="K20" s="16"/>
      <c r="L20" s="64"/>
      <c r="N20" s="57"/>
      <c r="O20" s="62"/>
    </row>
    <row r="21" spans="3:15" ht="15.75" x14ac:dyDescent="0.25">
      <c r="C21" s="50"/>
      <c r="D21" s="50"/>
      <c r="E21" s="55"/>
      <c r="F21" s="48"/>
      <c r="G21" s="13"/>
      <c r="H21" s="28"/>
      <c r="I21" s="17"/>
      <c r="J21" s="15"/>
      <c r="K21" s="16"/>
      <c r="L21" s="64"/>
      <c r="N21" s="57"/>
      <c r="O21" s="62"/>
    </row>
    <row r="22" spans="3:15" ht="15.75" x14ac:dyDescent="0.25">
      <c r="C22" s="50"/>
      <c r="D22" s="50"/>
      <c r="E22" s="55"/>
      <c r="F22" s="48"/>
      <c r="G22" s="13"/>
      <c r="H22" s="28"/>
      <c r="I22" s="17"/>
      <c r="J22" s="15"/>
      <c r="K22" s="16"/>
      <c r="L22" s="64"/>
      <c r="N22" s="57"/>
      <c r="O22" s="62"/>
    </row>
    <row r="23" spans="3:15" ht="15.75" x14ac:dyDescent="0.25">
      <c r="C23" s="50"/>
      <c r="D23" s="50"/>
      <c r="E23" s="55"/>
      <c r="F23" s="48"/>
      <c r="G23" s="13"/>
      <c r="H23" s="28"/>
      <c r="I23" s="17"/>
      <c r="J23" s="15"/>
      <c r="K23" s="16"/>
      <c r="L23" s="64"/>
      <c r="N23" s="57"/>
      <c r="O23" s="62"/>
    </row>
    <row r="24" spans="3:15" ht="15.75" x14ac:dyDescent="0.25">
      <c r="C24" s="50"/>
      <c r="D24" s="50"/>
      <c r="E24" s="55"/>
      <c r="F24" s="48"/>
      <c r="G24" s="13"/>
      <c r="H24" s="28"/>
      <c r="I24" s="17"/>
      <c r="J24" s="15"/>
      <c r="K24" s="16"/>
      <c r="L24" s="64"/>
      <c r="N24" s="57"/>
      <c r="O24" s="62"/>
    </row>
    <row r="25" spans="3:15" ht="15.75" x14ac:dyDescent="0.25">
      <c r="C25" s="50"/>
      <c r="D25" s="50"/>
      <c r="E25" s="55"/>
      <c r="F25" s="48"/>
      <c r="G25" s="13"/>
      <c r="H25" s="28"/>
      <c r="I25" s="17"/>
      <c r="J25" s="15"/>
      <c r="K25" s="16"/>
      <c r="L25" s="64"/>
      <c r="N25" s="57"/>
      <c r="O25" s="62"/>
    </row>
    <row r="26" spans="3:15" ht="15.75" x14ac:dyDescent="0.25">
      <c r="C26" s="50"/>
      <c r="D26" s="50"/>
      <c r="E26" s="55"/>
      <c r="F26" s="48"/>
      <c r="G26" s="13"/>
      <c r="H26" s="28"/>
      <c r="I26" s="17"/>
      <c r="J26" s="15"/>
      <c r="K26" s="16"/>
      <c r="L26" s="64"/>
      <c r="N26" s="57"/>
      <c r="O26" s="62"/>
    </row>
    <row r="27" spans="3:15" ht="15.75" x14ac:dyDescent="0.25">
      <c r="C27" s="50"/>
      <c r="D27" s="50"/>
      <c r="E27" s="55"/>
      <c r="F27" s="48"/>
      <c r="G27" s="13"/>
      <c r="H27" s="28"/>
      <c r="I27" s="17"/>
      <c r="J27" s="15"/>
      <c r="K27" s="16"/>
      <c r="L27" s="64"/>
      <c r="N27" s="57"/>
      <c r="O27" s="62"/>
    </row>
    <row r="28" spans="3:15" ht="15.75" x14ac:dyDescent="0.25">
      <c r="C28" s="50"/>
      <c r="D28" s="50"/>
      <c r="E28" s="55"/>
      <c r="F28" s="48"/>
      <c r="G28" s="13"/>
      <c r="H28" s="28"/>
      <c r="I28" s="17"/>
      <c r="J28" s="15"/>
      <c r="K28" s="16"/>
      <c r="L28" s="64"/>
      <c r="N28" s="57"/>
      <c r="O28" s="62"/>
    </row>
    <row r="29" spans="3:15" ht="15.75" x14ac:dyDescent="0.25">
      <c r="C29" s="50"/>
      <c r="D29" s="50"/>
      <c r="E29" s="55"/>
      <c r="F29" s="48"/>
      <c r="G29" s="13"/>
      <c r="H29" s="28"/>
      <c r="I29" s="17"/>
      <c r="J29" s="15"/>
      <c r="K29" s="16"/>
      <c r="L29" s="64"/>
      <c r="N29" s="57"/>
      <c r="O29" s="62"/>
    </row>
    <row r="30" spans="3:15" ht="15.75" x14ac:dyDescent="0.25">
      <c r="C30" s="50"/>
      <c r="D30" s="50"/>
      <c r="E30" s="55"/>
      <c r="F30" s="48"/>
      <c r="G30" s="13"/>
      <c r="H30" s="28"/>
      <c r="I30" s="17"/>
      <c r="J30" s="15"/>
      <c r="K30" s="16"/>
      <c r="L30" s="64"/>
      <c r="N30" s="57"/>
      <c r="O30" s="62"/>
    </row>
    <row r="31" spans="3:15" ht="15.75" x14ac:dyDescent="0.25">
      <c r="C31" s="50"/>
      <c r="D31" s="50"/>
      <c r="E31" s="55"/>
      <c r="F31" s="48"/>
      <c r="G31" s="13"/>
      <c r="H31" s="28"/>
      <c r="I31" s="17"/>
      <c r="J31" s="15"/>
      <c r="K31" s="16"/>
      <c r="L31" s="64"/>
      <c r="N31" s="57"/>
      <c r="O31" s="62"/>
    </row>
    <row r="32" spans="3:15" ht="15.75" x14ac:dyDescent="0.25">
      <c r="C32" s="50"/>
      <c r="D32" s="50"/>
      <c r="E32" s="55"/>
      <c r="F32" s="48"/>
      <c r="G32" s="13"/>
      <c r="H32" s="28"/>
      <c r="I32" s="17"/>
      <c r="J32" s="15"/>
      <c r="K32" s="16"/>
      <c r="L32" s="64"/>
      <c r="N32" s="57"/>
      <c r="O32" s="62"/>
    </row>
    <row r="33" spans="3:15" ht="15.75" x14ac:dyDescent="0.25">
      <c r="C33" s="50"/>
      <c r="D33" s="50"/>
      <c r="E33" s="55"/>
      <c r="F33" s="48"/>
      <c r="G33" s="13"/>
      <c r="H33" s="28"/>
      <c r="I33" s="17"/>
      <c r="J33" s="15"/>
      <c r="K33" s="16"/>
      <c r="L33" s="64"/>
      <c r="N33" s="57"/>
      <c r="O33" s="62"/>
    </row>
    <row r="34" spans="3:15" ht="15.75" x14ac:dyDescent="0.25">
      <c r="C34" s="50"/>
      <c r="D34" s="50"/>
      <c r="E34" s="55"/>
      <c r="F34" s="48"/>
      <c r="G34" s="13"/>
      <c r="H34" s="28"/>
      <c r="I34" s="17"/>
      <c r="J34" s="15"/>
      <c r="K34" s="16"/>
      <c r="L34" s="64"/>
      <c r="N34" s="57"/>
      <c r="O34" s="62"/>
    </row>
    <row r="35" spans="3:15" ht="15.75" x14ac:dyDescent="0.25">
      <c r="C35" s="50"/>
      <c r="D35" s="50"/>
      <c r="E35" s="55"/>
      <c r="F35" s="48"/>
      <c r="G35" s="13"/>
      <c r="H35" s="28"/>
      <c r="I35" s="17"/>
      <c r="J35" s="15"/>
      <c r="K35" s="16"/>
      <c r="L35" s="64"/>
      <c r="N35" s="57"/>
      <c r="O35" s="62"/>
    </row>
    <row r="36" spans="3:15" ht="15.75" x14ac:dyDescent="0.25">
      <c r="C36" s="50"/>
      <c r="D36" s="50"/>
      <c r="E36" s="55"/>
      <c r="F36" s="48"/>
      <c r="G36" s="13"/>
      <c r="H36" s="28"/>
      <c r="I36" s="17"/>
      <c r="J36" s="15"/>
      <c r="K36" s="16"/>
      <c r="L36" s="64"/>
      <c r="N36" s="57"/>
      <c r="O36" s="62"/>
    </row>
    <row r="37" spans="3:15" ht="15.75" x14ac:dyDescent="0.25">
      <c r="C37" s="50"/>
      <c r="D37" s="50"/>
      <c r="E37" s="55"/>
      <c r="F37" s="48"/>
      <c r="G37" s="13"/>
      <c r="H37" s="28"/>
      <c r="I37" s="17"/>
      <c r="J37" s="15"/>
      <c r="K37" s="16"/>
      <c r="L37" s="64"/>
      <c r="N37" s="57"/>
      <c r="O37" s="62"/>
    </row>
    <row r="38" spans="3:15" ht="15.75" x14ac:dyDescent="0.25">
      <c r="C38" s="50"/>
      <c r="D38" s="50"/>
      <c r="E38" s="55"/>
      <c r="F38" s="48"/>
      <c r="G38" s="13"/>
      <c r="H38" s="28"/>
      <c r="I38" s="17"/>
      <c r="J38" s="15"/>
      <c r="K38" s="16"/>
      <c r="L38" s="64"/>
      <c r="N38" s="57"/>
      <c r="O38" s="62"/>
    </row>
    <row r="39" spans="3:15" ht="15.75" x14ac:dyDescent="0.25">
      <c r="C39" s="50"/>
      <c r="D39" s="50"/>
      <c r="E39" s="55"/>
      <c r="F39" s="48"/>
      <c r="G39" s="13"/>
      <c r="H39" s="28"/>
      <c r="I39" s="17"/>
      <c r="J39" s="15"/>
      <c r="K39" s="16"/>
      <c r="L39" s="64"/>
      <c r="N39" s="57"/>
      <c r="O39" s="62"/>
    </row>
    <row r="40" spans="3:15" ht="15.75" x14ac:dyDescent="0.25">
      <c r="C40" s="50"/>
      <c r="D40" s="50"/>
      <c r="E40" s="55"/>
      <c r="F40" s="48"/>
      <c r="G40" s="13"/>
      <c r="H40" s="28"/>
      <c r="I40" s="17"/>
      <c r="J40" s="15"/>
      <c r="K40" s="16"/>
      <c r="L40" s="64"/>
      <c r="N40" s="57"/>
      <c r="O40" s="62"/>
    </row>
    <row r="41" spans="3:15" ht="15.75" x14ac:dyDescent="0.25">
      <c r="C41" s="50"/>
      <c r="D41" s="50"/>
      <c r="E41" s="55"/>
      <c r="F41" s="48"/>
      <c r="G41" s="13"/>
      <c r="H41" s="28"/>
      <c r="I41" s="17"/>
      <c r="J41" s="15"/>
      <c r="K41" s="16"/>
      <c r="L41" s="64"/>
      <c r="N41" s="57"/>
      <c r="O41" s="62"/>
    </row>
    <row r="42" spans="3:15" ht="15.75" x14ac:dyDescent="0.25">
      <c r="C42" s="50"/>
      <c r="D42" s="50"/>
      <c r="E42" s="55"/>
      <c r="F42" s="48"/>
      <c r="G42" s="13"/>
      <c r="H42" s="28"/>
      <c r="I42" s="17"/>
      <c r="J42" s="15"/>
      <c r="K42" s="16"/>
      <c r="L42" s="64"/>
      <c r="N42" s="57"/>
      <c r="O42" s="62"/>
    </row>
    <row r="43" spans="3:15" ht="15.75" x14ac:dyDescent="0.25">
      <c r="C43" s="50"/>
      <c r="D43" s="50"/>
      <c r="E43" s="55"/>
      <c r="F43" s="48"/>
      <c r="G43" s="13"/>
      <c r="H43" s="28"/>
      <c r="I43" s="17"/>
      <c r="J43" s="15"/>
      <c r="K43" s="16"/>
      <c r="L43" s="64"/>
      <c r="N43" s="57"/>
      <c r="O43" s="62"/>
    </row>
    <row r="44" spans="3:15" ht="15.75" x14ac:dyDescent="0.25">
      <c r="C44" s="50"/>
      <c r="D44" s="50"/>
      <c r="E44" s="55"/>
      <c r="F44" s="48"/>
      <c r="G44" s="13"/>
      <c r="H44" s="28"/>
      <c r="I44" s="17"/>
      <c r="J44" s="15"/>
      <c r="K44" s="16"/>
      <c r="L44" s="64"/>
      <c r="N44" s="57"/>
      <c r="O44" s="62"/>
    </row>
    <row r="45" spans="3:15" ht="15.75" x14ac:dyDescent="0.25">
      <c r="C45" s="50"/>
      <c r="D45" s="50"/>
      <c r="E45" s="55"/>
      <c r="F45" s="48"/>
      <c r="G45" s="13"/>
      <c r="H45" s="28"/>
      <c r="I45" s="17"/>
      <c r="J45" s="15"/>
      <c r="K45" s="16"/>
      <c r="L45" s="64"/>
      <c r="N45" s="57"/>
      <c r="O45" s="62"/>
    </row>
    <row r="46" spans="3:15" ht="15.75" x14ac:dyDescent="0.25">
      <c r="C46" s="50"/>
      <c r="D46" s="50"/>
      <c r="E46" s="55"/>
      <c r="F46" s="48"/>
      <c r="G46" s="13"/>
      <c r="H46" s="28"/>
      <c r="I46" s="17"/>
      <c r="J46" s="15"/>
      <c r="K46" s="16"/>
      <c r="L46" s="64"/>
      <c r="N46" s="57"/>
      <c r="O46" s="62"/>
    </row>
    <row r="47" spans="3:15" ht="15.75" x14ac:dyDescent="0.25">
      <c r="C47" s="50"/>
      <c r="D47" s="50"/>
      <c r="E47" s="55"/>
      <c r="F47" s="48"/>
      <c r="G47" s="13"/>
      <c r="H47" s="28"/>
      <c r="I47" s="17"/>
      <c r="J47" s="15"/>
      <c r="K47" s="16"/>
      <c r="L47" s="64"/>
      <c r="N47" s="57"/>
      <c r="O47" s="62"/>
    </row>
    <row r="48" spans="3:15" ht="15.75" x14ac:dyDescent="0.25">
      <c r="C48" s="50"/>
      <c r="D48" s="50"/>
      <c r="E48" s="55"/>
      <c r="F48" s="48"/>
      <c r="G48" s="13"/>
      <c r="H48" s="28"/>
      <c r="I48" s="17"/>
      <c r="J48" s="15"/>
      <c r="K48" s="16"/>
      <c r="L48" s="64"/>
      <c r="N48" s="57"/>
      <c r="O48" s="62"/>
    </row>
    <row r="49" spans="3:15" ht="15.75" x14ac:dyDescent="0.25">
      <c r="C49" s="50"/>
      <c r="D49" s="50"/>
      <c r="E49" s="55"/>
      <c r="F49" s="48"/>
      <c r="G49" s="13"/>
      <c r="H49" s="28"/>
      <c r="I49" s="17"/>
      <c r="J49" s="15"/>
      <c r="K49" s="16"/>
      <c r="L49" s="64"/>
      <c r="N49" s="57"/>
      <c r="O49" s="62"/>
    </row>
    <row r="50" spans="3:15" ht="15.75" x14ac:dyDescent="0.25">
      <c r="C50" s="50"/>
      <c r="D50" s="50"/>
      <c r="E50" s="55"/>
      <c r="F50" s="48"/>
      <c r="G50" s="13"/>
      <c r="H50" s="28"/>
      <c r="I50" s="17"/>
      <c r="J50" s="15"/>
      <c r="K50" s="16"/>
      <c r="L50" s="64"/>
      <c r="N50" s="57"/>
      <c r="O50" s="62"/>
    </row>
    <row r="51" spans="3:15" ht="15.75" x14ac:dyDescent="0.25">
      <c r="C51" s="50"/>
      <c r="D51" s="50"/>
      <c r="E51" s="55"/>
      <c r="F51" s="48"/>
      <c r="G51" s="13"/>
      <c r="H51" s="28"/>
      <c r="I51" s="17"/>
      <c r="J51" s="15"/>
      <c r="K51" s="16"/>
      <c r="L51" s="64"/>
      <c r="N51" s="57"/>
      <c r="O51" s="62"/>
    </row>
    <row r="52" spans="3:15" ht="15.75" x14ac:dyDescent="0.25">
      <c r="C52" s="50"/>
      <c r="D52" s="50"/>
      <c r="E52" s="55"/>
      <c r="F52" s="48"/>
      <c r="G52" s="13"/>
      <c r="H52" s="28"/>
      <c r="I52" s="17"/>
      <c r="J52" s="15"/>
      <c r="K52" s="16"/>
      <c r="L52" s="64"/>
      <c r="N52" s="57"/>
      <c r="O52" s="62"/>
    </row>
    <row r="53" spans="3:15" ht="15.75" x14ac:dyDescent="0.25">
      <c r="C53" s="50"/>
      <c r="D53" s="50"/>
      <c r="E53" s="55"/>
      <c r="F53" s="48"/>
      <c r="G53" s="13"/>
      <c r="H53" s="28"/>
      <c r="I53" s="17"/>
      <c r="J53" s="15"/>
      <c r="K53" s="16"/>
      <c r="L53" s="64"/>
      <c r="N53" s="57"/>
      <c r="O53" s="62"/>
    </row>
    <row r="54" spans="3:15" ht="15.75" x14ac:dyDescent="0.25">
      <c r="C54" s="50"/>
      <c r="D54" s="50"/>
      <c r="E54" s="55"/>
      <c r="F54" s="48"/>
      <c r="G54" s="13"/>
      <c r="H54" s="28"/>
      <c r="I54" s="17"/>
      <c r="J54" s="15"/>
      <c r="K54" s="16"/>
      <c r="L54" s="64"/>
      <c r="N54" s="57"/>
      <c r="O54" s="62"/>
    </row>
    <row r="55" spans="3:15" ht="15.75" x14ac:dyDescent="0.25">
      <c r="C55" s="50"/>
      <c r="D55" s="50"/>
      <c r="E55" s="55"/>
      <c r="F55" s="48"/>
      <c r="G55" s="13"/>
      <c r="H55" s="28"/>
      <c r="I55" s="17"/>
      <c r="J55" s="15"/>
      <c r="K55" s="16"/>
      <c r="L55" s="64"/>
      <c r="N55" s="57"/>
      <c r="O55" s="62"/>
    </row>
    <row r="56" spans="3:15" ht="15.75" x14ac:dyDescent="0.25">
      <c r="C56" s="50"/>
      <c r="D56" s="50"/>
      <c r="E56" s="55"/>
      <c r="F56" s="48"/>
      <c r="G56" s="13"/>
      <c r="H56" s="28"/>
      <c r="I56" s="17"/>
      <c r="J56" s="15"/>
      <c r="K56" s="16"/>
      <c r="L56" s="64"/>
      <c r="N56" s="57"/>
      <c r="O56" s="62"/>
    </row>
    <row r="57" spans="3:15" ht="15.75" x14ac:dyDescent="0.25">
      <c r="C57" s="50"/>
      <c r="D57" s="50"/>
      <c r="E57" s="55"/>
      <c r="F57" s="48"/>
      <c r="G57" s="13"/>
      <c r="H57" s="28"/>
      <c r="I57" s="17"/>
      <c r="J57" s="15"/>
      <c r="K57" s="16"/>
      <c r="L57" s="64"/>
      <c r="N57" s="57"/>
      <c r="O57" s="62"/>
    </row>
    <row r="58" spans="3:15" ht="15.75" x14ac:dyDescent="0.25">
      <c r="C58" s="50"/>
      <c r="D58" s="50"/>
      <c r="E58" s="55"/>
      <c r="F58" s="48"/>
      <c r="G58" s="13"/>
      <c r="H58" s="28"/>
      <c r="I58" s="17"/>
      <c r="J58" s="15"/>
      <c r="K58" s="16"/>
      <c r="L58" s="64"/>
      <c r="N58" s="57"/>
      <c r="O58" s="62"/>
    </row>
    <row r="59" spans="3:15" ht="15.75" x14ac:dyDescent="0.25">
      <c r="C59" s="50"/>
      <c r="D59" s="50"/>
      <c r="E59" s="55"/>
      <c r="F59" s="48"/>
      <c r="G59" s="13"/>
      <c r="H59" s="28"/>
      <c r="I59" s="17"/>
      <c r="J59" s="15"/>
      <c r="K59" s="16"/>
      <c r="L59" s="64"/>
      <c r="N59" s="57"/>
      <c r="O59" s="62"/>
    </row>
    <row r="60" spans="3:15" ht="15.75" x14ac:dyDescent="0.25">
      <c r="C60" s="50"/>
      <c r="D60" s="50"/>
      <c r="E60" s="55"/>
      <c r="F60" s="48"/>
      <c r="G60" s="13"/>
      <c r="H60" s="28"/>
      <c r="I60" s="17"/>
      <c r="J60" s="15"/>
      <c r="K60" s="16"/>
      <c r="L60" s="64"/>
      <c r="N60" s="57"/>
      <c r="O60" s="62"/>
    </row>
    <row r="61" spans="3:15" ht="15.75" x14ac:dyDescent="0.25">
      <c r="C61" s="50"/>
      <c r="D61" s="50"/>
      <c r="E61" s="55"/>
      <c r="F61" s="48"/>
      <c r="G61" s="13"/>
      <c r="H61" s="28"/>
      <c r="I61" s="17"/>
      <c r="J61" s="15"/>
      <c r="K61" s="16"/>
      <c r="L61" s="64"/>
      <c r="N61" s="57"/>
      <c r="O61" s="62"/>
    </row>
    <row r="62" spans="3:15" ht="15.75" x14ac:dyDescent="0.25">
      <c r="C62" s="50"/>
      <c r="D62" s="50"/>
      <c r="E62" s="55"/>
      <c r="F62" s="48"/>
      <c r="G62" s="13"/>
      <c r="H62" s="28"/>
      <c r="I62" s="17"/>
      <c r="J62" s="15"/>
      <c r="K62" s="16"/>
      <c r="L62" s="64"/>
      <c r="N62" s="57"/>
      <c r="O62" s="62"/>
    </row>
    <row r="63" spans="3:15" ht="15.75" x14ac:dyDescent="0.25">
      <c r="C63" s="50"/>
      <c r="D63" s="50"/>
      <c r="E63" s="55"/>
      <c r="F63" s="48"/>
      <c r="G63" s="13"/>
      <c r="H63" s="28"/>
      <c r="I63" s="17"/>
      <c r="J63" s="15"/>
      <c r="K63" s="16"/>
      <c r="L63" s="64"/>
      <c r="N63" s="57"/>
      <c r="O63" s="62"/>
    </row>
    <row r="64" spans="3:15" ht="15.75" x14ac:dyDescent="0.25">
      <c r="C64" s="50"/>
      <c r="D64" s="50"/>
      <c r="E64" s="55"/>
      <c r="F64" s="48"/>
      <c r="G64" s="13"/>
      <c r="H64" s="28"/>
      <c r="I64" s="17"/>
      <c r="J64" s="15"/>
      <c r="K64" s="16"/>
      <c r="L64" s="64"/>
      <c r="N64" s="57"/>
      <c r="O64" s="62"/>
    </row>
    <row r="65" spans="3:15" ht="15.75" x14ac:dyDescent="0.25">
      <c r="C65" s="50"/>
      <c r="D65" s="50"/>
      <c r="E65" s="55"/>
      <c r="F65" s="48"/>
      <c r="G65" s="13"/>
      <c r="H65" s="28"/>
      <c r="I65" s="17"/>
      <c r="J65" s="15"/>
      <c r="K65" s="16"/>
      <c r="L65" s="64"/>
      <c r="N65" s="57"/>
      <c r="O65" s="62"/>
    </row>
    <row r="66" spans="3:15" ht="15.75" x14ac:dyDescent="0.25">
      <c r="C66" s="50"/>
      <c r="D66" s="50"/>
      <c r="E66" s="55"/>
      <c r="F66" s="48"/>
      <c r="G66" s="13"/>
      <c r="H66" s="28"/>
      <c r="I66" s="17"/>
      <c r="J66" s="15"/>
      <c r="K66" s="16"/>
      <c r="L66" s="64"/>
      <c r="N66" s="57"/>
      <c r="O66" s="62"/>
    </row>
    <row r="67" spans="3:15" ht="15.75" x14ac:dyDescent="0.25">
      <c r="C67" s="50"/>
      <c r="D67" s="50"/>
      <c r="E67" s="55"/>
      <c r="F67" s="48"/>
      <c r="G67" s="13"/>
      <c r="H67" s="28"/>
      <c r="I67" s="17"/>
      <c r="J67" s="15"/>
      <c r="K67" s="16"/>
      <c r="L67" s="64"/>
      <c r="N67" s="57"/>
      <c r="O67" s="62"/>
    </row>
    <row r="68" spans="3:15" ht="15.75" x14ac:dyDescent="0.25">
      <c r="C68" s="50"/>
      <c r="D68" s="50"/>
      <c r="E68" s="55"/>
      <c r="F68" s="48"/>
      <c r="G68" s="13"/>
      <c r="H68" s="28"/>
      <c r="I68" s="17"/>
      <c r="J68" s="15"/>
      <c r="K68" s="16"/>
      <c r="L68" s="64"/>
      <c r="N68" s="57"/>
      <c r="O68" s="62"/>
    </row>
    <row r="69" spans="3:15" ht="15.75" x14ac:dyDescent="0.25">
      <c r="C69" s="50"/>
      <c r="D69" s="50"/>
      <c r="E69" s="55"/>
      <c r="F69" s="48"/>
      <c r="G69" s="13"/>
      <c r="H69" s="28"/>
      <c r="I69" s="17"/>
      <c r="J69" s="15"/>
      <c r="K69" s="16"/>
      <c r="L69" s="64"/>
      <c r="N69" s="57"/>
      <c r="O69" s="62"/>
    </row>
    <row r="70" spans="3:15" ht="15.75" x14ac:dyDescent="0.25">
      <c r="C70" s="50"/>
      <c r="D70" s="50"/>
      <c r="E70" s="55"/>
      <c r="F70" s="48"/>
      <c r="G70" s="13"/>
      <c r="H70" s="28"/>
      <c r="I70" s="17"/>
      <c r="J70" s="15"/>
      <c r="K70" s="16"/>
      <c r="L70" s="64"/>
      <c r="N70" s="57"/>
      <c r="O70" s="62"/>
    </row>
    <row r="71" spans="3:15" ht="15.75" x14ac:dyDescent="0.25">
      <c r="C71" s="50"/>
      <c r="D71" s="50"/>
      <c r="E71" s="55"/>
      <c r="F71" s="48"/>
      <c r="G71" s="13"/>
      <c r="H71" s="28"/>
      <c r="I71" s="17"/>
      <c r="J71" s="15"/>
      <c r="K71" s="16"/>
      <c r="L71" s="64"/>
      <c r="N71" s="57"/>
      <c r="O71" s="62"/>
    </row>
    <row r="72" spans="3:15" ht="15.75" x14ac:dyDescent="0.25">
      <c r="C72" s="50"/>
      <c r="D72" s="50"/>
      <c r="E72" s="55"/>
      <c r="F72" s="48"/>
      <c r="G72" s="13"/>
      <c r="H72" s="28"/>
      <c r="I72" s="17"/>
      <c r="J72" s="15"/>
      <c r="K72" s="16"/>
      <c r="L72" s="64"/>
      <c r="N72" s="57"/>
      <c r="O72" s="62"/>
    </row>
    <row r="73" spans="3:15" ht="15.75" x14ac:dyDescent="0.25">
      <c r="C73" s="50"/>
      <c r="D73" s="50"/>
      <c r="E73" s="55"/>
      <c r="F73" s="48"/>
      <c r="G73" s="13"/>
      <c r="H73" s="28"/>
      <c r="I73" s="17"/>
      <c r="J73" s="15"/>
      <c r="K73" s="16"/>
      <c r="L73" s="64"/>
      <c r="N73" s="57"/>
      <c r="O73" s="62"/>
    </row>
    <row r="74" spans="3:15" ht="15.75" x14ac:dyDescent="0.25">
      <c r="C74" s="50"/>
      <c r="D74" s="50"/>
      <c r="E74" s="55"/>
      <c r="F74" s="48"/>
      <c r="G74" s="13"/>
      <c r="H74" s="28"/>
      <c r="I74" s="17"/>
      <c r="J74" s="15"/>
      <c r="K74" s="16"/>
      <c r="L74" s="64"/>
      <c r="N74" s="57"/>
      <c r="O74" s="62"/>
    </row>
    <row r="75" spans="3:15" ht="15.75" x14ac:dyDescent="0.25">
      <c r="C75" s="50"/>
      <c r="D75" s="50"/>
      <c r="E75" s="55"/>
      <c r="F75" s="48"/>
      <c r="G75" s="13"/>
      <c r="H75" s="28"/>
      <c r="I75" s="17"/>
      <c r="J75" s="15"/>
      <c r="K75" s="16"/>
      <c r="L75" s="64"/>
      <c r="N75" s="57"/>
      <c r="O75" s="62"/>
    </row>
    <row r="76" spans="3:15" ht="15.75" x14ac:dyDescent="0.25">
      <c r="C76" s="50"/>
      <c r="D76" s="50"/>
      <c r="E76" s="55"/>
      <c r="F76" s="48"/>
      <c r="G76" s="13"/>
      <c r="H76" s="28"/>
      <c r="I76" s="17"/>
      <c r="J76" s="15"/>
      <c r="K76" s="16"/>
      <c r="L76" s="64"/>
      <c r="N76" s="57"/>
      <c r="O76" s="62"/>
    </row>
    <row r="77" spans="3:15" ht="16.5" thickBot="1" x14ac:dyDescent="0.3">
      <c r="C77" s="51"/>
      <c r="D77" s="51"/>
      <c r="E77" s="56"/>
      <c r="F77" s="61"/>
      <c r="G77" s="76"/>
      <c r="H77" s="77"/>
      <c r="I77" s="115"/>
      <c r="J77" s="78"/>
      <c r="K77" s="79"/>
      <c r="L77" s="66"/>
      <c r="N77" s="58"/>
      <c r="O77" s="63"/>
    </row>
    <row r="78" spans="3:15" ht="9.9499999999999993" customHeight="1" x14ac:dyDescent="0.25">
      <c r="C78" s="71"/>
      <c r="D78" s="71"/>
      <c r="E78" s="72"/>
      <c r="F78" s="72"/>
      <c r="G78" s="73"/>
      <c r="H78" s="73"/>
      <c r="I78" s="80"/>
      <c r="J78" s="74"/>
      <c r="K78" s="75"/>
      <c r="L78" s="75"/>
      <c r="O78" s="75"/>
    </row>
    <row r="79" spans="3:15" ht="15.75" x14ac:dyDescent="0.25">
      <c r="I79" s="5" t="s">
        <v>188</v>
      </c>
      <c r="J79" s="6"/>
      <c r="K79" s="7">
        <f>SUM(K8:K77)</f>
        <v>6205.83</v>
      </c>
      <c r="L79" s="67"/>
    </row>
    <row r="80" spans="3:15" ht="15.75" x14ac:dyDescent="0.25">
      <c r="I80" s="5" t="s">
        <v>187</v>
      </c>
      <c r="J80" s="8">
        <v>0.2</v>
      </c>
      <c r="K80" s="70"/>
      <c r="L80" s="69"/>
    </row>
    <row r="81" spans="9:12" ht="9.9499999999999993" customHeight="1" x14ac:dyDescent="0.25"/>
    <row r="82" spans="9:12" ht="15.75" x14ac:dyDescent="0.25">
      <c r="I82" s="5" t="s">
        <v>189</v>
      </c>
      <c r="J82" s="9"/>
      <c r="K82" s="7">
        <f>K79*(1+J80)</f>
        <v>7446.9959999999992</v>
      </c>
      <c r="L82" s="68"/>
    </row>
  </sheetData>
  <dataConsolidate/>
  <mergeCells count="2">
    <mergeCell ref="C2:O2"/>
    <mergeCell ref="C4:O4"/>
  </mergeCells>
  <dataValidations count="1">
    <dataValidation type="list" allowBlank="1" showInputMessage="1" showErrorMessage="1" sqref="D78" xr:uid="{88F4A673-9BD2-417B-BAD8-8D064287150B}">
      <formula1>OFFSET(INDIRECT("t_"&amp;C78),,,,1)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85DFF33-360C-402D-9468-08FB7920A16B}">
          <x14:formula1>
            <xm:f>clients!$E$3:$E$14</xm:f>
          </x14:formula1>
          <xm:sqref>C4:O4</xm:sqref>
        </x14:dataValidation>
        <x14:dataValidation type="list" allowBlank="1" showInputMessage="1" showErrorMessage="1" xr:uid="{67BC9500-8E6E-46FF-BF57-E99FCC0C2E51}">
          <x14:formula1>
            <xm:f>OFFSET(clients!$B$3, 0, 0, COUNTA(clients!$B:$B)-1)</xm:f>
          </x14:formula1>
          <xm:sqref>C78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articles</vt:lpstr>
      <vt:lpstr>clients</vt:lpstr>
      <vt:lpstr>KPI</vt:lpstr>
      <vt:lpstr>facturation</vt:lpstr>
      <vt:lpstr>Novembre</vt:lpstr>
      <vt:lpstr>Client</vt:lpstr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Yannick</cp:lastModifiedBy>
  <dcterms:created xsi:type="dcterms:W3CDTF">2022-11-18T07:49:59Z</dcterms:created>
  <dcterms:modified xsi:type="dcterms:W3CDTF">2022-12-01T10:39:03Z</dcterms:modified>
</cp:coreProperties>
</file>