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10.47.232.130\donnees\Le Havre\ESAT\Bueautique\Commun\Sous traitance\FACTURATIONS\"/>
    </mc:Choice>
  </mc:AlternateContent>
  <bookViews>
    <workbookView xWindow="0" yWindow="0" windowWidth="28800" windowHeight="11700"/>
  </bookViews>
  <sheets>
    <sheet name="KPI" sheetId="17" r:id="rId1"/>
    <sheet name="articles" sheetId="2" r:id="rId2"/>
    <sheet name="clients" sheetId="3" r:id="rId3"/>
    <sheet name="facturation" sheetId="16" r:id="rId4"/>
    <sheet name="Novembre" sheetId="21" r:id="rId5"/>
    <sheet name="Décembre" sheetId="24" r:id="rId6"/>
  </sheets>
  <functionGroups builtInGroupCount="18"/>
  <definedNames>
    <definedName name="NOMF">TRANSPOSE(GET.WORKBOOK(1))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8" i="17" l="1"/>
  <c r="C4" i="17" a="1"/>
  <c r="C4" i="17" s="1"/>
  <c r="B6" i="17" a="1"/>
  <c r="B9" i="17" a="1"/>
  <c r="B12" i="17" a="1"/>
  <c r="B15" i="17" a="1"/>
  <c r="B16" i="17" a="1"/>
  <c r="B8" i="17" a="1"/>
  <c r="B11" i="17" a="1"/>
  <c r="B14" i="17" a="1"/>
  <c r="B7" i="17" a="1"/>
  <c r="B10" i="17" a="1"/>
  <c r="B13" i="17" a="1"/>
  <c r="B13" i="17" l="1"/>
  <c r="B10" i="17"/>
  <c r="B7" i="17"/>
  <c r="B14" i="17"/>
  <c r="B11" i="17"/>
  <c r="B8" i="17"/>
  <c r="B16" i="17"/>
  <c r="B15" i="17"/>
  <c r="B12" i="17"/>
  <c r="B9" i="17"/>
  <c r="B6" i="17"/>
  <c r="N4" i="17"/>
  <c r="H4" i="17"/>
  <c r="M4" i="17"/>
  <c r="G4" i="17"/>
  <c r="L4" i="17"/>
  <c r="F4" i="17"/>
  <c r="Q4" i="17"/>
  <c r="K4" i="17"/>
  <c r="E4" i="17"/>
  <c r="P4" i="17"/>
  <c r="J4" i="17"/>
  <c r="D4" i="17"/>
  <c r="O4" i="17"/>
  <c r="I4" i="17"/>
  <c r="N9" i="16" a="1"/>
  <c r="N9" i="16" s="1"/>
  <c r="N10" i="16" a="1"/>
  <c r="N10" i="16" s="1"/>
  <c r="N11" i="16" a="1"/>
  <c r="N11" i="16" s="1"/>
  <c r="N12" i="16" a="1"/>
  <c r="N12" i="16" s="1"/>
  <c r="N13" i="16" a="1"/>
  <c r="N13" i="16" s="1"/>
  <c r="N14" i="16" a="1"/>
  <c r="N14" i="16" s="1"/>
  <c r="O14" i="16" s="1"/>
  <c r="N15" i="16" a="1"/>
  <c r="N15" i="16" s="1"/>
  <c r="O15" i="16" s="1"/>
  <c r="N16" i="16" a="1"/>
  <c r="N16" i="16" s="1"/>
  <c r="O16" i="16" s="1"/>
  <c r="N17" i="16" a="1"/>
  <c r="N17" i="16" s="1"/>
  <c r="O17" i="16" s="1"/>
  <c r="N18" i="16" a="1"/>
  <c r="N18" i="16" s="1"/>
  <c r="O18" i="16" s="1"/>
  <c r="N19" i="16" a="1"/>
  <c r="N19" i="16" s="1"/>
  <c r="O19" i="16" s="1"/>
  <c r="N20" i="16" a="1"/>
  <c r="N20" i="16" s="1"/>
  <c r="O20" i="16" s="1"/>
  <c r="N21" i="16" a="1"/>
  <c r="N21" i="16" s="1"/>
  <c r="O21" i="16" s="1"/>
  <c r="N22" i="16" a="1"/>
  <c r="N22" i="16" s="1"/>
  <c r="O22" i="16" s="1"/>
  <c r="N23" i="16" a="1"/>
  <c r="N23" i="16" s="1"/>
  <c r="O23" i="16" s="1"/>
  <c r="N24" i="16" a="1"/>
  <c r="N24" i="16" s="1"/>
  <c r="O24" i="16" s="1"/>
  <c r="N25" i="16" a="1"/>
  <c r="N25" i="16" s="1"/>
  <c r="O25" i="16" s="1"/>
  <c r="N26" i="16" a="1"/>
  <c r="N26" i="16" s="1"/>
  <c r="O26" i="16" s="1"/>
  <c r="N27" i="16" a="1"/>
  <c r="N27" i="16" s="1"/>
  <c r="O27" i="16" s="1"/>
  <c r="N28" i="16" a="1"/>
  <c r="N28" i="16" s="1"/>
  <c r="O28" i="16" s="1"/>
  <c r="N29" i="16" a="1"/>
  <c r="N29" i="16" s="1"/>
  <c r="O29" i="16" s="1"/>
  <c r="N30" i="16" a="1"/>
  <c r="N30" i="16" s="1"/>
  <c r="O30" i="16" s="1"/>
  <c r="N31" i="16" a="1"/>
  <c r="N31" i="16" s="1"/>
  <c r="O31" i="16" s="1"/>
  <c r="N32" i="16" a="1"/>
  <c r="N32" i="16" s="1"/>
  <c r="O32" i="16" s="1"/>
  <c r="N33" i="16" a="1"/>
  <c r="N33" i="16" s="1"/>
  <c r="O33" i="16" s="1"/>
  <c r="N8" i="16" a="1"/>
  <c r="N8" i="16" s="1"/>
  <c r="B5" i="17" a="1"/>
  <c r="P11" i="17" l="1" a="1"/>
  <c r="P11" i="17" s="1"/>
  <c r="P10" i="17" a="1"/>
  <c r="P10" i="17" s="1"/>
  <c r="B5" i="17"/>
  <c r="P9" i="17" a="1"/>
  <c r="P9" i="17" s="1"/>
  <c r="P13" i="17" a="1"/>
  <c r="P13" i="17" s="1"/>
  <c r="P14" i="17" a="1"/>
  <c r="P14" i="17" s="1"/>
  <c r="P16" i="17" a="1"/>
  <c r="P16" i="17" s="1"/>
  <c r="P15" i="17" a="1"/>
  <c r="P15" i="17" s="1"/>
  <c r="P8" i="17" a="1"/>
  <c r="P8" i="17" s="1"/>
  <c r="P12" i="17" a="1"/>
  <c r="P12" i="17" s="1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F18" i="16"/>
  <c r="F13" i="16"/>
  <c r="F12" i="16"/>
  <c r="E13" i="16"/>
  <c r="E12" i="16"/>
  <c r="E17" i="16"/>
  <c r="F14" i="16"/>
  <c r="F15" i="16"/>
  <c r="F16" i="16"/>
  <c r="F17" i="16"/>
  <c r="E11" i="16"/>
  <c r="E15" i="16"/>
  <c r="E14" i="16"/>
  <c r="E16" i="16"/>
  <c r="E18" i="16"/>
  <c r="F11" i="16"/>
  <c r="P5" i="17" a="1"/>
  <c r="N5" i="17" a="1"/>
  <c r="L5" i="17" a="1"/>
  <c r="J5" i="17" a="1"/>
  <c r="H5" i="17" a="1"/>
  <c r="D5" i="17" a="1"/>
  <c r="M7" i="17" a="1"/>
  <c r="I7" i="17" a="1"/>
  <c r="C5" i="17" a="1"/>
  <c r="I5" i="17" a="1"/>
  <c r="C7" i="17" a="1"/>
  <c r="P6" i="17" a="1"/>
  <c r="F6" i="17" a="1"/>
  <c r="O6" i="17" a="1"/>
  <c r="M6" i="17" a="1"/>
  <c r="K6" i="17" a="1"/>
  <c r="I6" i="17" a="1"/>
  <c r="G6" i="17" a="1"/>
  <c r="E7" i="17" a="1"/>
  <c r="C6" i="17" a="1"/>
  <c r="E10" i="16"/>
  <c r="E6" i="17" a="1"/>
  <c r="M5" i="17" a="1"/>
  <c r="F8" i="16"/>
  <c r="J6" i="17" a="1"/>
  <c r="O7" i="17" a="1"/>
  <c r="O5" i="17" a="1"/>
  <c r="G5" i="17" a="1"/>
  <c r="N7" i="17" a="1"/>
  <c r="D7" i="17" a="1"/>
  <c r="P7" i="17" a="1"/>
  <c r="N6" i="17" a="1"/>
  <c r="L7" i="17" a="1"/>
  <c r="J7" i="17" a="1"/>
  <c r="H6" i="17" a="1"/>
  <c r="F7" i="17" a="1"/>
  <c r="D6" i="17" a="1"/>
  <c r="E9" i="16"/>
  <c r="F5" i="17" a="1"/>
  <c r="E8" i="16"/>
  <c r="K7" i="17" a="1"/>
  <c r="G7" i="17" a="1"/>
  <c r="F9" i="16"/>
  <c r="K5" i="17" a="1"/>
  <c r="E5" i="17" a="1"/>
  <c r="L6" i="17" a="1"/>
  <c r="H7" i="17" a="1"/>
  <c r="F10" i="16"/>
  <c r="P7" i="17" l="1"/>
  <c r="P6" i="17"/>
  <c r="P5" i="17"/>
  <c r="O7" i="17"/>
  <c r="O6" i="17"/>
  <c r="N12" i="17" a="1"/>
  <c r="N12" i="17" s="1"/>
  <c r="O12" i="17" a="1"/>
  <c r="O12" i="17" s="1"/>
  <c r="N8" i="17" a="1"/>
  <c r="N8" i="17" s="1"/>
  <c r="O8" i="17" a="1"/>
  <c r="O8" i="17" s="1"/>
  <c r="N9" i="17" a="1"/>
  <c r="N9" i="17" s="1"/>
  <c r="O9" i="17" a="1"/>
  <c r="O9" i="17" s="1"/>
  <c r="N13" i="17" a="1"/>
  <c r="N13" i="17" s="1"/>
  <c r="O13" i="17" a="1"/>
  <c r="O13" i="17" s="1"/>
  <c r="N15" i="17" a="1"/>
  <c r="N15" i="17" s="1"/>
  <c r="O15" i="17" a="1"/>
  <c r="O15" i="17" s="1"/>
  <c r="N16" i="17" a="1"/>
  <c r="N16" i="17" s="1"/>
  <c r="O16" i="17" a="1"/>
  <c r="O16" i="17" s="1"/>
  <c r="N10" i="17" a="1"/>
  <c r="N10" i="17" s="1"/>
  <c r="O10" i="17" a="1"/>
  <c r="O10" i="17" s="1"/>
  <c r="N14" i="17" a="1"/>
  <c r="N14" i="17" s="1"/>
  <c r="O14" i="17" a="1"/>
  <c r="O14" i="17" s="1"/>
  <c r="N11" i="17" a="1"/>
  <c r="N11" i="17" s="1"/>
  <c r="O11" i="17" a="1"/>
  <c r="O11" i="17" s="1"/>
  <c r="O5" i="17"/>
  <c r="N6" i="17"/>
  <c r="N7" i="17"/>
  <c r="N5" i="17"/>
  <c r="M7" i="17"/>
  <c r="M6" i="17"/>
  <c r="L12" i="17" a="1"/>
  <c r="L12" i="17" s="1"/>
  <c r="M12" i="17" a="1"/>
  <c r="M12" i="17" s="1"/>
  <c r="L13" i="17" a="1"/>
  <c r="L13" i="17" s="1"/>
  <c r="M13" i="17" a="1"/>
  <c r="M13" i="17" s="1"/>
  <c r="L8" i="17" a="1"/>
  <c r="L8" i="17" s="1"/>
  <c r="M8" i="17" a="1"/>
  <c r="M8" i="17" s="1"/>
  <c r="L9" i="17" a="1"/>
  <c r="L9" i="17" s="1"/>
  <c r="M9" i="17" a="1"/>
  <c r="M9" i="17" s="1"/>
  <c r="L10" i="17" a="1"/>
  <c r="L10" i="17" s="1"/>
  <c r="M10" i="17" a="1"/>
  <c r="M10" i="17" s="1"/>
  <c r="L15" i="17" a="1"/>
  <c r="L15" i="17" s="1"/>
  <c r="M15" i="17" a="1"/>
  <c r="M15" i="17" s="1"/>
  <c r="L16" i="17" a="1"/>
  <c r="L16" i="17" s="1"/>
  <c r="M16" i="17" a="1"/>
  <c r="M16" i="17" s="1"/>
  <c r="L14" i="17" a="1"/>
  <c r="L14" i="17" s="1"/>
  <c r="M14" i="17" a="1"/>
  <c r="M14" i="17" s="1"/>
  <c r="L11" i="17" a="1"/>
  <c r="L11" i="17" s="1"/>
  <c r="M11" i="17" a="1"/>
  <c r="M11" i="17" s="1"/>
  <c r="M5" i="17"/>
  <c r="L7" i="17"/>
  <c r="L6" i="17"/>
  <c r="L5" i="17"/>
  <c r="K7" i="17"/>
  <c r="K6" i="17"/>
  <c r="J8" i="17" a="1"/>
  <c r="J8" i="17" s="1"/>
  <c r="K8" i="17" a="1"/>
  <c r="K8" i="17" s="1"/>
  <c r="J12" i="17" a="1"/>
  <c r="J12" i="17" s="1"/>
  <c r="K12" i="17" a="1"/>
  <c r="K12" i="17" s="1"/>
  <c r="J13" i="17" a="1"/>
  <c r="J13" i="17" s="1"/>
  <c r="K13" i="17" a="1"/>
  <c r="K13" i="17" s="1"/>
  <c r="J15" i="17" a="1"/>
  <c r="J15" i="17" s="1"/>
  <c r="K15" i="17" a="1"/>
  <c r="K15" i="17" s="1"/>
  <c r="J16" i="17" a="1"/>
  <c r="J16" i="17" s="1"/>
  <c r="K16" i="17" a="1"/>
  <c r="K16" i="17" s="1"/>
  <c r="J10" i="17" a="1"/>
  <c r="J10" i="17" s="1"/>
  <c r="K10" i="17" a="1"/>
  <c r="K10" i="17" s="1"/>
  <c r="J9" i="17" a="1"/>
  <c r="J9" i="17" s="1"/>
  <c r="K9" i="17" a="1"/>
  <c r="K9" i="17" s="1"/>
  <c r="J14" i="17" a="1"/>
  <c r="J14" i="17" s="1"/>
  <c r="K14" i="17" a="1"/>
  <c r="K14" i="17" s="1"/>
  <c r="J11" i="17" a="1"/>
  <c r="J11" i="17" s="1"/>
  <c r="K11" i="17" a="1"/>
  <c r="K11" i="17" s="1"/>
  <c r="K5" i="17"/>
  <c r="J7" i="17"/>
  <c r="J6" i="17"/>
  <c r="J5" i="17"/>
  <c r="I7" i="17"/>
  <c r="I6" i="17"/>
  <c r="H8" i="17" a="1"/>
  <c r="H8" i="17" s="1"/>
  <c r="I8" i="17" a="1"/>
  <c r="I8" i="17" s="1"/>
  <c r="H9" i="17" a="1"/>
  <c r="H9" i="17" s="1"/>
  <c r="I9" i="17" a="1"/>
  <c r="I9" i="17" s="1"/>
  <c r="H13" i="17" a="1"/>
  <c r="H13" i="17" s="1"/>
  <c r="I13" i="17" a="1"/>
  <c r="I13" i="17" s="1"/>
  <c r="H15" i="17" a="1"/>
  <c r="H15" i="17" s="1"/>
  <c r="I15" i="17" a="1"/>
  <c r="I15" i="17" s="1"/>
  <c r="H12" i="17" a="1"/>
  <c r="H12" i="17" s="1"/>
  <c r="I12" i="17" a="1"/>
  <c r="I12" i="17" s="1"/>
  <c r="H16" i="17" a="1"/>
  <c r="H16" i="17" s="1"/>
  <c r="I16" i="17" a="1"/>
  <c r="I16" i="17" s="1"/>
  <c r="H10" i="17" a="1"/>
  <c r="H10" i="17" s="1"/>
  <c r="I10" i="17" a="1"/>
  <c r="I10" i="17" s="1"/>
  <c r="H14" i="17" a="1"/>
  <c r="H14" i="17" s="1"/>
  <c r="I14" i="17" a="1"/>
  <c r="I14" i="17" s="1"/>
  <c r="H11" i="17" a="1"/>
  <c r="H11" i="17" s="1"/>
  <c r="I11" i="17" a="1"/>
  <c r="I11" i="17" s="1"/>
  <c r="I5" i="17"/>
  <c r="H6" i="17"/>
  <c r="H7" i="17"/>
  <c r="H5" i="17"/>
  <c r="G7" i="17"/>
  <c r="G6" i="17"/>
  <c r="F12" i="17" a="1"/>
  <c r="F12" i="17" s="1"/>
  <c r="G12" i="17" a="1"/>
  <c r="G12" i="17" s="1"/>
  <c r="F13" i="17" a="1"/>
  <c r="F13" i="17" s="1"/>
  <c r="G13" i="17" a="1"/>
  <c r="G13" i="17" s="1"/>
  <c r="F8" i="17" a="1"/>
  <c r="F8" i="17" s="1"/>
  <c r="G8" i="17" a="1"/>
  <c r="G8" i="17" s="1"/>
  <c r="F9" i="17" a="1"/>
  <c r="F9" i="17" s="1"/>
  <c r="G9" i="17" a="1"/>
  <c r="G9" i="17" s="1"/>
  <c r="F15" i="17" a="1"/>
  <c r="F15" i="17" s="1"/>
  <c r="G15" i="17" a="1"/>
  <c r="G15" i="17" s="1"/>
  <c r="F16" i="17" a="1"/>
  <c r="F16" i="17" s="1"/>
  <c r="G16" i="17" a="1"/>
  <c r="G16" i="17" s="1"/>
  <c r="F10" i="17" a="1"/>
  <c r="F10" i="17" s="1"/>
  <c r="G10" i="17" a="1"/>
  <c r="G10" i="17" s="1"/>
  <c r="F14" i="17" a="1"/>
  <c r="F14" i="17" s="1"/>
  <c r="G14" i="17" a="1"/>
  <c r="G14" i="17" s="1"/>
  <c r="F11" i="17" a="1"/>
  <c r="F11" i="17" s="1"/>
  <c r="G11" i="17" a="1"/>
  <c r="G11" i="17" s="1"/>
  <c r="G5" i="17"/>
  <c r="F7" i="17"/>
  <c r="F6" i="17"/>
  <c r="F5" i="17"/>
  <c r="E6" i="17"/>
  <c r="E7" i="17"/>
  <c r="D8" i="17" a="1"/>
  <c r="D8" i="17" s="1"/>
  <c r="E8" i="17" a="1"/>
  <c r="E8" i="17" s="1"/>
  <c r="D9" i="17" a="1"/>
  <c r="D9" i="17" s="1"/>
  <c r="E9" i="17" a="1"/>
  <c r="E9" i="17" s="1"/>
  <c r="D13" i="17" a="1"/>
  <c r="D13" i="17" s="1"/>
  <c r="E13" i="17" a="1"/>
  <c r="E13" i="17" s="1"/>
  <c r="D15" i="17" a="1"/>
  <c r="D15" i="17" s="1"/>
  <c r="E15" i="17" a="1"/>
  <c r="E15" i="17" s="1"/>
  <c r="D10" i="17" a="1"/>
  <c r="D10" i="17" s="1"/>
  <c r="E10" i="17" a="1"/>
  <c r="E10" i="17" s="1"/>
  <c r="D12" i="17" a="1"/>
  <c r="D12" i="17" s="1"/>
  <c r="E12" i="17" a="1"/>
  <c r="E12" i="17" s="1"/>
  <c r="D16" i="17" a="1"/>
  <c r="D16" i="17" s="1"/>
  <c r="E16" i="17" a="1"/>
  <c r="E16" i="17" s="1"/>
  <c r="D14" i="17" a="1"/>
  <c r="D14" i="17" s="1"/>
  <c r="E14" i="17" a="1"/>
  <c r="E14" i="17" s="1"/>
  <c r="D11" i="17" a="1"/>
  <c r="D11" i="17" s="1"/>
  <c r="E11" i="17" a="1"/>
  <c r="E11" i="17" s="1"/>
  <c r="E5" i="17"/>
  <c r="D6" i="17"/>
  <c r="D7" i="17"/>
  <c r="D5" i="17"/>
  <c r="C16" i="17" a="1"/>
  <c r="C16" i="17" s="1"/>
  <c r="C10" i="17" a="1"/>
  <c r="C10" i="17" s="1"/>
  <c r="C14" i="17" a="1"/>
  <c r="C14" i="17" s="1"/>
  <c r="C11" i="17" a="1"/>
  <c r="C11" i="17" s="1"/>
  <c r="C12" i="17" a="1"/>
  <c r="C12" i="17" s="1"/>
  <c r="C13" i="17" a="1"/>
  <c r="C13" i="17" s="1"/>
  <c r="C8" i="17" a="1"/>
  <c r="C8" i="17" s="1"/>
  <c r="C9" i="17" a="1"/>
  <c r="C9" i="17" s="1"/>
  <c r="C15" i="17" a="1"/>
  <c r="C15" i="17" s="1"/>
  <c r="C7" i="17"/>
  <c r="C5" i="17"/>
  <c r="C6" i="17"/>
  <c r="J33" i="16"/>
  <c r="K33" i="16" s="1"/>
  <c r="L33" i="16" s="1"/>
  <c r="J32" i="16"/>
  <c r="K32" i="16" s="1"/>
  <c r="L32" i="16" s="1"/>
  <c r="J31" i="16"/>
  <c r="K31" i="16" s="1"/>
  <c r="L31" i="16" s="1"/>
  <c r="J30" i="16"/>
  <c r="K30" i="16" s="1"/>
  <c r="L30" i="16" s="1"/>
  <c r="J29" i="16"/>
  <c r="K29" i="16" s="1"/>
  <c r="L29" i="16" s="1"/>
  <c r="J28" i="16"/>
  <c r="K28" i="16" s="1"/>
  <c r="L28" i="16" s="1"/>
  <c r="J27" i="16"/>
  <c r="K27" i="16" s="1"/>
  <c r="L27" i="16" s="1"/>
  <c r="J26" i="16"/>
  <c r="K26" i="16" s="1"/>
  <c r="L26" i="16" s="1"/>
  <c r="J25" i="16"/>
  <c r="K25" i="16" s="1"/>
  <c r="L25" i="16" s="1"/>
  <c r="J24" i="16"/>
  <c r="K24" i="16" s="1"/>
  <c r="L24" i="16" s="1"/>
  <c r="J23" i="16"/>
  <c r="K23" i="16" s="1"/>
  <c r="L23" i="16" s="1"/>
  <c r="J22" i="16"/>
  <c r="K22" i="16" s="1"/>
  <c r="L22" i="16" s="1"/>
  <c r="J21" i="16"/>
  <c r="K21" i="16" s="1"/>
  <c r="L21" i="16" s="1"/>
  <c r="J20" i="16"/>
  <c r="K20" i="16" s="1"/>
  <c r="L20" i="16" s="1"/>
  <c r="J19" i="16"/>
  <c r="K19" i="16" s="1"/>
  <c r="L19" i="16" s="1"/>
  <c r="J16" i="16"/>
  <c r="J11" i="16"/>
  <c r="J13" i="16"/>
  <c r="J18" i="16"/>
  <c r="J17" i="16"/>
  <c r="J15" i="16"/>
  <c r="J12" i="16"/>
  <c r="J14" i="16"/>
  <c r="J10" i="16"/>
  <c r="J8" i="16"/>
  <c r="J9" i="16"/>
  <c r="E18" i="17" l="1"/>
  <c r="G18" i="17"/>
  <c r="I18" i="17"/>
  <c r="K18" i="17"/>
  <c r="M18" i="17"/>
  <c r="O18" i="17"/>
  <c r="S12" i="17"/>
  <c r="S9" i="17"/>
  <c r="S10" i="17"/>
  <c r="S15" i="17"/>
  <c r="S16" i="17"/>
  <c r="S14" i="17"/>
  <c r="S8" i="17"/>
  <c r="S6" i="17"/>
  <c r="S13" i="17"/>
  <c r="P18" i="17"/>
  <c r="S7" i="17"/>
  <c r="S11" i="17"/>
  <c r="S5" i="17"/>
  <c r="F18" i="17"/>
  <c r="H18" i="17"/>
  <c r="J18" i="17"/>
  <c r="L18" i="17"/>
  <c r="N18" i="17"/>
  <c r="D18" i="17"/>
  <c r="C18" i="17"/>
  <c r="K18" i="16"/>
  <c r="L18" i="16" s="1"/>
  <c r="K17" i="16"/>
  <c r="L17" i="16" s="1"/>
  <c r="K16" i="16"/>
  <c r="L16" i="16" s="1"/>
  <c r="K15" i="16"/>
  <c r="L15" i="16" s="1"/>
  <c r="K14" i="16"/>
  <c r="L14" i="16" s="1"/>
  <c r="K13" i="16"/>
  <c r="L13" i="16" s="1"/>
  <c r="K12" i="16"/>
  <c r="L12" i="16" s="1"/>
  <c r="K11" i="16"/>
  <c r="L11" i="16" s="1"/>
  <c r="K10" i="16"/>
  <c r="L10" i="16" s="1"/>
  <c r="K9" i="16"/>
  <c r="L9" i="16" s="1"/>
  <c r="K8" i="16"/>
  <c r="L8" i="16" l="1"/>
  <c r="O12" i="16"/>
  <c r="O13" i="16"/>
  <c r="O10" i="16"/>
  <c r="O11" i="16"/>
  <c r="O9" i="16"/>
  <c r="O8" i="16"/>
  <c r="K35" i="16"/>
  <c r="K38" i="16" s="1"/>
</calcChain>
</file>

<file path=xl/sharedStrings.xml><?xml version="1.0" encoding="utf-8"?>
<sst xmlns="http://schemas.openxmlformats.org/spreadsheetml/2006/main" count="346" uniqueCount="196">
  <si>
    <t>Quantité</t>
  </si>
  <si>
    <t>P.U  -  H.T</t>
  </si>
  <si>
    <t>Montant   en  H.T</t>
  </si>
  <si>
    <t>Facturation</t>
  </si>
  <si>
    <t>Désignation</t>
  </si>
  <si>
    <t>Prix unitaire HT</t>
  </si>
  <si>
    <t>Transport</t>
  </si>
  <si>
    <t>Transport simple</t>
  </si>
  <si>
    <t>Transport supplémentaire</t>
  </si>
  <si>
    <t>Transport+</t>
  </si>
  <si>
    <t>Prestation sur site</t>
  </si>
  <si>
    <t>Aéro TUK</t>
  </si>
  <si>
    <t>Cartons TUK</t>
  </si>
  <si>
    <t>Vernis MPV0008</t>
  </si>
  <si>
    <t>Bidon 25L argenté 1 étiquette</t>
  </si>
  <si>
    <t>Bidon 25L argenté 2 étiquettes</t>
  </si>
  <si>
    <t>Vernis MDT0005</t>
  </si>
  <si>
    <t>Bidon 40L 2 étiquettes</t>
  </si>
  <si>
    <t>Bidon 40L 3 étiquettes</t>
  </si>
  <si>
    <t>Vernis MDT0011</t>
  </si>
  <si>
    <t>Bidon 30L 2 ou 3 étiquettes</t>
  </si>
  <si>
    <t>Vernis MTT0070</t>
  </si>
  <si>
    <t>Bidon 40L 1 étiquette</t>
  </si>
  <si>
    <t>NC16</t>
  </si>
  <si>
    <t>NC16A</t>
  </si>
  <si>
    <t>NC16S</t>
  </si>
  <si>
    <t>Clients</t>
  </si>
  <si>
    <t>PPG</t>
  </si>
  <si>
    <t>GIRPI</t>
  </si>
  <si>
    <t>GONFREVILLE</t>
  </si>
  <si>
    <t>HARFLEUR</t>
  </si>
  <si>
    <t>GAINNEVILLE</t>
  </si>
  <si>
    <t>MONTIVILLIERS</t>
  </si>
  <si>
    <t>COFFEA</t>
  </si>
  <si>
    <t>DIEUZY</t>
  </si>
  <si>
    <t>EUROVIA</t>
  </si>
  <si>
    <t>CLIENTS</t>
  </si>
  <si>
    <t>Références</t>
  </si>
  <si>
    <t>Détachement</t>
  </si>
  <si>
    <t>Distribution</t>
  </si>
  <si>
    <t>Mise sous pli</t>
  </si>
  <si>
    <t>Mise sous pli ou pliage simple</t>
  </si>
  <si>
    <t>Pose d'étiquette sur enveloppe</t>
  </si>
  <si>
    <t>Etiquette</t>
  </si>
  <si>
    <t>Insert</t>
  </si>
  <si>
    <t>Insertion supplémentaire</t>
  </si>
  <si>
    <t>Distribution actualités</t>
  </si>
  <si>
    <t>Période</t>
  </si>
  <si>
    <t>CCI_ESTUAIRE</t>
  </si>
  <si>
    <t>HAVRE_METRO</t>
  </si>
  <si>
    <t>METAL_THERMIE</t>
  </si>
  <si>
    <t>CE_TOTAL</t>
  </si>
  <si>
    <t>Prestation</t>
  </si>
  <si>
    <t>Emballage cadeaux sur site</t>
  </si>
  <si>
    <t>Packaging</t>
  </si>
  <si>
    <t>Conditionnement</t>
  </si>
  <si>
    <t>Fabrication de colliers resistifs</t>
  </si>
  <si>
    <t>Pliage</t>
  </si>
  <si>
    <t>Pliage simple</t>
  </si>
  <si>
    <t>Encageage</t>
  </si>
  <si>
    <t>20500 sachets</t>
  </si>
  <si>
    <t>22500 sachets</t>
  </si>
  <si>
    <t>25000 sachets</t>
  </si>
  <si>
    <t>Encageage+</t>
  </si>
  <si>
    <t>Encageage++</t>
  </si>
  <si>
    <t>Réparation de sacs</t>
  </si>
  <si>
    <t>ROGERVILLE</t>
  </si>
  <si>
    <t>Distribution cycle du déchet</t>
  </si>
  <si>
    <t>Gestion magasine</t>
  </si>
  <si>
    <t>NC25</t>
  </si>
  <si>
    <t>Naissance D16</t>
  </si>
  <si>
    <t>Naissance ardoise D16</t>
  </si>
  <si>
    <t>Naissance sable D16</t>
  </si>
  <si>
    <t>Naissance D25</t>
  </si>
  <si>
    <t>NC16MART</t>
  </si>
  <si>
    <t>NC25A</t>
  </si>
  <si>
    <t>Naissance D25 ardoise</t>
  </si>
  <si>
    <t>NC25S</t>
  </si>
  <si>
    <t>Naissance D25 sable</t>
  </si>
  <si>
    <t>NC25B</t>
  </si>
  <si>
    <t>Naissance D25 blanc</t>
  </si>
  <si>
    <t>NC25N</t>
  </si>
  <si>
    <t>NC25MART</t>
  </si>
  <si>
    <t>Naissance D25 noir</t>
  </si>
  <si>
    <t>NC25M</t>
  </si>
  <si>
    <t>Naissance D25 marron</t>
  </si>
  <si>
    <t>NC33</t>
  </si>
  <si>
    <t>NC33B</t>
  </si>
  <si>
    <t>NC33S</t>
  </si>
  <si>
    <t>Naissance D33</t>
  </si>
  <si>
    <t>Naissance D33 blanc</t>
  </si>
  <si>
    <t>Naissance D33 sable</t>
  </si>
  <si>
    <t>AE16</t>
  </si>
  <si>
    <t>AE16S</t>
  </si>
  <si>
    <t>AE16A</t>
  </si>
  <si>
    <t>AE16MART</t>
  </si>
  <si>
    <t>Angle mixte D16</t>
  </si>
  <si>
    <t>Angle mixte D16 ardoise</t>
  </si>
  <si>
    <t>Angle mixte D16 sable</t>
  </si>
  <si>
    <t>AEI25</t>
  </si>
  <si>
    <t>AEI25A</t>
  </si>
  <si>
    <t>AEI25B</t>
  </si>
  <si>
    <t>AEI25M</t>
  </si>
  <si>
    <t>AEI25N</t>
  </si>
  <si>
    <t>AEI25S</t>
  </si>
  <si>
    <t>Angle mixte D25</t>
  </si>
  <si>
    <t>Angle mixte D25 ardoise</t>
  </si>
  <si>
    <t>Angle mixte D25 blanc</t>
  </si>
  <si>
    <t>Angle mixte D25 marron</t>
  </si>
  <si>
    <t>Angle mixte D25 noir</t>
  </si>
  <si>
    <t>Angle mixte D25 sable</t>
  </si>
  <si>
    <t>AI16</t>
  </si>
  <si>
    <t>AI16A</t>
  </si>
  <si>
    <t>AI16S</t>
  </si>
  <si>
    <t>AI16MART</t>
  </si>
  <si>
    <t>B32M</t>
  </si>
  <si>
    <t>B40M</t>
  </si>
  <si>
    <t>B50M</t>
  </si>
  <si>
    <t>J16</t>
  </si>
  <si>
    <t>J16A</t>
  </si>
  <si>
    <t>J16S</t>
  </si>
  <si>
    <t>J16MART</t>
  </si>
  <si>
    <t>Jonction D16</t>
  </si>
  <si>
    <t>Jonction D16 ardoise</t>
  </si>
  <si>
    <t>Jonction D16 sable</t>
  </si>
  <si>
    <t>J25</t>
  </si>
  <si>
    <t>J25A</t>
  </si>
  <si>
    <t>J25B</t>
  </si>
  <si>
    <t>J25M</t>
  </si>
  <si>
    <t>J25N</t>
  </si>
  <si>
    <t>J25P</t>
  </si>
  <si>
    <t>J25S</t>
  </si>
  <si>
    <t>J25SP</t>
  </si>
  <si>
    <t>J25MART</t>
  </si>
  <si>
    <t>Jonction D25</t>
  </si>
  <si>
    <t>Jonction D33</t>
  </si>
  <si>
    <t>Jonction D25 ardoise</t>
  </si>
  <si>
    <t>Jonction D25 blanc</t>
  </si>
  <si>
    <t>Jonction D25 marron</t>
  </si>
  <si>
    <t>Jonction D25 noir</t>
  </si>
  <si>
    <t>Jonction D25 sable</t>
  </si>
  <si>
    <t>J33</t>
  </si>
  <si>
    <t>J33B</t>
  </si>
  <si>
    <t>J33S</t>
  </si>
  <si>
    <t>Jonction D33 blanc</t>
  </si>
  <si>
    <t>Jonction D33 sable</t>
  </si>
  <si>
    <t>JL25</t>
  </si>
  <si>
    <t>JL25M</t>
  </si>
  <si>
    <t>JL25S</t>
  </si>
  <si>
    <t>ND25</t>
  </si>
  <si>
    <t>ND25MART</t>
  </si>
  <si>
    <t>NG25</t>
  </si>
  <si>
    <t>NG25MART</t>
  </si>
  <si>
    <t>SMA110</t>
  </si>
  <si>
    <t>SMA110JB</t>
  </si>
  <si>
    <t>SMA135</t>
  </si>
  <si>
    <t>SMA135JB</t>
  </si>
  <si>
    <t>SMA160</t>
  </si>
  <si>
    <t>SMA160JB</t>
  </si>
  <si>
    <t>Manchon double D110</t>
  </si>
  <si>
    <t>Manchon double D135</t>
  </si>
  <si>
    <t>Manchon double D160</t>
  </si>
  <si>
    <t>STA110</t>
  </si>
  <si>
    <t>Offre de prix</t>
  </si>
  <si>
    <t>Réf commande</t>
  </si>
  <si>
    <t>Forfait distribution Zoom</t>
  </si>
  <si>
    <t>?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</si>
  <si>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</si>
  <si>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</si>
  <si>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</si>
  <si>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</si>
  <si>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</si>
  <si>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</si>
  <si>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</si>
  <si>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</si>
  <si>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</si>
  <si>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</si>
  <si>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</si>
  <si>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</si>
  <si>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</si>
  <si>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Client</t>
  </si>
  <si>
    <t>Total H.T.</t>
  </si>
  <si>
    <t>Montant en T.T.C</t>
  </si>
  <si>
    <t>Angle interieur D16</t>
  </si>
  <si>
    <t>Angle interieur D16 ardoise</t>
  </si>
  <si>
    <t>Angle interieur D16 sable</t>
  </si>
  <si>
    <t>Bouchon de visite D32</t>
  </si>
  <si>
    <t>Bouchon de visite D40</t>
  </si>
  <si>
    <t>Bouchon de visite D50</t>
  </si>
  <si>
    <t>TVA</t>
  </si>
  <si>
    <t>Total HT</t>
  </si>
  <si>
    <t>Total TTC</t>
  </si>
  <si>
    <t>Décembre</t>
  </si>
  <si>
    <t>TABLEAU DE BORD CA</t>
  </si>
  <si>
    <t>TOTAL MENSUEL</t>
  </si>
  <si>
    <t>TOTAL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</si>
</sst>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\ &quot;€&quot;;[Red]\-#,##0.000\ &quot;€&quot;"/>
    <numFmt numFmtId="166" formatCode="#,##0.00000\ &quot;€&quot;;[Red]\-#,##0.000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0"/>
      <color theme="0" tint="-4.9989318521683403E-2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b/>
      <i/>
      <sz val="12"/>
      <color theme="3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i/>
      <sz val="12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28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 style="thin">
        <color theme="3"/>
      </top>
      <bottom/>
      <diagonal/>
    </border>
    <border>
      <left style="thin">
        <color indexed="64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3"/>
      </left>
      <right style="thin">
        <color indexed="64"/>
      </right>
      <top style="thin">
        <color theme="3"/>
      </top>
      <bottom/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theme="3"/>
      </left>
      <right style="thin">
        <color auto="1"/>
      </right>
      <top/>
      <bottom style="thin">
        <color indexed="64"/>
      </bottom>
      <diagonal/>
    </border>
    <border>
      <left style="thin">
        <color theme="3"/>
      </left>
      <right/>
      <top/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 style="thin">
        <color indexed="64"/>
      </bottom>
      <diagonal/>
    </border>
    <border>
      <left/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1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1" xfId="0" applyBorder="1"/>
    <xf numFmtId="0" fontId="0" fillId="4" borderId="1" xfId="0" applyFill="1" applyBorder="1"/>
    <xf numFmtId="0" fontId="4" fillId="0" borderId="1" xfId="0" applyFont="1" applyBorder="1"/>
    <xf numFmtId="0" fontId="5" fillId="0" borderId="1" xfId="0" applyFont="1" applyBorder="1"/>
    <xf numFmtId="166" fontId="6" fillId="0" borderId="1" xfId="0" applyNumberFormat="1" applyFont="1" applyBorder="1"/>
    <xf numFmtId="9" fontId="5" fillId="0" borderId="1" xfId="0" applyNumberFormat="1" applyFont="1" applyBorder="1"/>
    <xf numFmtId="0" fontId="6" fillId="0" borderId="13" xfId="0" applyFont="1" applyBorder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4" xfId="0" applyFont="1" applyBorder="1"/>
    <xf numFmtId="0" fontId="7" fillId="0" borderId="7" xfId="0" applyFont="1" applyBorder="1" applyAlignment="1" applyProtection="1">
      <alignment horizontal="center"/>
      <protection locked="0"/>
    </xf>
    <xf numFmtId="166" fontId="7" fillId="0" borderId="6" xfId="1" applyNumberFormat="1" applyFont="1" applyBorder="1" applyAlignment="1">
      <alignment horizontal="right"/>
    </xf>
    <xf numFmtId="166" fontId="7" fillId="0" borderId="5" xfId="0" applyNumberFormat="1" applyFont="1" applyBorder="1"/>
    <xf numFmtId="0" fontId="7" fillId="0" borderId="8" xfId="0" applyFont="1" applyBorder="1" applyAlignment="1" applyProtection="1">
      <alignment horizontal="center"/>
      <protection locked="0"/>
    </xf>
    <xf numFmtId="0" fontId="5" fillId="0" borderId="9" xfId="0" applyFont="1" applyBorder="1"/>
    <xf numFmtId="0" fontId="9" fillId="3" borderId="16" xfId="0" applyFont="1" applyFill="1" applyBorder="1"/>
    <xf numFmtId="0" fontId="9" fillId="3" borderId="16" xfId="0" applyFont="1" applyFill="1" applyBorder="1" applyProtection="1"/>
    <xf numFmtId="165" fontId="9" fillId="3" borderId="16" xfId="0" applyNumberFormat="1" applyFont="1" applyFill="1" applyBorder="1" applyProtection="1"/>
    <xf numFmtId="0" fontId="9" fillId="3" borderId="15" xfId="0" applyFont="1" applyFill="1" applyBorder="1"/>
    <xf numFmtId="0" fontId="9" fillId="3" borderId="15" xfId="0" applyFont="1" applyFill="1" applyBorder="1" applyProtection="1"/>
    <xf numFmtId="165" fontId="9" fillId="3" borderId="15" xfId="0" applyNumberFormat="1" applyFont="1" applyFill="1" applyBorder="1" applyProtection="1"/>
    <xf numFmtId="0" fontId="9" fillId="3" borderId="17" xfId="0" applyFont="1" applyFill="1" applyBorder="1"/>
    <xf numFmtId="0" fontId="9" fillId="3" borderId="17" xfId="0" applyFont="1" applyFill="1" applyBorder="1" applyProtection="1"/>
    <xf numFmtId="166" fontId="9" fillId="3" borderId="16" xfId="0" applyNumberFormat="1" applyFont="1" applyFill="1" applyBorder="1" applyProtection="1"/>
    <xf numFmtId="166" fontId="9" fillId="3" borderId="15" xfId="0" applyNumberFormat="1" applyFont="1" applyFill="1" applyBorder="1" applyProtection="1"/>
    <xf numFmtId="166" fontId="9" fillId="3" borderId="17" xfId="0" applyNumberFormat="1" applyFont="1" applyFill="1" applyBorder="1" applyProtection="1"/>
    <xf numFmtId="0" fontId="3" fillId="3" borderId="18" xfId="0" applyFont="1" applyFill="1" applyBorder="1"/>
    <xf numFmtId="0" fontId="3" fillId="3" borderId="18" xfId="0" applyFont="1" applyFill="1" applyBorder="1" applyProtection="1"/>
    <xf numFmtId="0" fontId="7" fillId="0" borderId="19" xfId="0" applyFont="1" applyBorder="1"/>
    <xf numFmtId="0" fontId="7" fillId="0" borderId="20" xfId="0" applyFont="1" applyBorder="1"/>
    <xf numFmtId="0" fontId="9" fillId="2" borderId="17" xfId="0" applyFont="1" applyFill="1" applyBorder="1"/>
    <xf numFmtId="0" fontId="9" fillId="2" borderId="17" xfId="0" applyFont="1" applyFill="1" applyBorder="1" applyProtection="1"/>
    <xf numFmtId="166" fontId="9" fillId="2" borderId="17" xfId="0" applyNumberFormat="1" applyFont="1" applyFill="1" applyBorder="1" applyProtection="1"/>
    <xf numFmtId="0" fontId="9" fillId="2" borderId="0" xfId="0" applyFont="1" applyFill="1" applyBorder="1"/>
    <xf numFmtId="0" fontId="9" fillId="2" borderId="0" xfId="0" applyFont="1" applyFill="1" applyBorder="1" applyProtection="1"/>
    <xf numFmtId="166" fontId="9" fillId="2" borderId="0" xfId="0" applyNumberFormat="1" applyFont="1" applyFill="1" applyBorder="1" applyProtection="1"/>
    <xf numFmtId="0" fontId="0" fillId="2" borderId="0" xfId="0" applyFill="1" applyBorder="1"/>
    <xf numFmtId="165" fontId="9" fillId="2" borderId="17" xfId="0" applyNumberFormat="1" applyFont="1" applyFill="1" applyBorder="1" applyProtection="1"/>
    <xf numFmtId="165" fontId="9" fillId="2" borderId="0" xfId="0" applyNumberFormat="1" applyFont="1" applyFill="1" applyBorder="1" applyProtection="1"/>
    <xf numFmtId="0" fontId="2" fillId="2" borderId="0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3" borderId="0" xfId="0" applyFill="1"/>
    <xf numFmtId="0" fontId="0" fillId="14" borderId="0" xfId="0" applyFill="1"/>
    <xf numFmtId="0" fontId="0" fillId="15" borderId="0" xfId="0" applyFill="1"/>
    <xf numFmtId="0" fontId="7" fillId="0" borderId="0" xfId="0" applyFont="1" applyBorder="1"/>
    <xf numFmtId="0" fontId="7" fillId="0" borderId="21" xfId="0" applyFont="1" applyBorder="1" applyProtection="1">
      <protection locked="0"/>
    </xf>
    <xf numFmtId="0" fontId="7" fillId="0" borderId="22" xfId="0" applyFont="1" applyBorder="1" applyProtection="1">
      <protection locked="0"/>
    </xf>
    <xf numFmtId="0" fontId="7" fillId="0" borderId="23" xfId="0" applyFont="1" applyBorder="1" applyProtection="1">
      <protection locked="0"/>
    </xf>
    <xf numFmtId="0" fontId="4" fillId="0" borderId="24" xfId="0" applyFont="1" applyBorder="1" applyAlignment="1">
      <alignment horizontal="left" vertical="center"/>
    </xf>
    <xf numFmtId="0" fontId="4" fillId="0" borderId="24" xfId="0" applyFont="1" applyBorder="1" applyAlignment="1">
      <alignment horizontal="center" vertical="center"/>
    </xf>
    <xf numFmtId="0" fontId="7" fillId="0" borderId="24" xfId="0" applyFont="1" applyBorder="1"/>
    <xf numFmtId="0" fontId="7" fillId="0" borderId="25" xfId="0" applyFont="1" applyBorder="1"/>
    <xf numFmtId="0" fontId="7" fillId="0" borderId="26" xfId="0" applyFont="1" applyBorder="1"/>
    <xf numFmtId="0" fontId="0" fillId="0" borderId="28" xfId="0" applyBorder="1"/>
    <xf numFmtId="0" fontId="0" fillId="0" borderId="29" xfId="0" applyBorder="1"/>
    <xf numFmtId="0" fontId="10" fillId="0" borderId="10" xfId="0" applyFont="1" applyBorder="1" applyAlignment="1" applyProtection="1">
      <alignment horizontal="center"/>
      <protection locked="0"/>
    </xf>
    <xf numFmtId="0" fontId="10" fillId="0" borderId="27" xfId="0" applyFont="1" applyBorder="1" applyAlignment="1" applyProtection="1">
      <alignment horizontal="center"/>
      <protection locked="0"/>
    </xf>
    <xf numFmtId="0" fontId="7" fillId="0" borderId="9" xfId="0" applyFont="1" applyBorder="1"/>
    <xf numFmtId="166" fontId="7" fillId="0" borderId="30" xfId="0" applyNumberFormat="1" applyFont="1" applyBorder="1"/>
    <xf numFmtId="166" fontId="7" fillId="0" borderId="31" xfId="0" applyNumberFormat="1" applyFont="1" applyBorder="1"/>
    <xf numFmtId="166" fontId="7" fillId="0" borderId="32" xfId="0" applyNumberFormat="1" applyFont="1" applyBorder="1"/>
    <xf numFmtId="0" fontId="4" fillId="0" borderId="1" xfId="0" applyFont="1" applyBorder="1" applyAlignment="1">
      <alignment horizontal="center" vertical="center"/>
    </xf>
    <xf numFmtId="166" fontId="7" fillId="0" borderId="33" xfId="0" applyNumberFormat="1" applyFont="1" applyBorder="1"/>
    <xf numFmtId="166" fontId="6" fillId="2" borderId="22" xfId="0" applyNumberFormat="1" applyFont="1" applyFill="1" applyBorder="1"/>
    <xf numFmtId="166" fontId="6" fillId="2" borderId="0" xfId="0" applyNumberFormat="1" applyFont="1" applyFill="1" applyBorder="1"/>
    <xf numFmtId="164" fontId="5" fillId="2" borderId="0" xfId="0" applyNumberFormat="1" applyFont="1" applyFill="1" applyBorder="1"/>
    <xf numFmtId="164" fontId="5" fillId="2" borderId="21" xfId="0" applyNumberFormat="1" applyFont="1" applyFill="1" applyBorder="1"/>
    <xf numFmtId="0" fontId="7" fillId="2" borderId="0" xfId="0" applyFont="1" applyFill="1" applyBorder="1" applyProtection="1">
      <protection locked="0"/>
    </xf>
    <xf numFmtId="0" fontId="7" fillId="2" borderId="0" xfId="0" applyFont="1" applyFill="1" applyBorder="1"/>
    <xf numFmtId="0" fontId="8" fillId="2" borderId="0" xfId="0" applyFont="1" applyFill="1" applyBorder="1"/>
    <xf numFmtId="166" fontId="7" fillId="2" borderId="0" xfId="1" applyNumberFormat="1" applyFont="1" applyFill="1" applyBorder="1" applyAlignment="1">
      <alignment horizontal="right"/>
    </xf>
    <xf numFmtId="166" fontId="7" fillId="2" borderId="0" xfId="0" applyNumberFormat="1" applyFont="1" applyFill="1" applyBorder="1"/>
    <xf numFmtId="0" fontId="8" fillId="0" borderId="34" xfId="0" applyFont="1" applyBorder="1"/>
    <xf numFmtId="0" fontId="8" fillId="0" borderId="33" xfId="0" applyFont="1" applyBorder="1"/>
    <xf numFmtId="166" fontId="7" fillId="0" borderId="35" xfId="1" applyNumberFormat="1" applyFont="1" applyBorder="1" applyAlignment="1">
      <alignment horizontal="right"/>
    </xf>
    <xf numFmtId="166" fontId="7" fillId="0" borderId="36" xfId="0" applyNumberFormat="1" applyFont="1" applyBorder="1"/>
    <xf numFmtId="0" fontId="5" fillId="2" borderId="15" xfId="0" applyFont="1" applyFill="1" applyBorder="1"/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11" fillId="0" borderId="38" xfId="0" applyFont="1" applyFill="1" applyBorder="1" applyAlignment="1" applyProtection="1">
      <alignment horizontal="left" vertical="center"/>
    </xf>
    <xf numFmtId="0" fontId="11" fillId="0" borderId="39" xfId="0" applyFont="1" applyFill="1" applyBorder="1" applyAlignment="1" applyProtection="1">
      <alignment horizontal="left" vertical="center"/>
    </xf>
    <xf numFmtId="0" fontId="11" fillId="0" borderId="40" xfId="0" applyFont="1" applyFill="1" applyBorder="1" applyAlignment="1" applyProtection="1">
      <alignment horizontal="left" vertical="center"/>
    </xf>
    <xf numFmtId="0" fontId="11" fillId="0" borderId="41" xfId="0" applyFont="1" applyFill="1" applyBorder="1" applyAlignment="1" applyProtection="1">
      <alignment horizontal="left" vertical="center"/>
    </xf>
    <xf numFmtId="0" fontId="11" fillId="0" borderId="42" xfId="0" applyFont="1" applyFill="1" applyBorder="1" applyAlignment="1" applyProtection="1">
      <alignment horizontal="left" vertical="center"/>
    </xf>
    <xf numFmtId="0" fontId="0" fillId="2" borderId="0" xfId="0" applyFont="1" applyFill="1" applyAlignment="1">
      <alignment horizontal="left" vertical="center"/>
    </xf>
    <xf numFmtId="0" fontId="11" fillId="2" borderId="0" xfId="0" applyFont="1" applyFill="1" applyBorder="1" applyAlignment="1" applyProtection="1">
      <alignment horizontal="left" vertical="center"/>
      <protection locked="0"/>
    </xf>
    <xf numFmtId="0" fontId="0" fillId="2" borderId="0" xfId="0" applyFont="1" applyFill="1" applyBorder="1" applyAlignment="1">
      <alignment horizontal="left" vertical="center"/>
    </xf>
    <xf numFmtId="2" fontId="0" fillId="2" borderId="0" xfId="0" applyNumberFormat="1" applyFont="1" applyFill="1" applyBorder="1" applyAlignment="1">
      <alignment horizontal="left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0" fillId="0" borderId="39" xfId="0" applyFont="1" applyFill="1" applyBorder="1" applyAlignment="1" applyProtection="1">
      <alignment horizontal="left" vertical="center"/>
    </xf>
    <xf numFmtId="0" fontId="0" fillId="0" borderId="27" xfId="0" applyFont="1" applyFill="1" applyBorder="1" applyAlignment="1" applyProtection="1">
      <alignment horizontal="left" vertical="center"/>
    </xf>
    <xf numFmtId="44" fontId="0" fillId="0" borderId="43" xfId="0" applyNumberFormat="1" applyFont="1" applyFill="1" applyBorder="1" applyAlignment="1">
      <alignment horizontal="left" vertical="center"/>
    </xf>
    <xf numFmtId="44" fontId="0" fillId="0" borderId="44" xfId="0" applyNumberFormat="1" applyFont="1" applyFill="1" applyBorder="1" applyAlignment="1">
      <alignment horizontal="left" vertical="center"/>
    </xf>
    <xf numFmtId="44" fontId="0" fillId="0" borderId="45" xfId="0" applyNumberFormat="1" applyFont="1" applyFill="1" applyBorder="1" applyAlignment="1">
      <alignment horizontal="left" vertical="center"/>
    </xf>
    <xf numFmtId="44" fontId="0" fillId="0" borderId="46" xfId="0" applyNumberFormat="1" applyFont="1" applyFill="1" applyBorder="1" applyAlignment="1">
      <alignment horizontal="left" vertical="center"/>
    </xf>
    <xf numFmtId="44" fontId="0" fillId="0" borderId="1" xfId="0" applyNumberFormat="1" applyFont="1" applyFill="1" applyBorder="1" applyAlignment="1">
      <alignment horizontal="left" vertical="center"/>
    </xf>
    <xf numFmtId="44" fontId="0" fillId="0" borderId="47" xfId="0" applyNumberFormat="1" applyFont="1" applyFill="1" applyBorder="1" applyAlignment="1">
      <alignment horizontal="left" vertical="center"/>
    </xf>
    <xf numFmtId="44" fontId="0" fillId="0" borderId="48" xfId="0" applyNumberFormat="1" applyFont="1" applyFill="1" applyBorder="1" applyAlignment="1">
      <alignment horizontal="left" vertical="center"/>
    </xf>
    <xf numFmtId="44" fontId="0" fillId="0" borderId="49" xfId="0" applyNumberFormat="1" applyFont="1" applyFill="1" applyBorder="1" applyAlignment="1">
      <alignment horizontal="left" vertical="center"/>
    </xf>
    <xf numFmtId="44" fontId="0" fillId="0" borderId="50" xfId="0" applyNumberFormat="1" applyFont="1" applyFill="1" applyBorder="1" applyAlignment="1">
      <alignment horizontal="left" vertical="center"/>
    </xf>
    <xf numFmtId="0" fontId="0" fillId="0" borderId="38" xfId="0" applyFont="1" applyFill="1" applyBorder="1" applyAlignment="1">
      <alignment horizontal="left" vertical="center"/>
    </xf>
    <xf numFmtId="44" fontId="0" fillId="0" borderId="39" xfId="0" applyNumberFormat="1" applyFont="1" applyFill="1" applyBorder="1" applyAlignment="1">
      <alignment horizontal="left" vertical="center"/>
    </xf>
    <xf numFmtId="0" fontId="0" fillId="0" borderId="37" xfId="0" applyFont="1" applyFill="1" applyBorder="1" applyAlignment="1">
      <alignment horizontal="left" vertical="center"/>
    </xf>
    <xf numFmtId="44" fontId="0" fillId="0" borderId="51" xfId="0" applyNumberFormat="1" applyFont="1" applyFill="1" applyBorder="1" applyAlignment="1">
      <alignment horizontal="left" vertical="center"/>
    </xf>
    <xf numFmtId="44" fontId="0" fillId="0" borderId="40" xfId="0" applyNumberFormat="1" applyFont="1" applyFill="1" applyBorder="1" applyAlignment="1">
      <alignment horizontal="left" vertical="center"/>
    </xf>
    <xf numFmtId="44" fontId="0" fillId="0" borderId="52" xfId="0" applyNumberFormat="1" applyFont="1" applyFill="1" applyBorder="1" applyAlignment="1">
      <alignment horizontal="left" vertical="center"/>
    </xf>
  </cellXfs>
  <cellStyles count="2">
    <cellStyle name="Milliers 2" xfId="1"/>
    <cellStyle name="Normal" xfId="0" builtinId="0"/>
  </cellStyles>
  <dxfs count="12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317500</xdr:colOff>
      <xdr:row>8</xdr:row>
      <xdr:rowOff>137584</xdr:rowOff>
    </xdr:from>
    <xdr:to>
      <xdr:col>5</xdr:col>
      <xdr:colOff>254000</xdr:colOff>
      <xdr:row>12</xdr:row>
      <xdr:rowOff>158750</xdr:rowOff>
    </xdr:to>
    <xdr:sp macro="" textlink="">
      <xdr:nvSpPr>
        <xdr:cNvPr id="4" name="Rectangle 3"/>
        <xdr:cNvSpPr/>
      </xdr:nvSpPr>
      <xdr:spPr>
        <a:xfrm>
          <a:off x="2127250" y="1862667"/>
          <a:ext cx="3079750" cy="78316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nom ici attribué ne correspond pas au nom de la feuille (Décembre) créée.</a:t>
          </a:r>
          <a:r>
            <a:rPr lang="fr-FR" sz="1100" baseline="0"/>
            <a:t> Il faut retirer la formule pour que le nom apparaisse correctement.</a:t>
          </a:r>
          <a:endParaRPr lang="fr-FR" sz="1100"/>
        </a:p>
      </xdr:txBody>
    </xdr:sp>
    <xdr:clientData/>
  </xdr:twoCellAnchor>
  <xdr:twoCellAnchor>
    <xdr:from>
      <xdr:col>1</xdr:col>
      <xdr:colOff>899583</xdr:colOff>
      <xdr:row>6</xdr:row>
      <xdr:rowOff>74083</xdr:rowOff>
    </xdr:from>
    <xdr:to>
      <xdr:col>2</xdr:col>
      <xdr:colOff>338666</xdr:colOff>
      <xdr:row>8</xdr:row>
      <xdr:rowOff>148166</xdr:rowOff>
    </xdr:to>
    <xdr:cxnSp macro="">
      <xdr:nvCxnSpPr>
        <xdr:cNvPr id="8" name="Connecteur droit avec flèche 7"/>
        <xdr:cNvCxnSpPr/>
      </xdr:nvCxnSpPr>
      <xdr:spPr>
        <a:xfrm flipH="1" flipV="1">
          <a:off x="1661583" y="1418166"/>
          <a:ext cx="486833" cy="455083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581025</xdr:colOff>
          <xdr:row>1</xdr:row>
          <xdr:rowOff>0</xdr:rowOff>
        </xdr:from>
        <xdr:to>
          <xdr:col>14</xdr:col>
          <xdr:colOff>457200</xdr:colOff>
          <xdr:row>1</xdr:row>
          <xdr:rowOff>400050</xdr:rowOff>
        </xdr:to>
        <xdr:sp macro="" textlink="">
          <xdr:nvSpPr>
            <xdr:cNvPr id="13313" name="Enregistrer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581025</xdr:colOff>
          <xdr:row>3</xdr:row>
          <xdr:rowOff>9525</xdr:rowOff>
        </xdr:from>
        <xdr:to>
          <xdr:col>14</xdr:col>
          <xdr:colOff>447675</xdr:colOff>
          <xdr:row>4</xdr:row>
          <xdr:rowOff>0</xdr:rowOff>
        </xdr:to>
        <xdr:sp macro="" textlink="">
          <xdr:nvSpPr>
            <xdr:cNvPr id="13314" name="CommandButton1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PPG" displayName="t_PPG" ref="C1:F13" totalsRowShown="0" headerRowDxfId="125" dataDxfId="123" headerRowBorderDxfId="124" tableBorderDxfId="122" totalsRowBorderDxfId="121">
  <autoFilter ref="C1:F13">
    <filterColumn colId="0" hiddenButton="1"/>
    <filterColumn colId="1" hiddenButton="1"/>
    <filterColumn colId="2" hiddenButton="1"/>
    <filterColumn colId="3" hiddenButton="1"/>
  </autoFilter>
  <tableColumns count="4">
    <tableColumn id="1" name="PPG" dataDxfId="120"/>
    <tableColumn id="2" name="Désignation" dataDxfId="119"/>
    <tableColumn id="4" name="Offre de prix" dataDxfId="118"/>
    <tableColumn id="3" name="Prix unitaire HT" dataDxfId="11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_GIRPI" displayName="t_GIRPI" ref="H1:K62" totalsRowShown="0" headerRowDxfId="116" dataDxfId="114" headerRowBorderDxfId="115" tableBorderDxfId="113" totalsRowBorderDxfId="112">
  <autoFilter ref="H1:K62">
    <filterColumn colId="0" hiddenButton="1"/>
    <filterColumn colId="1" hiddenButton="1"/>
    <filterColumn colId="2" hiddenButton="1"/>
    <filterColumn colId="3" hiddenButton="1"/>
  </autoFilter>
  <tableColumns count="4">
    <tableColumn id="1" name="GIRPI" dataDxfId="111"/>
    <tableColumn id="2" name="Désignation" dataDxfId="110"/>
    <tableColumn id="4" name="Offre de prix" dataDxfId="109"/>
    <tableColumn id="3" name="Prix unitaire HT" dataDxfId="108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_GONFREVILLE" displayName="t_GONFREVILLE" ref="M1:P5" totalsRowShown="0" headerRowDxfId="107" dataDxfId="105" headerRowBorderDxfId="106" tableBorderDxfId="104" totalsRowBorderDxfId="103">
  <autoFilter ref="M1:P5">
    <filterColumn colId="0" hiddenButton="1"/>
    <filterColumn colId="1" hiddenButton="1"/>
    <filterColumn colId="2" hiddenButton="1"/>
    <filterColumn colId="3" hiddenButton="1"/>
  </autoFilter>
  <tableColumns count="4">
    <tableColumn id="1" name="GONFREVILLE" dataDxfId="102"/>
    <tableColumn id="2" name="Désignation" dataDxfId="101"/>
    <tableColumn id="4" name="Offre de prix" dataDxfId="100"/>
    <tableColumn id="3" name="Prix unitaire HT" dataDxfId="99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_HARFLEUR" displayName="t_HARFLEUR" ref="R1:U5" totalsRowShown="0" headerRowDxfId="98" dataDxfId="96" headerRowBorderDxfId="97" tableBorderDxfId="95" totalsRowBorderDxfId="94">
  <autoFilter ref="R1:U5">
    <filterColumn colId="0" hiddenButton="1"/>
    <filterColumn colId="1" hiddenButton="1"/>
    <filterColumn colId="2" hiddenButton="1"/>
    <filterColumn colId="3" hiddenButton="1"/>
  </autoFilter>
  <tableColumns count="4">
    <tableColumn id="1" name="HARFLEUR" dataDxfId="93"/>
    <tableColumn id="2" name="Désignation" dataDxfId="92"/>
    <tableColumn id="4" name="Offre de prix" dataDxfId="91"/>
    <tableColumn id="3" name="Prix unitaire HT" dataDxfId="90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t_GAINNEVILLE" displayName="t_GAINNEVILLE" ref="W1:Z3" totalsRowShown="0" headerRowDxfId="89" dataDxfId="87" headerRowBorderDxfId="88" tableBorderDxfId="86" totalsRowBorderDxfId="85">
  <autoFilter ref="W1:Z3">
    <filterColumn colId="0" hiddenButton="1"/>
    <filterColumn colId="1" hiddenButton="1"/>
    <filterColumn colId="2" hiddenButton="1"/>
    <filterColumn colId="3" hiddenButton="1"/>
  </autoFilter>
  <tableColumns count="4">
    <tableColumn id="1" name="GAINNEVILLE" dataDxfId="84"/>
    <tableColumn id="2" name="Désignation" dataDxfId="83"/>
    <tableColumn id="4" name="Offre de prix" dataDxfId="82"/>
    <tableColumn id="3" name="Prix unitaire HT" dataDxfId="81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6" name="t_CCI_ESTUAIRE" displayName="t_CCI_ESTUAIRE" ref="AB1:AE5" totalsRowShown="0" headerRowDxfId="80" dataDxfId="78" headerRowBorderDxfId="79" tableBorderDxfId="77" totalsRowBorderDxfId="76">
  <autoFilter ref="AB1:AE5">
    <filterColumn colId="0" hiddenButton="1"/>
    <filterColumn colId="1" hiddenButton="1"/>
    <filterColumn colId="2" hiddenButton="1"/>
    <filterColumn colId="3" hiddenButton="1"/>
  </autoFilter>
  <tableColumns count="4">
    <tableColumn id="1" name="CCI_ESTUAIRE" dataDxfId="75"/>
    <tableColumn id="2" name="Désignation" dataDxfId="74"/>
    <tableColumn id="4" name="Offre de prix" dataDxfId="73"/>
    <tableColumn id="3" name="Prix unitaire HT" dataDxfId="72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7" name="t_HAVRE_METRO" displayName="t_HAVRE_METRO" ref="AG1:AJ2" totalsRowShown="0" headerRowDxfId="71" dataDxfId="69" headerRowBorderDxfId="70" tableBorderDxfId="68" totalsRowBorderDxfId="67">
  <autoFilter ref="AG1:AJ2">
    <filterColumn colId="0" hiddenButton="1"/>
    <filterColumn colId="1" hiddenButton="1"/>
    <filterColumn colId="2" hiddenButton="1"/>
    <filterColumn colId="3" hiddenButton="1"/>
  </autoFilter>
  <tableColumns count="4">
    <tableColumn id="1" name="HAVRE_METRO" dataDxfId="66"/>
    <tableColumn id="2" name="Désignation" dataDxfId="65"/>
    <tableColumn id="4" name="Offre de prix" dataDxfId="64"/>
    <tableColumn id="3" name="Prix unitaire HT" dataDxfId="63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8" name="t_MONTIVILLIERS" displayName="t_MONTIVILLIERS" ref="AL1:AO15" totalsRowShown="0" headerRowDxfId="62" dataDxfId="60" headerRowBorderDxfId="61" tableBorderDxfId="59" totalsRowBorderDxfId="58">
  <autoFilter ref="AL1:AO15">
    <filterColumn colId="0" hiddenButton="1"/>
    <filterColumn colId="1" hiddenButton="1"/>
    <filterColumn colId="2" hiddenButton="1"/>
    <filterColumn colId="3" hiddenButton="1"/>
  </autoFilter>
  <tableColumns count="4">
    <tableColumn id="1" name="MONTIVILLIERS" dataDxfId="57"/>
    <tableColumn id="2" name="Désignation" dataDxfId="56"/>
    <tableColumn id="4" name="Offre de prix" dataDxfId="55"/>
    <tableColumn id="3" name="Prix unitaire HT" dataDxfId="54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9" name="t_COFFEA" displayName="t_COFFEA" ref="AQ1:AT4" totalsRowShown="0" headerRowDxfId="53" dataDxfId="51" headerRowBorderDxfId="52" tableBorderDxfId="50" totalsRowBorderDxfId="49">
  <autoFilter ref="AQ1:AT4">
    <filterColumn colId="0" hiddenButton="1"/>
    <filterColumn colId="1" hiddenButton="1"/>
    <filterColumn colId="2" hiddenButton="1"/>
    <filterColumn colId="3" hiddenButton="1"/>
  </autoFilter>
  <tableColumns count="4">
    <tableColumn id="1" name="COFFEA" dataDxfId="48"/>
    <tableColumn id="2" name="Désignation" dataDxfId="47"/>
    <tableColumn id="4" name="Offre de prix" dataDxfId="46"/>
    <tableColumn id="3" name="Prix unitaire HT" dataDxfId="45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0" name="t_DIEUZY" displayName="t_DIEUZY" ref="AV1:AY2" totalsRowShown="0" headerRowDxfId="44" dataDxfId="42" headerRowBorderDxfId="43" tableBorderDxfId="41" totalsRowBorderDxfId="40">
  <autoFilter ref="AV1:AY2">
    <filterColumn colId="0" hiddenButton="1"/>
    <filterColumn colId="1" hiddenButton="1"/>
    <filterColumn colId="2" hiddenButton="1"/>
    <filterColumn colId="3" hiddenButton="1"/>
  </autoFilter>
  <tableColumns count="4">
    <tableColumn id="1" name="DIEUZY" dataDxfId="39"/>
    <tableColumn id="2" name="Désignation" dataDxfId="38"/>
    <tableColumn id="4" name="Offre de prix" dataDxfId="37"/>
    <tableColumn id="3" name="Prix unitaire HT" dataDxfId="36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1" name="t_METAL_THERMIE" displayName="t_METAL_THERMIE" ref="BA1:BD2" totalsRowShown="0" headerRowDxfId="35" dataDxfId="33" headerRowBorderDxfId="34" tableBorderDxfId="32" totalsRowBorderDxfId="31">
  <autoFilter ref="BA1:BD2">
    <filterColumn colId="0" hiddenButton="1"/>
    <filterColumn colId="1" hiddenButton="1"/>
    <filterColumn colId="2" hiddenButton="1"/>
    <filterColumn colId="3" hiddenButton="1"/>
  </autoFilter>
  <tableColumns count="4">
    <tableColumn id="1" name="METAL_THERMIE" dataDxfId="30"/>
    <tableColumn id="2" name="Désignation" dataDxfId="29"/>
    <tableColumn id="4" name="Offre de prix" dataDxfId="28"/>
    <tableColumn id="3" name="Prix unitaire HT" dataDxfId="27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2" name="t_EUROVIA" displayName="t_EUROVIA" ref="BF1:BI2" totalsRowShown="0" headerRowDxfId="26" dataDxfId="24" headerRowBorderDxfId="25" tableBorderDxfId="23" totalsRowBorderDxfId="22">
  <autoFilter ref="BF1:BI2">
    <filterColumn colId="0" hiddenButton="1"/>
    <filterColumn colId="1" hiddenButton="1"/>
    <filterColumn colId="2" hiddenButton="1"/>
    <filterColumn colId="3" hiddenButton="1"/>
  </autoFilter>
  <tableColumns count="4">
    <tableColumn id="1" name="EUROVIA" dataDxfId="21"/>
    <tableColumn id="2" name="Désignation" dataDxfId="20"/>
    <tableColumn id="4" name="Offre de prix" dataDxfId="19"/>
    <tableColumn id="3" name="Prix unitaire HT" dataDxfId="18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3" name="t_CE_TOTAL" displayName="t_CE_TOTAL" ref="BK1:BN2" totalsRowShown="0" headerRowDxfId="17" dataDxfId="15" headerRowBorderDxfId="16" tableBorderDxfId="14" totalsRowBorderDxfId="13">
  <autoFilter ref="BK1:BN2">
    <filterColumn colId="0" hiddenButton="1"/>
    <filterColumn colId="1" hiddenButton="1"/>
    <filterColumn colId="2" hiddenButton="1"/>
    <filterColumn colId="3" hiddenButton="1"/>
  </autoFilter>
  <tableColumns count="4">
    <tableColumn id="1" name="CE_TOTAL" dataDxfId="12"/>
    <tableColumn id="2" name="Désignation" dataDxfId="11"/>
    <tableColumn id="4" name="Offre de prix" dataDxfId="10"/>
    <tableColumn id="3" name="Prix unitaire HT" dataDxfId="9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4" name="t_ROGERVILLE" displayName="t_ROGERVILLE" ref="BP1:BS15" totalsRowShown="0" headerRowDxfId="8" dataDxfId="6" headerRowBorderDxfId="7" tableBorderDxfId="5" totalsRowBorderDxfId="4">
  <autoFilter ref="BP1:BS15">
    <filterColumn colId="0" hiddenButton="1"/>
    <filterColumn colId="1" hiddenButton="1"/>
    <filterColumn colId="2" hiddenButton="1"/>
    <filterColumn colId="3" hiddenButton="1"/>
  </autoFilter>
  <tableColumns count="4">
    <tableColumn id="1" name="ROGERVILLE" dataDxfId="3"/>
    <tableColumn id="2" name="Désignation" dataDxfId="2"/>
    <tableColumn id="4" name="Offre de prix" dataDxfId="1"/>
    <tableColumn id="3" name="Prix unitaire HT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18"/>
  <sheetViews>
    <sheetView tabSelected="1" zoomScale="90" zoomScaleNormal="90" workbookViewId="0">
      <selection activeCell="C21" sqref="C21"/>
    </sheetView>
  </sheetViews>
  <sheetFormatPr baseColWidth="10" defaultRowHeight="15" x14ac:dyDescent="0.25"/>
  <cols>
    <col min="1" max="1" width="11.42578125" style="97"/>
    <col min="2" max="17" width="15.7109375" style="97" customWidth="1"/>
    <col min="18" max="18" width="2.7109375" style="97" customWidth="1"/>
    <col min="19" max="19" width="15.7109375" style="97" customWidth="1"/>
    <col min="20" max="16384" width="11.42578125" style="97"/>
  </cols>
  <sheetData>
    <row r="1" spans="2:23" ht="9.9499999999999993" customHeight="1" thickBot="1" x14ac:dyDescent="0.3"/>
    <row r="2" spans="2:23" ht="39.950000000000003" customHeight="1" thickBot="1" x14ac:dyDescent="0.3">
      <c r="B2" s="101" t="s">
        <v>193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3"/>
    </row>
    <row r="3" spans="2:23" ht="9.9499999999999993" customHeight="1" thickBot="1" x14ac:dyDescent="0.3"/>
    <row r="4" spans="2:23" ht="15.75" thickBot="1" x14ac:dyDescent="0.3">
      <c r="B4" s="98"/>
      <c r="C4" s="92" t="str">
        <f t="array" ref="C4:Q4">TRANSPOSE(clients!B3:B17)</f>
        <v>PPG</v>
      </c>
      <c r="D4" s="93" t="str">
        <v>GIRPI</v>
      </c>
      <c r="E4" s="104" t="str">
        <v>GONFREVILLE</v>
      </c>
      <c r="F4" s="104" t="str">
        <v>HARFLEUR</v>
      </c>
      <c r="G4" s="104" t="str">
        <v>GAINNEVILLE</v>
      </c>
      <c r="H4" s="104" t="str">
        <v>CCI_ESTUAIRE</v>
      </c>
      <c r="I4" s="104" t="str">
        <v>HAVRE_METRO</v>
      </c>
      <c r="J4" s="104" t="str">
        <v>MONTIVILLIERS</v>
      </c>
      <c r="K4" s="104" t="str">
        <v>COFFEA</v>
      </c>
      <c r="L4" s="104" t="str">
        <v>DIEUZY</v>
      </c>
      <c r="M4" s="104" t="str">
        <v>METAL_THERMIE</v>
      </c>
      <c r="N4" s="104" t="str">
        <v>EUROVIA</v>
      </c>
      <c r="O4" s="104" t="str">
        <v>CE_TOTAL</v>
      </c>
      <c r="P4" s="104" t="str">
        <v>ROGERVILLE</v>
      </c>
      <c r="Q4" s="105">
        <v>0</v>
      </c>
      <c r="R4" s="99"/>
      <c r="S4" s="117" t="s">
        <v>194</v>
      </c>
      <c r="T4" s="99"/>
      <c r="U4" s="99"/>
      <c r="V4" s="99"/>
      <c r="W4" s="99"/>
    </row>
    <row r="5" spans="2:23" x14ac:dyDescent="0.25">
      <c r="B5" s="94" t="str">
        <f t="array" ref="B5">IF(ROWS($3:7)&lt;=COUNTA(NOMF),HYPERLINK(INDEX(NOMF,ROWS($3:7))&amp;"!A1",INDEX(MID(NOMF,FIND("]",NOMF)+1,100),ROWS($3:7))),"")</f>
        <v>Novembre</v>
      </c>
      <c r="C5" s="106">
        <f t="array" aca="1" ref="C5" ca="1">IF(B5&lt;&gt;"", INDEX(INDIRECT(B5&amp;"!A1:Z50"), MIN(IF(INDIRECT(B5&amp;"!A1:Z50") = "PPG", ROW(INDIRECT(B5&amp;"!A1:Z50")))), MIN(IF(INDIRECT(B5&amp;"!A1:Z50") = "PPG", COLUMN(INDIRECT(B5&amp;"!A1:Z50"))))+12), "")</f>
        <v>4859.09</v>
      </c>
      <c r="D5" s="107">
        <f t="array" aca="1" ref="D5" ca="1">IF(B5&lt;&gt;"", INDEX(INDIRECT(B5&amp;"!A1:Z50"), MIN(IF(INDIRECT(B5&amp;"!A1:Z50") = "GIRPI", ROW(INDIRECT(B5&amp;"!A1:Z50")))), MIN(IF(INDIRECT(B5&amp;"!A1:Z50") = "GIRPI", COLUMN(INDIRECT(B5&amp;"!A1:Z50"))))+12), "")</f>
        <v>0</v>
      </c>
      <c r="E5" s="107">
        <f t="array" aca="1" ref="E5" ca="1">IF(B5&lt;&gt;"", INDEX(INDIRECT(B5&amp;"!A1:Z50"), MIN(IF(INDIRECT(B5&amp;"!A1:Z50") = "GONFREVILLE", ROW(INDIRECT(B5&amp;"!A1:Z50")))), MIN(IF(INDIRECT(B5&amp;"!A1:Z50") = "GONFREVILLE", COLUMN(INDIRECT(B5&amp;"!A1:Z50"))))+12), "")</f>
        <v>0</v>
      </c>
      <c r="F5" s="107">
        <f t="array" aca="1" ref="F5" ca="1">IF(B5&lt;&gt;"", INDEX(INDIRECT(B5&amp;"!A1:Z50"), MIN(IF(INDIRECT(B5&amp;"!A1:Z50") = "HARFLEUR", ROW(INDIRECT(B5&amp;"!A1:Z50")))), MIN(IF(INDIRECT(B5&amp;"!A1:Z50") = "HARFLEUR", COLUMN(INDIRECT(B5&amp;"!A1:Z50"))))+12), "")</f>
        <v>799.29</v>
      </c>
      <c r="G5" s="107">
        <f t="array" aca="1" ref="G5" ca="1">IF(B5&lt;&gt;"", INDEX(INDIRECT(B5&amp;"!A1:Z50"), MIN(IF(INDIRECT(B5&amp;"!A1:Z50") = "GAINNEVILLE", ROW(INDIRECT(B5&amp;"!A1:Z50")))), MIN(IF(INDIRECT(B5&amp;"!A1:Z50") = "GAINNEVILLE", COLUMN(INDIRECT(B5&amp;"!A1:Z50"))))+12), "")</f>
        <v>0</v>
      </c>
      <c r="H5" s="107">
        <f t="array" aca="1" ref="H5" ca="1">IF(B5&lt;&gt;"", INDEX(INDIRECT(B5&amp;"!A1:Z50"), MIN(IF(INDIRECT(B5&amp;"!A1:Z50") = "CCI_ESTUAIRE", ROW(INDIRECT(B5&amp;"!A1:Z50")))), MIN(IF(INDIRECT(B5&amp;"!A1:Z50") = "CCI_ESTUAIRE", COLUMN(INDIRECT(B5&amp;"!A1:Z50"))))+12), "")</f>
        <v>0</v>
      </c>
      <c r="I5" s="107">
        <f t="array" aca="1" ref="I5" ca="1">IF(B5&lt;&gt;"", INDEX(INDIRECT(B5&amp;"!A1:Z50"), MIN(IF(INDIRECT(B5&amp;"!A1:Z50") = "HAVRE_METRO", ROW(INDIRECT(B5&amp;"!A1:Z50")))), MIN(IF(INDIRECT(B5&amp;"!A1:Z50") = "HAVRE_METRO", COLUMN(INDIRECT(B5&amp;"!A1:Z50"))))+12), "")</f>
        <v>0</v>
      </c>
      <c r="J5" s="107">
        <f t="array" aca="1" ref="J5" ca="1">IF(B5&lt;&gt;"", INDEX(INDIRECT(B5&amp;"!A1:Z50"), MIN(IF(INDIRECT(B5&amp;"!A1:Z50") = "MONTIVILLIERS", ROW(INDIRECT(B5&amp;"!A1:Z50")))), MIN(IF(INDIRECT(B5&amp;"!A1:Z50") = "MONTIVILLIERS", COLUMN(INDIRECT(B5&amp;"!A1:Z50"))))+12), "")</f>
        <v>0</v>
      </c>
      <c r="K5" s="107">
        <f t="array" aca="1" ref="K5" ca="1">IF(B5&lt;&gt;"", INDEX(INDIRECT(B5&amp;"!A1:Z50"), MIN(IF(INDIRECT(B5&amp;"!A1:Z50") = "COFFEA", ROW(INDIRECT(B5&amp;"!A1:Z50")))), MIN(IF(INDIRECT(B5&amp;"!A1:Z50") = "COFFEA", COLUMN(INDIRECT(B5&amp;"!A1:Z50"))))+12), "")</f>
        <v>0</v>
      </c>
      <c r="L5" s="107">
        <f t="array" aca="1" ref="L5" ca="1">IF(B5&lt;&gt;"", INDEX(INDIRECT(B5&amp;"!A1:Z50"), MIN(IF(INDIRECT(B5&amp;"!A1:Z50") = "DIEUZY", ROW(INDIRECT(B5&amp;"!A1:Z50")))), MIN(IF(INDIRECT(B5&amp;"!A1:Z50") = "DIEUZY", COLUMN(INDIRECT(B5&amp;"!A1:Z50"))))+12), "")</f>
        <v>0</v>
      </c>
      <c r="M5" s="107">
        <f t="array" aca="1" ref="M5" ca="1">IF(B5&lt;&gt;"", INDEX(INDIRECT(B5&amp;"!A1:Z50"), MIN(IF(INDIRECT(B5&amp;"!A1:Z50") = "METAL_THERMIE", ROW(INDIRECT(B5&amp;"!A1:Z50")))), MIN(IF(INDIRECT(B5&amp;"!A1:Z50") = "METAL_THERMIE", COLUMN(INDIRECT(B5&amp;"!A1:Z50"))))+12), "")</f>
        <v>0</v>
      </c>
      <c r="N5" s="107">
        <f t="array" aca="1" ref="N5" ca="1">IF(B5&lt;&gt;"", INDEX(INDIRECT(B5&amp;"!A1:Z50"), MIN(IF(INDIRECT(B5&amp;"!A1:Z50") = "EUROVIA", ROW(INDIRECT(B5&amp;"!A1:Z50")))), MIN(IF(INDIRECT(B5&amp;"!A1:Z50") = "EUROVIA", COLUMN(INDIRECT(B5&amp;"!A1:Z50"))))+12), "")</f>
        <v>0</v>
      </c>
      <c r="O5" s="107">
        <f t="array" aca="1" ref="O5" ca="1">IF(B5&lt;&gt;"", INDEX(INDIRECT(B5&amp;"!A1:Z50"), MIN(IF(INDIRECT(B5&amp;"!A1:Z50") = "CE_TOTAL", ROW(INDIRECT(B5&amp;"!A1:Z50")))), MIN(IF(INDIRECT(B5&amp;"!A1:Z50") = "CE_TOTAL", COLUMN(INDIRECT(B5&amp;"!A1:Z50"))))+12), "")</f>
        <v>0</v>
      </c>
      <c r="P5" s="107">
        <f t="array" aca="1" ref="P5" ca="1">IF(B5&lt;&gt;"", INDEX(INDIRECT(B5&amp;"!A1:Z50"), MIN(IF(INDIRECT(B5&amp;"!A1:Z50") = "ROGERVILLE", ROW(INDIRECT(B5&amp;"!A1:Z50")))), MIN(IF(INDIRECT(B5&amp;"!A1:Z50") = "ROGERVILLE", COLUMN(INDIRECT(B5&amp;"!A1:Z50"))))+12), "")</f>
        <v>0</v>
      </c>
      <c r="Q5" s="108"/>
      <c r="R5" s="100"/>
      <c r="S5" s="119">
        <f ca="1">SUMPRODUCT(C5:Q5)</f>
        <v>5658.38</v>
      </c>
      <c r="T5" s="100"/>
      <c r="U5" s="100"/>
      <c r="V5" s="99"/>
      <c r="W5" s="99"/>
    </row>
    <row r="6" spans="2:23" x14ac:dyDescent="0.25">
      <c r="B6" s="95" t="str">
        <f t="array" ref="B6">IF(ROWS($3:8)&lt;=COUNTA(NOMF),HYPERLINK(INDEX(NOMF,ROWS($3:8))&amp;"!A1",INDEX(MID(NOMF,FIND("]",NOMF)+1,100),ROWS($3:8))),"")</f>
        <v>facturation (2)</v>
      </c>
      <c r="C6" s="109" t="e">
        <f t="array" aca="1" ref="C6" ca="1">IF(B6&lt;&gt;"", INDEX(INDIRECT(B6&amp;"!A1:Z50"), MIN(IF(INDIRECT(B6&amp;"!A1:Z50") = "PPG", ROW(INDIRECT(B6&amp;"!A1:Z50")))), MIN(IF(INDIRECT(B6&amp;"!A1:Z50") = "PPG", COLUMN(INDIRECT(B6&amp;"!A1:Z50"))))+12), "")</f>
        <v>#REF!</v>
      </c>
      <c r="D6" s="110" t="e">
        <f t="array" aca="1" ref="D6" ca="1">IF(B6&lt;&gt;"", INDEX(INDIRECT(B6&amp;"!A1:Z50"), MIN(IF(INDIRECT(B6&amp;"!A1:Z50") = "GIRPI", ROW(INDIRECT(B6&amp;"!A1:Z50")))), MIN(IF(INDIRECT(B6&amp;"!A1:Z50") = "GIRPI", COLUMN(INDIRECT(B6&amp;"!A1:Z50"))))+12), "")</f>
        <v>#REF!</v>
      </c>
      <c r="E6" s="110" t="e">
        <f t="array" aca="1" ref="E6" ca="1">IF(B6&lt;&gt;"", INDEX(INDIRECT(B6&amp;"!A1:Z50"), MIN(IF(INDIRECT(B6&amp;"!A1:Z50") = "GONFREVILLE", ROW(INDIRECT(B6&amp;"!A1:Z50")))), MIN(IF(INDIRECT(B6&amp;"!A1:Z50") = "GONFREVILLE", COLUMN(INDIRECT(B6&amp;"!A1:Z50"))))+12), "")</f>
        <v>#REF!</v>
      </c>
      <c r="F6" s="110" t="e">
        <f t="array" aca="1" ref="F6" ca="1">IF(B6&lt;&gt;"", INDEX(INDIRECT(B6&amp;"!A1:Z50"), MIN(IF(INDIRECT(B6&amp;"!A1:Z50") = "HARFLEUR", ROW(INDIRECT(B6&amp;"!A1:Z50")))), MIN(IF(INDIRECT(B6&amp;"!A1:Z50") = "HARFLEUR", COLUMN(INDIRECT(B6&amp;"!A1:Z50"))))+12), "")</f>
        <v>#REF!</v>
      </c>
      <c r="G6" s="110" t="e">
        <f t="array" aca="1" ref="G6" ca="1">IF(B6&lt;&gt;"", INDEX(INDIRECT(B6&amp;"!A1:Z50"), MIN(IF(INDIRECT(B6&amp;"!A1:Z50") = "GAINNEVILLE", ROW(INDIRECT(B6&amp;"!A1:Z50")))), MIN(IF(INDIRECT(B6&amp;"!A1:Z50") = "GAINNEVILLE", COLUMN(INDIRECT(B6&amp;"!A1:Z50"))))+12), "")</f>
        <v>#REF!</v>
      </c>
      <c r="H6" s="110" t="e">
        <f t="array" aca="1" ref="H6" ca="1">IF(B6&lt;&gt;"", INDEX(INDIRECT(B6&amp;"!A1:Z50"), MIN(IF(INDIRECT(B6&amp;"!A1:Z50") = "CCI_ESTUAIRE", ROW(INDIRECT(B6&amp;"!A1:Z50")))), MIN(IF(INDIRECT(B6&amp;"!A1:Z50") = "CCI_ESTUAIRE", COLUMN(INDIRECT(B6&amp;"!A1:Z50"))))+12), "")</f>
        <v>#REF!</v>
      </c>
      <c r="I6" s="110" t="e">
        <f t="array" aca="1" ref="I6" ca="1">IF(B6&lt;&gt;"", INDEX(INDIRECT(B6&amp;"!A1:Z50"), MIN(IF(INDIRECT(B6&amp;"!A1:Z50") = "HAVRE_METRO", ROW(INDIRECT(B6&amp;"!A1:Z50")))), MIN(IF(INDIRECT(B6&amp;"!A1:Z50") = "HAVRE_METRO", COLUMN(INDIRECT(B6&amp;"!A1:Z50"))))+12), "")</f>
        <v>#REF!</v>
      </c>
      <c r="J6" s="110" t="e">
        <f t="array" aca="1" ref="J6" ca="1">IF(B6&lt;&gt;"", INDEX(INDIRECT(B6&amp;"!A1:Z50"), MIN(IF(INDIRECT(B6&amp;"!A1:Z50") = "MONTIVILLIERS", ROW(INDIRECT(B6&amp;"!A1:Z50")))), MIN(IF(INDIRECT(B6&amp;"!A1:Z50") = "MONTIVILLIERS", COLUMN(INDIRECT(B6&amp;"!A1:Z50"))))+12), "")</f>
        <v>#REF!</v>
      </c>
      <c r="K6" s="110" t="e">
        <f t="array" aca="1" ref="K6" ca="1">IF(B6&lt;&gt;"", INDEX(INDIRECT(B6&amp;"!A1:Z50"), MIN(IF(INDIRECT(B6&amp;"!A1:Z50") = "COFFEA", ROW(INDIRECT(B6&amp;"!A1:Z50")))), MIN(IF(INDIRECT(B6&amp;"!A1:Z50") = "COFFEA", COLUMN(INDIRECT(B6&amp;"!A1:Z50"))))+12), "")</f>
        <v>#REF!</v>
      </c>
      <c r="L6" s="110" t="e">
        <f t="array" aca="1" ref="L6" ca="1">IF(B6&lt;&gt;"", INDEX(INDIRECT(B6&amp;"!A1:Z50"), MIN(IF(INDIRECT(B6&amp;"!A1:Z50") = "DIEUZY", ROW(INDIRECT(B6&amp;"!A1:Z50")))), MIN(IF(INDIRECT(B6&amp;"!A1:Z50") = "DIEUZY", COLUMN(INDIRECT(B6&amp;"!A1:Z50"))))+12), "")</f>
        <v>#REF!</v>
      </c>
      <c r="M6" s="110" t="e">
        <f t="array" aca="1" ref="M6" ca="1">IF(B6&lt;&gt;"", INDEX(INDIRECT(B6&amp;"!A1:Z50"), MIN(IF(INDIRECT(B6&amp;"!A1:Z50") = "METAL_THERMIE", ROW(INDIRECT(B6&amp;"!A1:Z50")))), MIN(IF(INDIRECT(B6&amp;"!A1:Z50") = "METAL_THERMIE", COLUMN(INDIRECT(B6&amp;"!A1:Z50"))))+12), "")</f>
        <v>#REF!</v>
      </c>
      <c r="N6" s="110" t="e">
        <f t="array" aca="1" ref="N6" ca="1">IF(B6&lt;&gt;"", INDEX(INDIRECT(B6&amp;"!A1:Z50"), MIN(IF(INDIRECT(B6&amp;"!A1:Z50") = "EUROVIA", ROW(INDIRECT(B6&amp;"!A1:Z50")))), MIN(IF(INDIRECT(B6&amp;"!A1:Z50") = "EUROVIA", COLUMN(INDIRECT(B6&amp;"!A1:Z50"))))+12), "")</f>
        <v>#REF!</v>
      </c>
      <c r="O6" s="110" t="e">
        <f t="array" aca="1" ref="O6" ca="1">IF(B6&lt;&gt;"", INDEX(INDIRECT(B6&amp;"!A1:Z50"), MIN(IF(INDIRECT(B6&amp;"!A1:Z50") = "CE_TOTAL", ROW(INDIRECT(B6&amp;"!A1:Z50")))), MIN(IF(INDIRECT(B6&amp;"!A1:Z50") = "CE_TOTAL", COLUMN(INDIRECT(B6&amp;"!A1:Z50"))))+12), "")</f>
        <v>#REF!</v>
      </c>
      <c r="P6" s="110" t="e">
        <f t="array" aca="1" ref="P6" ca="1">IF(B6&lt;&gt;"", INDEX(INDIRECT(B6&amp;"!A1:Z50"), MIN(IF(INDIRECT(B6&amp;"!A1:Z50") = "ROGERVILLE", ROW(INDIRECT(B6&amp;"!A1:Z50")))), MIN(IF(INDIRECT(B6&amp;"!A1:Z50") = "ROGERVILLE", COLUMN(INDIRECT(B6&amp;"!A1:Z50"))))+12), "")</f>
        <v>#REF!</v>
      </c>
      <c r="Q6" s="111"/>
      <c r="R6" s="100"/>
      <c r="S6" s="118" t="e">
        <f t="shared" ref="S6:S16" ca="1" si="0">SUMPRODUCT(C6:Q6)</f>
        <v>#REF!</v>
      </c>
      <c r="T6" s="100"/>
      <c r="U6" s="100"/>
      <c r="V6" s="99"/>
      <c r="W6" s="99"/>
    </row>
    <row r="7" spans="2:23" x14ac:dyDescent="0.25">
      <c r="B7" s="95" t="str">
        <f t="array" ref="B7">IF(ROWS($3:9)&lt;=COUNTA(NOMF),HYPERLINK(INDEX(NOMF,ROWS($3:9))&amp;"!A1",INDEX(MID(NOMF,FIND("]",NOMF)+1,100),ROWS($3:9))),"")</f>
        <v/>
      </c>
      <c r="C7" s="109" t="str">
        <f t="array" aca="1" ref="C7" ca="1">IF(B7&lt;&gt;"", INDEX(INDIRECT(B7&amp;"!A1:Z50"), MIN(IF(INDIRECT(B7&amp;"!A1:Z50") = "PPG", ROW(INDIRECT(B7&amp;"!A1:Z50")))), MIN(IF(INDIRECT(B7&amp;"!A1:Z50") = "PPG", COLUMN(INDIRECT(B7&amp;"!A1:Z50"))))+12), "")</f>
        <v/>
      </c>
      <c r="D7" s="110" t="str">
        <f t="array" aca="1" ref="D7" ca="1">IF(B7&lt;&gt;"", INDEX(INDIRECT(B7&amp;"!A1:Z50"), MIN(IF(INDIRECT(B7&amp;"!A1:Z50") = "GIRPI", ROW(INDIRECT(B7&amp;"!A1:Z50")))), MIN(IF(INDIRECT(B7&amp;"!A1:Z50") = "GIRPI", COLUMN(INDIRECT(B7&amp;"!A1:Z50"))))+12), "")</f>
        <v/>
      </c>
      <c r="E7" s="110" t="str">
        <f t="array" aca="1" ref="E7" ca="1">IF(B7&lt;&gt;"", INDEX(INDIRECT(B7&amp;"!A1:Z50"), MIN(IF(INDIRECT(B7&amp;"!A1:Z50") = "GONFREVILLE", ROW(INDIRECT(B7&amp;"!A1:Z50")))), MIN(IF(INDIRECT(B7&amp;"!A1:Z50") = "GONFREVILLE", COLUMN(INDIRECT(B7&amp;"!A1:Z50"))))+12), "")</f>
        <v/>
      </c>
      <c r="F7" s="110" t="str">
        <f t="array" aca="1" ref="F7" ca="1">IF(B7&lt;&gt;"", INDEX(INDIRECT(B7&amp;"!A1:Z50"), MIN(IF(INDIRECT(B7&amp;"!A1:Z50") = "HARFLEUR", ROW(INDIRECT(B7&amp;"!A1:Z50")))), MIN(IF(INDIRECT(B7&amp;"!A1:Z50") = "HARFLEUR", COLUMN(INDIRECT(B7&amp;"!A1:Z50"))))+12), "")</f>
        <v/>
      </c>
      <c r="G7" s="110" t="str">
        <f t="array" aca="1" ref="G7" ca="1">IF(B7&lt;&gt;"", INDEX(INDIRECT(B7&amp;"!A1:Z50"), MIN(IF(INDIRECT(B7&amp;"!A1:Z50") = "GAINNEVILLE", ROW(INDIRECT(B7&amp;"!A1:Z50")))), MIN(IF(INDIRECT(B7&amp;"!A1:Z50") = "GAINNEVILLE", COLUMN(INDIRECT(B7&amp;"!A1:Z50"))))+12), "")</f>
        <v/>
      </c>
      <c r="H7" s="110" t="str">
        <f t="array" aca="1" ref="H7" ca="1">IF(B7&lt;&gt;"", INDEX(INDIRECT(B7&amp;"!A1:Z50"), MIN(IF(INDIRECT(B7&amp;"!A1:Z50") = "CCI_ESTUAIRE", ROW(INDIRECT(B7&amp;"!A1:Z50")))), MIN(IF(INDIRECT(B7&amp;"!A1:Z50") = "CCI_ESTUAIRE", COLUMN(INDIRECT(B7&amp;"!A1:Z50"))))+12), "")</f>
        <v/>
      </c>
      <c r="I7" s="110" t="str">
        <f t="array" aca="1" ref="I7" ca="1">IF(B7&lt;&gt;"", INDEX(INDIRECT(B7&amp;"!A1:Z50"), MIN(IF(INDIRECT(B7&amp;"!A1:Z50") = "HAVRE_METRO", ROW(INDIRECT(B7&amp;"!A1:Z50")))), MIN(IF(INDIRECT(B7&amp;"!A1:Z50") = "HAVRE_METRO", COLUMN(INDIRECT(B7&amp;"!A1:Z50"))))+12), "")</f>
        <v/>
      </c>
      <c r="J7" s="110" t="str">
        <f t="array" aca="1" ref="J7" ca="1">IF(B7&lt;&gt;"", INDEX(INDIRECT(B7&amp;"!A1:Z50"), MIN(IF(INDIRECT(B7&amp;"!A1:Z50") = "MONTIVILLIERS", ROW(INDIRECT(B7&amp;"!A1:Z50")))), MIN(IF(INDIRECT(B7&amp;"!A1:Z50") = "MONTIVILLIERS", COLUMN(INDIRECT(B7&amp;"!A1:Z50"))))+12), "")</f>
        <v/>
      </c>
      <c r="K7" s="110" t="str">
        <f t="array" aca="1" ref="K7" ca="1">IF(B7&lt;&gt;"", INDEX(INDIRECT(B7&amp;"!A1:Z50"), MIN(IF(INDIRECT(B7&amp;"!A1:Z50") = "COFFEA", ROW(INDIRECT(B7&amp;"!A1:Z50")))), MIN(IF(INDIRECT(B7&amp;"!A1:Z50") = "COFFEA", COLUMN(INDIRECT(B7&amp;"!A1:Z50"))))+12), "")</f>
        <v/>
      </c>
      <c r="L7" s="110" t="str">
        <f t="array" aca="1" ref="L7" ca="1">IF(B7&lt;&gt;"", INDEX(INDIRECT(B7&amp;"!A1:Z50"), MIN(IF(INDIRECT(B7&amp;"!A1:Z50") = "DIEUZY", ROW(INDIRECT(B7&amp;"!A1:Z50")))), MIN(IF(INDIRECT(B7&amp;"!A1:Z50") = "DIEUZY", COLUMN(INDIRECT(B7&amp;"!A1:Z50"))))+12), "")</f>
        <v/>
      </c>
      <c r="M7" s="110" t="str">
        <f t="array" aca="1" ref="M7" ca="1">IF(B7&lt;&gt;"", INDEX(INDIRECT(B7&amp;"!A1:Z50"), MIN(IF(INDIRECT(B7&amp;"!A1:Z50") = "METAL_THERMIE", ROW(INDIRECT(B7&amp;"!A1:Z50")))), MIN(IF(INDIRECT(B7&amp;"!A1:Z50") = "METAL_THERMIE", COLUMN(INDIRECT(B7&amp;"!A1:Z50"))))+12), "")</f>
        <v/>
      </c>
      <c r="N7" s="110" t="str">
        <f t="array" aca="1" ref="N7" ca="1">IF(B7&lt;&gt;"", INDEX(INDIRECT(B7&amp;"!A1:Z50"), MIN(IF(INDIRECT(B7&amp;"!A1:Z50") = "EUROVIA", ROW(INDIRECT(B7&amp;"!A1:Z50")))), MIN(IF(INDIRECT(B7&amp;"!A1:Z50") = "EUROVIA", COLUMN(INDIRECT(B7&amp;"!A1:Z50"))))+12), "")</f>
        <v/>
      </c>
      <c r="O7" s="110" t="str">
        <f t="array" aca="1" ref="O7" ca="1">IF(B7&lt;&gt;"", INDEX(INDIRECT(B7&amp;"!A1:Z50"), MIN(IF(INDIRECT(B7&amp;"!A1:Z50") = "CE_TOTAL", ROW(INDIRECT(B7&amp;"!A1:Z50")))), MIN(IF(INDIRECT(B7&amp;"!A1:Z50") = "CE_TOTAL", COLUMN(INDIRECT(B7&amp;"!A1:Z50"))))+12), "")</f>
        <v/>
      </c>
      <c r="P7" s="110" t="str">
        <f t="array" aca="1" ref="P7" ca="1">IF(B7&lt;&gt;"", INDEX(INDIRECT(B7&amp;"!A1:Z50"), MIN(IF(INDIRECT(B7&amp;"!A1:Z50") = "ROGERVILLE", ROW(INDIRECT(B7&amp;"!A1:Z50")))), MIN(IF(INDIRECT(B7&amp;"!A1:Z50") = "ROGERVILLE", COLUMN(INDIRECT(B7&amp;"!A1:Z50"))))+12), "")</f>
        <v/>
      </c>
      <c r="Q7" s="111"/>
      <c r="R7" s="100"/>
      <c r="S7" s="118">
        <f t="shared" ca="1" si="0"/>
        <v>0</v>
      </c>
      <c r="T7" s="100"/>
      <c r="U7" s="100"/>
      <c r="V7" s="99"/>
      <c r="W7" s="99"/>
    </row>
    <row r="8" spans="2:23" x14ac:dyDescent="0.25">
      <c r="B8" s="95" t="str">
        <f t="array" ref="B8">IF(ROWS($3:10)&lt;=COUNTA(NOMF),HYPERLINK(INDEX(NOMF,ROWS($3:10))&amp;"!A1",INDEX(MID(NOMF,FIND("]",NOMF)+1,100),ROWS($3:10))),"")</f>
        <v/>
      </c>
      <c r="C8" s="109" t="str">
        <f t="array" aca="1" ref="C8" ca="1">IF(B8&lt;&gt;"", INDEX(INDIRECT(B8&amp;"!A1:Z50"), MIN(IF(INDIRECT(B8&amp;"!A1:Z50") = "PPG", ROW(INDIRECT(B8&amp;"!A1:Z50")))), MIN(IF(INDIRECT(B8&amp;"!A1:Z50") = "PPG", COLUMN(INDIRECT(B8&amp;"!A1:Z50"))))+12), "")</f>
        <v/>
      </c>
      <c r="D8" s="110" t="str">
        <f t="array" aca="1" ref="D8" ca="1">IF(B8&lt;&gt;"", INDEX(INDIRECT(B8&amp;"!A1:Z50"), MIN(IF(INDIRECT(B8&amp;"!A1:Z50") = "GIRPI", ROW(INDIRECT(B8&amp;"!A1:Z50")))), MIN(IF(INDIRECT(B8&amp;"!A1:Z50") = "GIRPI", COLUMN(INDIRECT(B8&amp;"!A1:Z50"))))+12), "")</f>
        <v/>
      </c>
      <c r="E8" s="110" t="str">
        <f t="array" aca="1" ref="E8" ca="1">IF(B8&lt;&gt;"", INDEX(INDIRECT(B8&amp;"!A1:Z50"), MIN(IF(INDIRECT(B8&amp;"!A1:Z50") = "GONFREVILLE", ROW(INDIRECT(B8&amp;"!A1:Z50")))), MIN(IF(INDIRECT(B8&amp;"!A1:Z50") = "GONFREVILLE", COLUMN(INDIRECT(B8&amp;"!A1:Z50"))))+12), "")</f>
        <v/>
      </c>
      <c r="F8" s="110" t="str">
        <f t="array" aca="1" ref="F8" ca="1">IF(B8&lt;&gt;"", INDEX(INDIRECT(B8&amp;"!A1:Z50"), MIN(IF(INDIRECT(B8&amp;"!A1:Z50") = "HARFLEUR", ROW(INDIRECT(B8&amp;"!A1:Z50")))), MIN(IF(INDIRECT(B8&amp;"!A1:Z50") = "HARFLEUR", COLUMN(INDIRECT(B8&amp;"!A1:Z50"))))+12), "")</f>
        <v/>
      </c>
      <c r="G8" s="110" t="str">
        <f t="array" aca="1" ref="G8" ca="1">IF(B8&lt;&gt;"", INDEX(INDIRECT(B8&amp;"!A1:Z50"), MIN(IF(INDIRECT(B8&amp;"!A1:Z50") = "GAINNEVILLE", ROW(INDIRECT(B8&amp;"!A1:Z50")))), MIN(IF(INDIRECT(B8&amp;"!A1:Z50") = "GAINNEVILLE", COLUMN(INDIRECT(B8&amp;"!A1:Z50"))))+12), "")</f>
        <v/>
      </c>
      <c r="H8" s="110" t="str">
        <f t="array" aca="1" ref="H8" ca="1">IF(B8&lt;&gt;"", INDEX(INDIRECT(B8&amp;"!A1:Z50"), MIN(IF(INDIRECT(B8&amp;"!A1:Z50") = "CCI_ESTUAIRE", ROW(INDIRECT(B8&amp;"!A1:Z50")))), MIN(IF(INDIRECT(B8&amp;"!A1:Z50") = "CCI_ESTUAIRE", COLUMN(INDIRECT(B8&amp;"!A1:Z50"))))+12), "")</f>
        <v/>
      </c>
      <c r="I8" s="110" t="str">
        <f t="array" aca="1" ref="I8" ca="1">IF(B8&lt;&gt;"", INDEX(INDIRECT(B8&amp;"!A1:Z50"), MIN(IF(INDIRECT(B8&amp;"!A1:Z50") = "HAVRE_METRO", ROW(INDIRECT(B8&amp;"!A1:Z50")))), MIN(IF(INDIRECT(B8&amp;"!A1:Z50") = "HAVRE_METRO", COLUMN(INDIRECT(B8&amp;"!A1:Z50"))))+12), "")</f>
        <v/>
      </c>
      <c r="J8" s="110" t="str">
        <f t="array" aca="1" ref="J8" ca="1">IF(B8&lt;&gt;"", INDEX(INDIRECT(B8&amp;"!A1:Z50"), MIN(IF(INDIRECT(B8&amp;"!A1:Z50") = "MONTIVILLIERS", ROW(INDIRECT(B8&amp;"!A1:Z50")))), MIN(IF(INDIRECT(B8&amp;"!A1:Z50") = "MONTIVILLIERS", COLUMN(INDIRECT(B8&amp;"!A1:Z50"))))+12), "")</f>
        <v/>
      </c>
      <c r="K8" s="110" t="str">
        <f t="array" aca="1" ref="K8" ca="1">IF(B8&lt;&gt;"", INDEX(INDIRECT(B8&amp;"!A1:Z50"), MIN(IF(INDIRECT(B8&amp;"!A1:Z50") = "COFFEA", ROW(INDIRECT(B8&amp;"!A1:Z50")))), MIN(IF(INDIRECT(B8&amp;"!A1:Z50") = "COFFEA", COLUMN(INDIRECT(B8&amp;"!A1:Z50"))))+12), "")</f>
        <v/>
      </c>
      <c r="L8" s="110" t="str">
        <f t="array" aca="1" ref="L8" ca="1">IF(B8&lt;&gt;"", INDEX(INDIRECT(B8&amp;"!A1:Z50"), MIN(IF(INDIRECT(B8&amp;"!A1:Z50") = "DIEUZY", ROW(INDIRECT(B8&amp;"!A1:Z50")))), MIN(IF(INDIRECT(B8&amp;"!A1:Z50") = "DIEUZY", COLUMN(INDIRECT(B8&amp;"!A1:Z50"))))+12), "")</f>
        <v/>
      </c>
      <c r="M8" s="110" t="str">
        <f t="array" aca="1" ref="M8" ca="1">IF(B8&lt;&gt;"", INDEX(INDIRECT(B8&amp;"!A1:Z50"), MIN(IF(INDIRECT(B8&amp;"!A1:Z50") = "METAL_THERMIE", ROW(INDIRECT(B8&amp;"!A1:Z50")))), MIN(IF(INDIRECT(B8&amp;"!A1:Z50") = "METAL_THERMIE", COLUMN(INDIRECT(B8&amp;"!A1:Z50"))))+12), "")</f>
        <v/>
      </c>
      <c r="N8" s="110" t="str">
        <f t="array" aca="1" ref="N8" ca="1">IF(B8&lt;&gt;"", INDEX(INDIRECT(B8&amp;"!A1:Z50"), MIN(IF(INDIRECT(B8&amp;"!A1:Z50") = "EUROVIA", ROW(INDIRECT(B8&amp;"!A1:Z50")))), MIN(IF(INDIRECT(B8&amp;"!A1:Z50") = "EUROVIA", COLUMN(INDIRECT(B8&amp;"!A1:Z50"))))+12), "")</f>
        <v/>
      </c>
      <c r="O8" s="110" t="str">
        <f t="array" aca="1" ref="O8" ca="1">IF(B8&lt;&gt;"", INDEX(INDIRECT(B8&amp;"!A1:Z50"), MIN(IF(INDIRECT(B8&amp;"!A1:Z50") = "CE_TOTAL", ROW(INDIRECT(B8&amp;"!A1:Z50")))), MIN(IF(INDIRECT(B8&amp;"!A1:Z50") = "CE_TOTAL", COLUMN(INDIRECT(B8&amp;"!A1:Z50"))))+12), "")</f>
        <v/>
      </c>
      <c r="P8" s="110" t="str">
        <f t="array" aca="1" ref="P8" ca="1">IF(B8&lt;&gt;"", INDEX(INDIRECT(B8&amp;"!A1:Z50"), MIN(IF(INDIRECT(B8&amp;"!A1:Z50") = "ROGERVILLE", ROW(INDIRECT(B8&amp;"!A1:Z50")))), MIN(IF(INDIRECT(B8&amp;"!A1:Z50") = "ROGERVILLE", COLUMN(INDIRECT(B8&amp;"!A1:Z50"))))+12), "")</f>
        <v/>
      </c>
      <c r="Q8" s="111"/>
      <c r="R8" s="100"/>
      <c r="S8" s="118">
        <f t="shared" ca="1" si="0"/>
        <v>0</v>
      </c>
      <c r="T8" s="100"/>
      <c r="U8" s="100"/>
      <c r="V8" s="99"/>
      <c r="W8" s="99"/>
    </row>
    <row r="9" spans="2:23" x14ac:dyDescent="0.25">
      <c r="B9" s="95" t="str">
        <f t="array" ref="B9">IF(ROWS($3:11)&lt;=COUNTA(NOMF),HYPERLINK(INDEX(NOMF,ROWS($3:11))&amp;"!A1",INDEX(MID(NOMF,FIND("]",NOMF)+1,100),ROWS($3:11))),"")</f>
        <v/>
      </c>
      <c r="C9" s="109" t="str">
        <f t="array" aca="1" ref="C9" ca="1">IF(B9&lt;&gt;"", INDEX(INDIRECT(B9&amp;"!A1:Z50"), MIN(IF(INDIRECT(B9&amp;"!A1:Z50") = "PPG", ROW(INDIRECT(B9&amp;"!A1:Z50")))), MIN(IF(INDIRECT(B9&amp;"!A1:Z50") = "PPG", COLUMN(INDIRECT(B9&amp;"!A1:Z50"))))+12), "")</f>
        <v/>
      </c>
      <c r="D9" s="110" t="str">
        <f t="array" aca="1" ref="D9" ca="1">IF(B9&lt;&gt;"", INDEX(INDIRECT(B9&amp;"!A1:Z50"), MIN(IF(INDIRECT(B9&amp;"!A1:Z50") = "GIRPI", ROW(INDIRECT(B9&amp;"!A1:Z50")))), MIN(IF(INDIRECT(B9&amp;"!A1:Z50") = "GIRPI", COLUMN(INDIRECT(B9&amp;"!A1:Z50"))))+12), "")</f>
        <v/>
      </c>
      <c r="E9" s="110" t="str">
        <f t="array" aca="1" ref="E9" ca="1">IF(B9&lt;&gt;"", INDEX(INDIRECT(B9&amp;"!A1:Z50"), MIN(IF(INDIRECT(B9&amp;"!A1:Z50") = "GONFREVILLE", ROW(INDIRECT(B9&amp;"!A1:Z50")))), MIN(IF(INDIRECT(B9&amp;"!A1:Z50") = "GONFREVILLE", COLUMN(INDIRECT(B9&amp;"!A1:Z50"))))+12), "")</f>
        <v/>
      </c>
      <c r="F9" s="110" t="str">
        <f t="array" aca="1" ref="F9" ca="1">IF(B9&lt;&gt;"", INDEX(INDIRECT(B9&amp;"!A1:Z50"), MIN(IF(INDIRECT(B9&amp;"!A1:Z50") = "HARFLEUR", ROW(INDIRECT(B9&amp;"!A1:Z50")))), MIN(IF(INDIRECT(B9&amp;"!A1:Z50") = "HARFLEUR", COLUMN(INDIRECT(B9&amp;"!A1:Z50"))))+12), "")</f>
        <v/>
      </c>
      <c r="G9" s="110" t="str">
        <f t="array" aca="1" ref="G9" ca="1">IF(B9&lt;&gt;"", INDEX(INDIRECT(B9&amp;"!A1:Z50"), MIN(IF(INDIRECT(B9&amp;"!A1:Z50") = "GAINNEVILLE", ROW(INDIRECT(B9&amp;"!A1:Z50")))), MIN(IF(INDIRECT(B9&amp;"!A1:Z50") = "GAINNEVILLE", COLUMN(INDIRECT(B9&amp;"!A1:Z50"))))+12), "")</f>
        <v/>
      </c>
      <c r="H9" s="110" t="str">
        <f t="array" aca="1" ref="H9" ca="1">IF(B9&lt;&gt;"", INDEX(INDIRECT(B9&amp;"!A1:Z50"), MIN(IF(INDIRECT(B9&amp;"!A1:Z50") = "CCI_ESTUAIRE", ROW(INDIRECT(B9&amp;"!A1:Z50")))), MIN(IF(INDIRECT(B9&amp;"!A1:Z50") = "CCI_ESTUAIRE", COLUMN(INDIRECT(B9&amp;"!A1:Z50"))))+12), "")</f>
        <v/>
      </c>
      <c r="I9" s="110" t="str">
        <f t="array" aca="1" ref="I9" ca="1">IF(B9&lt;&gt;"", INDEX(INDIRECT(B9&amp;"!A1:Z50"), MIN(IF(INDIRECT(B9&amp;"!A1:Z50") = "HAVRE_METRO", ROW(INDIRECT(B9&amp;"!A1:Z50")))), MIN(IF(INDIRECT(B9&amp;"!A1:Z50") = "HAVRE_METRO", COLUMN(INDIRECT(B9&amp;"!A1:Z50"))))+12), "")</f>
        <v/>
      </c>
      <c r="J9" s="110" t="str">
        <f t="array" aca="1" ref="J9" ca="1">IF(B9&lt;&gt;"", INDEX(INDIRECT(B9&amp;"!A1:Z50"), MIN(IF(INDIRECT(B9&amp;"!A1:Z50") = "MONTIVILLIERS", ROW(INDIRECT(B9&amp;"!A1:Z50")))), MIN(IF(INDIRECT(B9&amp;"!A1:Z50") = "MONTIVILLIERS", COLUMN(INDIRECT(B9&amp;"!A1:Z50"))))+12), "")</f>
        <v/>
      </c>
      <c r="K9" s="110" t="str">
        <f t="array" aca="1" ref="K9" ca="1">IF(B9&lt;&gt;"", INDEX(INDIRECT(B9&amp;"!A1:Z50"), MIN(IF(INDIRECT(B9&amp;"!A1:Z50") = "COFFEA", ROW(INDIRECT(B9&amp;"!A1:Z50")))), MIN(IF(INDIRECT(B9&amp;"!A1:Z50") = "COFFEA", COLUMN(INDIRECT(B9&amp;"!A1:Z50"))))+12), "")</f>
        <v/>
      </c>
      <c r="L9" s="110" t="str">
        <f t="array" aca="1" ref="L9" ca="1">IF(B9&lt;&gt;"", INDEX(INDIRECT(B9&amp;"!A1:Z50"), MIN(IF(INDIRECT(B9&amp;"!A1:Z50") = "DIEUZY", ROW(INDIRECT(B9&amp;"!A1:Z50")))), MIN(IF(INDIRECT(B9&amp;"!A1:Z50") = "DIEUZY", COLUMN(INDIRECT(B9&amp;"!A1:Z50"))))+12), "")</f>
        <v/>
      </c>
      <c r="M9" s="110" t="str">
        <f t="array" aca="1" ref="M9" ca="1">IF(B9&lt;&gt;"", INDEX(INDIRECT(B9&amp;"!A1:Z50"), MIN(IF(INDIRECT(B9&amp;"!A1:Z50") = "METAL_THERMIE", ROW(INDIRECT(B9&amp;"!A1:Z50")))), MIN(IF(INDIRECT(B9&amp;"!A1:Z50") = "METAL_THERMIE", COLUMN(INDIRECT(B9&amp;"!A1:Z50"))))+12), "")</f>
        <v/>
      </c>
      <c r="N9" s="110" t="str">
        <f t="array" aca="1" ref="N9" ca="1">IF(B9&lt;&gt;"", INDEX(INDIRECT(B9&amp;"!A1:Z50"), MIN(IF(INDIRECT(B9&amp;"!A1:Z50") = "EUROVIA", ROW(INDIRECT(B9&amp;"!A1:Z50")))), MIN(IF(INDIRECT(B9&amp;"!A1:Z50") = "EUROVIA", COLUMN(INDIRECT(B9&amp;"!A1:Z50"))))+12), "")</f>
        <v/>
      </c>
      <c r="O9" s="110" t="str">
        <f t="array" aca="1" ref="O9" ca="1">IF(B9&lt;&gt;"", INDEX(INDIRECT(B9&amp;"!A1:Z50"), MIN(IF(INDIRECT(B9&amp;"!A1:Z50") = "CE_TOTAL", ROW(INDIRECT(B9&amp;"!A1:Z50")))), MIN(IF(INDIRECT(B9&amp;"!A1:Z50") = "CE_TOTAL", COLUMN(INDIRECT(B9&amp;"!A1:Z50"))))+12), "")</f>
        <v/>
      </c>
      <c r="P9" s="110" t="str">
        <f t="array" aca="1" ref="P9" ca="1">IF(B9&lt;&gt;"", INDEX(INDIRECT(B9&amp;"!A1:Z50"), MIN(IF(INDIRECT(B9&amp;"!A1:Z50") = "ROGERVILLE", ROW(INDIRECT(B9&amp;"!A1:Z50")))), MIN(IF(INDIRECT(B9&amp;"!A1:Z50") = "ROGERVILLE", COLUMN(INDIRECT(B9&amp;"!A1:Z50"))))+12), "")</f>
        <v/>
      </c>
      <c r="Q9" s="111"/>
      <c r="R9" s="100"/>
      <c r="S9" s="118">
        <f t="shared" ca="1" si="0"/>
        <v>0</v>
      </c>
      <c r="T9" s="100"/>
      <c r="U9" s="100"/>
      <c r="V9" s="99"/>
      <c r="W9" s="99"/>
    </row>
    <row r="10" spans="2:23" x14ac:dyDescent="0.25">
      <c r="B10" s="95" t="str">
        <f t="array" ref="B10">IF(ROWS($3:12)&lt;=COUNTA(NOMF),HYPERLINK(INDEX(NOMF,ROWS($3:12))&amp;"!A1",INDEX(MID(NOMF,FIND("]",NOMF)+1,100),ROWS($3:12))),"")</f>
        <v/>
      </c>
      <c r="C10" s="109" t="str">
        <f t="array" aca="1" ref="C10" ca="1">IF(B10&lt;&gt;"", INDEX(INDIRECT(B10&amp;"!A1:Z50"), MIN(IF(INDIRECT(B10&amp;"!A1:Z50") = "PPG", ROW(INDIRECT(B10&amp;"!A1:Z50")))), MIN(IF(INDIRECT(B10&amp;"!A1:Z50") = "PPG", COLUMN(INDIRECT(B10&amp;"!A1:Z50"))))+12), "")</f>
        <v/>
      </c>
      <c r="D10" s="110" t="str">
        <f t="array" aca="1" ref="D10" ca="1">IF(B10&lt;&gt;"", INDEX(INDIRECT(B10&amp;"!A1:Z50"), MIN(IF(INDIRECT(B10&amp;"!A1:Z50") = "GIRPI", ROW(INDIRECT(B10&amp;"!A1:Z50")))), MIN(IF(INDIRECT(B10&amp;"!A1:Z50") = "GIRPI", COLUMN(INDIRECT(B10&amp;"!A1:Z50"))))+12), "")</f>
        <v/>
      </c>
      <c r="E10" s="110" t="str">
        <f t="array" aca="1" ref="E10" ca="1">IF(B10&lt;&gt;"", INDEX(INDIRECT(B10&amp;"!A1:Z50"), MIN(IF(INDIRECT(B10&amp;"!A1:Z50") = "GONFREVILLE", ROW(INDIRECT(B10&amp;"!A1:Z50")))), MIN(IF(INDIRECT(B10&amp;"!A1:Z50") = "GONFREVILLE", COLUMN(INDIRECT(B10&amp;"!A1:Z50"))))+12), "")</f>
        <v/>
      </c>
      <c r="F10" s="110" t="str">
        <f t="array" aca="1" ref="F10" ca="1">IF(B10&lt;&gt;"", INDEX(INDIRECT(B10&amp;"!A1:Z50"), MIN(IF(INDIRECT(B10&amp;"!A1:Z50") = "HARFLEUR", ROW(INDIRECT(B10&amp;"!A1:Z50")))), MIN(IF(INDIRECT(B10&amp;"!A1:Z50") = "HARFLEUR", COLUMN(INDIRECT(B10&amp;"!A1:Z50"))))+12), "")</f>
        <v/>
      </c>
      <c r="G10" s="110" t="str">
        <f t="array" aca="1" ref="G10" ca="1">IF(B10&lt;&gt;"", INDEX(INDIRECT(B10&amp;"!A1:Z50"), MIN(IF(INDIRECT(B10&amp;"!A1:Z50") = "GAINNEVILLE", ROW(INDIRECT(B10&amp;"!A1:Z50")))), MIN(IF(INDIRECT(B10&amp;"!A1:Z50") = "GAINNEVILLE", COLUMN(INDIRECT(B10&amp;"!A1:Z50"))))+12), "")</f>
        <v/>
      </c>
      <c r="H10" s="110" t="str">
        <f t="array" aca="1" ref="H10" ca="1">IF(B10&lt;&gt;"", INDEX(INDIRECT(B10&amp;"!A1:Z50"), MIN(IF(INDIRECT(B10&amp;"!A1:Z50") = "CCI_ESTUAIRE", ROW(INDIRECT(B10&amp;"!A1:Z50")))), MIN(IF(INDIRECT(B10&amp;"!A1:Z50") = "CCI_ESTUAIRE", COLUMN(INDIRECT(B10&amp;"!A1:Z50"))))+12), "")</f>
        <v/>
      </c>
      <c r="I10" s="110" t="str">
        <f t="array" aca="1" ref="I10" ca="1">IF(B10&lt;&gt;"", INDEX(INDIRECT(B10&amp;"!A1:Z50"), MIN(IF(INDIRECT(B10&amp;"!A1:Z50") = "HAVRE_METRO", ROW(INDIRECT(B10&amp;"!A1:Z50")))), MIN(IF(INDIRECT(B10&amp;"!A1:Z50") = "HAVRE_METRO", COLUMN(INDIRECT(B10&amp;"!A1:Z50"))))+12), "")</f>
        <v/>
      </c>
      <c r="J10" s="110" t="str">
        <f t="array" aca="1" ref="J10" ca="1">IF(B10&lt;&gt;"", INDEX(INDIRECT(B10&amp;"!A1:Z50"), MIN(IF(INDIRECT(B10&amp;"!A1:Z50") = "MONTIVILLIERS", ROW(INDIRECT(B10&amp;"!A1:Z50")))), MIN(IF(INDIRECT(B10&amp;"!A1:Z50") = "MONTIVILLIERS", COLUMN(INDIRECT(B10&amp;"!A1:Z50"))))+12), "")</f>
        <v/>
      </c>
      <c r="K10" s="110" t="str">
        <f t="array" aca="1" ref="K10" ca="1">IF(B10&lt;&gt;"", INDEX(INDIRECT(B10&amp;"!A1:Z50"), MIN(IF(INDIRECT(B10&amp;"!A1:Z50") = "COFFEA", ROW(INDIRECT(B10&amp;"!A1:Z50")))), MIN(IF(INDIRECT(B10&amp;"!A1:Z50") = "COFFEA", COLUMN(INDIRECT(B10&amp;"!A1:Z50"))))+12), "")</f>
        <v/>
      </c>
      <c r="L10" s="110" t="str">
        <f t="array" aca="1" ref="L10" ca="1">IF(B10&lt;&gt;"", INDEX(INDIRECT(B10&amp;"!A1:Z50"), MIN(IF(INDIRECT(B10&amp;"!A1:Z50") = "DIEUZY", ROW(INDIRECT(B10&amp;"!A1:Z50")))), MIN(IF(INDIRECT(B10&amp;"!A1:Z50") = "DIEUZY", COLUMN(INDIRECT(B10&amp;"!A1:Z50"))))+12), "")</f>
        <v/>
      </c>
      <c r="M10" s="110" t="str">
        <f t="array" aca="1" ref="M10" ca="1">IF(B10&lt;&gt;"", INDEX(INDIRECT(B10&amp;"!A1:Z50"), MIN(IF(INDIRECT(B10&amp;"!A1:Z50") = "METAL_THERMIE", ROW(INDIRECT(B10&amp;"!A1:Z50")))), MIN(IF(INDIRECT(B10&amp;"!A1:Z50") = "METAL_THERMIE", COLUMN(INDIRECT(B10&amp;"!A1:Z50"))))+12), "")</f>
        <v/>
      </c>
      <c r="N10" s="110" t="str">
        <f t="array" aca="1" ref="N10" ca="1">IF(B10&lt;&gt;"", INDEX(INDIRECT(B10&amp;"!A1:Z50"), MIN(IF(INDIRECT(B10&amp;"!A1:Z50") = "EUROVIA", ROW(INDIRECT(B10&amp;"!A1:Z50")))), MIN(IF(INDIRECT(B10&amp;"!A1:Z50") = "EUROVIA", COLUMN(INDIRECT(B10&amp;"!A1:Z50"))))+12), "")</f>
        <v/>
      </c>
      <c r="O10" s="110" t="str">
        <f t="array" aca="1" ref="O10" ca="1">IF(B10&lt;&gt;"", INDEX(INDIRECT(B10&amp;"!A1:Z50"), MIN(IF(INDIRECT(B10&amp;"!A1:Z50") = "CE_TOTAL", ROW(INDIRECT(B10&amp;"!A1:Z50")))), MIN(IF(INDIRECT(B10&amp;"!A1:Z50") = "CE_TOTAL", COLUMN(INDIRECT(B10&amp;"!A1:Z50"))))+12), "")</f>
        <v/>
      </c>
      <c r="P10" s="110" t="str">
        <f t="array" aca="1" ref="P10" ca="1">IF(B10&lt;&gt;"", INDEX(INDIRECT(B10&amp;"!A1:Z50"), MIN(IF(INDIRECT(B10&amp;"!A1:Z50") = "ROGERVILLE", ROW(INDIRECT(B10&amp;"!A1:Z50")))), MIN(IF(INDIRECT(B10&amp;"!A1:Z50") = "ROGERVILLE", COLUMN(INDIRECT(B10&amp;"!A1:Z50"))))+12), "")</f>
        <v/>
      </c>
      <c r="Q10" s="111"/>
      <c r="R10" s="100"/>
      <c r="S10" s="118">
        <f t="shared" ca="1" si="0"/>
        <v>0</v>
      </c>
      <c r="T10" s="100"/>
      <c r="U10" s="100"/>
      <c r="V10" s="99"/>
      <c r="W10" s="99"/>
    </row>
    <row r="11" spans="2:23" x14ac:dyDescent="0.25">
      <c r="B11" s="95" t="str">
        <f t="array" ref="B11">IF(ROWS($3:13)&lt;=COUNTA(NOMF),HYPERLINK(INDEX(NOMF,ROWS($3:13))&amp;"!A1",INDEX(MID(NOMF,FIND("]",NOMF)+1,100),ROWS($3:13))),"")</f>
        <v/>
      </c>
      <c r="C11" s="109" t="str">
        <f t="array" aca="1" ref="C11" ca="1">IF(B11&lt;&gt;"", INDEX(INDIRECT(B11&amp;"!A1:Z50"), MIN(IF(INDIRECT(B11&amp;"!A1:Z50") = "PPG", ROW(INDIRECT(B11&amp;"!A1:Z50")))), MIN(IF(INDIRECT(B11&amp;"!A1:Z50") = "PPG", COLUMN(INDIRECT(B11&amp;"!A1:Z50"))))+12), "")</f>
        <v/>
      </c>
      <c r="D11" s="110" t="str">
        <f t="array" aca="1" ref="D11" ca="1">IF(B11&lt;&gt;"", INDEX(INDIRECT(B11&amp;"!A1:Z50"), MIN(IF(INDIRECT(B11&amp;"!A1:Z50") = "GIRPI", ROW(INDIRECT(B11&amp;"!A1:Z50")))), MIN(IF(INDIRECT(B11&amp;"!A1:Z50") = "GIRPI", COLUMN(INDIRECT(B11&amp;"!A1:Z50"))))+12), "")</f>
        <v/>
      </c>
      <c r="E11" s="110" t="str">
        <f t="array" aca="1" ref="E11" ca="1">IF(B11&lt;&gt;"", INDEX(INDIRECT(B11&amp;"!A1:Z50"), MIN(IF(INDIRECT(B11&amp;"!A1:Z50") = "GONFREVILLE", ROW(INDIRECT(B11&amp;"!A1:Z50")))), MIN(IF(INDIRECT(B11&amp;"!A1:Z50") = "GONFREVILLE", COLUMN(INDIRECT(B11&amp;"!A1:Z50"))))+12), "")</f>
        <v/>
      </c>
      <c r="F11" s="110" t="str">
        <f t="array" aca="1" ref="F11" ca="1">IF(B11&lt;&gt;"", INDEX(INDIRECT(B11&amp;"!A1:Z50"), MIN(IF(INDIRECT(B11&amp;"!A1:Z50") = "HARFLEUR", ROW(INDIRECT(B11&amp;"!A1:Z50")))), MIN(IF(INDIRECT(B11&amp;"!A1:Z50") = "HARFLEUR", COLUMN(INDIRECT(B11&amp;"!A1:Z50"))))+12), "")</f>
        <v/>
      </c>
      <c r="G11" s="110" t="str">
        <f t="array" aca="1" ref="G11" ca="1">IF(B11&lt;&gt;"", INDEX(INDIRECT(B11&amp;"!A1:Z50"), MIN(IF(INDIRECT(B11&amp;"!A1:Z50") = "GAINNEVILLE", ROW(INDIRECT(B11&amp;"!A1:Z50")))), MIN(IF(INDIRECT(B11&amp;"!A1:Z50") = "GAINNEVILLE", COLUMN(INDIRECT(B11&amp;"!A1:Z50"))))+12), "")</f>
        <v/>
      </c>
      <c r="H11" s="110" t="str">
        <f t="array" aca="1" ref="H11" ca="1">IF(B11&lt;&gt;"", INDEX(INDIRECT(B11&amp;"!A1:Z50"), MIN(IF(INDIRECT(B11&amp;"!A1:Z50") = "CCI_ESTUAIRE", ROW(INDIRECT(B11&amp;"!A1:Z50")))), MIN(IF(INDIRECT(B11&amp;"!A1:Z50") = "CCI_ESTUAIRE", COLUMN(INDIRECT(B11&amp;"!A1:Z50"))))+12), "")</f>
        <v/>
      </c>
      <c r="I11" s="110" t="str">
        <f t="array" aca="1" ref="I11" ca="1">IF(B11&lt;&gt;"", INDEX(INDIRECT(B11&amp;"!A1:Z50"), MIN(IF(INDIRECT(B11&amp;"!A1:Z50") = "HAVRE_METRO", ROW(INDIRECT(B11&amp;"!A1:Z50")))), MIN(IF(INDIRECT(B11&amp;"!A1:Z50") = "HAVRE_METRO", COLUMN(INDIRECT(B11&amp;"!A1:Z50"))))+12), "")</f>
        <v/>
      </c>
      <c r="J11" s="110" t="str">
        <f t="array" aca="1" ref="J11" ca="1">IF(B11&lt;&gt;"", INDEX(INDIRECT(B11&amp;"!A1:Z50"), MIN(IF(INDIRECT(B11&amp;"!A1:Z50") = "MONTIVILLIERS", ROW(INDIRECT(B11&amp;"!A1:Z50")))), MIN(IF(INDIRECT(B11&amp;"!A1:Z50") = "MONTIVILLIERS", COLUMN(INDIRECT(B11&amp;"!A1:Z50"))))+12), "")</f>
        <v/>
      </c>
      <c r="K11" s="110" t="str">
        <f t="array" aca="1" ref="K11" ca="1">IF(B11&lt;&gt;"", INDEX(INDIRECT(B11&amp;"!A1:Z50"), MIN(IF(INDIRECT(B11&amp;"!A1:Z50") = "COFFEA", ROW(INDIRECT(B11&amp;"!A1:Z50")))), MIN(IF(INDIRECT(B11&amp;"!A1:Z50") = "COFFEA", COLUMN(INDIRECT(B11&amp;"!A1:Z50"))))+12), "")</f>
        <v/>
      </c>
      <c r="L11" s="110" t="str">
        <f t="array" aca="1" ref="L11" ca="1">IF(B11&lt;&gt;"", INDEX(INDIRECT(B11&amp;"!A1:Z50"), MIN(IF(INDIRECT(B11&amp;"!A1:Z50") = "DIEUZY", ROW(INDIRECT(B11&amp;"!A1:Z50")))), MIN(IF(INDIRECT(B11&amp;"!A1:Z50") = "DIEUZY", COLUMN(INDIRECT(B11&amp;"!A1:Z50"))))+12), "")</f>
        <v/>
      </c>
      <c r="M11" s="110" t="str">
        <f t="array" aca="1" ref="M11" ca="1">IF(B11&lt;&gt;"", INDEX(INDIRECT(B11&amp;"!A1:Z50"), MIN(IF(INDIRECT(B11&amp;"!A1:Z50") = "METAL_THERMIE", ROW(INDIRECT(B11&amp;"!A1:Z50")))), MIN(IF(INDIRECT(B11&amp;"!A1:Z50") = "METAL_THERMIE", COLUMN(INDIRECT(B11&amp;"!A1:Z50"))))+12), "")</f>
        <v/>
      </c>
      <c r="N11" s="110" t="str">
        <f t="array" aca="1" ref="N11" ca="1">IF(B11&lt;&gt;"", INDEX(INDIRECT(B11&amp;"!A1:Z50"), MIN(IF(INDIRECT(B11&amp;"!A1:Z50") = "EUROVIA", ROW(INDIRECT(B11&amp;"!A1:Z50")))), MIN(IF(INDIRECT(B11&amp;"!A1:Z50") = "EUROVIA", COLUMN(INDIRECT(B11&amp;"!A1:Z50"))))+12), "")</f>
        <v/>
      </c>
      <c r="O11" s="110" t="str">
        <f t="array" aca="1" ref="O11" ca="1">IF(B11&lt;&gt;"", INDEX(INDIRECT(B11&amp;"!A1:Z50"), MIN(IF(INDIRECT(B11&amp;"!A1:Z50") = "CE_TOTAL", ROW(INDIRECT(B11&amp;"!A1:Z50")))), MIN(IF(INDIRECT(B11&amp;"!A1:Z50") = "CE_TOTAL", COLUMN(INDIRECT(B11&amp;"!A1:Z50"))))+12), "")</f>
        <v/>
      </c>
      <c r="P11" s="110" t="str">
        <f t="array" aca="1" ref="P11" ca="1">IF(B11&lt;&gt;"", INDEX(INDIRECT(B11&amp;"!A1:Z50"), MIN(IF(INDIRECT(B11&amp;"!A1:Z50") = "ROGERVILLE", ROW(INDIRECT(B11&amp;"!A1:Z50")))), MIN(IF(INDIRECT(B11&amp;"!A1:Z50") = "ROGERVILLE", COLUMN(INDIRECT(B11&amp;"!A1:Z50"))))+12), "")</f>
        <v/>
      </c>
      <c r="Q11" s="111"/>
      <c r="R11" s="100"/>
      <c r="S11" s="118">
        <f t="shared" ca="1" si="0"/>
        <v>0</v>
      </c>
      <c r="T11" s="100"/>
      <c r="U11" s="100"/>
      <c r="V11" s="99"/>
      <c r="W11" s="99"/>
    </row>
    <row r="12" spans="2:23" x14ac:dyDescent="0.25">
      <c r="B12" s="95" t="str">
        <f t="array" ref="B12">IF(ROWS($3:14)&lt;=COUNTA(NOMF),HYPERLINK(INDEX(NOMF,ROWS($3:14))&amp;"!A1",INDEX(MID(NOMF,FIND("]",NOMF)+1,100),ROWS($3:14))),"")</f>
        <v/>
      </c>
      <c r="C12" s="109" t="str">
        <f t="array" aca="1" ref="C12" ca="1">IF(B12&lt;&gt;"", INDEX(INDIRECT(B12&amp;"!A1:Z50"), MIN(IF(INDIRECT(B12&amp;"!A1:Z50") = "PPG", ROW(INDIRECT(B12&amp;"!A1:Z50")))), MIN(IF(INDIRECT(B12&amp;"!A1:Z50") = "PPG", COLUMN(INDIRECT(B12&amp;"!A1:Z50"))))+12), "")</f>
        <v/>
      </c>
      <c r="D12" s="110" t="str">
        <f t="array" aca="1" ref="D12" ca="1">IF(B12&lt;&gt;"", INDEX(INDIRECT(B12&amp;"!A1:Z50"), MIN(IF(INDIRECT(B12&amp;"!A1:Z50") = "GIRPI", ROW(INDIRECT(B12&amp;"!A1:Z50")))), MIN(IF(INDIRECT(B12&amp;"!A1:Z50") = "GIRPI", COLUMN(INDIRECT(B12&amp;"!A1:Z50"))))+12), "")</f>
        <v/>
      </c>
      <c r="E12" s="110" t="str">
        <f t="array" aca="1" ref="E12" ca="1">IF(B12&lt;&gt;"", INDEX(INDIRECT(B12&amp;"!A1:Z50"), MIN(IF(INDIRECT(B12&amp;"!A1:Z50") = "GONFREVILLE", ROW(INDIRECT(B12&amp;"!A1:Z50")))), MIN(IF(INDIRECT(B12&amp;"!A1:Z50") = "GONFREVILLE", COLUMN(INDIRECT(B12&amp;"!A1:Z50"))))+12), "")</f>
        <v/>
      </c>
      <c r="F12" s="110" t="str">
        <f t="array" aca="1" ref="F12" ca="1">IF(B12&lt;&gt;"", INDEX(INDIRECT(B12&amp;"!A1:Z50"), MIN(IF(INDIRECT(B12&amp;"!A1:Z50") = "HARFLEUR", ROW(INDIRECT(B12&amp;"!A1:Z50")))), MIN(IF(INDIRECT(B12&amp;"!A1:Z50") = "HARFLEUR", COLUMN(INDIRECT(B12&amp;"!A1:Z50"))))+12), "")</f>
        <v/>
      </c>
      <c r="G12" s="110" t="str">
        <f t="array" aca="1" ref="G12" ca="1">IF(B12&lt;&gt;"", INDEX(INDIRECT(B12&amp;"!A1:Z50"), MIN(IF(INDIRECT(B12&amp;"!A1:Z50") = "GAINNEVILLE", ROW(INDIRECT(B12&amp;"!A1:Z50")))), MIN(IF(INDIRECT(B12&amp;"!A1:Z50") = "GAINNEVILLE", COLUMN(INDIRECT(B12&amp;"!A1:Z50"))))+12), "")</f>
        <v/>
      </c>
      <c r="H12" s="110" t="str">
        <f t="array" aca="1" ref="H12" ca="1">IF(B12&lt;&gt;"", INDEX(INDIRECT(B12&amp;"!A1:Z50"), MIN(IF(INDIRECT(B12&amp;"!A1:Z50") = "CCI_ESTUAIRE", ROW(INDIRECT(B12&amp;"!A1:Z50")))), MIN(IF(INDIRECT(B12&amp;"!A1:Z50") = "CCI_ESTUAIRE", COLUMN(INDIRECT(B12&amp;"!A1:Z50"))))+12), "")</f>
        <v/>
      </c>
      <c r="I12" s="110" t="str">
        <f t="array" aca="1" ref="I12" ca="1">IF(B12&lt;&gt;"", INDEX(INDIRECT(B12&amp;"!A1:Z50"), MIN(IF(INDIRECT(B12&amp;"!A1:Z50") = "HAVRE_METRO", ROW(INDIRECT(B12&amp;"!A1:Z50")))), MIN(IF(INDIRECT(B12&amp;"!A1:Z50") = "HAVRE_METRO", COLUMN(INDIRECT(B12&amp;"!A1:Z50"))))+12), "")</f>
        <v/>
      </c>
      <c r="J12" s="110" t="str">
        <f t="array" aca="1" ref="J12" ca="1">IF(B12&lt;&gt;"", INDEX(INDIRECT(B12&amp;"!A1:Z50"), MIN(IF(INDIRECT(B12&amp;"!A1:Z50") = "MONTIVILLIERS", ROW(INDIRECT(B12&amp;"!A1:Z50")))), MIN(IF(INDIRECT(B12&amp;"!A1:Z50") = "MONTIVILLIERS", COLUMN(INDIRECT(B12&amp;"!A1:Z50"))))+12), "")</f>
        <v/>
      </c>
      <c r="K12" s="110" t="str">
        <f t="array" aca="1" ref="K12" ca="1">IF(B12&lt;&gt;"", INDEX(INDIRECT(B12&amp;"!A1:Z50"), MIN(IF(INDIRECT(B12&amp;"!A1:Z50") = "COFFEA", ROW(INDIRECT(B12&amp;"!A1:Z50")))), MIN(IF(INDIRECT(B12&amp;"!A1:Z50") = "COFFEA", COLUMN(INDIRECT(B12&amp;"!A1:Z50"))))+12), "")</f>
        <v/>
      </c>
      <c r="L12" s="110" t="str">
        <f t="array" aca="1" ref="L12" ca="1">IF(B12&lt;&gt;"", INDEX(INDIRECT(B12&amp;"!A1:Z50"), MIN(IF(INDIRECT(B12&amp;"!A1:Z50") = "DIEUZY", ROW(INDIRECT(B12&amp;"!A1:Z50")))), MIN(IF(INDIRECT(B12&amp;"!A1:Z50") = "DIEUZY", COLUMN(INDIRECT(B12&amp;"!A1:Z50"))))+12), "")</f>
        <v/>
      </c>
      <c r="M12" s="110" t="str">
        <f t="array" aca="1" ref="M12" ca="1">IF(B12&lt;&gt;"", INDEX(INDIRECT(B12&amp;"!A1:Z50"), MIN(IF(INDIRECT(B12&amp;"!A1:Z50") = "METAL_THERMIE", ROW(INDIRECT(B12&amp;"!A1:Z50")))), MIN(IF(INDIRECT(B12&amp;"!A1:Z50") = "METAL_THERMIE", COLUMN(INDIRECT(B12&amp;"!A1:Z50"))))+12), "")</f>
        <v/>
      </c>
      <c r="N12" s="110" t="str">
        <f t="array" aca="1" ref="N12" ca="1">IF(B12&lt;&gt;"", INDEX(INDIRECT(B12&amp;"!A1:Z50"), MIN(IF(INDIRECT(B12&amp;"!A1:Z50") = "EUROVIA", ROW(INDIRECT(B12&amp;"!A1:Z50")))), MIN(IF(INDIRECT(B12&amp;"!A1:Z50") = "EUROVIA", COLUMN(INDIRECT(B12&amp;"!A1:Z50"))))+12), "")</f>
        <v/>
      </c>
      <c r="O12" s="110" t="str">
        <f t="array" aca="1" ref="O12" ca="1">IF(B12&lt;&gt;"", INDEX(INDIRECT(B12&amp;"!A1:Z50"), MIN(IF(INDIRECT(B12&amp;"!A1:Z50") = "CE_TOTAL", ROW(INDIRECT(B12&amp;"!A1:Z50")))), MIN(IF(INDIRECT(B12&amp;"!A1:Z50") = "CE_TOTAL", COLUMN(INDIRECT(B12&amp;"!A1:Z50"))))+12), "")</f>
        <v/>
      </c>
      <c r="P12" s="110" t="str">
        <f t="array" aca="1" ref="P12" ca="1">IF(B12&lt;&gt;"", INDEX(INDIRECT(B12&amp;"!A1:Z50"), MIN(IF(INDIRECT(B12&amp;"!A1:Z50") = "ROGERVILLE", ROW(INDIRECT(B12&amp;"!A1:Z50")))), MIN(IF(INDIRECT(B12&amp;"!A1:Z50") = "ROGERVILLE", COLUMN(INDIRECT(B12&amp;"!A1:Z50"))))+12), "")</f>
        <v/>
      </c>
      <c r="Q12" s="111"/>
      <c r="R12" s="100"/>
      <c r="S12" s="118">
        <f t="shared" ca="1" si="0"/>
        <v>0</v>
      </c>
      <c r="T12" s="100"/>
      <c r="U12" s="100"/>
      <c r="V12" s="99"/>
      <c r="W12" s="99"/>
    </row>
    <row r="13" spans="2:23" x14ac:dyDescent="0.25">
      <c r="B13" s="95" t="str">
        <f t="array" ref="B13">IF(ROWS($3:15)&lt;=COUNTA(NOMF),HYPERLINK(INDEX(NOMF,ROWS($3:15))&amp;"!A1",INDEX(MID(NOMF,FIND("]",NOMF)+1,100),ROWS($3:15))),"")</f>
        <v/>
      </c>
      <c r="C13" s="109" t="str">
        <f t="array" aca="1" ref="C13" ca="1">IF(B13&lt;&gt;"", INDEX(INDIRECT(B13&amp;"!A1:Z50"), MIN(IF(INDIRECT(B13&amp;"!A1:Z50") = "PPG", ROW(INDIRECT(B13&amp;"!A1:Z50")))), MIN(IF(INDIRECT(B13&amp;"!A1:Z50") = "PPG", COLUMN(INDIRECT(B13&amp;"!A1:Z50"))))+12), "")</f>
        <v/>
      </c>
      <c r="D13" s="110" t="str">
        <f t="array" aca="1" ref="D13" ca="1">IF(B13&lt;&gt;"", INDEX(INDIRECT(B13&amp;"!A1:Z50"), MIN(IF(INDIRECT(B13&amp;"!A1:Z50") = "GIRPI", ROW(INDIRECT(B13&amp;"!A1:Z50")))), MIN(IF(INDIRECT(B13&amp;"!A1:Z50") = "GIRPI", COLUMN(INDIRECT(B13&amp;"!A1:Z50"))))+12), "")</f>
        <v/>
      </c>
      <c r="E13" s="110" t="str">
        <f t="array" aca="1" ref="E13" ca="1">IF(B13&lt;&gt;"", INDEX(INDIRECT(B13&amp;"!A1:Z50"), MIN(IF(INDIRECT(B13&amp;"!A1:Z50") = "GONFREVILLE", ROW(INDIRECT(B13&amp;"!A1:Z50")))), MIN(IF(INDIRECT(B13&amp;"!A1:Z50") = "GONFREVILLE", COLUMN(INDIRECT(B13&amp;"!A1:Z50"))))+12), "")</f>
        <v/>
      </c>
      <c r="F13" s="110" t="str">
        <f t="array" aca="1" ref="F13" ca="1">IF(B13&lt;&gt;"", INDEX(INDIRECT(B13&amp;"!A1:Z50"), MIN(IF(INDIRECT(B13&amp;"!A1:Z50") = "HARFLEUR", ROW(INDIRECT(B13&amp;"!A1:Z50")))), MIN(IF(INDIRECT(B13&amp;"!A1:Z50") = "HARFLEUR", COLUMN(INDIRECT(B13&amp;"!A1:Z50"))))+12), "")</f>
        <v/>
      </c>
      <c r="G13" s="110" t="str">
        <f t="array" aca="1" ref="G13" ca="1">IF(B13&lt;&gt;"", INDEX(INDIRECT(B13&amp;"!A1:Z50"), MIN(IF(INDIRECT(B13&amp;"!A1:Z50") = "GAINNEVILLE", ROW(INDIRECT(B13&amp;"!A1:Z50")))), MIN(IF(INDIRECT(B13&amp;"!A1:Z50") = "GAINNEVILLE", COLUMN(INDIRECT(B13&amp;"!A1:Z50"))))+12), "")</f>
        <v/>
      </c>
      <c r="H13" s="110" t="str">
        <f t="array" aca="1" ref="H13" ca="1">IF(B13&lt;&gt;"", INDEX(INDIRECT(B13&amp;"!A1:Z50"), MIN(IF(INDIRECT(B13&amp;"!A1:Z50") = "CCI_ESTUAIRE", ROW(INDIRECT(B13&amp;"!A1:Z50")))), MIN(IF(INDIRECT(B13&amp;"!A1:Z50") = "CCI_ESTUAIRE", COLUMN(INDIRECT(B13&amp;"!A1:Z50"))))+12), "")</f>
        <v/>
      </c>
      <c r="I13" s="110" t="str">
        <f t="array" aca="1" ref="I13" ca="1">IF(B13&lt;&gt;"", INDEX(INDIRECT(B13&amp;"!A1:Z50"), MIN(IF(INDIRECT(B13&amp;"!A1:Z50") = "HAVRE_METRO", ROW(INDIRECT(B13&amp;"!A1:Z50")))), MIN(IF(INDIRECT(B13&amp;"!A1:Z50") = "HAVRE_METRO", COLUMN(INDIRECT(B13&amp;"!A1:Z50"))))+12), "")</f>
        <v/>
      </c>
      <c r="J13" s="110" t="str">
        <f t="array" aca="1" ref="J13" ca="1">IF(B13&lt;&gt;"", INDEX(INDIRECT(B13&amp;"!A1:Z50"), MIN(IF(INDIRECT(B13&amp;"!A1:Z50") = "MONTIVILLIERS", ROW(INDIRECT(B13&amp;"!A1:Z50")))), MIN(IF(INDIRECT(B13&amp;"!A1:Z50") = "MONTIVILLIERS", COLUMN(INDIRECT(B13&amp;"!A1:Z50"))))+12), "")</f>
        <v/>
      </c>
      <c r="K13" s="110" t="str">
        <f t="array" aca="1" ref="K13" ca="1">IF(B13&lt;&gt;"", INDEX(INDIRECT(B13&amp;"!A1:Z50"), MIN(IF(INDIRECT(B13&amp;"!A1:Z50") = "COFFEA", ROW(INDIRECT(B13&amp;"!A1:Z50")))), MIN(IF(INDIRECT(B13&amp;"!A1:Z50") = "COFFEA", COLUMN(INDIRECT(B13&amp;"!A1:Z50"))))+12), "")</f>
        <v/>
      </c>
      <c r="L13" s="110" t="str">
        <f t="array" aca="1" ref="L13" ca="1">IF(B13&lt;&gt;"", INDEX(INDIRECT(B13&amp;"!A1:Z50"), MIN(IF(INDIRECT(B13&amp;"!A1:Z50") = "DIEUZY", ROW(INDIRECT(B13&amp;"!A1:Z50")))), MIN(IF(INDIRECT(B13&amp;"!A1:Z50") = "DIEUZY", COLUMN(INDIRECT(B13&amp;"!A1:Z50"))))+12), "")</f>
        <v/>
      </c>
      <c r="M13" s="110" t="str">
        <f t="array" aca="1" ref="M13" ca="1">IF(B13&lt;&gt;"", INDEX(INDIRECT(B13&amp;"!A1:Z50"), MIN(IF(INDIRECT(B13&amp;"!A1:Z50") = "METAL_THERMIE", ROW(INDIRECT(B13&amp;"!A1:Z50")))), MIN(IF(INDIRECT(B13&amp;"!A1:Z50") = "METAL_THERMIE", COLUMN(INDIRECT(B13&amp;"!A1:Z50"))))+12), "")</f>
        <v/>
      </c>
      <c r="N13" s="110" t="str">
        <f t="array" aca="1" ref="N13" ca="1">IF(B13&lt;&gt;"", INDEX(INDIRECT(B13&amp;"!A1:Z50"), MIN(IF(INDIRECT(B13&amp;"!A1:Z50") = "EUROVIA", ROW(INDIRECT(B13&amp;"!A1:Z50")))), MIN(IF(INDIRECT(B13&amp;"!A1:Z50") = "EUROVIA", COLUMN(INDIRECT(B13&amp;"!A1:Z50"))))+12), "")</f>
        <v/>
      </c>
      <c r="O13" s="110" t="str">
        <f t="array" aca="1" ref="O13" ca="1">IF(B13&lt;&gt;"", INDEX(INDIRECT(B13&amp;"!A1:Z50"), MIN(IF(INDIRECT(B13&amp;"!A1:Z50") = "CE_TOTAL", ROW(INDIRECT(B13&amp;"!A1:Z50")))), MIN(IF(INDIRECT(B13&amp;"!A1:Z50") = "CE_TOTAL", COLUMN(INDIRECT(B13&amp;"!A1:Z50"))))+12), "")</f>
        <v/>
      </c>
      <c r="P13" s="110" t="str">
        <f t="array" aca="1" ref="P13" ca="1">IF(B13&lt;&gt;"", INDEX(INDIRECT(B13&amp;"!A1:Z50"), MIN(IF(INDIRECT(B13&amp;"!A1:Z50") = "ROGERVILLE", ROW(INDIRECT(B13&amp;"!A1:Z50")))), MIN(IF(INDIRECT(B13&amp;"!A1:Z50") = "ROGERVILLE", COLUMN(INDIRECT(B13&amp;"!A1:Z50"))))+12), "")</f>
        <v/>
      </c>
      <c r="Q13" s="111"/>
      <c r="R13" s="100"/>
      <c r="S13" s="118">
        <f t="shared" ca="1" si="0"/>
        <v>0</v>
      </c>
      <c r="T13" s="100"/>
      <c r="U13" s="100"/>
      <c r="V13" s="99"/>
      <c r="W13" s="99"/>
    </row>
    <row r="14" spans="2:23" x14ac:dyDescent="0.25">
      <c r="B14" s="95" t="str">
        <f t="array" ref="B14">IF(ROWS($3:16)&lt;=COUNTA(NOMF),HYPERLINK(INDEX(NOMF,ROWS($3:16))&amp;"!A1",INDEX(MID(NOMF,FIND("]",NOMF)+1,100),ROWS($3:16))),"")</f>
        <v/>
      </c>
      <c r="C14" s="109" t="str">
        <f t="array" aca="1" ref="C14" ca="1">IF(B14&lt;&gt;"", INDEX(INDIRECT(B14&amp;"!A1:Z50"), MIN(IF(INDIRECT(B14&amp;"!A1:Z50") = "PPG", ROW(INDIRECT(B14&amp;"!A1:Z50")))), MIN(IF(INDIRECT(B14&amp;"!A1:Z50") = "PPG", COLUMN(INDIRECT(B14&amp;"!A1:Z50"))))+12), "")</f>
        <v/>
      </c>
      <c r="D14" s="110" t="str">
        <f t="array" aca="1" ref="D14" ca="1">IF(B14&lt;&gt;"", INDEX(INDIRECT(B14&amp;"!A1:Z50"), MIN(IF(INDIRECT(B14&amp;"!A1:Z50") = "GIRPI", ROW(INDIRECT(B14&amp;"!A1:Z50")))), MIN(IF(INDIRECT(B14&amp;"!A1:Z50") = "GIRPI", COLUMN(INDIRECT(B14&amp;"!A1:Z50"))))+12), "")</f>
        <v/>
      </c>
      <c r="E14" s="110" t="str">
        <f t="array" aca="1" ref="E14" ca="1">IF(B14&lt;&gt;"", INDEX(INDIRECT(B14&amp;"!A1:Z50"), MIN(IF(INDIRECT(B14&amp;"!A1:Z50") = "GONFREVILLE", ROW(INDIRECT(B14&amp;"!A1:Z50")))), MIN(IF(INDIRECT(B14&amp;"!A1:Z50") = "GONFREVILLE", COLUMN(INDIRECT(B14&amp;"!A1:Z50"))))+12), "")</f>
        <v/>
      </c>
      <c r="F14" s="110" t="str">
        <f t="array" aca="1" ref="F14" ca="1">IF(B14&lt;&gt;"", INDEX(INDIRECT(B14&amp;"!A1:Z50"), MIN(IF(INDIRECT(B14&amp;"!A1:Z50") = "HARFLEUR", ROW(INDIRECT(B14&amp;"!A1:Z50")))), MIN(IF(INDIRECT(B14&amp;"!A1:Z50") = "HARFLEUR", COLUMN(INDIRECT(B14&amp;"!A1:Z50"))))+12), "")</f>
        <v/>
      </c>
      <c r="G14" s="110" t="str">
        <f t="array" aca="1" ref="G14" ca="1">IF(B14&lt;&gt;"", INDEX(INDIRECT(B14&amp;"!A1:Z50"), MIN(IF(INDIRECT(B14&amp;"!A1:Z50") = "GAINNEVILLE", ROW(INDIRECT(B14&amp;"!A1:Z50")))), MIN(IF(INDIRECT(B14&amp;"!A1:Z50") = "GAINNEVILLE", COLUMN(INDIRECT(B14&amp;"!A1:Z50"))))+12), "")</f>
        <v/>
      </c>
      <c r="H14" s="110" t="str">
        <f t="array" aca="1" ref="H14" ca="1">IF(B14&lt;&gt;"", INDEX(INDIRECT(B14&amp;"!A1:Z50"), MIN(IF(INDIRECT(B14&amp;"!A1:Z50") = "CCI_ESTUAIRE", ROW(INDIRECT(B14&amp;"!A1:Z50")))), MIN(IF(INDIRECT(B14&amp;"!A1:Z50") = "CCI_ESTUAIRE", COLUMN(INDIRECT(B14&amp;"!A1:Z50"))))+12), "")</f>
        <v/>
      </c>
      <c r="I14" s="110" t="str">
        <f t="array" aca="1" ref="I14" ca="1">IF(B14&lt;&gt;"", INDEX(INDIRECT(B14&amp;"!A1:Z50"), MIN(IF(INDIRECT(B14&amp;"!A1:Z50") = "HAVRE_METRO", ROW(INDIRECT(B14&amp;"!A1:Z50")))), MIN(IF(INDIRECT(B14&amp;"!A1:Z50") = "HAVRE_METRO", COLUMN(INDIRECT(B14&amp;"!A1:Z50"))))+12), "")</f>
        <v/>
      </c>
      <c r="J14" s="110" t="str">
        <f t="array" aca="1" ref="J14" ca="1">IF(B14&lt;&gt;"", INDEX(INDIRECT(B14&amp;"!A1:Z50"), MIN(IF(INDIRECT(B14&amp;"!A1:Z50") = "MONTIVILLIERS", ROW(INDIRECT(B14&amp;"!A1:Z50")))), MIN(IF(INDIRECT(B14&amp;"!A1:Z50") = "MONTIVILLIERS", COLUMN(INDIRECT(B14&amp;"!A1:Z50"))))+12), "")</f>
        <v/>
      </c>
      <c r="K14" s="110" t="str">
        <f t="array" aca="1" ref="K14" ca="1">IF(B14&lt;&gt;"", INDEX(INDIRECT(B14&amp;"!A1:Z50"), MIN(IF(INDIRECT(B14&amp;"!A1:Z50") = "COFFEA", ROW(INDIRECT(B14&amp;"!A1:Z50")))), MIN(IF(INDIRECT(B14&amp;"!A1:Z50") = "COFFEA", COLUMN(INDIRECT(B14&amp;"!A1:Z50"))))+12), "")</f>
        <v/>
      </c>
      <c r="L14" s="110" t="str">
        <f t="array" aca="1" ref="L14" ca="1">IF(B14&lt;&gt;"", INDEX(INDIRECT(B14&amp;"!A1:Z50"), MIN(IF(INDIRECT(B14&amp;"!A1:Z50") = "DIEUZY", ROW(INDIRECT(B14&amp;"!A1:Z50")))), MIN(IF(INDIRECT(B14&amp;"!A1:Z50") = "DIEUZY", COLUMN(INDIRECT(B14&amp;"!A1:Z50"))))+12), "")</f>
        <v/>
      </c>
      <c r="M14" s="110" t="str">
        <f t="array" aca="1" ref="M14" ca="1">IF(B14&lt;&gt;"", INDEX(INDIRECT(B14&amp;"!A1:Z50"), MIN(IF(INDIRECT(B14&amp;"!A1:Z50") = "METAL_THERMIE", ROW(INDIRECT(B14&amp;"!A1:Z50")))), MIN(IF(INDIRECT(B14&amp;"!A1:Z50") = "METAL_THERMIE", COLUMN(INDIRECT(B14&amp;"!A1:Z50"))))+12), "")</f>
        <v/>
      </c>
      <c r="N14" s="110" t="str">
        <f t="array" aca="1" ref="N14" ca="1">IF(B14&lt;&gt;"", INDEX(INDIRECT(B14&amp;"!A1:Z50"), MIN(IF(INDIRECT(B14&amp;"!A1:Z50") = "EUROVIA", ROW(INDIRECT(B14&amp;"!A1:Z50")))), MIN(IF(INDIRECT(B14&amp;"!A1:Z50") = "EUROVIA", COLUMN(INDIRECT(B14&amp;"!A1:Z50"))))+12), "")</f>
        <v/>
      </c>
      <c r="O14" s="110" t="str">
        <f t="array" aca="1" ref="O14" ca="1">IF(B14&lt;&gt;"", INDEX(INDIRECT(B14&amp;"!A1:Z50"), MIN(IF(INDIRECT(B14&amp;"!A1:Z50") = "CE_TOTAL", ROW(INDIRECT(B14&amp;"!A1:Z50")))), MIN(IF(INDIRECT(B14&amp;"!A1:Z50") = "CE_TOTAL", COLUMN(INDIRECT(B14&amp;"!A1:Z50"))))+12), "")</f>
        <v/>
      </c>
      <c r="P14" s="110" t="str">
        <f t="array" aca="1" ref="P14" ca="1">IF(B14&lt;&gt;"", INDEX(INDIRECT(B14&amp;"!A1:Z50"), MIN(IF(INDIRECT(B14&amp;"!A1:Z50") = "ROGERVILLE", ROW(INDIRECT(B14&amp;"!A1:Z50")))), MIN(IF(INDIRECT(B14&amp;"!A1:Z50") = "ROGERVILLE", COLUMN(INDIRECT(B14&amp;"!A1:Z50"))))+12), "")</f>
        <v/>
      </c>
      <c r="Q14" s="111"/>
      <c r="R14" s="100"/>
      <c r="S14" s="118">
        <f t="shared" ca="1" si="0"/>
        <v>0</v>
      </c>
      <c r="T14" s="100"/>
      <c r="U14" s="100"/>
      <c r="V14" s="99"/>
      <c r="W14" s="99"/>
    </row>
    <row r="15" spans="2:23" x14ac:dyDescent="0.25">
      <c r="B15" s="95" t="str">
        <f t="array" ref="B15">IF(ROWS($3:17)&lt;=COUNTA(NOMF),HYPERLINK(INDEX(NOMF,ROWS($3:17))&amp;"!A1",INDEX(MID(NOMF,FIND("]",NOMF)+1,100),ROWS($3:17))),"")</f>
        <v/>
      </c>
      <c r="C15" s="109" t="str">
        <f t="array" aca="1" ref="C15" ca="1">IF(B15&lt;&gt;"", INDEX(INDIRECT(B15&amp;"!A1:Z50"), MIN(IF(INDIRECT(B15&amp;"!A1:Z50") = "PPG", ROW(INDIRECT(B15&amp;"!A1:Z50")))), MIN(IF(INDIRECT(B15&amp;"!A1:Z50") = "PPG", COLUMN(INDIRECT(B15&amp;"!A1:Z50"))))+12), "")</f>
        <v/>
      </c>
      <c r="D15" s="110" t="str">
        <f t="array" aca="1" ref="D15" ca="1">IF(B15&lt;&gt;"", INDEX(INDIRECT(B15&amp;"!A1:Z50"), MIN(IF(INDIRECT(B15&amp;"!A1:Z50") = "GIRPI", ROW(INDIRECT(B15&amp;"!A1:Z50")))), MIN(IF(INDIRECT(B15&amp;"!A1:Z50") = "GIRPI", COLUMN(INDIRECT(B15&amp;"!A1:Z50"))))+12), "")</f>
        <v/>
      </c>
      <c r="E15" s="110" t="str">
        <f t="array" aca="1" ref="E15" ca="1">IF(B15&lt;&gt;"", INDEX(INDIRECT(B15&amp;"!A1:Z50"), MIN(IF(INDIRECT(B15&amp;"!A1:Z50") = "GONFREVILLE", ROW(INDIRECT(B15&amp;"!A1:Z50")))), MIN(IF(INDIRECT(B15&amp;"!A1:Z50") = "GONFREVILLE", COLUMN(INDIRECT(B15&amp;"!A1:Z50"))))+12), "")</f>
        <v/>
      </c>
      <c r="F15" s="110" t="str">
        <f t="array" aca="1" ref="F15" ca="1">IF(B15&lt;&gt;"", INDEX(INDIRECT(B15&amp;"!A1:Z50"), MIN(IF(INDIRECT(B15&amp;"!A1:Z50") = "HARFLEUR", ROW(INDIRECT(B15&amp;"!A1:Z50")))), MIN(IF(INDIRECT(B15&amp;"!A1:Z50") = "HARFLEUR", COLUMN(INDIRECT(B15&amp;"!A1:Z50"))))+12), "")</f>
        <v/>
      </c>
      <c r="G15" s="110" t="str">
        <f t="array" aca="1" ref="G15" ca="1">IF(B15&lt;&gt;"", INDEX(INDIRECT(B15&amp;"!A1:Z50"), MIN(IF(INDIRECT(B15&amp;"!A1:Z50") = "GAINNEVILLE", ROW(INDIRECT(B15&amp;"!A1:Z50")))), MIN(IF(INDIRECT(B15&amp;"!A1:Z50") = "GAINNEVILLE", COLUMN(INDIRECT(B15&amp;"!A1:Z50"))))+12), "")</f>
        <v/>
      </c>
      <c r="H15" s="110" t="str">
        <f t="array" aca="1" ref="H15" ca="1">IF(B15&lt;&gt;"", INDEX(INDIRECT(B15&amp;"!A1:Z50"), MIN(IF(INDIRECT(B15&amp;"!A1:Z50") = "CCI_ESTUAIRE", ROW(INDIRECT(B15&amp;"!A1:Z50")))), MIN(IF(INDIRECT(B15&amp;"!A1:Z50") = "CCI_ESTUAIRE", COLUMN(INDIRECT(B15&amp;"!A1:Z50"))))+12), "")</f>
        <v/>
      </c>
      <c r="I15" s="110" t="str">
        <f t="array" aca="1" ref="I15" ca="1">IF(B15&lt;&gt;"", INDEX(INDIRECT(B15&amp;"!A1:Z50"), MIN(IF(INDIRECT(B15&amp;"!A1:Z50") = "HAVRE_METRO", ROW(INDIRECT(B15&amp;"!A1:Z50")))), MIN(IF(INDIRECT(B15&amp;"!A1:Z50") = "HAVRE_METRO", COLUMN(INDIRECT(B15&amp;"!A1:Z50"))))+12), "")</f>
        <v/>
      </c>
      <c r="J15" s="110" t="str">
        <f t="array" aca="1" ref="J15" ca="1">IF(B15&lt;&gt;"", INDEX(INDIRECT(B15&amp;"!A1:Z50"), MIN(IF(INDIRECT(B15&amp;"!A1:Z50") = "MONTIVILLIERS", ROW(INDIRECT(B15&amp;"!A1:Z50")))), MIN(IF(INDIRECT(B15&amp;"!A1:Z50") = "MONTIVILLIERS", COLUMN(INDIRECT(B15&amp;"!A1:Z50"))))+12), "")</f>
        <v/>
      </c>
      <c r="K15" s="110" t="str">
        <f t="array" aca="1" ref="K15" ca="1">IF(B15&lt;&gt;"", INDEX(INDIRECT(B15&amp;"!A1:Z50"), MIN(IF(INDIRECT(B15&amp;"!A1:Z50") = "COFFEA", ROW(INDIRECT(B15&amp;"!A1:Z50")))), MIN(IF(INDIRECT(B15&amp;"!A1:Z50") = "COFFEA", COLUMN(INDIRECT(B15&amp;"!A1:Z50"))))+12), "")</f>
        <v/>
      </c>
      <c r="L15" s="110" t="str">
        <f t="array" aca="1" ref="L15" ca="1">IF(B15&lt;&gt;"", INDEX(INDIRECT(B15&amp;"!A1:Z50"), MIN(IF(INDIRECT(B15&amp;"!A1:Z50") = "DIEUZY", ROW(INDIRECT(B15&amp;"!A1:Z50")))), MIN(IF(INDIRECT(B15&amp;"!A1:Z50") = "DIEUZY", COLUMN(INDIRECT(B15&amp;"!A1:Z50"))))+12), "")</f>
        <v/>
      </c>
      <c r="M15" s="110" t="str">
        <f t="array" aca="1" ref="M15" ca="1">IF(B15&lt;&gt;"", INDEX(INDIRECT(B15&amp;"!A1:Z50"), MIN(IF(INDIRECT(B15&amp;"!A1:Z50") = "METAL_THERMIE", ROW(INDIRECT(B15&amp;"!A1:Z50")))), MIN(IF(INDIRECT(B15&amp;"!A1:Z50") = "METAL_THERMIE", COLUMN(INDIRECT(B15&amp;"!A1:Z50"))))+12), "")</f>
        <v/>
      </c>
      <c r="N15" s="110" t="str">
        <f t="array" aca="1" ref="N15" ca="1">IF(B15&lt;&gt;"", INDEX(INDIRECT(B15&amp;"!A1:Z50"), MIN(IF(INDIRECT(B15&amp;"!A1:Z50") = "EUROVIA", ROW(INDIRECT(B15&amp;"!A1:Z50")))), MIN(IF(INDIRECT(B15&amp;"!A1:Z50") = "EUROVIA", COLUMN(INDIRECT(B15&amp;"!A1:Z50"))))+12), "")</f>
        <v/>
      </c>
      <c r="O15" s="110" t="str">
        <f t="array" aca="1" ref="O15" ca="1">IF(B15&lt;&gt;"", INDEX(INDIRECT(B15&amp;"!A1:Z50"), MIN(IF(INDIRECT(B15&amp;"!A1:Z50") = "CE_TOTAL", ROW(INDIRECT(B15&amp;"!A1:Z50")))), MIN(IF(INDIRECT(B15&amp;"!A1:Z50") = "CE_TOTAL", COLUMN(INDIRECT(B15&amp;"!A1:Z50"))))+12), "")</f>
        <v/>
      </c>
      <c r="P15" s="110" t="str">
        <f t="array" aca="1" ref="P15" ca="1">IF(B15&lt;&gt;"", INDEX(INDIRECT(B15&amp;"!A1:Z50"), MIN(IF(INDIRECT(B15&amp;"!A1:Z50") = "ROGERVILLE", ROW(INDIRECT(B15&amp;"!A1:Z50")))), MIN(IF(INDIRECT(B15&amp;"!A1:Z50") = "ROGERVILLE", COLUMN(INDIRECT(B15&amp;"!A1:Z50"))))+12), "")</f>
        <v/>
      </c>
      <c r="Q15" s="111"/>
      <c r="R15" s="100"/>
      <c r="S15" s="118">
        <f t="shared" ca="1" si="0"/>
        <v>0</v>
      </c>
      <c r="T15" s="100"/>
      <c r="U15" s="100"/>
      <c r="V15" s="99"/>
      <c r="W15" s="99"/>
    </row>
    <row r="16" spans="2:23" ht="15.75" thickBot="1" x14ac:dyDescent="0.3">
      <c r="B16" s="96" t="str">
        <f t="array" ref="B16">IF(ROWS($3:18)&lt;=COUNTA(NOMF),HYPERLINK(INDEX(NOMF,ROWS($3:18))&amp;"!A1",INDEX(MID(NOMF,FIND("]",NOMF)+1,100),ROWS($3:18))),"")</f>
        <v/>
      </c>
      <c r="C16" s="112" t="str">
        <f t="array" aca="1" ref="C16" ca="1">IF(B16&lt;&gt;"", INDEX(INDIRECT(B16&amp;"!A1:Z50"), MIN(IF(INDIRECT(B16&amp;"!A1:Z50") = "PPG", ROW(INDIRECT(B16&amp;"!A1:Z50")))), MIN(IF(INDIRECT(B16&amp;"!A1:Z50") = "PPG", COLUMN(INDIRECT(B16&amp;"!A1:Z50"))))+12), "")</f>
        <v/>
      </c>
      <c r="D16" s="113" t="str">
        <f t="array" aca="1" ref="D16" ca="1">IF(B16&lt;&gt;"", INDEX(INDIRECT(B16&amp;"!A1:Z50"), MIN(IF(INDIRECT(B16&amp;"!A1:Z50") = "GIRPI", ROW(INDIRECT(B16&amp;"!A1:Z50")))), MIN(IF(INDIRECT(B16&amp;"!A1:Z50") = "GIRPI", COLUMN(INDIRECT(B16&amp;"!A1:Z50"))))+12), "")</f>
        <v/>
      </c>
      <c r="E16" s="113" t="str">
        <f t="array" aca="1" ref="E16" ca="1">IF(B16&lt;&gt;"", INDEX(INDIRECT(B16&amp;"!A1:Z50"), MIN(IF(INDIRECT(B16&amp;"!A1:Z50") = "GONFREVILLE", ROW(INDIRECT(B16&amp;"!A1:Z50")))), MIN(IF(INDIRECT(B16&amp;"!A1:Z50") = "GONFREVILLE", COLUMN(INDIRECT(B16&amp;"!A1:Z50"))))+12), "")</f>
        <v/>
      </c>
      <c r="F16" s="113" t="str">
        <f t="array" aca="1" ref="F16" ca="1">IF(B16&lt;&gt;"", INDEX(INDIRECT(B16&amp;"!A1:Z50"), MIN(IF(INDIRECT(B16&amp;"!A1:Z50") = "HARFLEUR", ROW(INDIRECT(B16&amp;"!A1:Z50")))), MIN(IF(INDIRECT(B16&amp;"!A1:Z50") = "HARFLEUR", COLUMN(INDIRECT(B16&amp;"!A1:Z50"))))+12), "")</f>
        <v/>
      </c>
      <c r="G16" s="113" t="str">
        <f t="array" aca="1" ref="G16" ca="1">IF(B16&lt;&gt;"", INDEX(INDIRECT(B16&amp;"!A1:Z50"), MIN(IF(INDIRECT(B16&amp;"!A1:Z50") = "GAINNEVILLE", ROW(INDIRECT(B16&amp;"!A1:Z50")))), MIN(IF(INDIRECT(B16&amp;"!A1:Z50") = "GAINNEVILLE", COLUMN(INDIRECT(B16&amp;"!A1:Z50"))))+12), "")</f>
        <v/>
      </c>
      <c r="H16" s="113" t="str">
        <f t="array" aca="1" ref="H16" ca="1">IF(B16&lt;&gt;"", INDEX(INDIRECT(B16&amp;"!A1:Z50"), MIN(IF(INDIRECT(B16&amp;"!A1:Z50") = "CCI_ESTUAIRE", ROW(INDIRECT(B16&amp;"!A1:Z50")))), MIN(IF(INDIRECT(B16&amp;"!A1:Z50") = "CCI_ESTUAIRE", COLUMN(INDIRECT(B16&amp;"!A1:Z50"))))+12), "")</f>
        <v/>
      </c>
      <c r="I16" s="113" t="str">
        <f t="array" aca="1" ref="I16" ca="1">IF(B16&lt;&gt;"", INDEX(INDIRECT(B16&amp;"!A1:Z50"), MIN(IF(INDIRECT(B16&amp;"!A1:Z50") = "HAVRE_METRO", ROW(INDIRECT(B16&amp;"!A1:Z50")))), MIN(IF(INDIRECT(B16&amp;"!A1:Z50") = "HAVRE_METRO", COLUMN(INDIRECT(B16&amp;"!A1:Z50"))))+12), "")</f>
        <v/>
      </c>
      <c r="J16" s="113" t="str">
        <f t="array" aca="1" ref="J16" ca="1">IF(B16&lt;&gt;"", INDEX(INDIRECT(B16&amp;"!A1:Z50"), MIN(IF(INDIRECT(B16&amp;"!A1:Z50") = "MONTIVILLIERS", ROW(INDIRECT(B16&amp;"!A1:Z50")))), MIN(IF(INDIRECT(B16&amp;"!A1:Z50") = "MONTIVILLIERS", COLUMN(INDIRECT(B16&amp;"!A1:Z50"))))+12), "")</f>
        <v/>
      </c>
      <c r="K16" s="113" t="str">
        <f t="array" aca="1" ref="K16" ca="1">IF(B16&lt;&gt;"", INDEX(INDIRECT(B16&amp;"!A1:Z50"), MIN(IF(INDIRECT(B16&amp;"!A1:Z50") = "COFFEA", ROW(INDIRECT(B16&amp;"!A1:Z50")))), MIN(IF(INDIRECT(B16&amp;"!A1:Z50") = "COFFEA", COLUMN(INDIRECT(B16&amp;"!A1:Z50"))))+12), "")</f>
        <v/>
      </c>
      <c r="L16" s="113" t="str">
        <f t="array" aca="1" ref="L16" ca="1">IF(B16&lt;&gt;"", INDEX(INDIRECT(B16&amp;"!A1:Z50"), MIN(IF(INDIRECT(B16&amp;"!A1:Z50") = "DIEUZY", ROW(INDIRECT(B16&amp;"!A1:Z50")))), MIN(IF(INDIRECT(B16&amp;"!A1:Z50") = "DIEUZY", COLUMN(INDIRECT(B16&amp;"!A1:Z50"))))+12), "")</f>
        <v/>
      </c>
      <c r="M16" s="113" t="str">
        <f t="array" aca="1" ref="M16" ca="1">IF(B16&lt;&gt;"", INDEX(INDIRECT(B16&amp;"!A1:Z50"), MIN(IF(INDIRECT(B16&amp;"!A1:Z50") = "METAL_THERMIE", ROW(INDIRECT(B16&amp;"!A1:Z50")))), MIN(IF(INDIRECT(B16&amp;"!A1:Z50") = "METAL_THERMIE", COLUMN(INDIRECT(B16&amp;"!A1:Z50"))))+12), "")</f>
        <v/>
      </c>
      <c r="N16" s="113" t="str">
        <f t="array" aca="1" ref="N16" ca="1">IF(B16&lt;&gt;"", INDEX(INDIRECT(B16&amp;"!A1:Z50"), MIN(IF(INDIRECT(B16&amp;"!A1:Z50") = "EUROVIA", ROW(INDIRECT(B16&amp;"!A1:Z50")))), MIN(IF(INDIRECT(B16&amp;"!A1:Z50") = "EUROVIA", COLUMN(INDIRECT(B16&amp;"!A1:Z50"))))+12), "")</f>
        <v/>
      </c>
      <c r="O16" s="113" t="str">
        <f t="array" aca="1" ref="O16" ca="1">IF(B16&lt;&gt;"", INDEX(INDIRECT(B16&amp;"!A1:Z50"), MIN(IF(INDIRECT(B16&amp;"!A1:Z50") = "CE_TOTAL", ROW(INDIRECT(B16&amp;"!A1:Z50")))), MIN(IF(INDIRECT(B16&amp;"!A1:Z50") = "CE_TOTAL", COLUMN(INDIRECT(B16&amp;"!A1:Z50"))))+12), "")</f>
        <v/>
      </c>
      <c r="P16" s="113" t="str">
        <f t="array" aca="1" ref="P16" ca="1">IF(B16&lt;&gt;"", INDEX(INDIRECT(B16&amp;"!A1:Z50"), MIN(IF(INDIRECT(B16&amp;"!A1:Z50") = "ROGERVILLE", ROW(INDIRECT(B16&amp;"!A1:Z50")))), MIN(IF(INDIRECT(B16&amp;"!A1:Z50") = "ROGERVILLE", COLUMN(INDIRECT(B16&amp;"!A1:Z50"))))+12), "")</f>
        <v/>
      </c>
      <c r="Q16" s="114"/>
      <c r="R16" s="100"/>
      <c r="S16" s="120">
        <f t="shared" ca="1" si="0"/>
        <v>0</v>
      </c>
      <c r="T16" s="100"/>
      <c r="U16" s="100"/>
      <c r="V16" s="99"/>
      <c r="W16" s="99"/>
    </row>
    <row r="17" spans="2:23" ht="9.9499999999999993" customHeight="1" thickBot="1" x14ac:dyDescent="0.3">
      <c r="R17" s="99"/>
      <c r="S17" s="99"/>
      <c r="T17" s="99"/>
      <c r="U17" s="99"/>
      <c r="V17" s="99"/>
      <c r="W17" s="99"/>
    </row>
    <row r="18" spans="2:23" ht="15.75" thickBot="1" x14ac:dyDescent="0.3">
      <c r="B18" s="115" t="s">
        <v>195</v>
      </c>
      <c r="C18" s="116" t="e">
        <f ca="1">SUMPRODUCT(C5:C16)</f>
        <v>#REF!</v>
      </c>
      <c r="D18" s="116" t="e">
        <f t="shared" ref="D18:Q18" ca="1" si="1">SUMPRODUCT(D5:D16)</f>
        <v>#REF!</v>
      </c>
      <c r="E18" s="116" t="e">
        <f t="shared" ca="1" si="1"/>
        <v>#REF!</v>
      </c>
      <c r="F18" s="116" t="e">
        <f t="shared" ca="1" si="1"/>
        <v>#REF!</v>
      </c>
      <c r="G18" s="116" t="e">
        <f t="shared" ca="1" si="1"/>
        <v>#REF!</v>
      </c>
      <c r="H18" s="116" t="e">
        <f t="shared" ca="1" si="1"/>
        <v>#REF!</v>
      </c>
      <c r="I18" s="116" t="e">
        <f t="shared" ca="1" si="1"/>
        <v>#REF!</v>
      </c>
      <c r="J18" s="116" t="e">
        <f t="shared" ca="1" si="1"/>
        <v>#REF!</v>
      </c>
      <c r="K18" s="116" t="e">
        <f t="shared" ca="1" si="1"/>
        <v>#REF!</v>
      </c>
      <c r="L18" s="116" t="e">
        <f t="shared" ca="1" si="1"/>
        <v>#REF!</v>
      </c>
      <c r="M18" s="116" t="e">
        <f t="shared" ca="1" si="1"/>
        <v>#REF!</v>
      </c>
      <c r="N18" s="116" t="e">
        <f t="shared" ca="1" si="1"/>
        <v>#REF!</v>
      </c>
      <c r="O18" s="116" t="e">
        <f t="shared" ca="1" si="1"/>
        <v>#REF!</v>
      </c>
      <c r="P18" s="116" t="e">
        <f t="shared" ca="1" si="1"/>
        <v>#REF!</v>
      </c>
      <c r="Q18" s="116">
        <f t="shared" si="1"/>
        <v>0</v>
      </c>
      <c r="R18" s="99"/>
      <c r="S18" s="99"/>
      <c r="T18" s="99"/>
      <c r="U18" s="99"/>
      <c r="V18" s="99"/>
      <c r="W18" s="99"/>
    </row>
  </sheetData>
  <mergeCells count="1">
    <mergeCell ref="B2:S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BS62"/>
  <sheetViews>
    <sheetView zoomScale="80" zoomScaleNormal="80" workbookViewId="0"/>
  </sheetViews>
  <sheetFormatPr baseColWidth="10" defaultColWidth="11.5703125" defaultRowHeight="15" x14ac:dyDescent="0.25"/>
  <cols>
    <col min="1" max="2" width="2.7109375" style="1" customWidth="1"/>
    <col min="3" max="3" width="22.7109375" style="1" customWidth="1"/>
    <col min="4" max="4" width="35.7109375" style="1" customWidth="1"/>
    <col min="5" max="6" width="18.7109375" style="1" customWidth="1"/>
    <col min="7" max="7" width="2.7109375" style="1" customWidth="1"/>
    <col min="8" max="8" width="22.7109375" style="1" customWidth="1"/>
    <col min="9" max="9" width="35.7109375" style="1" customWidth="1"/>
    <col min="10" max="11" width="18.7109375" style="1" customWidth="1"/>
    <col min="12" max="12" width="2.7109375" style="1" customWidth="1"/>
    <col min="13" max="13" width="22.7109375" style="1" customWidth="1"/>
    <col min="14" max="14" width="35.7109375" style="1" customWidth="1"/>
    <col min="15" max="16" width="18.7109375" style="1" customWidth="1"/>
    <col min="17" max="17" width="2.7109375" style="1" customWidth="1"/>
    <col min="18" max="18" width="22.7109375" style="1" customWidth="1"/>
    <col min="19" max="19" width="35.7109375" style="1" customWidth="1"/>
    <col min="20" max="21" width="18.7109375" style="1" customWidth="1"/>
    <col min="22" max="22" width="2.7109375" style="1" customWidth="1"/>
    <col min="23" max="23" width="22.7109375" style="1" customWidth="1"/>
    <col min="24" max="24" width="35.7109375" style="1" customWidth="1"/>
    <col min="25" max="26" width="18.7109375" style="1" customWidth="1"/>
    <col min="27" max="27" width="2.7109375" style="1" customWidth="1"/>
    <col min="28" max="28" width="22.7109375" style="1" customWidth="1"/>
    <col min="29" max="29" width="35.7109375" style="1" customWidth="1"/>
    <col min="30" max="31" width="18.7109375" style="1" customWidth="1"/>
    <col min="32" max="32" width="2.7109375" style="1" customWidth="1"/>
    <col min="33" max="33" width="22.7109375" style="1" customWidth="1"/>
    <col min="34" max="34" width="35.7109375" style="1" customWidth="1"/>
    <col min="35" max="36" width="18.7109375" style="1" customWidth="1"/>
    <col min="37" max="37" width="2.7109375" style="1" customWidth="1"/>
    <col min="38" max="38" width="22.7109375" style="1" customWidth="1"/>
    <col min="39" max="39" width="35.7109375" style="1" customWidth="1"/>
    <col min="40" max="41" width="18.7109375" style="1" customWidth="1"/>
    <col min="42" max="42" width="2.7109375" style="1" customWidth="1"/>
    <col min="43" max="43" width="22.7109375" style="1" customWidth="1"/>
    <col min="44" max="44" width="35.7109375" style="1" customWidth="1"/>
    <col min="45" max="46" width="18.7109375" style="1" customWidth="1"/>
    <col min="47" max="47" width="2.7109375" style="1" customWidth="1"/>
    <col min="48" max="48" width="22.7109375" style="1" customWidth="1"/>
    <col min="49" max="49" width="35.7109375" style="1" customWidth="1"/>
    <col min="50" max="51" width="18.7109375" style="1" customWidth="1"/>
    <col min="52" max="52" width="2.7109375" style="1" customWidth="1"/>
    <col min="53" max="53" width="22.7109375" style="1" customWidth="1"/>
    <col min="54" max="54" width="35.7109375" style="1" customWidth="1"/>
    <col min="55" max="56" width="18.7109375" style="1" customWidth="1"/>
    <col min="57" max="57" width="2.7109375" style="1" customWidth="1"/>
    <col min="58" max="58" width="22.7109375" style="1" customWidth="1"/>
    <col min="59" max="59" width="35.7109375" style="1" customWidth="1"/>
    <col min="60" max="61" width="18.7109375" style="1" customWidth="1"/>
    <col min="62" max="62" width="2.7109375" style="1" customWidth="1"/>
    <col min="63" max="63" width="22.7109375" style="1" customWidth="1"/>
    <col min="64" max="64" width="35.7109375" style="1" customWidth="1"/>
    <col min="65" max="66" width="18.7109375" style="1" customWidth="1"/>
    <col min="67" max="67" width="2.7109375" style="1" customWidth="1"/>
    <col min="68" max="68" width="22.7109375" style="1" customWidth="1"/>
    <col min="69" max="69" width="35.7109375" style="1" customWidth="1"/>
    <col min="70" max="71" width="18.7109375" style="1" customWidth="1"/>
    <col min="72" max="16384" width="11.5703125" style="1"/>
  </cols>
  <sheetData>
    <row r="1" spans="3:71" ht="19.5" thickBot="1" x14ac:dyDescent="0.35">
      <c r="C1" s="30" t="s">
        <v>27</v>
      </c>
      <c r="D1" s="31" t="s">
        <v>4</v>
      </c>
      <c r="E1" s="31" t="s">
        <v>163</v>
      </c>
      <c r="F1" s="31" t="s">
        <v>5</v>
      </c>
      <c r="H1" s="30" t="s">
        <v>28</v>
      </c>
      <c r="I1" s="31" t="s">
        <v>4</v>
      </c>
      <c r="J1" s="31" t="s">
        <v>163</v>
      </c>
      <c r="K1" s="31" t="s">
        <v>5</v>
      </c>
      <c r="M1" s="30" t="s">
        <v>29</v>
      </c>
      <c r="N1" s="31" t="s">
        <v>4</v>
      </c>
      <c r="O1" s="31" t="s">
        <v>163</v>
      </c>
      <c r="P1" s="31" t="s">
        <v>5</v>
      </c>
      <c r="R1" s="30" t="s">
        <v>30</v>
      </c>
      <c r="S1" s="31" t="s">
        <v>4</v>
      </c>
      <c r="T1" s="31" t="s">
        <v>163</v>
      </c>
      <c r="U1" s="31" t="s">
        <v>5</v>
      </c>
      <c r="W1" s="30" t="s">
        <v>31</v>
      </c>
      <c r="X1" s="31" t="s">
        <v>4</v>
      </c>
      <c r="Y1" s="31" t="s">
        <v>163</v>
      </c>
      <c r="Z1" s="31" t="s">
        <v>5</v>
      </c>
      <c r="AB1" s="30" t="s">
        <v>48</v>
      </c>
      <c r="AC1" s="31" t="s">
        <v>4</v>
      </c>
      <c r="AD1" s="31" t="s">
        <v>163</v>
      </c>
      <c r="AE1" s="31" t="s">
        <v>5</v>
      </c>
      <c r="AG1" s="30" t="s">
        <v>49</v>
      </c>
      <c r="AH1" s="31" t="s">
        <v>4</v>
      </c>
      <c r="AI1" s="31" t="s">
        <v>163</v>
      </c>
      <c r="AJ1" s="31" t="s">
        <v>5</v>
      </c>
      <c r="AL1" s="30" t="s">
        <v>32</v>
      </c>
      <c r="AM1" s="31" t="s">
        <v>4</v>
      </c>
      <c r="AN1" s="31" t="s">
        <v>163</v>
      </c>
      <c r="AO1" s="31" t="s">
        <v>5</v>
      </c>
      <c r="AQ1" s="30" t="s">
        <v>33</v>
      </c>
      <c r="AR1" s="31" t="s">
        <v>4</v>
      </c>
      <c r="AS1" s="31" t="s">
        <v>163</v>
      </c>
      <c r="AT1" s="31" t="s">
        <v>5</v>
      </c>
      <c r="AV1" s="30" t="s">
        <v>34</v>
      </c>
      <c r="AW1" s="31" t="s">
        <v>4</v>
      </c>
      <c r="AX1" s="31" t="s">
        <v>163</v>
      </c>
      <c r="AY1" s="31" t="s">
        <v>5</v>
      </c>
      <c r="BA1" s="30" t="s">
        <v>50</v>
      </c>
      <c r="BB1" s="31" t="s">
        <v>4</v>
      </c>
      <c r="BC1" s="31" t="s">
        <v>163</v>
      </c>
      <c r="BD1" s="31" t="s">
        <v>5</v>
      </c>
      <c r="BF1" s="30" t="s">
        <v>35</v>
      </c>
      <c r="BG1" s="31" t="s">
        <v>4</v>
      </c>
      <c r="BH1" s="31" t="s">
        <v>163</v>
      </c>
      <c r="BI1" s="31" t="s">
        <v>5</v>
      </c>
      <c r="BK1" s="30" t="s">
        <v>51</v>
      </c>
      <c r="BL1" s="31" t="s">
        <v>4</v>
      </c>
      <c r="BM1" s="31" t="s">
        <v>163</v>
      </c>
      <c r="BN1" s="31" t="s">
        <v>5</v>
      </c>
      <c r="BP1" s="30" t="s">
        <v>66</v>
      </c>
      <c r="BQ1" s="31" t="s">
        <v>4</v>
      </c>
      <c r="BR1" s="31" t="s">
        <v>163</v>
      </c>
      <c r="BS1" s="31" t="s">
        <v>5</v>
      </c>
    </row>
    <row r="2" spans="3:71" ht="15.75" x14ac:dyDescent="0.25">
      <c r="C2" s="19" t="s">
        <v>38</v>
      </c>
      <c r="D2" s="20" t="s">
        <v>10</v>
      </c>
      <c r="E2" s="20">
        <v>202100171</v>
      </c>
      <c r="F2" s="21">
        <v>441.73500000000001</v>
      </c>
      <c r="H2" s="19" t="s">
        <v>23</v>
      </c>
      <c r="I2" s="20" t="s">
        <v>70</v>
      </c>
      <c r="J2" s="20"/>
      <c r="K2" s="27">
        <v>0.16597000000000001</v>
      </c>
      <c r="M2" s="19" t="s">
        <v>39</v>
      </c>
      <c r="N2" s="20" t="s">
        <v>46</v>
      </c>
      <c r="O2" s="20">
        <v>201700213</v>
      </c>
      <c r="P2" s="27"/>
      <c r="R2" s="19" t="s">
        <v>39</v>
      </c>
      <c r="S2" s="20" t="s">
        <v>165</v>
      </c>
      <c r="T2" s="20">
        <v>202200082</v>
      </c>
      <c r="U2" s="27">
        <v>799.29</v>
      </c>
      <c r="W2" s="19" t="s">
        <v>39</v>
      </c>
      <c r="X2" s="20" t="s">
        <v>46</v>
      </c>
      <c r="Y2" s="20">
        <v>202200054</v>
      </c>
      <c r="Z2" s="27">
        <v>569</v>
      </c>
      <c r="AB2" s="19" t="s">
        <v>43</v>
      </c>
      <c r="AC2" s="20" t="s">
        <v>42</v>
      </c>
      <c r="AD2" s="20">
        <v>202200110</v>
      </c>
      <c r="AE2" s="27">
        <v>2.8500000000000001E-2</v>
      </c>
      <c r="AG2" s="19" t="s">
        <v>52</v>
      </c>
      <c r="AH2" s="20" t="s">
        <v>67</v>
      </c>
      <c r="AI2" s="20">
        <v>202200100</v>
      </c>
      <c r="AJ2" s="27">
        <v>1808.94</v>
      </c>
      <c r="AL2" s="19"/>
      <c r="AM2" s="20"/>
      <c r="AN2" s="20"/>
      <c r="AO2" s="27"/>
      <c r="AQ2" s="19" t="s">
        <v>59</v>
      </c>
      <c r="AR2" s="20" t="s">
        <v>60</v>
      </c>
      <c r="AS2" s="20">
        <v>202100109</v>
      </c>
      <c r="AT2" s="27">
        <v>0.43</v>
      </c>
      <c r="AV2" s="19" t="s">
        <v>55</v>
      </c>
      <c r="AW2" s="20" t="s">
        <v>65</v>
      </c>
      <c r="AX2" s="20" t="s">
        <v>166</v>
      </c>
      <c r="AY2" s="27">
        <v>0.95</v>
      </c>
      <c r="BA2" s="19" t="s">
        <v>55</v>
      </c>
      <c r="BB2" s="20" t="s">
        <v>56</v>
      </c>
      <c r="BC2" s="20">
        <v>202100185</v>
      </c>
      <c r="BD2" s="27">
        <v>14.04</v>
      </c>
      <c r="BF2" s="19" t="s">
        <v>52</v>
      </c>
      <c r="BG2" s="20" t="s">
        <v>54</v>
      </c>
      <c r="BH2" s="20">
        <v>202200025</v>
      </c>
      <c r="BI2" s="27">
        <v>1034.8599999999999</v>
      </c>
      <c r="BK2" s="19" t="s">
        <v>52</v>
      </c>
      <c r="BL2" s="20" t="s">
        <v>53</v>
      </c>
      <c r="BM2" s="20">
        <v>202200200</v>
      </c>
      <c r="BN2" s="27">
        <v>195.97</v>
      </c>
      <c r="BP2" s="19"/>
      <c r="BQ2" s="20"/>
      <c r="BR2" s="20"/>
      <c r="BS2" s="27"/>
    </row>
    <row r="3" spans="3:71" ht="15.75" x14ac:dyDescent="0.25">
      <c r="C3" s="22" t="s">
        <v>6</v>
      </c>
      <c r="D3" s="23" t="s">
        <v>7</v>
      </c>
      <c r="E3" s="20">
        <v>202200106</v>
      </c>
      <c r="F3" s="24">
        <v>15.66</v>
      </c>
      <c r="H3" s="22" t="s">
        <v>24</v>
      </c>
      <c r="I3" s="23" t="s">
        <v>71</v>
      </c>
      <c r="J3" s="23"/>
      <c r="K3" s="28">
        <v>0.16597000000000001</v>
      </c>
      <c r="M3" s="22" t="s">
        <v>40</v>
      </c>
      <c r="N3" s="23" t="s">
        <v>41</v>
      </c>
      <c r="O3" s="23">
        <v>201700213</v>
      </c>
      <c r="P3" s="28">
        <v>3.7999999999999999E-2</v>
      </c>
      <c r="R3" s="22" t="s">
        <v>40</v>
      </c>
      <c r="S3" s="23" t="s">
        <v>41</v>
      </c>
      <c r="T3" s="23">
        <v>202200082</v>
      </c>
      <c r="U3" s="28">
        <v>3.85E-2</v>
      </c>
      <c r="W3" s="22" t="s">
        <v>40</v>
      </c>
      <c r="X3" s="23" t="s">
        <v>68</v>
      </c>
      <c r="Y3" s="23">
        <v>202200054</v>
      </c>
      <c r="Z3" s="28">
        <v>0.04</v>
      </c>
      <c r="AB3" s="22" t="s">
        <v>40</v>
      </c>
      <c r="AC3" s="23" t="s">
        <v>40</v>
      </c>
      <c r="AD3" s="23">
        <v>202200110</v>
      </c>
      <c r="AE3" s="28">
        <v>2.8500000000000001E-2</v>
      </c>
      <c r="AG3" s="34"/>
      <c r="AH3" s="35"/>
      <c r="AI3" s="35"/>
      <c r="AJ3" s="36"/>
      <c r="AL3" s="22"/>
      <c r="AM3" s="23"/>
      <c r="AN3" s="23"/>
      <c r="AO3" s="28"/>
      <c r="AQ3" s="22" t="s">
        <v>63</v>
      </c>
      <c r="AR3" s="23" t="s">
        <v>61</v>
      </c>
      <c r="AS3" s="23">
        <v>202100109</v>
      </c>
      <c r="AT3" s="28">
        <v>0.42</v>
      </c>
      <c r="AV3" s="34"/>
      <c r="AW3" s="35"/>
      <c r="AX3" s="35"/>
      <c r="AY3" s="36"/>
      <c r="BA3" s="34"/>
      <c r="BB3" s="35"/>
      <c r="BC3" s="35"/>
      <c r="BD3" s="36"/>
      <c r="BF3" s="34"/>
      <c r="BG3" s="35"/>
      <c r="BH3" s="35"/>
      <c r="BI3" s="36"/>
      <c r="BK3" s="34"/>
      <c r="BL3" s="35"/>
      <c r="BM3" s="35"/>
      <c r="BN3" s="36"/>
      <c r="BP3" s="22"/>
      <c r="BQ3" s="23"/>
      <c r="BR3" s="23"/>
      <c r="BS3" s="28"/>
    </row>
    <row r="4" spans="3:71" ht="15.75" x14ac:dyDescent="0.25">
      <c r="C4" s="22" t="s">
        <v>9</v>
      </c>
      <c r="D4" s="23" t="s">
        <v>8</v>
      </c>
      <c r="E4" s="20">
        <v>202200106</v>
      </c>
      <c r="F4" s="24">
        <v>31.32</v>
      </c>
      <c r="H4" s="25" t="s">
        <v>25</v>
      </c>
      <c r="I4" s="23" t="s">
        <v>72</v>
      </c>
      <c r="J4" s="23"/>
      <c r="K4" s="28">
        <v>0.16597000000000001</v>
      </c>
      <c r="M4" s="25" t="s">
        <v>44</v>
      </c>
      <c r="N4" s="23" t="s">
        <v>45</v>
      </c>
      <c r="O4" s="23">
        <v>201700213</v>
      </c>
      <c r="P4" s="28">
        <v>1.9199999999999998E-2</v>
      </c>
      <c r="R4" s="25" t="s">
        <v>44</v>
      </c>
      <c r="S4" s="23" t="s">
        <v>45</v>
      </c>
      <c r="T4" s="23">
        <v>202200082</v>
      </c>
      <c r="U4" s="28">
        <v>3.85E-2</v>
      </c>
      <c r="W4" s="34"/>
      <c r="X4" s="35"/>
      <c r="Y4" s="35"/>
      <c r="Z4" s="36"/>
      <c r="AB4" s="25" t="s">
        <v>44</v>
      </c>
      <c r="AC4" s="23" t="s">
        <v>45</v>
      </c>
      <c r="AD4" s="23">
        <v>202200110</v>
      </c>
      <c r="AE4" s="28">
        <v>2.8500000000000001E-2</v>
      </c>
      <c r="AG4" s="37"/>
      <c r="AH4" s="38"/>
      <c r="AI4" s="38"/>
      <c r="AJ4" s="39"/>
      <c r="AL4" s="25"/>
      <c r="AM4" s="23"/>
      <c r="AN4" s="23"/>
      <c r="AO4" s="28"/>
      <c r="AQ4" s="25" t="s">
        <v>64</v>
      </c>
      <c r="AR4" s="23" t="s">
        <v>62</v>
      </c>
      <c r="AS4" s="23">
        <v>202100109</v>
      </c>
      <c r="AT4" s="28">
        <v>0.4</v>
      </c>
      <c r="AV4" s="37"/>
      <c r="AW4" s="38"/>
      <c r="AX4" s="38"/>
      <c r="AY4" s="39"/>
      <c r="BA4" s="37"/>
      <c r="BB4" s="38"/>
      <c r="BC4" s="38"/>
      <c r="BD4" s="39"/>
      <c r="BF4" s="37"/>
      <c r="BG4" s="38"/>
      <c r="BH4" s="38"/>
      <c r="BI4" s="39"/>
      <c r="BK4" s="37"/>
      <c r="BL4" s="38"/>
      <c r="BM4" s="38"/>
      <c r="BN4" s="39"/>
      <c r="BP4" s="25"/>
      <c r="BQ4" s="23"/>
      <c r="BR4" s="23"/>
      <c r="BS4" s="28"/>
    </row>
    <row r="5" spans="3:71" ht="15.75" x14ac:dyDescent="0.25">
      <c r="C5" s="22" t="s">
        <v>13</v>
      </c>
      <c r="D5" s="23" t="s">
        <v>14</v>
      </c>
      <c r="E5" s="20">
        <v>202100171</v>
      </c>
      <c r="F5" s="24">
        <v>0.187</v>
      </c>
      <c r="H5" s="23" t="s">
        <v>74</v>
      </c>
      <c r="I5" s="23" t="s">
        <v>70</v>
      </c>
      <c r="J5" s="23"/>
      <c r="K5" s="28">
        <v>0.16597000000000001</v>
      </c>
      <c r="M5" s="23" t="s">
        <v>43</v>
      </c>
      <c r="N5" s="23" t="s">
        <v>42</v>
      </c>
      <c r="O5" s="23">
        <v>201700213</v>
      </c>
      <c r="P5" s="28">
        <v>1.9199999999999998E-2</v>
      </c>
      <c r="R5" s="23" t="s">
        <v>43</v>
      </c>
      <c r="S5" s="23" t="s">
        <v>42</v>
      </c>
      <c r="T5" s="23">
        <v>202200082</v>
      </c>
      <c r="U5" s="28">
        <v>3.85E-2</v>
      </c>
      <c r="W5" s="38"/>
      <c r="X5" s="38"/>
      <c r="Y5" s="38"/>
      <c r="Z5" s="39"/>
      <c r="AB5" s="23" t="s">
        <v>57</v>
      </c>
      <c r="AC5" s="23" t="s">
        <v>58</v>
      </c>
      <c r="AD5" s="23">
        <v>202200110</v>
      </c>
      <c r="AE5" s="28">
        <v>3.7999999999999999E-2</v>
      </c>
      <c r="AG5" s="38"/>
      <c r="AH5" s="38"/>
      <c r="AI5" s="38"/>
      <c r="AJ5" s="39"/>
      <c r="AL5" s="23"/>
      <c r="AM5" s="23"/>
      <c r="AN5" s="23"/>
      <c r="AO5" s="28"/>
      <c r="AQ5" s="35"/>
      <c r="AR5" s="35"/>
      <c r="AS5" s="35"/>
      <c r="AT5" s="36"/>
      <c r="AV5" s="38"/>
      <c r="AW5" s="38"/>
      <c r="AX5" s="38"/>
      <c r="AY5" s="39"/>
      <c r="BA5" s="38"/>
      <c r="BB5" s="38"/>
      <c r="BC5" s="38"/>
      <c r="BD5" s="39"/>
      <c r="BF5" s="38"/>
      <c r="BG5" s="38"/>
      <c r="BH5" s="38"/>
      <c r="BI5" s="39"/>
      <c r="BK5" s="38"/>
      <c r="BL5" s="38"/>
      <c r="BM5" s="38"/>
      <c r="BN5" s="39"/>
      <c r="BP5" s="23"/>
      <c r="BQ5" s="23"/>
      <c r="BR5" s="23"/>
      <c r="BS5" s="28"/>
    </row>
    <row r="6" spans="3:71" ht="15.75" x14ac:dyDescent="0.25">
      <c r="C6" s="22" t="s">
        <v>13</v>
      </c>
      <c r="D6" s="23" t="s">
        <v>15</v>
      </c>
      <c r="E6" s="20">
        <v>202100171</v>
      </c>
      <c r="F6" s="24">
        <v>0.22500000000000001</v>
      </c>
      <c r="H6" s="23" t="s">
        <v>69</v>
      </c>
      <c r="I6" s="23" t="s">
        <v>73</v>
      </c>
      <c r="J6" s="23"/>
      <c r="K6" s="28">
        <v>0.17779</v>
      </c>
      <c r="M6" s="35"/>
      <c r="N6" s="35"/>
      <c r="O6" s="35"/>
      <c r="P6" s="36"/>
      <c r="Q6" s="40"/>
      <c r="R6" s="35"/>
      <c r="S6" s="35"/>
      <c r="T6" s="35"/>
      <c r="U6" s="36"/>
      <c r="W6" s="38"/>
      <c r="X6" s="38"/>
      <c r="Y6" s="38"/>
      <c r="Z6" s="39"/>
      <c r="AB6" s="35"/>
      <c r="AC6" s="35"/>
      <c r="AD6" s="35"/>
      <c r="AE6" s="36"/>
      <c r="AG6" s="38"/>
      <c r="AH6" s="38"/>
      <c r="AI6" s="38"/>
      <c r="AJ6" s="39"/>
      <c r="AL6" s="23"/>
      <c r="AM6" s="23"/>
      <c r="AN6" s="23"/>
      <c r="AO6" s="28"/>
      <c r="AQ6" s="38"/>
      <c r="AR6" s="38"/>
      <c r="AS6" s="38"/>
      <c r="AT6" s="39"/>
      <c r="AV6" s="38"/>
      <c r="AW6" s="38"/>
      <c r="AX6" s="38"/>
      <c r="AY6" s="39"/>
      <c r="BA6" s="38"/>
      <c r="BB6" s="38"/>
      <c r="BC6" s="38"/>
      <c r="BD6" s="39"/>
      <c r="BF6" s="38"/>
      <c r="BG6" s="38"/>
      <c r="BH6" s="38"/>
      <c r="BI6" s="39"/>
      <c r="BK6" s="38"/>
      <c r="BL6" s="38"/>
      <c r="BM6" s="38"/>
      <c r="BN6" s="39"/>
      <c r="BP6" s="23"/>
      <c r="BQ6" s="23"/>
      <c r="BR6" s="23"/>
      <c r="BS6" s="28"/>
    </row>
    <row r="7" spans="3:71" ht="15.75" x14ac:dyDescent="0.25">
      <c r="C7" s="22" t="s">
        <v>16</v>
      </c>
      <c r="D7" s="23" t="s">
        <v>17</v>
      </c>
      <c r="E7" s="20">
        <v>202100171</v>
      </c>
      <c r="F7" s="24">
        <v>0.22500000000000001</v>
      </c>
      <c r="H7" s="23" t="s">
        <v>75</v>
      </c>
      <c r="I7" s="23" t="s">
        <v>76</v>
      </c>
      <c r="J7" s="23"/>
      <c r="K7" s="28">
        <v>0.17779</v>
      </c>
      <c r="M7" s="38"/>
      <c r="N7" s="38"/>
      <c r="O7" s="38"/>
      <c r="P7" s="39"/>
      <c r="Q7" s="40"/>
      <c r="R7" s="38"/>
      <c r="S7" s="38"/>
      <c r="T7" s="38"/>
      <c r="U7" s="39"/>
      <c r="W7" s="38"/>
      <c r="X7" s="38"/>
      <c r="Y7" s="38"/>
      <c r="Z7" s="39"/>
      <c r="AB7" s="38"/>
      <c r="AC7" s="38"/>
      <c r="AD7" s="38"/>
      <c r="AE7" s="39"/>
      <c r="AG7" s="38"/>
      <c r="AH7" s="38"/>
      <c r="AI7" s="38"/>
      <c r="AJ7" s="39"/>
      <c r="AL7" s="23"/>
      <c r="AM7" s="23"/>
      <c r="AN7" s="23"/>
      <c r="AO7" s="28"/>
      <c r="AQ7" s="38"/>
      <c r="AR7" s="38"/>
      <c r="AS7" s="38"/>
      <c r="AT7" s="39"/>
      <c r="AV7" s="38"/>
      <c r="AW7" s="38"/>
      <c r="AX7" s="38"/>
      <c r="AY7" s="39"/>
      <c r="BA7" s="38"/>
      <c r="BB7" s="38"/>
      <c r="BC7" s="38"/>
      <c r="BD7" s="39"/>
      <c r="BF7" s="38"/>
      <c r="BG7" s="38"/>
      <c r="BH7" s="38"/>
      <c r="BI7" s="39"/>
      <c r="BK7" s="38"/>
      <c r="BL7" s="38"/>
      <c r="BM7" s="38"/>
      <c r="BN7" s="39"/>
      <c r="BP7" s="23"/>
      <c r="BQ7" s="23"/>
      <c r="BR7" s="23"/>
      <c r="BS7" s="28"/>
    </row>
    <row r="8" spans="3:71" ht="15.75" x14ac:dyDescent="0.25">
      <c r="C8" s="22" t="s">
        <v>16</v>
      </c>
      <c r="D8" s="23" t="s">
        <v>18</v>
      </c>
      <c r="E8" s="20">
        <v>202100171</v>
      </c>
      <c r="F8" s="24">
        <v>0.26400000000000001</v>
      </c>
      <c r="H8" s="23" t="s">
        <v>77</v>
      </c>
      <c r="I8" s="23" t="s">
        <v>78</v>
      </c>
      <c r="J8" s="23"/>
      <c r="K8" s="28">
        <v>0.17779</v>
      </c>
      <c r="M8" s="38"/>
      <c r="N8" s="38"/>
      <c r="O8" s="38"/>
      <c r="P8" s="39"/>
      <c r="Q8" s="40"/>
      <c r="R8" s="38"/>
      <c r="S8" s="38"/>
      <c r="T8" s="38"/>
      <c r="U8" s="39"/>
      <c r="W8" s="38"/>
      <c r="X8" s="38"/>
      <c r="Y8" s="38"/>
      <c r="Z8" s="39"/>
      <c r="AB8" s="38"/>
      <c r="AC8" s="38"/>
      <c r="AD8" s="38"/>
      <c r="AE8" s="39"/>
      <c r="AG8" s="38"/>
      <c r="AH8" s="38"/>
      <c r="AI8" s="38"/>
      <c r="AJ8" s="39"/>
      <c r="AL8" s="23"/>
      <c r="AM8" s="23"/>
      <c r="AN8" s="23"/>
      <c r="AO8" s="28"/>
      <c r="AQ8" s="38"/>
      <c r="AR8" s="38"/>
      <c r="AS8" s="38"/>
      <c r="AT8" s="39"/>
      <c r="AV8" s="38"/>
      <c r="AW8" s="38"/>
      <c r="AX8" s="38"/>
      <c r="AY8" s="39"/>
      <c r="BA8" s="38"/>
      <c r="BB8" s="38"/>
      <c r="BC8" s="38"/>
      <c r="BD8" s="39"/>
      <c r="BF8" s="38"/>
      <c r="BG8" s="38"/>
      <c r="BH8" s="38"/>
      <c r="BI8" s="39"/>
      <c r="BK8" s="38"/>
      <c r="BL8" s="38"/>
      <c r="BM8" s="38"/>
      <c r="BN8" s="39"/>
      <c r="BP8" s="23"/>
      <c r="BQ8" s="23"/>
      <c r="BR8" s="23"/>
      <c r="BS8" s="28"/>
    </row>
    <row r="9" spans="3:71" ht="15.75" x14ac:dyDescent="0.25">
      <c r="C9" s="22" t="s">
        <v>19</v>
      </c>
      <c r="D9" s="23" t="s">
        <v>20</v>
      </c>
      <c r="E9" s="20">
        <v>202100171</v>
      </c>
      <c r="F9" s="24">
        <v>1.4</v>
      </c>
      <c r="H9" s="23" t="s">
        <v>79</v>
      </c>
      <c r="I9" s="23" t="s">
        <v>80</v>
      </c>
      <c r="J9" s="23"/>
      <c r="K9" s="28">
        <v>0.17779</v>
      </c>
      <c r="M9" s="38"/>
      <c r="N9" s="38"/>
      <c r="O9" s="38"/>
      <c r="P9" s="39"/>
      <c r="Q9" s="40"/>
      <c r="R9" s="38"/>
      <c r="S9" s="38"/>
      <c r="T9" s="38"/>
      <c r="U9" s="39"/>
      <c r="W9" s="38"/>
      <c r="X9" s="38"/>
      <c r="Y9" s="38"/>
      <c r="Z9" s="39"/>
      <c r="AB9" s="38"/>
      <c r="AC9" s="38"/>
      <c r="AD9" s="38"/>
      <c r="AE9" s="39"/>
      <c r="AG9" s="38"/>
      <c r="AH9" s="38"/>
      <c r="AI9" s="38"/>
      <c r="AJ9" s="39"/>
      <c r="AL9" s="23"/>
      <c r="AM9" s="23"/>
      <c r="AN9" s="23"/>
      <c r="AO9" s="28"/>
      <c r="AQ9" s="38"/>
      <c r="AR9" s="38"/>
      <c r="AS9" s="38"/>
      <c r="AT9" s="39"/>
      <c r="AV9" s="38"/>
      <c r="AW9" s="38"/>
      <c r="AX9" s="38"/>
      <c r="AY9" s="39"/>
      <c r="BA9" s="38"/>
      <c r="BB9" s="38"/>
      <c r="BC9" s="38"/>
      <c r="BD9" s="39"/>
      <c r="BF9" s="38"/>
      <c r="BG9" s="38"/>
      <c r="BH9" s="38"/>
      <c r="BI9" s="39"/>
      <c r="BK9" s="38"/>
      <c r="BL9" s="38"/>
      <c r="BM9" s="38"/>
      <c r="BN9" s="39"/>
      <c r="BP9" s="23"/>
      <c r="BQ9" s="23"/>
      <c r="BR9" s="23"/>
      <c r="BS9" s="28"/>
    </row>
    <row r="10" spans="3:71" ht="15.75" x14ac:dyDescent="0.25">
      <c r="C10" s="22" t="s">
        <v>21</v>
      </c>
      <c r="D10" s="23" t="s">
        <v>22</v>
      </c>
      <c r="E10" s="20">
        <v>202100171</v>
      </c>
      <c r="F10" s="24">
        <v>0.187</v>
      </c>
      <c r="H10" s="23" t="s">
        <v>81</v>
      </c>
      <c r="I10" s="23" t="s">
        <v>83</v>
      </c>
      <c r="J10" s="23"/>
      <c r="K10" s="28">
        <v>0.17779</v>
      </c>
      <c r="M10" s="38"/>
      <c r="N10" s="38"/>
      <c r="O10" s="38"/>
      <c r="P10" s="39"/>
      <c r="Q10" s="40"/>
      <c r="R10" s="38"/>
      <c r="S10" s="38"/>
      <c r="T10" s="38"/>
      <c r="U10" s="39"/>
      <c r="W10" s="38"/>
      <c r="X10" s="38"/>
      <c r="Y10" s="38"/>
      <c r="Z10" s="39"/>
      <c r="AB10" s="38"/>
      <c r="AC10" s="38"/>
      <c r="AD10" s="38"/>
      <c r="AE10" s="39"/>
      <c r="AG10" s="38"/>
      <c r="AH10" s="38"/>
      <c r="AI10" s="38"/>
      <c r="AJ10" s="39"/>
      <c r="AL10" s="23"/>
      <c r="AM10" s="23"/>
      <c r="AN10" s="23"/>
      <c r="AO10" s="28"/>
      <c r="AQ10" s="38"/>
      <c r="AR10" s="38"/>
      <c r="AS10" s="38"/>
      <c r="AT10" s="39"/>
      <c r="AV10" s="38"/>
      <c r="AW10" s="38"/>
      <c r="AX10" s="38"/>
      <c r="AY10" s="39"/>
      <c r="BA10" s="38"/>
      <c r="BB10" s="38"/>
      <c r="BC10" s="38"/>
      <c r="BD10" s="39"/>
      <c r="BF10" s="38"/>
      <c r="BG10" s="38"/>
      <c r="BH10" s="38"/>
      <c r="BI10" s="39"/>
      <c r="BK10" s="38"/>
      <c r="BL10" s="38"/>
      <c r="BM10" s="38"/>
      <c r="BN10" s="39"/>
      <c r="BP10" s="23"/>
      <c r="BQ10" s="23"/>
      <c r="BR10" s="23"/>
      <c r="BS10" s="28"/>
    </row>
    <row r="11" spans="3:71" ht="15.75" x14ac:dyDescent="0.25">
      <c r="C11" s="22" t="s">
        <v>21</v>
      </c>
      <c r="D11" s="23" t="s">
        <v>17</v>
      </c>
      <c r="E11" s="20">
        <v>202100171</v>
      </c>
      <c r="F11" s="24">
        <v>0.22500000000000001</v>
      </c>
      <c r="H11" s="23" t="s">
        <v>82</v>
      </c>
      <c r="I11" s="23" t="s">
        <v>73</v>
      </c>
      <c r="J11" s="23"/>
      <c r="K11" s="28">
        <v>0.17779</v>
      </c>
      <c r="M11" s="38"/>
      <c r="N11" s="38"/>
      <c r="O11" s="38"/>
      <c r="P11" s="39"/>
      <c r="Q11" s="40"/>
      <c r="R11" s="38"/>
      <c r="S11" s="38"/>
      <c r="T11" s="38"/>
      <c r="U11" s="39"/>
      <c r="W11" s="38"/>
      <c r="X11" s="38"/>
      <c r="Y11" s="38"/>
      <c r="Z11" s="39"/>
      <c r="AB11" s="38"/>
      <c r="AC11" s="38"/>
      <c r="AD11" s="38"/>
      <c r="AE11" s="39"/>
      <c r="AG11" s="38"/>
      <c r="AH11" s="38"/>
      <c r="AI11" s="38"/>
      <c r="AJ11" s="39"/>
      <c r="AL11" s="23"/>
      <c r="AM11" s="23"/>
      <c r="AN11" s="23"/>
      <c r="AO11" s="28"/>
      <c r="AQ11" s="38"/>
      <c r="AR11" s="38"/>
      <c r="AS11" s="38"/>
      <c r="AT11" s="39"/>
      <c r="AV11" s="38"/>
      <c r="AW11" s="38"/>
      <c r="AX11" s="38"/>
      <c r="AY11" s="39"/>
      <c r="BA11" s="38"/>
      <c r="BB11" s="38"/>
      <c r="BC11" s="38"/>
      <c r="BD11" s="39"/>
      <c r="BF11" s="38"/>
      <c r="BG11" s="38"/>
      <c r="BH11" s="38"/>
      <c r="BI11" s="39"/>
      <c r="BK11" s="38"/>
      <c r="BL11" s="38"/>
      <c r="BM11" s="38"/>
      <c r="BN11" s="39"/>
      <c r="BP11" s="23"/>
      <c r="BQ11" s="23"/>
      <c r="BR11" s="23"/>
      <c r="BS11" s="28"/>
    </row>
    <row r="12" spans="3:71" ht="15.75" x14ac:dyDescent="0.25">
      <c r="C12" s="22" t="s">
        <v>21</v>
      </c>
      <c r="D12" s="23" t="s">
        <v>18</v>
      </c>
      <c r="E12" s="20">
        <v>202100171</v>
      </c>
      <c r="F12" s="24">
        <v>0.26400000000000001</v>
      </c>
      <c r="H12" s="23" t="s">
        <v>84</v>
      </c>
      <c r="I12" s="23" t="s">
        <v>85</v>
      </c>
      <c r="J12" s="23"/>
      <c r="K12" s="28">
        <v>0.17779</v>
      </c>
      <c r="M12" s="38"/>
      <c r="N12" s="38"/>
      <c r="O12" s="38"/>
      <c r="P12" s="39"/>
      <c r="Q12" s="40"/>
      <c r="R12" s="38"/>
      <c r="S12" s="38"/>
      <c r="T12" s="38"/>
      <c r="U12" s="39"/>
      <c r="W12" s="38"/>
      <c r="X12" s="38"/>
      <c r="Y12" s="38"/>
      <c r="Z12" s="39"/>
      <c r="AB12" s="38"/>
      <c r="AC12" s="38"/>
      <c r="AD12" s="38"/>
      <c r="AE12" s="39"/>
      <c r="AG12" s="38"/>
      <c r="AH12" s="38"/>
      <c r="AI12" s="38"/>
      <c r="AJ12" s="39"/>
      <c r="AL12" s="23"/>
      <c r="AM12" s="23"/>
      <c r="AN12" s="23"/>
      <c r="AO12" s="28"/>
      <c r="AQ12" s="38"/>
      <c r="AR12" s="38"/>
      <c r="AS12" s="38"/>
      <c r="AT12" s="39"/>
      <c r="AV12" s="38"/>
      <c r="AW12" s="38"/>
      <c r="AX12" s="38"/>
      <c r="AY12" s="39"/>
      <c r="BA12" s="38"/>
      <c r="BB12" s="38"/>
      <c r="BC12" s="38"/>
      <c r="BD12" s="39"/>
      <c r="BF12" s="38"/>
      <c r="BG12" s="38"/>
      <c r="BH12" s="38"/>
      <c r="BI12" s="39"/>
      <c r="BK12" s="38"/>
      <c r="BL12" s="38"/>
      <c r="BM12" s="38"/>
      <c r="BN12" s="39"/>
      <c r="BP12" s="23"/>
      <c r="BQ12" s="23"/>
      <c r="BR12" s="23"/>
      <c r="BS12" s="28"/>
    </row>
    <row r="13" spans="3:71" ht="15.75" x14ac:dyDescent="0.25">
      <c r="C13" s="25" t="s">
        <v>11</v>
      </c>
      <c r="D13" s="23" t="s">
        <v>12</v>
      </c>
      <c r="E13" s="20">
        <v>202100171</v>
      </c>
      <c r="F13" s="24">
        <v>1.04</v>
      </c>
      <c r="H13" s="23" t="s">
        <v>86</v>
      </c>
      <c r="I13" s="23" t="s">
        <v>89</v>
      </c>
      <c r="J13" s="23"/>
      <c r="K13" s="28">
        <v>0.18972</v>
      </c>
      <c r="M13" s="38"/>
      <c r="N13" s="38"/>
      <c r="O13" s="38"/>
      <c r="P13" s="39"/>
      <c r="Q13" s="40"/>
      <c r="R13" s="38"/>
      <c r="S13" s="38"/>
      <c r="T13" s="38"/>
      <c r="U13" s="39"/>
      <c r="W13" s="38"/>
      <c r="X13" s="38"/>
      <c r="Y13" s="38"/>
      <c r="Z13" s="39"/>
      <c r="AB13" s="38"/>
      <c r="AC13" s="38"/>
      <c r="AD13" s="38"/>
      <c r="AE13" s="39"/>
      <c r="AG13" s="38"/>
      <c r="AH13" s="38"/>
      <c r="AI13" s="38"/>
      <c r="AJ13" s="39"/>
      <c r="AL13" s="23"/>
      <c r="AM13" s="23"/>
      <c r="AN13" s="23"/>
      <c r="AO13" s="28"/>
      <c r="AQ13" s="38"/>
      <c r="AR13" s="38"/>
      <c r="AS13" s="38"/>
      <c r="AT13" s="39"/>
      <c r="AV13" s="38"/>
      <c r="AW13" s="38"/>
      <c r="AX13" s="38"/>
      <c r="AY13" s="39"/>
      <c r="BA13" s="38"/>
      <c r="BB13" s="38"/>
      <c r="BC13" s="38"/>
      <c r="BD13" s="39"/>
      <c r="BF13" s="38"/>
      <c r="BG13" s="38"/>
      <c r="BH13" s="38"/>
      <c r="BI13" s="39"/>
      <c r="BK13" s="38"/>
      <c r="BL13" s="38"/>
      <c r="BM13" s="38"/>
      <c r="BN13" s="39"/>
      <c r="BP13" s="23"/>
      <c r="BQ13" s="23"/>
      <c r="BR13" s="23"/>
      <c r="BS13" s="28"/>
    </row>
    <row r="14" spans="3:71" ht="15.75" x14ac:dyDescent="0.25">
      <c r="C14" s="35"/>
      <c r="D14" s="35"/>
      <c r="E14" s="35"/>
      <c r="F14" s="41"/>
      <c r="H14" s="23" t="s">
        <v>87</v>
      </c>
      <c r="I14" s="23" t="s">
        <v>90</v>
      </c>
      <c r="J14" s="23"/>
      <c r="K14" s="28">
        <v>0.18972</v>
      </c>
      <c r="M14" s="38"/>
      <c r="N14" s="38"/>
      <c r="O14" s="38"/>
      <c r="P14" s="39"/>
      <c r="Q14" s="40"/>
      <c r="R14" s="38"/>
      <c r="S14" s="38"/>
      <c r="T14" s="38"/>
      <c r="U14" s="39"/>
      <c r="W14" s="38"/>
      <c r="X14" s="38"/>
      <c r="Y14" s="38"/>
      <c r="Z14" s="39"/>
      <c r="AB14" s="38"/>
      <c r="AC14" s="38"/>
      <c r="AD14" s="38"/>
      <c r="AE14" s="39"/>
      <c r="AG14" s="38"/>
      <c r="AH14" s="38"/>
      <c r="AI14" s="38"/>
      <c r="AJ14" s="39"/>
      <c r="AL14" s="23"/>
      <c r="AM14" s="23"/>
      <c r="AN14" s="23"/>
      <c r="AO14" s="28"/>
      <c r="AQ14" s="38"/>
      <c r="AR14" s="38"/>
      <c r="AS14" s="38"/>
      <c r="AT14" s="39"/>
      <c r="AV14" s="38"/>
      <c r="AW14" s="38"/>
      <c r="AX14" s="38"/>
      <c r="AY14" s="39"/>
      <c r="BA14" s="38"/>
      <c r="BB14" s="38"/>
      <c r="BC14" s="38"/>
      <c r="BD14" s="39"/>
      <c r="BF14" s="38"/>
      <c r="BG14" s="38"/>
      <c r="BH14" s="38"/>
      <c r="BI14" s="39"/>
      <c r="BK14" s="38"/>
      <c r="BL14" s="38"/>
      <c r="BM14" s="38"/>
      <c r="BN14" s="39"/>
      <c r="BP14" s="23"/>
      <c r="BQ14" s="23"/>
      <c r="BR14" s="23"/>
      <c r="BS14" s="28"/>
    </row>
    <row r="15" spans="3:71" ht="15.75" x14ac:dyDescent="0.25">
      <c r="C15" s="38"/>
      <c r="D15" s="38"/>
      <c r="E15" s="38"/>
      <c r="F15" s="42"/>
      <c r="H15" s="26" t="s">
        <v>88</v>
      </c>
      <c r="I15" s="23" t="s">
        <v>91</v>
      </c>
      <c r="J15" s="23"/>
      <c r="K15" s="28">
        <v>0.18972</v>
      </c>
      <c r="M15" s="38"/>
      <c r="N15" s="38"/>
      <c r="O15" s="38"/>
      <c r="P15" s="39"/>
      <c r="Q15" s="40"/>
      <c r="R15" s="38"/>
      <c r="S15" s="38"/>
      <c r="T15" s="38"/>
      <c r="U15" s="39"/>
      <c r="W15" s="38"/>
      <c r="X15" s="38"/>
      <c r="Y15" s="38"/>
      <c r="Z15" s="39"/>
      <c r="AB15" s="38"/>
      <c r="AC15" s="38"/>
      <c r="AD15" s="38"/>
      <c r="AE15" s="39"/>
      <c r="AG15" s="38"/>
      <c r="AH15" s="38"/>
      <c r="AI15" s="38"/>
      <c r="AJ15" s="39"/>
      <c r="AL15" s="26"/>
      <c r="AM15" s="26"/>
      <c r="AN15" s="26"/>
      <c r="AO15" s="29"/>
      <c r="AQ15" s="38"/>
      <c r="AR15" s="38"/>
      <c r="AS15" s="38"/>
      <c r="AT15" s="39"/>
      <c r="AV15" s="38"/>
      <c r="AW15" s="38"/>
      <c r="AX15" s="38"/>
      <c r="AY15" s="39"/>
      <c r="BA15" s="38"/>
      <c r="BB15" s="38"/>
      <c r="BC15" s="38"/>
      <c r="BD15" s="39"/>
      <c r="BF15" s="38"/>
      <c r="BG15" s="38"/>
      <c r="BH15" s="38"/>
      <c r="BI15" s="39"/>
      <c r="BK15" s="38"/>
      <c r="BL15" s="38"/>
      <c r="BM15" s="38"/>
      <c r="BN15" s="39"/>
      <c r="BP15" s="26"/>
      <c r="BQ15" s="26"/>
      <c r="BR15" s="26"/>
      <c r="BS15" s="29"/>
    </row>
    <row r="16" spans="3:71" ht="15.75" x14ac:dyDescent="0.25">
      <c r="H16" s="26" t="s">
        <v>92</v>
      </c>
      <c r="I16" s="23" t="s">
        <v>96</v>
      </c>
      <c r="J16" s="23"/>
      <c r="K16" s="28">
        <v>0.16597000000000001</v>
      </c>
    </row>
    <row r="17" spans="8:11" ht="15.75" x14ac:dyDescent="0.25">
      <c r="H17" s="26" t="s">
        <v>94</v>
      </c>
      <c r="I17" s="23" t="s">
        <v>97</v>
      </c>
      <c r="J17" s="23"/>
      <c r="K17" s="28">
        <v>0.16597000000000001</v>
      </c>
    </row>
    <row r="18" spans="8:11" ht="15.75" x14ac:dyDescent="0.25">
      <c r="H18" s="26" t="s">
        <v>93</v>
      </c>
      <c r="I18" s="23" t="s">
        <v>98</v>
      </c>
      <c r="J18" s="23"/>
      <c r="K18" s="28">
        <v>0.16597000000000001</v>
      </c>
    </row>
    <row r="19" spans="8:11" ht="15.75" x14ac:dyDescent="0.25">
      <c r="H19" s="26" t="s">
        <v>95</v>
      </c>
      <c r="I19" s="23" t="s">
        <v>96</v>
      </c>
      <c r="J19" s="23"/>
      <c r="K19" s="28">
        <v>0.16597000000000001</v>
      </c>
    </row>
    <row r="20" spans="8:11" ht="15.75" x14ac:dyDescent="0.25">
      <c r="H20" s="26" t="s">
        <v>99</v>
      </c>
      <c r="I20" s="23" t="s">
        <v>105</v>
      </c>
      <c r="J20" s="23"/>
      <c r="K20" s="28">
        <v>0.19</v>
      </c>
    </row>
    <row r="21" spans="8:11" ht="15.75" x14ac:dyDescent="0.25">
      <c r="H21" s="26" t="s">
        <v>100</v>
      </c>
      <c r="I21" s="23" t="s">
        <v>106</v>
      </c>
      <c r="J21" s="23"/>
      <c r="K21" s="28">
        <v>0.19</v>
      </c>
    </row>
    <row r="22" spans="8:11" ht="15.75" x14ac:dyDescent="0.25">
      <c r="H22" s="26" t="s">
        <v>101</v>
      </c>
      <c r="I22" s="23" t="s">
        <v>107</v>
      </c>
      <c r="J22" s="23"/>
      <c r="K22" s="28">
        <v>0.19</v>
      </c>
    </row>
    <row r="23" spans="8:11" ht="15.75" x14ac:dyDescent="0.25">
      <c r="H23" s="26" t="s">
        <v>102</v>
      </c>
      <c r="I23" s="23" t="s">
        <v>108</v>
      </c>
      <c r="J23" s="23"/>
      <c r="K23" s="28">
        <v>0.19</v>
      </c>
    </row>
    <row r="24" spans="8:11" ht="15.75" x14ac:dyDescent="0.25">
      <c r="H24" s="26" t="s">
        <v>103</v>
      </c>
      <c r="I24" s="23" t="s">
        <v>109</v>
      </c>
      <c r="J24" s="23"/>
      <c r="K24" s="28">
        <v>0.19</v>
      </c>
    </row>
    <row r="25" spans="8:11" ht="15.75" x14ac:dyDescent="0.25">
      <c r="H25" s="26" t="s">
        <v>104</v>
      </c>
      <c r="I25" s="23" t="s">
        <v>110</v>
      </c>
      <c r="J25" s="23"/>
      <c r="K25" s="28">
        <v>0.19</v>
      </c>
    </row>
    <row r="26" spans="8:11" ht="15.75" x14ac:dyDescent="0.25">
      <c r="H26" s="26" t="s">
        <v>111</v>
      </c>
      <c r="I26" s="23" t="s">
        <v>183</v>
      </c>
      <c r="J26" s="23"/>
      <c r="K26" s="28">
        <v>0.16597000000000001</v>
      </c>
    </row>
    <row r="27" spans="8:11" ht="15.75" x14ac:dyDescent="0.25">
      <c r="H27" s="26" t="s">
        <v>112</v>
      </c>
      <c r="I27" s="23" t="s">
        <v>184</v>
      </c>
      <c r="J27" s="23"/>
      <c r="K27" s="28">
        <v>0.16597000000000001</v>
      </c>
    </row>
    <row r="28" spans="8:11" ht="15.75" x14ac:dyDescent="0.25">
      <c r="H28" s="26" t="s">
        <v>113</v>
      </c>
      <c r="I28" s="23" t="s">
        <v>185</v>
      </c>
      <c r="J28" s="23"/>
      <c r="K28" s="28">
        <v>0.16597000000000001</v>
      </c>
    </row>
    <row r="29" spans="8:11" ht="15.75" x14ac:dyDescent="0.25">
      <c r="H29" s="26" t="s">
        <v>114</v>
      </c>
      <c r="I29" s="23" t="s">
        <v>183</v>
      </c>
      <c r="J29" s="23"/>
      <c r="K29" s="28">
        <v>0.16597000000000001</v>
      </c>
    </row>
    <row r="30" spans="8:11" ht="15.75" x14ac:dyDescent="0.25">
      <c r="H30" s="26" t="s">
        <v>115</v>
      </c>
      <c r="I30" s="23" t="s">
        <v>186</v>
      </c>
      <c r="J30" s="23"/>
      <c r="K30" s="28">
        <v>4.274E-2</v>
      </c>
    </row>
    <row r="31" spans="8:11" ht="15.75" x14ac:dyDescent="0.25">
      <c r="H31" s="26" t="s">
        <v>116</v>
      </c>
      <c r="I31" s="23" t="s">
        <v>187</v>
      </c>
      <c r="J31" s="23"/>
      <c r="K31" s="28">
        <v>4.274E-2</v>
      </c>
    </row>
    <row r="32" spans="8:11" ht="15.75" x14ac:dyDescent="0.25">
      <c r="H32" s="26" t="s">
        <v>117</v>
      </c>
      <c r="I32" s="23" t="s">
        <v>188</v>
      </c>
      <c r="J32" s="23"/>
      <c r="K32" s="28">
        <v>4.274E-2</v>
      </c>
    </row>
    <row r="33" spans="8:11" ht="15.75" x14ac:dyDescent="0.25">
      <c r="H33" s="26" t="s">
        <v>118</v>
      </c>
      <c r="I33" s="23" t="s">
        <v>122</v>
      </c>
      <c r="J33" s="23"/>
      <c r="K33" s="28">
        <v>0.17779</v>
      </c>
    </row>
    <row r="34" spans="8:11" ht="15.75" x14ac:dyDescent="0.25">
      <c r="H34" s="26" t="s">
        <v>119</v>
      </c>
      <c r="I34" s="23" t="s">
        <v>123</v>
      </c>
      <c r="J34" s="23"/>
      <c r="K34" s="28">
        <v>0.17779</v>
      </c>
    </row>
    <row r="35" spans="8:11" ht="15.75" x14ac:dyDescent="0.25">
      <c r="H35" s="26" t="s">
        <v>120</v>
      </c>
      <c r="I35" s="23" t="s">
        <v>124</v>
      </c>
      <c r="J35" s="23"/>
      <c r="K35" s="28">
        <v>0.17779</v>
      </c>
    </row>
    <row r="36" spans="8:11" ht="15.75" x14ac:dyDescent="0.25">
      <c r="H36" s="26" t="s">
        <v>121</v>
      </c>
      <c r="I36" s="23" t="s">
        <v>122</v>
      </c>
      <c r="J36" s="23"/>
      <c r="K36" s="28">
        <v>0.17779</v>
      </c>
    </row>
    <row r="37" spans="8:11" ht="15.75" x14ac:dyDescent="0.25">
      <c r="H37" s="26" t="s">
        <v>125</v>
      </c>
      <c r="I37" s="23" t="s">
        <v>134</v>
      </c>
      <c r="J37" s="23"/>
      <c r="K37" s="28">
        <v>0.16597000000000001</v>
      </c>
    </row>
    <row r="38" spans="8:11" ht="15.75" x14ac:dyDescent="0.25">
      <c r="H38" s="26" t="s">
        <v>126</v>
      </c>
      <c r="I38" s="23" t="s">
        <v>136</v>
      </c>
      <c r="J38" s="23"/>
      <c r="K38" s="28">
        <v>0.16597000000000001</v>
      </c>
    </row>
    <row r="39" spans="8:11" ht="15.75" x14ac:dyDescent="0.25">
      <c r="H39" s="26" t="s">
        <v>127</v>
      </c>
      <c r="I39" s="23" t="s">
        <v>137</v>
      </c>
      <c r="J39" s="23"/>
      <c r="K39" s="28">
        <v>0.18972</v>
      </c>
    </row>
    <row r="40" spans="8:11" ht="15.75" x14ac:dyDescent="0.25">
      <c r="H40" s="26" t="s">
        <v>128</v>
      </c>
      <c r="I40" s="23" t="s">
        <v>138</v>
      </c>
      <c r="J40" s="23"/>
      <c r="K40" s="28">
        <v>0.18972</v>
      </c>
    </row>
    <row r="41" spans="8:11" ht="15.75" x14ac:dyDescent="0.25">
      <c r="H41" s="26" t="s">
        <v>129</v>
      </c>
      <c r="I41" s="23" t="s">
        <v>139</v>
      </c>
      <c r="J41" s="23"/>
      <c r="K41" s="28">
        <v>0.18972</v>
      </c>
    </row>
    <row r="42" spans="8:11" ht="15.75" x14ac:dyDescent="0.25">
      <c r="H42" s="26" t="s">
        <v>130</v>
      </c>
      <c r="I42" s="23" t="s">
        <v>134</v>
      </c>
      <c r="J42" s="23"/>
      <c r="K42" s="28">
        <v>0.18972</v>
      </c>
    </row>
    <row r="43" spans="8:11" ht="15.75" x14ac:dyDescent="0.25">
      <c r="H43" s="26" t="s">
        <v>131</v>
      </c>
      <c r="I43" s="23" t="s">
        <v>140</v>
      </c>
      <c r="J43" s="23"/>
      <c r="K43" s="28">
        <v>0.16597000000000001</v>
      </c>
    </row>
    <row r="44" spans="8:11" ht="15.75" x14ac:dyDescent="0.25">
      <c r="H44" s="26" t="s">
        <v>132</v>
      </c>
      <c r="I44" s="23" t="s">
        <v>134</v>
      </c>
      <c r="J44" s="23"/>
      <c r="K44" s="28">
        <v>0.18972</v>
      </c>
    </row>
    <row r="45" spans="8:11" ht="15.75" x14ac:dyDescent="0.25">
      <c r="H45" s="26" t="s">
        <v>133</v>
      </c>
      <c r="I45" s="23" t="s">
        <v>134</v>
      </c>
      <c r="J45" s="23"/>
      <c r="K45" s="28">
        <v>0.18972</v>
      </c>
    </row>
    <row r="46" spans="8:11" ht="15.75" x14ac:dyDescent="0.25">
      <c r="H46" s="26" t="s">
        <v>141</v>
      </c>
      <c r="I46" s="23" t="s">
        <v>135</v>
      </c>
      <c r="J46" s="23"/>
      <c r="K46" s="28">
        <v>0.20155000000000001</v>
      </c>
    </row>
    <row r="47" spans="8:11" ht="15.75" x14ac:dyDescent="0.25">
      <c r="H47" s="26" t="s">
        <v>142</v>
      </c>
      <c r="I47" s="23" t="s">
        <v>144</v>
      </c>
      <c r="J47" s="23"/>
      <c r="K47" s="28">
        <v>0.20155000000000001</v>
      </c>
    </row>
    <row r="48" spans="8:11" ht="15.75" x14ac:dyDescent="0.25">
      <c r="H48" s="26" t="s">
        <v>143</v>
      </c>
      <c r="I48" s="23" t="s">
        <v>145</v>
      </c>
      <c r="J48" s="23"/>
      <c r="K48" s="28">
        <v>0.20155000000000001</v>
      </c>
    </row>
    <row r="49" spans="8:11" ht="15.75" x14ac:dyDescent="0.25">
      <c r="H49" s="26" t="s">
        <v>146</v>
      </c>
      <c r="I49" s="23"/>
      <c r="J49" s="23"/>
      <c r="K49" s="28">
        <v>0.18972</v>
      </c>
    </row>
    <row r="50" spans="8:11" ht="15.75" x14ac:dyDescent="0.25">
      <c r="H50" s="26" t="s">
        <v>147</v>
      </c>
      <c r="I50" s="23"/>
      <c r="J50" s="23"/>
      <c r="K50" s="28">
        <v>0.16597000000000001</v>
      </c>
    </row>
    <row r="51" spans="8:11" ht="15.75" x14ac:dyDescent="0.25">
      <c r="H51" s="26" t="s">
        <v>148</v>
      </c>
      <c r="I51" s="23"/>
      <c r="J51" s="23"/>
      <c r="K51" s="28">
        <v>0.18972</v>
      </c>
    </row>
    <row r="52" spans="8:11" ht="15.75" x14ac:dyDescent="0.25">
      <c r="H52" s="26" t="s">
        <v>149</v>
      </c>
      <c r="I52" s="23"/>
      <c r="J52" s="23"/>
      <c r="K52" s="28">
        <v>0.13048999999999999</v>
      </c>
    </row>
    <row r="53" spans="8:11" ht="15.75" x14ac:dyDescent="0.25">
      <c r="H53" s="26" t="s">
        <v>150</v>
      </c>
      <c r="I53" s="23"/>
      <c r="J53" s="23"/>
      <c r="K53" s="28">
        <v>0.17779</v>
      </c>
    </row>
    <row r="54" spans="8:11" ht="15.75" x14ac:dyDescent="0.25">
      <c r="H54" s="26" t="s">
        <v>151</v>
      </c>
      <c r="I54" s="23"/>
      <c r="J54" s="23"/>
      <c r="K54" s="28">
        <v>0.13048999999999999</v>
      </c>
    </row>
    <row r="55" spans="8:11" ht="15.75" x14ac:dyDescent="0.25">
      <c r="H55" s="26" t="s">
        <v>152</v>
      </c>
      <c r="I55" s="23"/>
      <c r="J55" s="23"/>
      <c r="K55" s="28">
        <v>0.17779</v>
      </c>
    </row>
    <row r="56" spans="8:11" ht="15.75" x14ac:dyDescent="0.25">
      <c r="H56" s="26" t="s">
        <v>153</v>
      </c>
      <c r="I56" s="23" t="s">
        <v>159</v>
      </c>
      <c r="J56" s="23"/>
      <c r="K56" s="28">
        <v>0.55511999999999995</v>
      </c>
    </row>
    <row r="57" spans="8:11" ht="15.75" x14ac:dyDescent="0.25">
      <c r="H57" s="26" t="s">
        <v>154</v>
      </c>
      <c r="I57" s="23" t="s">
        <v>159</v>
      </c>
      <c r="J57" s="23"/>
      <c r="K57" s="28">
        <v>0.55511999999999995</v>
      </c>
    </row>
    <row r="58" spans="8:11" ht="15.75" x14ac:dyDescent="0.25">
      <c r="H58" s="26" t="s">
        <v>155</v>
      </c>
      <c r="I58" s="23" t="s">
        <v>160</v>
      </c>
      <c r="J58" s="23"/>
      <c r="K58" s="28">
        <v>0.55511999999999995</v>
      </c>
    </row>
    <row r="59" spans="8:11" ht="15.75" x14ac:dyDescent="0.25">
      <c r="H59" s="26" t="s">
        <v>156</v>
      </c>
      <c r="I59" s="23" t="s">
        <v>160</v>
      </c>
      <c r="J59" s="23"/>
      <c r="K59" s="28">
        <v>0.55511999999999995</v>
      </c>
    </row>
    <row r="60" spans="8:11" ht="15.75" x14ac:dyDescent="0.25">
      <c r="H60" s="26" t="s">
        <v>157</v>
      </c>
      <c r="I60" s="23" t="s">
        <v>161</v>
      </c>
      <c r="J60" s="23"/>
      <c r="K60" s="28">
        <v>0.55511999999999995</v>
      </c>
    </row>
    <row r="61" spans="8:11" ht="15.75" x14ac:dyDescent="0.25">
      <c r="H61" s="26" t="s">
        <v>158</v>
      </c>
      <c r="I61" s="23" t="s">
        <v>161</v>
      </c>
      <c r="J61" s="23"/>
      <c r="K61" s="28">
        <v>0.55511999999999995</v>
      </c>
    </row>
    <row r="62" spans="8:11" ht="15.75" x14ac:dyDescent="0.25">
      <c r="H62" s="26" t="s">
        <v>162</v>
      </c>
      <c r="I62" s="23"/>
      <c r="J62" s="23"/>
      <c r="K62" s="28">
        <v>4.9000000000000002E-2</v>
      </c>
    </row>
  </sheetData>
  <sheetProtection insertRows="0"/>
  <pageMargins left="0.7" right="0.7" top="0.75" bottom="0.75" header="0.3" footer="0.3"/>
  <pageSetup paperSize="9" orientation="portrait" horizontalDpi="4294967293" verticalDpi="4294967293" r:id="rId1"/>
  <tableParts count="1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I16"/>
  <sheetViews>
    <sheetView workbookViewId="0"/>
  </sheetViews>
  <sheetFormatPr baseColWidth="10" defaultRowHeight="15" x14ac:dyDescent="0.25"/>
  <cols>
    <col min="2" max="2" width="22.85546875" customWidth="1"/>
  </cols>
  <sheetData>
    <row r="2" spans="2:9" x14ac:dyDescent="0.25">
      <c r="B2" s="4" t="s">
        <v>36</v>
      </c>
      <c r="E2" s="4" t="s">
        <v>167</v>
      </c>
    </row>
    <row r="3" spans="2:9" x14ac:dyDescent="0.25">
      <c r="B3" s="3" t="s">
        <v>27</v>
      </c>
      <c r="E3" s="3" t="s">
        <v>168</v>
      </c>
      <c r="H3" s="44"/>
      <c r="I3">
        <v>65535</v>
      </c>
    </row>
    <row r="4" spans="2:9" x14ac:dyDescent="0.25">
      <c r="B4" s="3" t="s">
        <v>28</v>
      </c>
      <c r="E4" s="3" t="s">
        <v>169</v>
      </c>
      <c r="H4" s="45"/>
      <c r="I4">
        <v>49407</v>
      </c>
    </row>
    <row r="5" spans="2:9" x14ac:dyDescent="0.25">
      <c r="B5" s="3" t="s">
        <v>29</v>
      </c>
      <c r="E5" s="3" t="s">
        <v>170</v>
      </c>
      <c r="H5" s="46"/>
      <c r="I5">
        <v>255</v>
      </c>
    </row>
    <row r="6" spans="2:9" x14ac:dyDescent="0.25">
      <c r="B6" s="3" t="s">
        <v>30</v>
      </c>
      <c r="E6" s="3" t="s">
        <v>171</v>
      </c>
      <c r="H6" s="47"/>
      <c r="I6">
        <v>192</v>
      </c>
    </row>
    <row r="7" spans="2:9" x14ac:dyDescent="0.25">
      <c r="B7" s="3" t="s">
        <v>31</v>
      </c>
      <c r="E7" s="3" t="s">
        <v>172</v>
      </c>
      <c r="H7" s="49"/>
      <c r="I7">
        <v>15773696</v>
      </c>
    </row>
    <row r="8" spans="2:9" x14ac:dyDescent="0.25">
      <c r="B8" s="3" t="s">
        <v>48</v>
      </c>
      <c r="E8" s="3" t="s">
        <v>173</v>
      </c>
      <c r="H8" s="50"/>
      <c r="I8">
        <v>12611584</v>
      </c>
    </row>
    <row r="9" spans="2:9" x14ac:dyDescent="0.25">
      <c r="B9" s="3" t="s">
        <v>49</v>
      </c>
      <c r="E9" s="3" t="s">
        <v>174</v>
      </c>
      <c r="H9" s="51"/>
      <c r="I9">
        <v>10498160</v>
      </c>
    </row>
    <row r="10" spans="2:9" x14ac:dyDescent="0.25">
      <c r="B10" s="3" t="s">
        <v>32</v>
      </c>
      <c r="E10" s="3" t="s">
        <v>175</v>
      </c>
      <c r="H10" s="52"/>
      <c r="I10">
        <v>5287936</v>
      </c>
    </row>
    <row r="11" spans="2:9" x14ac:dyDescent="0.25">
      <c r="B11" s="3" t="s">
        <v>33</v>
      </c>
      <c r="E11" s="3" t="s">
        <v>176</v>
      </c>
      <c r="H11" s="53"/>
      <c r="I11">
        <v>9359529</v>
      </c>
    </row>
    <row r="12" spans="2:9" x14ac:dyDescent="0.25">
      <c r="B12" s="3" t="s">
        <v>34</v>
      </c>
      <c r="E12" s="3" t="s">
        <v>177</v>
      </c>
      <c r="H12" s="48"/>
      <c r="I12">
        <v>6968388</v>
      </c>
    </row>
    <row r="13" spans="2:9" x14ac:dyDescent="0.25">
      <c r="B13" s="3" t="s">
        <v>50</v>
      </c>
      <c r="E13" s="3" t="s">
        <v>178</v>
      </c>
      <c r="H13" s="54"/>
      <c r="I13">
        <v>14998742</v>
      </c>
    </row>
    <row r="14" spans="2:9" x14ac:dyDescent="0.25">
      <c r="B14" s="3" t="s">
        <v>35</v>
      </c>
      <c r="E14" s="3" t="s">
        <v>179</v>
      </c>
      <c r="H14" s="55"/>
      <c r="I14">
        <v>46</v>
      </c>
    </row>
    <row r="15" spans="2:9" x14ac:dyDescent="0.25">
      <c r="B15" s="3" t="s">
        <v>51</v>
      </c>
    </row>
    <row r="16" spans="2:9" x14ac:dyDescent="0.25">
      <c r="B16" s="3" t="s">
        <v>66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0.39997558519241921"/>
  </sheetPr>
  <dimension ref="C1:O38"/>
  <sheetViews>
    <sheetView zoomScale="90" zoomScaleNormal="90" workbookViewId="0">
      <selection activeCell="C2" sqref="C2:O2"/>
    </sheetView>
  </sheetViews>
  <sheetFormatPr baseColWidth="10" defaultColWidth="11.5703125" defaultRowHeight="15" x14ac:dyDescent="0.25"/>
  <cols>
    <col min="1" max="2" width="2.7109375" style="1" customWidth="1"/>
    <col min="3" max="4" width="15.570312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3.42578125" style="1" bestFit="1" customWidth="1"/>
    <col min="16" max="16384" width="11.5703125" style="1"/>
  </cols>
  <sheetData>
    <row r="1" spans="3:15" ht="9.9499999999999993" customHeight="1" thickBot="1" x14ac:dyDescent="0.3"/>
    <row r="2" spans="3:15" ht="32.450000000000003" customHeight="1" thickBot="1" x14ac:dyDescent="0.3">
      <c r="C2" s="89" t="s">
        <v>3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1"/>
    </row>
    <row r="3" spans="3:15" ht="9.9499999999999993" customHeight="1" thickBot="1" x14ac:dyDescent="0.3"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3:15" ht="32.450000000000003" customHeight="1" thickBot="1" x14ac:dyDescent="0.3">
      <c r="C4" s="89" t="s">
        <v>179</v>
      </c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1"/>
    </row>
    <row r="5" spans="3:15" ht="9.9499999999999993" customHeight="1" x14ac:dyDescent="0.25"/>
    <row r="6" spans="3:15" ht="9.9499999999999993" customHeight="1" thickBot="1" x14ac:dyDescent="0.3"/>
    <row r="7" spans="3:15" s="2" customFormat="1" ht="16.5" thickBot="1" x14ac:dyDescent="0.3">
      <c r="C7" s="60" t="s">
        <v>26</v>
      </c>
      <c r="D7" s="60" t="s">
        <v>37</v>
      </c>
      <c r="E7" s="61" t="s">
        <v>4</v>
      </c>
      <c r="F7" s="12" t="s">
        <v>163</v>
      </c>
      <c r="G7" s="11" t="s">
        <v>164</v>
      </c>
      <c r="H7" s="11" t="s">
        <v>47</v>
      </c>
      <c r="I7" s="10" t="s">
        <v>0</v>
      </c>
      <c r="J7" s="11" t="s">
        <v>1</v>
      </c>
      <c r="K7" s="10" t="s">
        <v>2</v>
      </c>
      <c r="L7" s="73" t="s">
        <v>182</v>
      </c>
      <c r="N7" s="67" t="s">
        <v>180</v>
      </c>
      <c r="O7" s="68" t="s">
        <v>181</v>
      </c>
    </row>
    <row r="8" spans="3:15" ht="15.75" x14ac:dyDescent="0.25">
      <c r="C8" s="57" t="s">
        <v>27</v>
      </c>
      <c r="D8" s="57" t="s">
        <v>38</v>
      </c>
      <c r="E8" s="62" t="str">
        <f ca="1">IF(D8="","",VLOOKUP(D8,INDIRECT("t_"&amp;C8),2,0))</f>
        <v>Prestation sur site</v>
      </c>
      <c r="F8" s="56">
        <f ca="1">IF(D8="","",VLOOKUP(D8,INDIRECT("t_"&amp;C8),3,0))</f>
        <v>202100171</v>
      </c>
      <c r="G8" s="13"/>
      <c r="H8" s="32"/>
      <c r="I8" s="14">
        <v>8</v>
      </c>
      <c r="J8" s="15">
        <f ca="1">IF(D8="","",VLOOKUP(D8,INDIRECT("t_"&amp;C8),4,0))</f>
        <v>441.73500000000001</v>
      </c>
      <c r="K8" s="16">
        <f t="shared" ref="K8:K33" ca="1" si="0">IF(J8="","",I8*J8)</f>
        <v>3533.88</v>
      </c>
      <c r="L8" s="72">
        <f ca="1">IF(K8="","",(K8*20%)+K8)</f>
        <v>4240.6559999999999</v>
      </c>
      <c r="N8" s="65" t="str">
        <f t="array" ref="N8">IFERROR(INDEX($C$8:$C$33,SMALL(IF(FREQUENCY(IF($C$8:$C$33&lt;&gt;"",MATCH($C$8:$C$33,$C$8:$C$33,0)), ROW($C$8:$C$33)-ROW($C$8)+1),ROW($C$8:$C$33)-ROW($C$8)+1),ROWS(N$8:N8))),"")</f>
        <v>PPG</v>
      </c>
      <c r="O8" s="70">
        <f ca="1">IF(N8&lt;&gt;"",SUMIF($C$8:$C$33,N8,$K$8:$K$33),"")</f>
        <v>3768.78</v>
      </c>
    </row>
    <row r="9" spans="3:15" ht="15.75" x14ac:dyDescent="0.25">
      <c r="C9" s="58" t="s">
        <v>27</v>
      </c>
      <c r="D9" s="58" t="s">
        <v>6</v>
      </c>
      <c r="E9" s="63" t="str">
        <f t="shared" ref="E9:E33" ca="1" si="1">IF(D9="","",VLOOKUP(D9,INDIRECT("t_"&amp;C9),2,0))</f>
        <v>Transport simple</v>
      </c>
      <c r="F9" s="56">
        <f t="shared" ref="F9:F33" ca="1" si="2">IF(D9="","",VLOOKUP(D9,INDIRECT("t_"&amp;C9),3,0))</f>
        <v>202200106</v>
      </c>
      <c r="G9" s="13"/>
      <c r="H9" s="33"/>
      <c r="I9" s="17">
        <v>15</v>
      </c>
      <c r="J9" s="15">
        <f t="shared" ref="J9:J33" ca="1" si="3">IF(D9="","",VLOOKUP(D9,INDIRECT("t_"&amp;C9),4,0))</f>
        <v>15.66</v>
      </c>
      <c r="K9" s="16">
        <f t="shared" ca="1" si="0"/>
        <v>234.9</v>
      </c>
      <c r="L9" s="72">
        <f t="shared" ref="L9:L33" ca="1" si="4">IF(K9="","",(K9*20%)+K9)</f>
        <v>281.88</v>
      </c>
      <c r="N9" s="65" t="str">
        <f t="array" ref="N9">IFERROR(INDEX($C$8:$C$33,SMALL(IF(FREQUENCY(IF($C$8:$C$33&lt;&gt;"",MATCH($C$8:$C$33,$C$8:$C$33,0)), ROW($C$8:$C$33)-ROW($C$8)+1),ROW($C$8:$C$33)-ROW($C$8)+1),ROWS(N$8:N9))),"")</f>
        <v>METAL_THERMIE</v>
      </c>
      <c r="O9" s="70">
        <f t="shared" ref="O9:O33" ca="1" si="5">IF(N9&lt;&gt;"",SUMIF($C$8:$C$33,N9,$K$8:$K$33),"")</f>
        <v>561.59999999999991</v>
      </c>
    </row>
    <row r="10" spans="3:15" ht="15.75" x14ac:dyDescent="0.25">
      <c r="C10" s="58" t="s">
        <v>50</v>
      </c>
      <c r="D10" s="58" t="s">
        <v>55</v>
      </c>
      <c r="E10" s="63" t="str">
        <f t="shared" ca="1" si="1"/>
        <v>Fabrication de colliers resistifs</v>
      </c>
      <c r="F10" s="56">
        <f t="shared" ca="1" si="2"/>
        <v>202100185</v>
      </c>
      <c r="G10" s="13"/>
      <c r="H10" s="33"/>
      <c r="I10" s="17">
        <v>40</v>
      </c>
      <c r="J10" s="15">
        <f t="shared" ca="1" si="3"/>
        <v>14.04</v>
      </c>
      <c r="K10" s="16">
        <f t="shared" ca="1" si="0"/>
        <v>561.59999999999991</v>
      </c>
      <c r="L10" s="72">
        <f t="shared" ca="1" si="4"/>
        <v>673.91999999999985</v>
      </c>
      <c r="N10" s="65" t="str">
        <f t="array" ref="N10">IFERROR(INDEX($C$8:$C$33,SMALL(IF(FREQUENCY(IF($C$8:$C$33&lt;&gt;"",MATCH($C$8:$C$33,$C$8:$C$33,0)), ROW($C$8:$C$33)-ROW($C$8)+1),ROW($C$8:$C$33)-ROW($C$8)+1),ROWS(N$8:N10))),"")</f>
        <v/>
      </c>
      <c r="O10" s="70" t="str">
        <f t="shared" si="5"/>
        <v/>
      </c>
    </row>
    <row r="11" spans="3:15" ht="15.75" x14ac:dyDescent="0.25">
      <c r="C11" s="58"/>
      <c r="D11" s="58"/>
      <c r="E11" s="63" t="str">
        <f t="shared" ca="1" si="1"/>
        <v/>
      </c>
      <c r="F11" s="56" t="str">
        <f t="shared" ca="1" si="2"/>
        <v/>
      </c>
      <c r="G11" s="13"/>
      <c r="H11" s="33"/>
      <c r="I11" s="17"/>
      <c r="J11" s="15" t="str">
        <f t="shared" ca="1" si="3"/>
        <v/>
      </c>
      <c r="K11" s="16" t="str">
        <f t="shared" ca="1" si="0"/>
        <v/>
      </c>
      <c r="L11" s="72" t="str">
        <f t="shared" ca="1" si="4"/>
        <v/>
      </c>
      <c r="N11" s="65" t="str">
        <f t="array" ref="N11">IFERROR(INDEX($C$8:$C$33,SMALL(IF(FREQUENCY(IF($C$8:$C$33&lt;&gt;"",MATCH($C$8:$C$33,$C$8:$C$33,0)), ROW($C$8:$C$33)-ROW($C$8)+1),ROW($C$8:$C$33)-ROW($C$8)+1),ROWS(N$8:N11))),"")</f>
        <v/>
      </c>
      <c r="O11" s="70" t="str">
        <f t="shared" si="5"/>
        <v/>
      </c>
    </row>
    <row r="12" spans="3:15" ht="15.75" x14ac:dyDescent="0.25">
      <c r="C12" s="58"/>
      <c r="D12" s="58"/>
      <c r="E12" s="63" t="str">
        <f t="shared" ca="1" si="1"/>
        <v/>
      </c>
      <c r="F12" s="56" t="str">
        <f t="shared" ca="1" si="2"/>
        <v/>
      </c>
      <c r="G12" s="13"/>
      <c r="H12" s="33"/>
      <c r="I12" s="17"/>
      <c r="J12" s="15" t="str">
        <f t="shared" ca="1" si="3"/>
        <v/>
      </c>
      <c r="K12" s="16" t="str">
        <f t="shared" ca="1" si="0"/>
        <v/>
      </c>
      <c r="L12" s="72" t="str">
        <f t="shared" ca="1" si="4"/>
        <v/>
      </c>
      <c r="N12" s="65" t="str">
        <f t="array" ref="N12">IFERROR(INDEX($C$8:$C$33,SMALL(IF(FREQUENCY(IF($C$8:$C$33&lt;&gt;"",MATCH($C$8:$C$33,$C$8:$C$33,0)), ROW($C$8:$C$33)-ROW($C$8)+1),ROW($C$8:$C$33)-ROW($C$8)+1),ROWS(N$8:N12))),"")</f>
        <v/>
      </c>
      <c r="O12" s="70" t="str">
        <f t="shared" si="5"/>
        <v/>
      </c>
    </row>
    <row r="13" spans="3:15" ht="15.75" x14ac:dyDescent="0.25">
      <c r="C13" s="58"/>
      <c r="D13" s="58"/>
      <c r="E13" s="63" t="str">
        <f t="shared" ca="1" si="1"/>
        <v/>
      </c>
      <c r="F13" s="56" t="str">
        <f t="shared" ca="1" si="2"/>
        <v/>
      </c>
      <c r="G13" s="13"/>
      <c r="H13" s="33"/>
      <c r="I13" s="17"/>
      <c r="J13" s="15" t="str">
        <f t="shared" ca="1" si="3"/>
        <v/>
      </c>
      <c r="K13" s="16" t="str">
        <f t="shared" ca="1" si="0"/>
        <v/>
      </c>
      <c r="L13" s="72" t="str">
        <f t="shared" ca="1" si="4"/>
        <v/>
      </c>
      <c r="N13" s="65" t="str">
        <f t="array" ref="N13">IFERROR(INDEX($C$8:$C$33,SMALL(IF(FREQUENCY(IF($C$8:$C$33&lt;&gt;"",MATCH($C$8:$C$33,$C$8:$C$33,0)), ROW($C$8:$C$33)-ROW($C$8)+1),ROW($C$8:$C$33)-ROW($C$8)+1),ROWS(N$8:N13))),"")</f>
        <v/>
      </c>
      <c r="O13" s="70" t="str">
        <f t="shared" si="5"/>
        <v/>
      </c>
    </row>
    <row r="14" spans="3:15" ht="15.75" x14ac:dyDescent="0.25">
      <c r="C14" s="58"/>
      <c r="D14" s="58"/>
      <c r="E14" s="63" t="str">
        <f t="shared" ca="1" si="1"/>
        <v/>
      </c>
      <c r="F14" s="56" t="str">
        <f t="shared" ca="1" si="2"/>
        <v/>
      </c>
      <c r="G14" s="13"/>
      <c r="H14" s="33"/>
      <c r="I14" s="17"/>
      <c r="J14" s="15" t="str">
        <f t="shared" ca="1" si="3"/>
        <v/>
      </c>
      <c r="K14" s="16" t="str">
        <f t="shared" ca="1" si="0"/>
        <v/>
      </c>
      <c r="L14" s="72" t="str">
        <f t="shared" ca="1" si="4"/>
        <v/>
      </c>
      <c r="N14" s="65" t="str">
        <f t="array" ref="N14">IFERROR(INDEX($C$8:$C$33,SMALL(IF(FREQUENCY(IF($C$8:$C$33&lt;&gt;"",MATCH($C$8:$C$33,$C$8:$C$33,0)), ROW($C$8:$C$33)-ROW($C$8)+1),ROW($C$8:$C$33)-ROW($C$8)+1),ROWS(N$8:N14))),"")</f>
        <v/>
      </c>
      <c r="O14" s="70" t="str">
        <f t="shared" si="5"/>
        <v/>
      </c>
    </row>
    <row r="15" spans="3:15" ht="15.75" x14ac:dyDescent="0.25">
      <c r="C15" s="58"/>
      <c r="D15" s="58"/>
      <c r="E15" s="63" t="str">
        <f t="shared" ca="1" si="1"/>
        <v/>
      </c>
      <c r="F15" s="56" t="str">
        <f t="shared" ca="1" si="2"/>
        <v/>
      </c>
      <c r="G15" s="13"/>
      <c r="H15" s="33"/>
      <c r="I15" s="17"/>
      <c r="J15" s="15" t="str">
        <f t="shared" ca="1" si="3"/>
        <v/>
      </c>
      <c r="K15" s="16" t="str">
        <f t="shared" ca="1" si="0"/>
        <v/>
      </c>
      <c r="L15" s="72" t="str">
        <f t="shared" ca="1" si="4"/>
        <v/>
      </c>
      <c r="N15" s="65" t="str">
        <f t="array" ref="N15">IFERROR(INDEX($C$8:$C$33,SMALL(IF(FREQUENCY(IF($C$8:$C$33&lt;&gt;"",MATCH($C$8:$C$33,$C$8:$C$33,0)), ROW($C$8:$C$33)-ROW($C$8)+1),ROW($C$8:$C$33)-ROW($C$8)+1),ROWS(N$8:N15))),"")</f>
        <v/>
      </c>
      <c r="O15" s="70" t="str">
        <f t="shared" si="5"/>
        <v/>
      </c>
    </row>
    <row r="16" spans="3:15" ht="15.75" x14ac:dyDescent="0.25">
      <c r="C16" s="58"/>
      <c r="D16" s="58"/>
      <c r="E16" s="63" t="str">
        <f t="shared" ca="1" si="1"/>
        <v/>
      </c>
      <c r="F16" s="56" t="str">
        <f t="shared" ca="1" si="2"/>
        <v/>
      </c>
      <c r="G16" s="13"/>
      <c r="H16" s="33"/>
      <c r="I16" s="17"/>
      <c r="J16" s="15" t="str">
        <f t="shared" ca="1" si="3"/>
        <v/>
      </c>
      <c r="K16" s="16" t="str">
        <f t="shared" ca="1" si="0"/>
        <v/>
      </c>
      <c r="L16" s="72" t="str">
        <f t="shared" ca="1" si="4"/>
        <v/>
      </c>
      <c r="N16" s="65" t="str">
        <f t="array" ref="N16">IFERROR(INDEX($C$8:$C$33,SMALL(IF(FREQUENCY(IF($C$8:$C$33&lt;&gt;"",MATCH($C$8:$C$33,$C$8:$C$33,0)), ROW($C$8:$C$33)-ROW($C$8)+1),ROW($C$8:$C$33)-ROW($C$8)+1),ROWS(N$8:N16))),"")</f>
        <v/>
      </c>
      <c r="O16" s="70" t="str">
        <f t="shared" si="5"/>
        <v/>
      </c>
    </row>
    <row r="17" spans="3:15" ht="15.75" x14ac:dyDescent="0.25">
      <c r="C17" s="58"/>
      <c r="D17" s="58"/>
      <c r="E17" s="63" t="str">
        <f t="shared" ca="1" si="1"/>
        <v/>
      </c>
      <c r="F17" s="56" t="str">
        <f t="shared" ca="1" si="2"/>
        <v/>
      </c>
      <c r="G17" s="13"/>
      <c r="H17" s="33"/>
      <c r="I17" s="17"/>
      <c r="J17" s="15" t="str">
        <f t="shared" ca="1" si="3"/>
        <v/>
      </c>
      <c r="K17" s="16" t="str">
        <f t="shared" ca="1" si="0"/>
        <v/>
      </c>
      <c r="L17" s="72" t="str">
        <f t="shared" ca="1" si="4"/>
        <v/>
      </c>
      <c r="N17" s="65" t="str">
        <f t="array" ref="N17">IFERROR(INDEX($C$8:$C$33,SMALL(IF(FREQUENCY(IF($C$8:$C$33&lt;&gt;"",MATCH($C$8:$C$33,$C$8:$C$33,0)), ROW($C$8:$C$33)-ROW($C$8)+1),ROW($C$8:$C$33)-ROW($C$8)+1),ROWS(N$8:N17))),"")</f>
        <v/>
      </c>
      <c r="O17" s="70" t="str">
        <f t="shared" si="5"/>
        <v/>
      </c>
    </row>
    <row r="18" spans="3:15" ht="15.75" x14ac:dyDescent="0.25">
      <c r="C18" s="58"/>
      <c r="D18" s="58"/>
      <c r="E18" s="63" t="str">
        <f t="shared" ca="1" si="1"/>
        <v/>
      </c>
      <c r="F18" s="56" t="str">
        <f t="shared" ca="1" si="2"/>
        <v/>
      </c>
      <c r="G18" s="13"/>
      <c r="H18" s="33"/>
      <c r="I18" s="17"/>
      <c r="J18" s="15" t="str">
        <f t="shared" ca="1" si="3"/>
        <v/>
      </c>
      <c r="K18" s="16" t="str">
        <f t="shared" ca="1" si="0"/>
        <v/>
      </c>
      <c r="L18" s="72" t="str">
        <f t="shared" ca="1" si="4"/>
        <v/>
      </c>
      <c r="N18" s="65" t="str">
        <f t="array" ref="N18">IFERROR(INDEX($C$8:$C$33,SMALL(IF(FREQUENCY(IF($C$8:$C$33&lt;&gt;"",MATCH($C$8:$C$33,$C$8:$C$33,0)), ROW($C$8:$C$33)-ROW($C$8)+1),ROW($C$8:$C$33)-ROW($C$8)+1),ROWS(N$8:N18))),"")</f>
        <v/>
      </c>
      <c r="O18" s="70" t="str">
        <f t="shared" si="5"/>
        <v/>
      </c>
    </row>
    <row r="19" spans="3:15" ht="15.75" x14ac:dyDescent="0.25">
      <c r="C19" s="58"/>
      <c r="D19" s="58"/>
      <c r="E19" s="63" t="str">
        <f t="shared" ca="1" si="1"/>
        <v/>
      </c>
      <c r="F19" s="56" t="str">
        <f t="shared" ca="1" si="2"/>
        <v/>
      </c>
      <c r="G19" s="13"/>
      <c r="H19" s="33"/>
      <c r="I19" s="17"/>
      <c r="J19" s="15" t="str">
        <f t="shared" ca="1" si="3"/>
        <v/>
      </c>
      <c r="K19" s="16" t="str">
        <f t="shared" ca="1" si="0"/>
        <v/>
      </c>
      <c r="L19" s="72" t="str">
        <f t="shared" ca="1" si="4"/>
        <v/>
      </c>
      <c r="N19" s="65" t="str">
        <f t="array" ref="N19">IFERROR(INDEX($C$8:$C$33,SMALL(IF(FREQUENCY(IF($C$8:$C$33&lt;&gt;"",MATCH($C$8:$C$33,$C$8:$C$33,0)), ROW($C$8:$C$33)-ROW($C$8)+1),ROW($C$8:$C$33)-ROW($C$8)+1),ROWS(N$8:N19))),"")</f>
        <v/>
      </c>
      <c r="O19" s="70" t="str">
        <f t="shared" si="5"/>
        <v/>
      </c>
    </row>
    <row r="20" spans="3:15" ht="15.75" x14ac:dyDescent="0.25">
      <c r="C20" s="58"/>
      <c r="D20" s="58"/>
      <c r="E20" s="63" t="str">
        <f t="shared" ca="1" si="1"/>
        <v/>
      </c>
      <c r="F20" s="56" t="str">
        <f t="shared" ca="1" si="2"/>
        <v/>
      </c>
      <c r="G20" s="13"/>
      <c r="H20" s="33"/>
      <c r="I20" s="17"/>
      <c r="J20" s="15" t="str">
        <f t="shared" ca="1" si="3"/>
        <v/>
      </c>
      <c r="K20" s="16" t="str">
        <f t="shared" ca="1" si="0"/>
        <v/>
      </c>
      <c r="L20" s="72" t="str">
        <f t="shared" ca="1" si="4"/>
        <v/>
      </c>
      <c r="N20" s="65" t="str">
        <f t="array" ref="N20">IFERROR(INDEX($C$8:$C$33,SMALL(IF(FREQUENCY(IF($C$8:$C$33&lt;&gt;"",MATCH($C$8:$C$33,$C$8:$C$33,0)), ROW($C$8:$C$33)-ROW($C$8)+1),ROW($C$8:$C$33)-ROW($C$8)+1),ROWS(N$8:N20))),"")</f>
        <v/>
      </c>
      <c r="O20" s="70" t="str">
        <f t="shared" si="5"/>
        <v/>
      </c>
    </row>
    <row r="21" spans="3:15" ht="15.75" x14ac:dyDescent="0.25">
      <c r="C21" s="58"/>
      <c r="D21" s="58"/>
      <c r="E21" s="63" t="str">
        <f t="shared" ca="1" si="1"/>
        <v/>
      </c>
      <c r="F21" s="56" t="str">
        <f t="shared" ca="1" si="2"/>
        <v/>
      </c>
      <c r="G21" s="13"/>
      <c r="H21" s="33"/>
      <c r="I21" s="17"/>
      <c r="J21" s="15" t="str">
        <f t="shared" ca="1" si="3"/>
        <v/>
      </c>
      <c r="K21" s="16" t="str">
        <f t="shared" ca="1" si="0"/>
        <v/>
      </c>
      <c r="L21" s="72" t="str">
        <f t="shared" ca="1" si="4"/>
        <v/>
      </c>
      <c r="N21" s="65" t="str">
        <f t="array" ref="N21">IFERROR(INDEX($C$8:$C$33,SMALL(IF(FREQUENCY(IF($C$8:$C$33&lt;&gt;"",MATCH($C$8:$C$33,$C$8:$C$33,0)), ROW($C$8:$C$33)-ROW($C$8)+1),ROW($C$8:$C$33)-ROW($C$8)+1),ROWS(N$8:N21))),"")</f>
        <v/>
      </c>
      <c r="O21" s="70" t="str">
        <f t="shared" si="5"/>
        <v/>
      </c>
    </row>
    <row r="22" spans="3:15" ht="15.75" x14ac:dyDescent="0.25">
      <c r="C22" s="58"/>
      <c r="D22" s="58"/>
      <c r="E22" s="63" t="str">
        <f t="shared" ca="1" si="1"/>
        <v/>
      </c>
      <c r="F22" s="56" t="str">
        <f t="shared" ca="1" si="2"/>
        <v/>
      </c>
      <c r="G22" s="13"/>
      <c r="H22" s="33"/>
      <c r="I22" s="17"/>
      <c r="J22" s="15" t="str">
        <f t="shared" ca="1" si="3"/>
        <v/>
      </c>
      <c r="K22" s="16" t="str">
        <f t="shared" ca="1" si="0"/>
        <v/>
      </c>
      <c r="L22" s="72" t="str">
        <f t="shared" ca="1" si="4"/>
        <v/>
      </c>
      <c r="N22" s="65" t="str">
        <f t="array" ref="N22">IFERROR(INDEX($C$8:$C$33,SMALL(IF(FREQUENCY(IF($C$8:$C$33&lt;&gt;"",MATCH($C$8:$C$33,$C$8:$C$33,0)), ROW($C$8:$C$33)-ROW($C$8)+1),ROW($C$8:$C$33)-ROW($C$8)+1),ROWS(N$8:N22))),"")</f>
        <v/>
      </c>
      <c r="O22" s="70" t="str">
        <f t="shared" si="5"/>
        <v/>
      </c>
    </row>
    <row r="23" spans="3:15" ht="15.75" x14ac:dyDescent="0.25">
      <c r="C23" s="58"/>
      <c r="D23" s="58"/>
      <c r="E23" s="63" t="str">
        <f t="shared" ca="1" si="1"/>
        <v/>
      </c>
      <c r="F23" s="56" t="str">
        <f t="shared" ca="1" si="2"/>
        <v/>
      </c>
      <c r="G23" s="13"/>
      <c r="H23" s="33"/>
      <c r="I23" s="17"/>
      <c r="J23" s="15" t="str">
        <f t="shared" ca="1" si="3"/>
        <v/>
      </c>
      <c r="K23" s="16" t="str">
        <f t="shared" ca="1" si="0"/>
        <v/>
      </c>
      <c r="L23" s="72" t="str">
        <f t="shared" ca="1" si="4"/>
        <v/>
      </c>
      <c r="N23" s="65" t="str">
        <f t="array" ref="N23">IFERROR(INDEX($C$8:$C$33,SMALL(IF(FREQUENCY(IF($C$8:$C$33&lt;&gt;"",MATCH($C$8:$C$33,$C$8:$C$33,0)), ROW($C$8:$C$33)-ROW($C$8)+1),ROW($C$8:$C$33)-ROW($C$8)+1),ROWS(N$8:N23))),"")</f>
        <v/>
      </c>
      <c r="O23" s="70" t="str">
        <f t="shared" si="5"/>
        <v/>
      </c>
    </row>
    <row r="24" spans="3:15" ht="15.75" x14ac:dyDescent="0.25">
      <c r="C24" s="58"/>
      <c r="D24" s="58"/>
      <c r="E24" s="63" t="str">
        <f t="shared" ca="1" si="1"/>
        <v/>
      </c>
      <c r="F24" s="56" t="str">
        <f t="shared" ca="1" si="2"/>
        <v/>
      </c>
      <c r="G24" s="13"/>
      <c r="H24" s="33"/>
      <c r="I24" s="17"/>
      <c r="J24" s="15" t="str">
        <f t="shared" ca="1" si="3"/>
        <v/>
      </c>
      <c r="K24" s="16" t="str">
        <f t="shared" ca="1" si="0"/>
        <v/>
      </c>
      <c r="L24" s="72" t="str">
        <f t="shared" ca="1" si="4"/>
        <v/>
      </c>
      <c r="N24" s="65" t="str">
        <f t="array" ref="N24">IFERROR(INDEX($C$8:$C$33,SMALL(IF(FREQUENCY(IF($C$8:$C$33&lt;&gt;"",MATCH($C$8:$C$33,$C$8:$C$33,0)), ROW($C$8:$C$33)-ROW($C$8)+1),ROW($C$8:$C$33)-ROW($C$8)+1),ROWS(N$8:N24))),"")</f>
        <v/>
      </c>
      <c r="O24" s="70" t="str">
        <f t="shared" si="5"/>
        <v/>
      </c>
    </row>
    <row r="25" spans="3:15" ht="15.75" x14ac:dyDescent="0.25">
      <c r="C25" s="58"/>
      <c r="D25" s="58"/>
      <c r="E25" s="63" t="str">
        <f t="shared" ca="1" si="1"/>
        <v/>
      </c>
      <c r="F25" s="56" t="str">
        <f t="shared" ca="1" si="2"/>
        <v/>
      </c>
      <c r="G25" s="13"/>
      <c r="H25" s="33"/>
      <c r="I25" s="17"/>
      <c r="J25" s="15" t="str">
        <f t="shared" ca="1" si="3"/>
        <v/>
      </c>
      <c r="K25" s="16" t="str">
        <f t="shared" ca="1" si="0"/>
        <v/>
      </c>
      <c r="L25" s="72" t="str">
        <f t="shared" ca="1" si="4"/>
        <v/>
      </c>
      <c r="N25" s="65" t="str">
        <f t="array" ref="N25">IFERROR(INDEX($C$8:$C$33,SMALL(IF(FREQUENCY(IF($C$8:$C$33&lt;&gt;"",MATCH($C$8:$C$33,$C$8:$C$33,0)), ROW($C$8:$C$33)-ROW($C$8)+1),ROW($C$8:$C$33)-ROW($C$8)+1),ROWS(N$8:N25))),"")</f>
        <v/>
      </c>
      <c r="O25" s="70" t="str">
        <f t="shared" si="5"/>
        <v/>
      </c>
    </row>
    <row r="26" spans="3:15" ht="15.75" x14ac:dyDescent="0.25">
      <c r="C26" s="58"/>
      <c r="D26" s="58"/>
      <c r="E26" s="63" t="str">
        <f t="shared" ca="1" si="1"/>
        <v/>
      </c>
      <c r="F26" s="56" t="str">
        <f t="shared" ca="1" si="2"/>
        <v/>
      </c>
      <c r="G26" s="13"/>
      <c r="H26" s="33"/>
      <c r="I26" s="17"/>
      <c r="J26" s="15" t="str">
        <f t="shared" ca="1" si="3"/>
        <v/>
      </c>
      <c r="K26" s="16" t="str">
        <f t="shared" ca="1" si="0"/>
        <v/>
      </c>
      <c r="L26" s="72" t="str">
        <f t="shared" ca="1" si="4"/>
        <v/>
      </c>
      <c r="N26" s="65" t="str">
        <f t="array" ref="N26">IFERROR(INDEX($C$8:$C$33,SMALL(IF(FREQUENCY(IF($C$8:$C$33&lt;&gt;"",MATCH($C$8:$C$33,$C$8:$C$33,0)), ROW($C$8:$C$33)-ROW($C$8)+1),ROW($C$8:$C$33)-ROW($C$8)+1),ROWS(N$8:N26))),"")</f>
        <v/>
      </c>
      <c r="O26" s="70" t="str">
        <f t="shared" si="5"/>
        <v/>
      </c>
    </row>
    <row r="27" spans="3:15" ht="15.75" x14ac:dyDescent="0.25">
      <c r="C27" s="58"/>
      <c r="D27" s="58"/>
      <c r="E27" s="63" t="str">
        <f t="shared" ca="1" si="1"/>
        <v/>
      </c>
      <c r="F27" s="56" t="str">
        <f t="shared" ca="1" si="2"/>
        <v/>
      </c>
      <c r="G27" s="13"/>
      <c r="H27" s="33"/>
      <c r="I27" s="17"/>
      <c r="J27" s="15" t="str">
        <f t="shared" ca="1" si="3"/>
        <v/>
      </c>
      <c r="K27" s="16" t="str">
        <f t="shared" ca="1" si="0"/>
        <v/>
      </c>
      <c r="L27" s="72" t="str">
        <f t="shared" ca="1" si="4"/>
        <v/>
      </c>
      <c r="N27" s="65" t="str">
        <f t="array" ref="N27">IFERROR(INDEX($C$8:$C$33,SMALL(IF(FREQUENCY(IF($C$8:$C$33&lt;&gt;"",MATCH($C$8:$C$33,$C$8:$C$33,0)), ROW($C$8:$C$33)-ROW($C$8)+1),ROW($C$8:$C$33)-ROW($C$8)+1),ROWS(N$8:N27))),"")</f>
        <v/>
      </c>
      <c r="O27" s="70" t="str">
        <f t="shared" si="5"/>
        <v/>
      </c>
    </row>
    <row r="28" spans="3:15" ht="15.75" x14ac:dyDescent="0.25">
      <c r="C28" s="58"/>
      <c r="D28" s="58"/>
      <c r="E28" s="63" t="str">
        <f t="shared" ca="1" si="1"/>
        <v/>
      </c>
      <c r="F28" s="56" t="str">
        <f t="shared" ca="1" si="2"/>
        <v/>
      </c>
      <c r="G28" s="13"/>
      <c r="H28" s="33"/>
      <c r="I28" s="17"/>
      <c r="J28" s="15" t="str">
        <f t="shared" ca="1" si="3"/>
        <v/>
      </c>
      <c r="K28" s="16" t="str">
        <f t="shared" ca="1" si="0"/>
        <v/>
      </c>
      <c r="L28" s="72" t="str">
        <f t="shared" ca="1" si="4"/>
        <v/>
      </c>
      <c r="N28" s="65" t="str">
        <f t="array" ref="N28">IFERROR(INDEX($C$8:$C$33,SMALL(IF(FREQUENCY(IF($C$8:$C$33&lt;&gt;"",MATCH($C$8:$C$33,$C$8:$C$33,0)), ROW($C$8:$C$33)-ROW($C$8)+1),ROW($C$8:$C$33)-ROW($C$8)+1),ROWS(N$8:N28))),"")</f>
        <v/>
      </c>
      <c r="O28" s="70" t="str">
        <f t="shared" si="5"/>
        <v/>
      </c>
    </row>
    <row r="29" spans="3:15" ht="15.75" x14ac:dyDescent="0.25">
      <c r="C29" s="58"/>
      <c r="D29" s="58"/>
      <c r="E29" s="63" t="str">
        <f t="shared" ca="1" si="1"/>
        <v/>
      </c>
      <c r="F29" s="56" t="str">
        <f t="shared" ca="1" si="2"/>
        <v/>
      </c>
      <c r="G29" s="13"/>
      <c r="H29" s="33"/>
      <c r="I29" s="17"/>
      <c r="J29" s="15" t="str">
        <f t="shared" ca="1" si="3"/>
        <v/>
      </c>
      <c r="K29" s="16" t="str">
        <f t="shared" ca="1" si="0"/>
        <v/>
      </c>
      <c r="L29" s="72" t="str">
        <f t="shared" ca="1" si="4"/>
        <v/>
      </c>
      <c r="N29" s="65" t="str">
        <f t="array" ref="N29">IFERROR(INDEX($C$8:$C$33,SMALL(IF(FREQUENCY(IF($C$8:$C$33&lt;&gt;"",MATCH($C$8:$C$33,$C$8:$C$33,0)), ROW($C$8:$C$33)-ROW($C$8)+1),ROW($C$8:$C$33)-ROW($C$8)+1),ROWS(N$8:N29))),"")</f>
        <v/>
      </c>
      <c r="O29" s="70" t="str">
        <f t="shared" si="5"/>
        <v/>
      </c>
    </row>
    <row r="30" spans="3:15" ht="15.75" x14ac:dyDescent="0.25">
      <c r="C30" s="58"/>
      <c r="D30" s="58"/>
      <c r="E30" s="63" t="str">
        <f t="shared" ca="1" si="1"/>
        <v/>
      </c>
      <c r="F30" s="56" t="str">
        <f t="shared" ca="1" si="2"/>
        <v/>
      </c>
      <c r="G30" s="13"/>
      <c r="H30" s="33"/>
      <c r="I30" s="17"/>
      <c r="J30" s="15" t="str">
        <f t="shared" ca="1" si="3"/>
        <v/>
      </c>
      <c r="K30" s="16" t="str">
        <f t="shared" ca="1" si="0"/>
        <v/>
      </c>
      <c r="L30" s="72" t="str">
        <f t="shared" ca="1" si="4"/>
        <v/>
      </c>
      <c r="N30" s="65" t="str">
        <f t="array" ref="N30">IFERROR(INDEX($C$8:$C$33,SMALL(IF(FREQUENCY(IF($C$8:$C$33&lt;&gt;"",MATCH($C$8:$C$33,$C$8:$C$33,0)), ROW($C$8:$C$33)-ROW($C$8)+1),ROW($C$8:$C$33)-ROW($C$8)+1),ROWS(N$8:N30))),"")</f>
        <v/>
      </c>
      <c r="O30" s="70" t="str">
        <f t="shared" si="5"/>
        <v/>
      </c>
    </row>
    <row r="31" spans="3:15" ht="15.75" x14ac:dyDescent="0.25">
      <c r="C31" s="58"/>
      <c r="D31" s="58"/>
      <c r="E31" s="63" t="str">
        <f t="shared" ca="1" si="1"/>
        <v/>
      </c>
      <c r="F31" s="56" t="str">
        <f t="shared" ca="1" si="2"/>
        <v/>
      </c>
      <c r="G31" s="13"/>
      <c r="H31" s="33"/>
      <c r="I31" s="17"/>
      <c r="J31" s="15" t="str">
        <f t="shared" ca="1" si="3"/>
        <v/>
      </c>
      <c r="K31" s="16" t="str">
        <f t="shared" ca="1" si="0"/>
        <v/>
      </c>
      <c r="L31" s="72" t="str">
        <f t="shared" ca="1" si="4"/>
        <v/>
      </c>
      <c r="N31" s="65" t="str">
        <f t="array" ref="N31">IFERROR(INDEX($C$8:$C$33,SMALL(IF(FREQUENCY(IF($C$8:$C$33&lt;&gt;"",MATCH($C$8:$C$33,$C$8:$C$33,0)), ROW($C$8:$C$33)-ROW($C$8)+1),ROW($C$8:$C$33)-ROW($C$8)+1),ROWS(N$8:N31))),"")</f>
        <v/>
      </c>
      <c r="O31" s="70" t="str">
        <f t="shared" si="5"/>
        <v/>
      </c>
    </row>
    <row r="32" spans="3:15" ht="15.75" x14ac:dyDescent="0.25">
      <c r="C32" s="58"/>
      <c r="D32" s="58"/>
      <c r="E32" s="63" t="str">
        <f t="shared" ca="1" si="1"/>
        <v/>
      </c>
      <c r="F32" s="56" t="str">
        <f t="shared" ca="1" si="2"/>
        <v/>
      </c>
      <c r="G32" s="13"/>
      <c r="H32" s="33"/>
      <c r="I32" s="17"/>
      <c r="J32" s="15" t="str">
        <f t="shared" ca="1" si="3"/>
        <v/>
      </c>
      <c r="K32" s="16" t="str">
        <f t="shared" ca="1" si="0"/>
        <v/>
      </c>
      <c r="L32" s="72" t="str">
        <f t="shared" ca="1" si="4"/>
        <v/>
      </c>
      <c r="N32" s="65" t="str">
        <f t="array" ref="N32">IFERROR(INDEX($C$8:$C$33,SMALL(IF(FREQUENCY(IF($C$8:$C$33&lt;&gt;"",MATCH($C$8:$C$33,$C$8:$C$33,0)), ROW($C$8:$C$33)-ROW($C$8)+1),ROW($C$8:$C$33)-ROW($C$8)+1),ROWS(N$8:N32))),"")</f>
        <v/>
      </c>
      <c r="O32" s="70" t="str">
        <f t="shared" si="5"/>
        <v/>
      </c>
    </row>
    <row r="33" spans="3:15" ht="16.5" thickBot="1" x14ac:dyDescent="0.3">
      <c r="C33" s="59"/>
      <c r="D33" s="59"/>
      <c r="E33" s="64" t="str">
        <f t="shared" ca="1" si="1"/>
        <v/>
      </c>
      <c r="F33" s="69" t="str">
        <f t="shared" ca="1" si="2"/>
        <v/>
      </c>
      <c r="G33" s="84"/>
      <c r="H33" s="85"/>
      <c r="I33" s="18"/>
      <c r="J33" s="86" t="str">
        <f t="shared" ca="1" si="3"/>
        <v/>
      </c>
      <c r="K33" s="87" t="str">
        <f t="shared" ca="1" si="0"/>
        <v/>
      </c>
      <c r="L33" s="74" t="str">
        <f t="shared" ca="1" si="4"/>
        <v/>
      </c>
      <c r="N33" s="66" t="str">
        <f t="array" ref="N33">IFERROR(INDEX($C$8:$C$33,SMALL(IF(FREQUENCY(IF($C$8:$C$33&lt;&gt;"",MATCH($C$8:$C$33,$C$8:$C$33,0)), ROW($C$8:$C$33)-ROW($C$8)+1),ROW($C$8:$C$33)-ROW($C$8)+1),ROWS(N$8:N33))),"")</f>
        <v/>
      </c>
      <c r="O33" s="71" t="str">
        <f t="shared" si="5"/>
        <v/>
      </c>
    </row>
    <row r="34" spans="3:15" ht="9.9499999999999993" customHeight="1" x14ac:dyDescent="0.25">
      <c r="C34" s="79"/>
      <c r="D34" s="79"/>
      <c r="E34" s="80"/>
      <c r="F34" s="80"/>
      <c r="G34" s="81"/>
      <c r="H34" s="81"/>
      <c r="I34" s="88"/>
      <c r="J34" s="82"/>
      <c r="K34" s="83"/>
      <c r="L34" s="83"/>
      <c r="N34" s="40"/>
      <c r="O34" s="83"/>
    </row>
    <row r="35" spans="3:15" ht="15.75" x14ac:dyDescent="0.25">
      <c r="I35" s="5" t="s">
        <v>190</v>
      </c>
      <c r="J35" s="6"/>
      <c r="K35" s="7">
        <f ca="1">SUM(K8:K33)</f>
        <v>4330.38</v>
      </c>
      <c r="L35" s="75"/>
    </row>
    <row r="36" spans="3:15" ht="15.75" x14ac:dyDescent="0.25">
      <c r="I36" s="5" t="s">
        <v>189</v>
      </c>
      <c r="J36" s="8">
        <v>0.2</v>
      </c>
      <c r="K36" s="78"/>
      <c r="L36" s="77"/>
    </row>
    <row r="38" spans="3:15" ht="15.75" x14ac:dyDescent="0.25">
      <c r="I38" s="5" t="s">
        <v>191</v>
      </c>
      <c r="J38" s="9"/>
      <c r="K38" s="7">
        <f ca="1">K35*(1+J36)</f>
        <v>5196.4560000000001</v>
      </c>
      <c r="L38" s="76"/>
    </row>
  </sheetData>
  <dataConsolidate/>
  <mergeCells count="2">
    <mergeCell ref="C2:O2"/>
    <mergeCell ref="C4:O4"/>
  </mergeCells>
  <dataValidations count="1">
    <dataValidation type="list" allowBlank="1" showInputMessage="1" showErrorMessage="1" sqref="D8:D34">
      <formula1>OFFSET(INDIRECT("t_"&amp;C8),,,,1)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3314" r:id="rId4" name="CommandButton1">
          <controlPr defaultSize="0" autoLine="0" r:id="rId5">
            <anchor moveWithCells="1">
              <from>
                <xdr:col>13</xdr:col>
                <xdr:colOff>581025</xdr:colOff>
                <xdr:row>3</xdr:row>
                <xdr:rowOff>9525</xdr:rowOff>
              </from>
              <to>
                <xdr:col>14</xdr:col>
                <xdr:colOff>447675</xdr:colOff>
                <xdr:row>4</xdr:row>
                <xdr:rowOff>0</xdr:rowOff>
              </to>
            </anchor>
          </controlPr>
        </control>
      </mc:Choice>
      <mc:Fallback>
        <control shapeId="13314" r:id="rId4" name="CommandButton1"/>
      </mc:Fallback>
    </mc:AlternateContent>
    <mc:AlternateContent xmlns:mc="http://schemas.openxmlformats.org/markup-compatibility/2006">
      <mc:Choice Requires="x14">
        <control shapeId="13313" r:id="rId6" name="Enregistrer">
          <controlPr defaultSize="0" print="0" autoFill="0" autoLine="0" r:id="rId7">
            <anchor moveWithCells="1">
              <from>
                <xdr:col>13</xdr:col>
                <xdr:colOff>581025</xdr:colOff>
                <xdr:row>1</xdr:row>
                <xdr:rowOff>0</xdr:rowOff>
              </from>
              <to>
                <xdr:col>14</xdr:col>
                <xdr:colOff>457200</xdr:colOff>
                <xdr:row>1</xdr:row>
                <xdr:rowOff>400050</xdr:rowOff>
              </to>
            </anchor>
          </controlPr>
        </control>
      </mc:Choice>
      <mc:Fallback>
        <control shapeId="13313" r:id="rId6" name="Enregistr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C8:C34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D6DCE4"/>
  </sheetPr>
  <dimension ref="C1:O38"/>
  <sheetViews>
    <sheetView zoomScale="90" zoomScaleNormal="90" workbookViewId="0">
      <selection activeCell="N7" sqref="N7"/>
    </sheetView>
  </sheetViews>
  <sheetFormatPr baseColWidth="10" defaultColWidth="11.5703125" defaultRowHeight="15" x14ac:dyDescent="0.25"/>
  <cols>
    <col min="1" max="2" width="2.7109375" style="1" customWidth="1"/>
    <col min="3" max="4" width="15.570312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3.42578125" style="1" bestFit="1" customWidth="1"/>
    <col min="16" max="16384" width="11.5703125" style="1"/>
  </cols>
  <sheetData>
    <row r="1" spans="3:15" ht="9.9499999999999993" customHeight="1" thickBot="1" x14ac:dyDescent="0.3"/>
    <row r="2" spans="3:15" ht="32.450000000000003" customHeight="1" thickBot="1" x14ac:dyDescent="0.3">
      <c r="C2" s="89" t="s">
        <v>3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1"/>
    </row>
    <row r="3" spans="3:15" ht="9.9499999999999993" customHeight="1" thickBot="1" x14ac:dyDescent="0.3"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3:15" ht="32.450000000000003" customHeight="1" thickBot="1" x14ac:dyDescent="0.3">
      <c r="C4" s="89" t="s">
        <v>178</v>
      </c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1"/>
    </row>
    <row r="5" spans="3:15" ht="9.9499999999999993" customHeight="1" x14ac:dyDescent="0.25"/>
    <row r="6" spans="3:15" ht="9.9499999999999993" customHeight="1" thickBot="1" x14ac:dyDescent="0.3"/>
    <row r="7" spans="3:15" s="2" customFormat="1" ht="16.5" thickBot="1" x14ac:dyDescent="0.3">
      <c r="C7" s="60" t="s">
        <v>26</v>
      </c>
      <c r="D7" s="60" t="s">
        <v>37</v>
      </c>
      <c r="E7" s="61" t="s">
        <v>4</v>
      </c>
      <c r="F7" s="12" t="s">
        <v>163</v>
      </c>
      <c r="G7" s="11" t="s">
        <v>164</v>
      </c>
      <c r="H7" s="11" t="s">
        <v>47</v>
      </c>
      <c r="I7" s="10" t="s">
        <v>0</v>
      </c>
      <c r="J7" s="11" t="s">
        <v>1</v>
      </c>
      <c r="K7" s="10" t="s">
        <v>2</v>
      </c>
      <c r="L7" s="73" t="s">
        <v>182</v>
      </c>
      <c r="N7" s="67" t="s">
        <v>180</v>
      </c>
      <c r="O7" s="68" t="s">
        <v>181</v>
      </c>
    </row>
    <row r="8" spans="3:15" ht="15.75" x14ac:dyDescent="0.25">
      <c r="C8" s="57" t="s">
        <v>27</v>
      </c>
      <c r="D8" s="57" t="s">
        <v>38</v>
      </c>
      <c r="E8" s="62" t="s">
        <v>10</v>
      </c>
      <c r="F8" s="56">
        <v>202100171</v>
      </c>
      <c r="G8" s="13"/>
      <c r="H8" s="32"/>
      <c r="I8" s="14">
        <v>11</v>
      </c>
      <c r="J8" s="15">
        <v>441.74</v>
      </c>
      <c r="K8" s="16">
        <v>4859.09</v>
      </c>
      <c r="L8" s="72">
        <v>5830.9</v>
      </c>
      <c r="N8" s="65" t="s">
        <v>27</v>
      </c>
      <c r="O8" s="70">
        <v>4859.09</v>
      </c>
    </row>
    <row r="9" spans="3:15" ht="15.75" x14ac:dyDescent="0.25">
      <c r="C9" s="58" t="s">
        <v>30</v>
      </c>
      <c r="D9" s="58" t="s">
        <v>39</v>
      </c>
      <c r="E9" s="63" t="s">
        <v>165</v>
      </c>
      <c r="F9" s="56">
        <v>202200082</v>
      </c>
      <c r="G9" s="13"/>
      <c r="H9" s="33"/>
      <c r="I9" s="17">
        <v>1</v>
      </c>
      <c r="J9" s="15">
        <v>799.29</v>
      </c>
      <c r="K9" s="16">
        <v>799.29</v>
      </c>
      <c r="L9" s="72">
        <v>959.15</v>
      </c>
      <c r="N9" s="65" t="s">
        <v>30</v>
      </c>
      <c r="O9" s="70">
        <v>799.29</v>
      </c>
    </row>
    <row r="10" spans="3:15" ht="15.75" x14ac:dyDescent="0.25">
      <c r="C10" s="58"/>
      <c r="D10" s="58"/>
      <c r="E10" s="63"/>
      <c r="F10" s="56"/>
      <c r="G10" s="13"/>
      <c r="H10" s="33"/>
      <c r="I10" s="17"/>
      <c r="J10" s="15"/>
      <c r="K10" s="16"/>
      <c r="L10" s="72"/>
      <c r="N10" s="65"/>
      <c r="O10" s="70"/>
    </row>
    <row r="11" spans="3:15" ht="15.75" x14ac:dyDescent="0.25">
      <c r="C11" s="58"/>
      <c r="D11" s="58"/>
      <c r="E11" s="63"/>
      <c r="F11" s="56"/>
      <c r="G11" s="13"/>
      <c r="H11" s="33"/>
      <c r="I11" s="17"/>
      <c r="J11" s="15"/>
      <c r="K11" s="16"/>
      <c r="L11" s="72"/>
      <c r="N11" s="65"/>
      <c r="O11" s="70"/>
    </row>
    <row r="12" spans="3:15" ht="15.75" x14ac:dyDescent="0.25">
      <c r="C12" s="58"/>
      <c r="D12" s="58"/>
      <c r="E12" s="63"/>
      <c r="F12" s="56"/>
      <c r="G12" s="13"/>
      <c r="H12" s="33"/>
      <c r="I12" s="17"/>
      <c r="J12" s="15"/>
      <c r="K12" s="16"/>
      <c r="L12" s="72"/>
      <c r="N12" s="65"/>
      <c r="O12" s="70"/>
    </row>
    <row r="13" spans="3:15" ht="15.75" x14ac:dyDescent="0.25">
      <c r="C13" s="58"/>
      <c r="D13" s="58"/>
      <c r="E13" s="63"/>
      <c r="F13" s="56"/>
      <c r="G13" s="13"/>
      <c r="H13" s="33"/>
      <c r="I13" s="17"/>
      <c r="J13" s="15"/>
      <c r="K13" s="16"/>
      <c r="L13" s="72"/>
      <c r="N13" s="65"/>
      <c r="O13" s="70"/>
    </row>
    <row r="14" spans="3:15" ht="15.75" x14ac:dyDescent="0.25">
      <c r="C14" s="58"/>
      <c r="D14" s="58"/>
      <c r="E14" s="63"/>
      <c r="F14" s="56"/>
      <c r="G14" s="13"/>
      <c r="H14" s="33"/>
      <c r="I14" s="17"/>
      <c r="J14" s="15"/>
      <c r="K14" s="16"/>
      <c r="L14" s="72"/>
      <c r="N14" s="65"/>
      <c r="O14" s="70"/>
    </row>
    <row r="15" spans="3:15" ht="15.75" x14ac:dyDescent="0.25">
      <c r="C15" s="58"/>
      <c r="D15" s="58"/>
      <c r="E15" s="63"/>
      <c r="F15" s="56"/>
      <c r="G15" s="13"/>
      <c r="H15" s="33"/>
      <c r="I15" s="17"/>
      <c r="J15" s="15"/>
      <c r="K15" s="16"/>
      <c r="L15" s="72"/>
      <c r="N15" s="65"/>
      <c r="O15" s="70"/>
    </row>
    <row r="16" spans="3:15" ht="15.75" x14ac:dyDescent="0.25">
      <c r="C16" s="58"/>
      <c r="D16" s="58"/>
      <c r="E16" s="63"/>
      <c r="F16" s="56"/>
      <c r="G16" s="13"/>
      <c r="H16" s="33"/>
      <c r="I16" s="17"/>
      <c r="J16" s="15"/>
      <c r="K16" s="16"/>
      <c r="L16" s="72"/>
      <c r="N16" s="65"/>
      <c r="O16" s="70"/>
    </row>
    <row r="17" spans="3:15" ht="15.75" x14ac:dyDescent="0.25">
      <c r="C17" s="58"/>
      <c r="D17" s="58"/>
      <c r="E17" s="63"/>
      <c r="F17" s="56"/>
      <c r="G17" s="13"/>
      <c r="H17" s="33"/>
      <c r="I17" s="17"/>
      <c r="J17" s="15"/>
      <c r="K17" s="16"/>
      <c r="L17" s="72"/>
      <c r="N17" s="65"/>
      <c r="O17" s="70"/>
    </row>
    <row r="18" spans="3:15" ht="15.75" x14ac:dyDescent="0.25">
      <c r="C18" s="58"/>
      <c r="D18" s="58"/>
      <c r="E18" s="63"/>
      <c r="F18" s="56"/>
      <c r="G18" s="13"/>
      <c r="H18" s="33"/>
      <c r="I18" s="17"/>
      <c r="J18" s="15"/>
      <c r="K18" s="16"/>
      <c r="L18" s="72"/>
      <c r="N18" s="65"/>
      <c r="O18" s="70"/>
    </row>
    <row r="19" spans="3:15" ht="15.75" x14ac:dyDescent="0.25">
      <c r="C19" s="58"/>
      <c r="D19" s="58"/>
      <c r="E19" s="63"/>
      <c r="F19" s="56"/>
      <c r="G19" s="13"/>
      <c r="H19" s="33"/>
      <c r="I19" s="17"/>
      <c r="J19" s="15"/>
      <c r="K19" s="16"/>
      <c r="L19" s="72"/>
      <c r="N19" s="65"/>
      <c r="O19" s="70"/>
    </row>
    <row r="20" spans="3:15" ht="15.75" x14ac:dyDescent="0.25">
      <c r="C20" s="58"/>
      <c r="D20" s="58"/>
      <c r="E20" s="63"/>
      <c r="F20" s="56"/>
      <c r="G20" s="13"/>
      <c r="H20" s="33"/>
      <c r="I20" s="17"/>
      <c r="J20" s="15"/>
      <c r="K20" s="16"/>
      <c r="L20" s="72"/>
      <c r="N20" s="65"/>
      <c r="O20" s="70"/>
    </row>
    <row r="21" spans="3:15" ht="15.75" x14ac:dyDescent="0.25">
      <c r="C21" s="58"/>
      <c r="D21" s="58"/>
      <c r="E21" s="63"/>
      <c r="F21" s="56"/>
      <c r="G21" s="13"/>
      <c r="H21" s="33"/>
      <c r="I21" s="17"/>
      <c r="J21" s="15"/>
      <c r="K21" s="16"/>
      <c r="L21" s="72"/>
      <c r="N21" s="65"/>
      <c r="O21" s="70"/>
    </row>
    <row r="22" spans="3:15" ht="15.75" x14ac:dyDescent="0.25">
      <c r="C22" s="58"/>
      <c r="D22" s="58"/>
      <c r="E22" s="63"/>
      <c r="F22" s="56"/>
      <c r="G22" s="13"/>
      <c r="H22" s="33"/>
      <c r="I22" s="17"/>
      <c r="J22" s="15"/>
      <c r="K22" s="16"/>
      <c r="L22" s="72"/>
      <c r="N22" s="65"/>
      <c r="O22" s="70"/>
    </row>
    <row r="23" spans="3:15" ht="15.75" x14ac:dyDescent="0.25">
      <c r="C23" s="58"/>
      <c r="D23" s="58"/>
      <c r="E23" s="63"/>
      <c r="F23" s="56"/>
      <c r="G23" s="13"/>
      <c r="H23" s="33"/>
      <c r="I23" s="17"/>
      <c r="J23" s="15"/>
      <c r="K23" s="16"/>
      <c r="L23" s="72"/>
      <c r="N23" s="65"/>
      <c r="O23" s="70"/>
    </row>
    <row r="24" spans="3:15" ht="15.75" x14ac:dyDescent="0.25">
      <c r="C24" s="58"/>
      <c r="D24" s="58"/>
      <c r="E24" s="63"/>
      <c r="F24" s="56"/>
      <c r="G24" s="13"/>
      <c r="H24" s="33"/>
      <c r="I24" s="17"/>
      <c r="J24" s="15"/>
      <c r="K24" s="16"/>
      <c r="L24" s="72"/>
      <c r="N24" s="65"/>
      <c r="O24" s="70"/>
    </row>
    <row r="25" spans="3:15" ht="15.75" x14ac:dyDescent="0.25">
      <c r="C25" s="58"/>
      <c r="D25" s="58"/>
      <c r="E25" s="63"/>
      <c r="F25" s="56"/>
      <c r="G25" s="13"/>
      <c r="H25" s="33"/>
      <c r="I25" s="17"/>
      <c r="J25" s="15"/>
      <c r="K25" s="16"/>
      <c r="L25" s="72"/>
      <c r="N25" s="65"/>
      <c r="O25" s="70"/>
    </row>
    <row r="26" spans="3:15" ht="15.75" x14ac:dyDescent="0.25">
      <c r="C26" s="58"/>
      <c r="D26" s="58"/>
      <c r="E26" s="63"/>
      <c r="F26" s="56"/>
      <c r="G26" s="13"/>
      <c r="H26" s="33"/>
      <c r="I26" s="17"/>
      <c r="J26" s="15"/>
      <c r="K26" s="16"/>
      <c r="L26" s="72"/>
      <c r="N26" s="65"/>
      <c r="O26" s="70"/>
    </row>
    <row r="27" spans="3:15" ht="15.75" x14ac:dyDescent="0.25">
      <c r="C27" s="58"/>
      <c r="D27" s="58"/>
      <c r="E27" s="63"/>
      <c r="F27" s="56"/>
      <c r="G27" s="13"/>
      <c r="H27" s="33"/>
      <c r="I27" s="17"/>
      <c r="J27" s="15"/>
      <c r="K27" s="16"/>
      <c r="L27" s="72"/>
      <c r="N27" s="65"/>
      <c r="O27" s="70"/>
    </row>
    <row r="28" spans="3:15" ht="15.75" x14ac:dyDescent="0.25">
      <c r="C28" s="58"/>
      <c r="D28" s="58"/>
      <c r="E28" s="63"/>
      <c r="F28" s="56"/>
      <c r="G28" s="13"/>
      <c r="H28" s="33"/>
      <c r="I28" s="17"/>
      <c r="J28" s="15"/>
      <c r="K28" s="16"/>
      <c r="L28" s="72"/>
      <c r="N28" s="65"/>
      <c r="O28" s="70"/>
    </row>
    <row r="29" spans="3:15" ht="15.75" x14ac:dyDescent="0.25">
      <c r="C29" s="58"/>
      <c r="D29" s="58"/>
      <c r="E29" s="63"/>
      <c r="F29" s="56"/>
      <c r="G29" s="13"/>
      <c r="H29" s="33"/>
      <c r="I29" s="17"/>
      <c r="J29" s="15"/>
      <c r="K29" s="16"/>
      <c r="L29" s="72"/>
      <c r="N29" s="65"/>
      <c r="O29" s="70"/>
    </row>
    <row r="30" spans="3:15" ht="15.75" x14ac:dyDescent="0.25">
      <c r="C30" s="58"/>
      <c r="D30" s="58"/>
      <c r="E30" s="63"/>
      <c r="F30" s="56"/>
      <c r="G30" s="13"/>
      <c r="H30" s="33"/>
      <c r="I30" s="17"/>
      <c r="J30" s="15"/>
      <c r="K30" s="16"/>
      <c r="L30" s="72"/>
      <c r="N30" s="65"/>
      <c r="O30" s="70"/>
    </row>
    <row r="31" spans="3:15" ht="15.75" x14ac:dyDescent="0.25">
      <c r="C31" s="58"/>
      <c r="D31" s="58"/>
      <c r="E31" s="63"/>
      <c r="F31" s="56"/>
      <c r="G31" s="13"/>
      <c r="H31" s="33"/>
      <c r="I31" s="17"/>
      <c r="J31" s="15"/>
      <c r="K31" s="16"/>
      <c r="L31" s="72"/>
      <c r="N31" s="65"/>
      <c r="O31" s="70"/>
    </row>
    <row r="32" spans="3:15" ht="15.75" x14ac:dyDescent="0.25">
      <c r="C32" s="58"/>
      <c r="D32" s="58"/>
      <c r="E32" s="63"/>
      <c r="F32" s="56"/>
      <c r="G32" s="13"/>
      <c r="H32" s="33"/>
      <c r="I32" s="17"/>
      <c r="J32" s="15"/>
      <c r="K32" s="16"/>
      <c r="L32" s="72"/>
      <c r="N32" s="65"/>
      <c r="O32" s="70"/>
    </row>
    <row r="33" spans="3:15" ht="16.5" thickBot="1" x14ac:dyDescent="0.3">
      <c r="C33" s="59"/>
      <c r="D33" s="59"/>
      <c r="E33" s="64"/>
      <c r="F33" s="69"/>
      <c r="G33" s="84"/>
      <c r="H33" s="85"/>
      <c r="I33" s="18"/>
      <c r="J33" s="86"/>
      <c r="K33" s="87"/>
      <c r="L33" s="74"/>
      <c r="N33" s="66"/>
      <c r="O33" s="71"/>
    </row>
    <row r="34" spans="3:15" ht="9.9499999999999993" customHeight="1" x14ac:dyDescent="0.25">
      <c r="C34" s="79"/>
      <c r="D34" s="79"/>
      <c r="E34" s="80"/>
      <c r="F34" s="80"/>
      <c r="G34" s="81"/>
      <c r="H34" s="81"/>
      <c r="I34" s="88"/>
      <c r="J34" s="82"/>
      <c r="K34" s="83"/>
      <c r="L34" s="83"/>
      <c r="N34" s="40"/>
      <c r="O34" s="83"/>
    </row>
    <row r="35" spans="3:15" ht="15.75" x14ac:dyDescent="0.25">
      <c r="I35" s="5" t="s">
        <v>190</v>
      </c>
      <c r="J35" s="6"/>
      <c r="K35" s="7">
        <v>5658.38</v>
      </c>
      <c r="L35" s="75"/>
    </row>
    <row r="36" spans="3:15" ht="15.75" x14ac:dyDescent="0.25">
      <c r="I36" s="5" t="s">
        <v>189</v>
      </c>
      <c r="J36" s="8">
        <v>0.2</v>
      </c>
      <c r="K36" s="78"/>
      <c r="L36" s="77"/>
    </row>
    <row r="38" spans="3:15" ht="15.75" x14ac:dyDescent="0.25">
      <c r="I38" s="5" t="s">
        <v>191</v>
      </c>
      <c r="J38" s="9"/>
      <c r="K38" s="7">
        <v>6790.05</v>
      </c>
      <c r="L38" s="76"/>
    </row>
  </sheetData>
  <dataConsolidate/>
  <mergeCells count="2">
    <mergeCell ref="C2:O2"/>
    <mergeCell ref="C4:O4"/>
  </mergeCells>
  <dataValidations count="1">
    <dataValidation type="list" allowBlank="1" showInputMessage="1" showErrorMessage="1" sqref="D34">
      <formula1>OFFSET(INDIRECT("t_"&amp;C34),,,,1)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C34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2E0000"/>
  </sheetPr>
  <dimension ref="C1:O38"/>
  <sheetViews>
    <sheetView zoomScale="90" zoomScaleNormal="90" workbookViewId="0">
      <selection activeCell="C2" sqref="C2:O2"/>
    </sheetView>
  </sheetViews>
  <sheetFormatPr baseColWidth="10" defaultColWidth="11.5703125" defaultRowHeight="15" x14ac:dyDescent="0.25"/>
  <cols>
    <col min="1" max="2" width="2.7109375" style="1" customWidth="1"/>
    <col min="3" max="4" width="15.570312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3.42578125" style="1" bestFit="1" customWidth="1"/>
    <col min="16" max="16384" width="11.5703125" style="1"/>
  </cols>
  <sheetData>
    <row r="1" spans="3:15" ht="9.9499999999999993" customHeight="1" thickBot="1" x14ac:dyDescent="0.3"/>
    <row r="2" spans="3:15" ht="32.450000000000003" customHeight="1" thickBot="1" x14ac:dyDescent="0.3">
      <c r="C2" s="89" t="s">
        <v>3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1"/>
    </row>
    <row r="3" spans="3:15" ht="9.9499999999999993" customHeight="1" thickBot="1" x14ac:dyDescent="0.3"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3:15" ht="32.450000000000003" customHeight="1" thickBot="1" x14ac:dyDescent="0.3">
      <c r="C4" s="89" t="s">
        <v>192</v>
      </c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1"/>
    </row>
    <row r="5" spans="3:15" ht="9.9499999999999993" customHeight="1" x14ac:dyDescent="0.25"/>
    <row r="6" spans="3:15" ht="9.9499999999999993" customHeight="1" thickBot="1" x14ac:dyDescent="0.3"/>
    <row r="7" spans="3:15" s="2" customFormat="1" ht="16.5" thickBot="1" x14ac:dyDescent="0.3">
      <c r="C7" s="60" t="s">
        <v>26</v>
      </c>
      <c r="D7" s="60" t="s">
        <v>37</v>
      </c>
      <c r="E7" s="61" t="s">
        <v>4</v>
      </c>
      <c r="F7" s="12" t="s">
        <v>163</v>
      </c>
      <c r="G7" s="11" t="s">
        <v>164</v>
      </c>
      <c r="H7" s="11" t="s">
        <v>47</v>
      </c>
      <c r="I7" s="10" t="s">
        <v>0</v>
      </c>
      <c r="J7" s="11" t="s">
        <v>1</v>
      </c>
      <c r="K7" s="10" t="s">
        <v>2</v>
      </c>
      <c r="L7" s="73" t="s">
        <v>182</v>
      </c>
      <c r="N7" s="67" t="s">
        <v>180</v>
      </c>
      <c r="O7" s="68" t="s">
        <v>181</v>
      </c>
    </row>
    <row r="8" spans="3:15" ht="15.75" x14ac:dyDescent="0.25">
      <c r="C8" s="57" t="s">
        <v>27</v>
      </c>
      <c r="D8" s="57" t="s">
        <v>38</v>
      </c>
      <c r="E8" s="62" t="s">
        <v>10</v>
      </c>
      <c r="F8" s="56">
        <v>202100171</v>
      </c>
      <c r="G8" s="13"/>
      <c r="H8" s="32"/>
      <c r="I8" s="14">
        <v>8</v>
      </c>
      <c r="J8" s="15">
        <v>441.74</v>
      </c>
      <c r="K8" s="16">
        <v>3533.88</v>
      </c>
      <c r="L8" s="72">
        <v>4240.66</v>
      </c>
      <c r="N8" s="65" t="s">
        <v>27</v>
      </c>
      <c r="O8" s="70">
        <v>3768.78</v>
      </c>
    </row>
    <row r="9" spans="3:15" ht="15.75" x14ac:dyDescent="0.25">
      <c r="C9" s="58" t="s">
        <v>27</v>
      </c>
      <c r="D9" s="58" t="s">
        <v>6</v>
      </c>
      <c r="E9" s="63" t="s">
        <v>7</v>
      </c>
      <c r="F9" s="56">
        <v>202200106</v>
      </c>
      <c r="G9" s="13"/>
      <c r="H9" s="33"/>
      <c r="I9" s="17">
        <v>15</v>
      </c>
      <c r="J9" s="15">
        <v>15.66</v>
      </c>
      <c r="K9" s="16">
        <v>234.9</v>
      </c>
      <c r="L9" s="72">
        <v>281.88</v>
      </c>
      <c r="N9" s="65" t="s">
        <v>50</v>
      </c>
      <c r="O9" s="70">
        <v>561.6</v>
      </c>
    </row>
    <row r="10" spans="3:15" ht="15.75" x14ac:dyDescent="0.25">
      <c r="C10" s="58" t="s">
        <v>50</v>
      </c>
      <c r="D10" s="58" t="s">
        <v>55</v>
      </c>
      <c r="E10" s="63" t="s">
        <v>56</v>
      </c>
      <c r="F10" s="56">
        <v>202100185</v>
      </c>
      <c r="G10" s="13"/>
      <c r="H10" s="33"/>
      <c r="I10" s="17">
        <v>40</v>
      </c>
      <c r="J10" s="15">
        <v>14.04</v>
      </c>
      <c r="K10" s="16">
        <v>561.6</v>
      </c>
      <c r="L10" s="72">
        <v>673.92</v>
      </c>
      <c r="N10" s="65"/>
      <c r="O10" s="70"/>
    </row>
    <row r="11" spans="3:15" ht="15.75" x14ac:dyDescent="0.25">
      <c r="C11" s="58"/>
      <c r="D11" s="58"/>
      <c r="E11" s="63"/>
      <c r="F11" s="56"/>
      <c r="G11" s="13"/>
      <c r="H11" s="33"/>
      <c r="I11" s="17"/>
      <c r="J11" s="15"/>
      <c r="K11" s="16"/>
      <c r="L11" s="72"/>
      <c r="N11" s="65"/>
      <c r="O11" s="70"/>
    </row>
    <row r="12" spans="3:15" ht="15.75" x14ac:dyDescent="0.25">
      <c r="C12" s="58"/>
      <c r="D12" s="58"/>
      <c r="E12" s="63"/>
      <c r="F12" s="56"/>
      <c r="G12" s="13"/>
      <c r="H12" s="33"/>
      <c r="I12" s="17"/>
      <c r="J12" s="15"/>
      <c r="K12" s="16"/>
      <c r="L12" s="72"/>
      <c r="N12" s="65"/>
      <c r="O12" s="70"/>
    </row>
    <row r="13" spans="3:15" ht="15.75" x14ac:dyDescent="0.25">
      <c r="C13" s="58"/>
      <c r="D13" s="58"/>
      <c r="E13" s="63"/>
      <c r="F13" s="56"/>
      <c r="G13" s="13"/>
      <c r="H13" s="33"/>
      <c r="I13" s="17"/>
      <c r="J13" s="15"/>
      <c r="K13" s="16"/>
      <c r="L13" s="72"/>
      <c r="N13" s="65"/>
      <c r="O13" s="70"/>
    </row>
    <row r="14" spans="3:15" ht="15.75" x14ac:dyDescent="0.25">
      <c r="C14" s="58"/>
      <c r="D14" s="58"/>
      <c r="E14" s="63"/>
      <c r="F14" s="56"/>
      <c r="G14" s="13"/>
      <c r="H14" s="33"/>
      <c r="I14" s="17"/>
      <c r="J14" s="15"/>
      <c r="K14" s="16"/>
      <c r="L14" s="72"/>
      <c r="N14" s="65"/>
      <c r="O14" s="70"/>
    </row>
    <row r="15" spans="3:15" ht="15.75" x14ac:dyDescent="0.25">
      <c r="C15" s="58"/>
      <c r="D15" s="58"/>
      <c r="E15" s="63"/>
      <c r="F15" s="56"/>
      <c r="G15" s="13"/>
      <c r="H15" s="33"/>
      <c r="I15" s="17"/>
      <c r="J15" s="15"/>
      <c r="K15" s="16"/>
      <c r="L15" s="72"/>
      <c r="N15" s="65"/>
      <c r="O15" s="70"/>
    </row>
    <row r="16" spans="3:15" ht="15.75" x14ac:dyDescent="0.25">
      <c r="C16" s="58"/>
      <c r="D16" s="58"/>
      <c r="E16" s="63"/>
      <c r="F16" s="56"/>
      <c r="G16" s="13"/>
      <c r="H16" s="33"/>
      <c r="I16" s="17"/>
      <c r="J16" s="15"/>
      <c r="K16" s="16"/>
      <c r="L16" s="72"/>
      <c r="N16" s="65"/>
      <c r="O16" s="70"/>
    </row>
    <row r="17" spans="3:15" ht="15.75" x14ac:dyDescent="0.25">
      <c r="C17" s="58"/>
      <c r="D17" s="58"/>
      <c r="E17" s="63"/>
      <c r="F17" s="56"/>
      <c r="G17" s="13"/>
      <c r="H17" s="33"/>
      <c r="I17" s="17"/>
      <c r="J17" s="15"/>
      <c r="K17" s="16"/>
      <c r="L17" s="72"/>
      <c r="N17" s="65"/>
      <c r="O17" s="70"/>
    </row>
    <row r="18" spans="3:15" ht="15.75" x14ac:dyDescent="0.25">
      <c r="C18" s="58"/>
      <c r="D18" s="58"/>
      <c r="E18" s="63"/>
      <c r="F18" s="56"/>
      <c r="G18" s="13"/>
      <c r="H18" s="33"/>
      <c r="I18" s="17"/>
      <c r="J18" s="15"/>
      <c r="K18" s="16"/>
      <c r="L18" s="72"/>
      <c r="N18" s="65"/>
      <c r="O18" s="70"/>
    </row>
    <row r="19" spans="3:15" ht="15.75" x14ac:dyDescent="0.25">
      <c r="C19" s="58"/>
      <c r="D19" s="58"/>
      <c r="E19" s="63"/>
      <c r="F19" s="56"/>
      <c r="G19" s="13"/>
      <c r="H19" s="33"/>
      <c r="I19" s="17"/>
      <c r="J19" s="15"/>
      <c r="K19" s="16"/>
      <c r="L19" s="72"/>
      <c r="N19" s="65"/>
      <c r="O19" s="70"/>
    </row>
    <row r="20" spans="3:15" ht="15.75" x14ac:dyDescent="0.25">
      <c r="C20" s="58"/>
      <c r="D20" s="58"/>
      <c r="E20" s="63"/>
      <c r="F20" s="56"/>
      <c r="G20" s="13"/>
      <c r="H20" s="33"/>
      <c r="I20" s="17"/>
      <c r="J20" s="15"/>
      <c r="K20" s="16"/>
      <c r="L20" s="72"/>
      <c r="N20" s="65"/>
      <c r="O20" s="70"/>
    </row>
    <row r="21" spans="3:15" ht="15.75" x14ac:dyDescent="0.25">
      <c r="C21" s="58"/>
      <c r="D21" s="58"/>
      <c r="E21" s="63"/>
      <c r="F21" s="56"/>
      <c r="G21" s="13"/>
      <c r="H21" s="33"/>
      <c r="I21" s="17"/>
      <c r="J21" s="15"/>
      <c r="K21" s="16"/>
      <c r="L21" s="72"/>
      <c r="N21" s="65"/>
      <c r="O21" s="70"/>
    </row>
    <row r="22" spans="3:15" ht="15.75" x14ac:dyDescent="0.25">
      <c r="C22" s="58"/>
      <c r="D22" s="58"/>
      <c r="E22" s="63"/>
      <c r="F22" s="56"/>
      <c r="G22" s="13"/>
      <c r="H22" s="33"/>
      <c r="I22" s="17"/>
      <c r="J22" s="15"/>
      <c r="K22" s="16"/>
      <c r="L22" s="72"/>
      <c r="N22" s="65"/>
      <c r="O22" s="70"/>
    </row>
    <row r="23" spans="3:15" ht="15.75" x14ac:dyDescent="0.25">
      <c r="C23" s="58"/>
      <c r="D23" s="58"/>
      <c r="E23" s="63"/>
      <c r="F23" s="56"/>
      <c r="G23" s="13"/>
      <c r="H23" s="33"/>
      <c r="I23" s="17"/>
      <c r="J23" s="15"/>
      <c r="K23" s="16"/>
      <c r="L23" s="72"/>
      <c r="N23" s="65"/>
      <c r="O23" s="70"/>
    </row>
    <row r="24" spans="3:15" ht="15.75" x14ac:dyDescent="0.25">
      <c r="C24" s="58"/>
      <c r="D24" s="58"/>
      <c r="E24" s="63"/>
      <c r="F24" s="56"/>
      <c r="G24" s="13"/>
      <c r="H24" s="33"/>
      <c r="I24" s="17"/>
      <c r="J24" s="15"/>
      <c r="K24" s="16"/>
      <c r="L24" s="72"/>
      <c r="N24" s="65"/>
      <c r="O24" s="70"/>
    </row>
    <row r="25" spans="3:15" ht="15.75" x14ac:dyDescent="0.25">
      <c r="C25" s="58"/>
      <c r="D25" s="58"/>
      <c r="E25" s="63"/>
      <c r="F25" s="56"/>
      <c r="G25" s="13"/>
      <c r="H25" s="33"/>
      <c r="I25" s="17"/>
      <c r="J25" s="15"/>
      <c r="K25" s="16"/>
      <c r="L25" s="72"/>
      <c r="N25" s="65"/>
      <c r="O25" s="70"/>
    </row>
    <row r="26" spans="3:15" ht="15.75" x14ac:dyDescent="0.25">
      <c r="C26" s="58"/>
      <c r="D26" s="58"/>
      <c r="E26" s="63"/>
      <c r="F26" s="56"/>
      <c r="G26" s="13"/>
      <c r="H26" s="33"/>
      <c r="I26" s="17"/>
      <c r="J26" s="15"/>
      <c r="K26" s="16"/>
      <c r="L26" s="72"/>
      <c r="N26" s="65"/>
      <c r="O26" s="70"/>
    </row>
    <row r="27" spans="3:15" ht="15.75" x14ac:dyDescent="0.25">
      <c r="C27" s="58"/>
      <c r="D27" s="58"/>
      <c r="E27" s="63"/>
      <c r="F27" s="56"/>
      <c r="G27" s="13"/>
      <c r="H27" s="33"/>
      <c r="I27" s="17"/>
      <c r="J27" s="15"/>
      <c r="K27" s="16"/>
      <c r="L27" s="72"/>
      <c r="N27" s="65"/>
      <c r="O27" s="70"/>
    </row>
    <row r="28" spans="3:15" ht="15.75" x14ac:dyDescent="0.25">
      <c r="C28" s="58"/>
      <c r="D28" s="58"/>
      <c r="E28" s="63"/>
      <c r="F28" s="56"/>
      <c r="G28" s="13"/>
      <c r="H28" s="33"/>
      <c r="I28" s="17"/>
      <c r="J28" s="15"/>
      <c r="K28" s="16"/>
      <c r="L28" s="72"/>
      <c r="N28" s="65"/>
      <c r="O28" s="70"/>
    </row>
    <row r="29" spans="3:15" ht="15.75" x14ac:dyDescent="0.25">
      <c r="C29" s="58"/>
      <c r="D29" s="58"/>
      <c r="E29" s="63"/>
      <c r="F29" s="56"/>
      <c r="G29" s="13"/>
      <c r="H29" s="33"/>
      <c r="I29" s="17"/>
      <c r="J29" s="15"/>
      <c r="K29" s="16"/>
      <c r="L29" s="72"/>
      <c r="N29" s="65"/>
      <c r="O29" s="70"/>
    </row>
    <row r="30" spans="3:15" ht="15.75" x14ac:dyDescent="0.25">
      <c r="C30" s="58"/>
      <c r="D30" s="58"/>
      <c r="E30" s="63"/>
      <c r="F30" s="56"/>
      <c r="G30" s="13"/>
      <c r="H30" s="33"/>
      <c r="I30" s="17"/>
      <c r="J30" s="15"/>
      <c r="K30" s="16"/>
      <c r="L30" s="72"/>
      <c r="N30" s="65"/>
      <c r="O30" s="70"/>
    </row>
    <row r="31" spans="3:15" ht="15.75" x14ac:dyDescent="0.25">
      <c r="C31" s="58"/>
      <c r="D31" s="58"/>
      <c r="E31" s="63"/>
      <c r="F31" s="56"/>
      <c r="G31" s="13"/>
      <c r="H31" s="33"/>
      <c r="I31" s="17"/>
      <c r="J31" s="15"/>
      <c r="K31" s="16"/>
      <c r="L31" s="72"/>
      <c r="N31" s="65"/>
      <c r="O31" s="70"/>
    </row>
    <row r="32" spans="3:15" ht="15.75" x14ac:dyDescent="0.25">
      <c r="C32" s="58"/>
      <c r="D32" s="58"/>
      <c r="E32" s="63"/>
      <c r="F32" s="56"/>
      <c r="G32" s="13"/>
      <c r="H32" s="33"/>
      <c r="I32" s="17"/>
      <c r="J32" s="15"/>
      <c r="K32" s="16"/>
      <c r="L32" s="72"/>
      <c r="N32" s="65"/>
      <c r="O32" s="70"/>
    </row>
    <row r="33" spans="3:15" ht="16.5" thickBot="1" x14ac:dyDescent="0.3">
      <c r="C33" s="59"/>
      <c r="D33" s="59"/>
      <c r="E33" s="64"/>
      <c r="F33" s="69"/>
      <c r="G33" s="84"/>
      <c r="H33" s="85"/>
      <c r="I33" s="18"/>
      <c r="J33" s="86"/>
      <c r="K33" s="87"/>
      <c r="L33" s="74"/>
      <c r="N33" s="66"/>
      <c r="O33" s="71"/>
    </row>
    <row r="34" spans="3:15" ht="9.9499999999999993" customHeight="1" x14ac:dyDescent="0.25">
      <c r="C34" s="79"/>
      <c r="D34" s="79"/>
      <c r="E34" s="80"/>
      <c r="F34" s="80"/>
      <c r="G34" s="81"/>
      <c r="H34" s="81"/>
      <c r="I34" s="88"/>
      <c r="J34" s="82"/>
      <c r="K34" s="83"/>
      <c r="L34" s="83"/>
      <c r="N34" s="40"/>
      <c r="O34" s="83"/>
    </row>
    <row r="35" spans="3:15" ht="15.75" x14ac:dyDescent="0.25">
      <c r="I35" s="5" t="s">
        <v>190</v>
      </c>
      <c r="J35" s="6"/>
      <c r="K35" s="7">
        <v>4330.38</v>
      </c>
      <c r="L35" s="75"/>
    </row>
    <row r="36" spans="3:15" ht="15.75" x14ac:dyDescent="0.25">
      <c r="I36" s="5" t="s">
        <v>189</v>
      </c>
      <c r="J36" s="8">
        <v>0.2</v>
      </c>
      <c r="K36" s="78"/>
      <c r="L36" s="77"/>
    </row>
    <row r="38" spans="3:15" ht="15.75" x14ac:dyDescent="0.25">
      <c r="I38" s="5" t="s">
        <v>191</v>
      </c>
      <c r="J38" s="9"/>
      <c r="K38" s="7">
        <v>5196.46</v>
      </c>
      <c r="L38" s="76"/>
    </row>
  </sheetData>
  <dataConsolidate/>
  <mergeCells count="2">
    <mergeCell ref="C2:O2"/>
    <mergeCell ref="C4:O4"/>
  </mergeCells>
  <dataValidations count="1">
    <dataValidation type="list" allowBlank="1" showInputMessage="1" showErrorMessage="1" sqref="D34">
      <formula1>OFFSET(INDIRECT("t_"&amp;C34),,,,1)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KPI</vt:lpstr>
      <vt:lpstr>articles</vt:lpstr>
      <vt:lpstr>clients</vt:lpstr>
      <vt:lpstr>facturation</vt:lpstr>
      <vt:lpstr>Novembre</vt:lpstr>
      <vt:lpstr>Décembre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y.bournon@apajh.asso.fr</dc:creator>
  <cp:lastModifiedBy>BOURNON Yannick</cp:lastModifiedBy>
  <dcterms:created xsi:type="dcterms:W3CDTF">2022-11-18T07:49:59Z</dcterms:created>
  <dcterms:modified xsi:type="dcterms:W3CDTF">2022-11-25T07:06:48Z</dcterms:modified>
</cp:coreProperties>
</file>