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DEVIS SALLES\"/>
    </mc:Choice>
  </mc:AlternateContent>
  <bookViews>
    <workbookView xWindow="0" yWindow="0" windowWidth="28800" windowHeight="11700" tabRatio="601"/>
  </bookViews>
  <sheets>
    <sheet name="MODELE" sheetId="4" r:id="rId1"/>
    <sheet name="Designation" sheetId="6" r:id="rId2"/>
    <sheet name="RecapDevis" sheetId="10" r:id="rId3"/>
    <sheet name="RecapFacture" sheetId="9" r:id="rId4"/>
    <sheet name="Client" sheetId="8" r:id="rId5"/>
  </sheets>
  <functionGroups builtInGroupCount="18"/>
  <definedNames>
    <definedName name="__IntlFixup" hidden="1">TRUE</definedName>
    <definedName name="_xlnm._FilterDatabase" localSheetId="1" hidden="1">Designation!$B$2:$B$54</definedName>
    <definedName name="_xlnm._FilterDatabase" localSheetId="0" hidden="1">MODELE!$B$23:$D$47</definedName>
    <definedName name="CLIENT">Client!$A$2:$A$1001</definedName>
    <definedName name="Code">Designation!$B$2:$E$54</definedName>
    <definedName name="Code1">Designation!$H$2:$H$54</definedName>
    <definedName name="Code2">Designation!$H$2:$I$54</definedName>
    <definedName name="DESIGNATION">OFFSET(Designation!$B$2,,,COUNTA(Designation!$B:$B)-1)</definedName>
    <definedName name="Réf">Designation!$B$2:$B$54</definedName>
    <definedName name="TABLO_CLIENT">Client!$A$2:$G$1000</definedName>
    <definedName name="_xlnm.Print_Area" localSheetId="0">MODELE!$A$3:$N$66</definedName>
  </definedNames>
  <calcPr calcId="162913"/>
</workbook>
</file>

<file path=xl/calcChain.xml><?xml version="1.0" encoding="utf-8"?>
<calcChain xmlns="http://schemas.openxmlformats.org/spreadsheetml/2006/main">
  <c r="K49" i="4" l="1"/>
  <c r="D13" i="4"/>
  <c r="J4" i="4"/>
  <c r="G13" i="4"/>
  <c r="D17" i="4"/>
  <c r="H16" i="4"/>
  <c r="G14" i="4"/>
  <c r="J12" i="4"/>
  <c r="D15" i="4" s="1"/>
  <c r="E13" i="4"/>
  <c r="K26" i="4"/>
  <c r="G17" i="4"/>
  <c r="D23" i="4"/>
  <c r="I23" i="4"/>
  <c r="J23" i="4"/>
  <c r="K23" i="4"/>
  <c r="D24" i="4"/>
  <c r="I24" i="4"/>
  <c r="J24" i="4"/>
  <c r="K24" i="4"/>
  <c r="D25" i="4"/>
  <c r="I25" i="4"/>
  <c r="J25" i="4"/>
  <c r="K25" i="4"/>
  <c r="D26" i="4"/>
  <c r="I26" i="4"/>
  <c r="J26" i="4"/>
  <c r="D27" i="4"/>
  <c r="I27" i="4"/>
  <c r="J27" i="4"/>
  <c r="K27" i="4"/>
  <c r="D28" i="4"/>
  <c r="I28" i="4"/>
  <c r="J28" i="4"/>
  <c r="K28" i="4"/>
  <c r="D29" i="4"/>
  <c r="I29" i="4"/>
  <c r="J29" i="4"/>
  <c r="K29" i="4"/>
  <c r="D30" i="4"/>
  <c r="I30" i="4"/>
  <c r="J30" i="4"/>
  <c r="K30" i="4"/>
  <c r="D31" i="4"/>
  <c r="I31" i="4"/>
  <c r="J31" i="4"/>
  <c r="K31" i="4"/>
  <c r="D32" i="4"/>
  <c r="I32" i="4"/>
  <c r="J32" i="4"/>
  <c r="K32" i="4"/>
  <c r="D33" i="4"/>
  <c r="I33" i="4"/>
  <c r="J33" i="4"/>
  <c r="K33" i="4"/>
  <c r="D34" i="4"/>
  <c r="I34" i="4"/>
  <c r="J34" i="4"/>
  <c r="K34" i="4"/>
  <c r="D35" i="4"/>
  <c r="I35" i="4"/>
  <c r="J35" i="4"/>
  <c r="K35" i="4"/>
  <c r="D36" i="4"/>
  <c r="I36" i="4"/>
  <c r="J36" i="4"/>
  <c r="K36" i="4"/>
  <c r="D37" i="4"/>
  <c r="I37" i="4"/>
  <c r="J37" i="4"/>
  <c r="K37" i="4"/>
  <c r="D38" i="4"/>
  <c r="I38" i="4"/>
  <c r="J38" i="4"/>
  <c r="K38" i="4"/>
  <c r="D39" i="4"/>
  <c r="I39" i="4"/>
  <c r="J39" i="4"/>
  <c r="K39" i="4"/>
  <c r="D40" i="4"/>
  <c r="I40" i="4"/>
  <c r="J40" i="4"/>
  <c r="K40" i="4"/>
  <c r="D41" i="4"/>
  <c r="I41" i="4"/>
  <c r="J41" i="4"/>
  <c r="K41" i="4"/>
  <c r="D42" i="4"/>
  <c r="I42" i="4"/>
  <c r="J42" i="4"/>
  <c r="K42" i="4"/>
  <c r="D43" i="4"/>
  <c r="I43" i="4"/>
  <c r="J43" i="4"/>
  <c r="K43" i="4"/>
  <c r="D44" i="4"/>
  <c r="I44" i="4"/>
  <c r="J44" i="4"/>
  <c r="K44" i="4"/>
  <c r="D45" i="4"/>
  <c r="I45" i="4"/>
  <c r="J45" i="4"/>
  <c r="K45" i="4"/>
  <c r="D46" i="4"/>
  <c r="I46" i="4"/>
  <c r="J46" i="4"/>
  <c r="K46" i="4"/>
  <c r="D47" i="4"/>
  <c r="I47" i="4"/>
  <c r="J47" i="4"/>
  <c r="K47" i="4"/>
  <c r="M2" i="6"/>
  <c r="M4" i="6"/>
  <c r="H56" i="4"/>
  <c r="M3" i="6"/>
  <c r="G2" i="6"/>
  <c r="H2" i="6"/>
  <c r="I2" i="6"/>
  <c r="G3" i="6"/>
  <c r="H3" i="6"/>
  <c r="I3" i="6"/>
  <c r="G4" i="6"/>
  <c r="H4" i="6"/>
  <c r="I4" i="6"/>
  <c r="G5" i="6"/>
  <c r="H5" i="6"/>
  <c r="I5" i="6"/>
  <c r="G6" i="6"/>
  <c r="H6" i="6"/>
  <c r="I6" i="6"/>
  <c r="G7" i="6"/>
  <c r="H7" i="6"/>
  <c r="I7" i="6"/>
  <c r="G8" i="6"/>
  <c r="H8" i="6"/>
  <c r="I8" i="6"/>
  <c r="G9" i="6"/>
  <c r="H9" i="6"/>
  <c r="I9" i="6"/>
  <c r="G10" i="6"/>
  <c r="H10" i="6"/>
  <c r="I10" i="6"/>
  <c r="G11" i="6"/>
  <c r="H11" i="6"/>
  <c r="I11" i="6"/>
  <c r="G12" i="6"/>
  <c r="H12" i="6"/>
  <c r="I12" i="6"/>
  <c r="G13" i="6"/>
  <c r="H13" i="6"/>
  <c r="I13" i="6"/>
  <c r="G14" i="6"/>
  <c r="H14" i="6"/>
  <c r="I14" i="6"/>
  <c r="G15" i="6"/>
  <c r="H15" i="6"/>
  <c r="I15" i="6"/>
  <c r="G16" i="6"/>
  <c r="H16" i="6"/>
  <c r="I16" i="6"/>
  <c r="G17" i="6"/>
  <c r="H17" i="6"/>
  <c r="I17" i="6"/>
  <c r="G18" i="6"/>
  <c r="H18" i="6"/>
  <c r="I18" i="6"/>
  <c r="G19" i="6"/>
  <c r="H19" i="6"/>
  <c r="I19" i="6"/>
  <c r="G20" i="6"/>
  <c r="H20" i="6"/>
  <c r="I20" i="6"/>
  <c r="G21" i="6"/>
  <c r="H21" i="6"/>
  <c r="I21" i="6"/>
  <c r="G22" i="6"/>
  <c r="H22" i="6"/>
  <c r="I22" i="6"/>
  <c r="G23" i="6"/>
  <c r="H23" i="6"/>
  <c r="I23" i="6"/>
  <c r="G24" i="6"/>
  <c r="H24" i="6"/>
  <c r="I24" i="6"/>
  <c r="G25" i="6"/>
  <c r="H25" i="6"/>
  <c r="I25" i="6"/>
  <c r="G26" i="6"/>
  <c r="H26" i="6"/>
  <c r="I26" i="6"/>
  <c r="G27" i="6"/>
  <c r="H27" i="6"/>
  <c r="I27" i="6"/>
  <c r="G28" i="6"/>
  <c r="H28" i="6"/>
  <c r="I28" i="6"/>
  <c r="G29" i="6"/>
  <c r="H29" i="6"/>
  <c r="I29" i="6"/>
  <c r="G30" i="6"/>
  <c r="H30" i="6"/>
  <c r="I30" i="6"/>
  <c r="G31" i="6"/>
  <c r="H31" i="6"/>
  <c r="I31" i="6"/>
  <c r="G32" i="6"/>
  <c r="H32" i="6"/>
  <c r="I32" i="6"/>
  <c r="G33" i="6"/>
  <c r="H33" i="6"/>
  <c r="I33" i="6"/>
  <c r="G34" i="6"/>
  <c r="H34" i="6"/>
  <c r="I34" i="6"/>
  <c r="G35" i="6"/>
  <c r="H35" i="6"/>
  <c r="I35" i="6"/>
  <c r="G36" i="6"/>
  <c r="H36" i="6"/>
  <c r="I36" i="6"/>
  <c r="G37" i="6"/>
  <c r="H37" i="6"/>
  <c r="I37" i="6"/>
  <c r="G38" i="6"/>
  <c r="H38" i="6"/>
  <c r="I38" i="6"/>
  <c r="G39" i="6"/>
  <c r="H39" i="6"/>
  <c r="I39" i="6"/>
  <c r="G40" i="6"/>
  <c r="H40" i="6"/>
  <c r="I40" i="6"/>
  <c r="G41" i="6"/>
  <c r="H41" i="6"/>
  <c r="I41" i="6"/>
  <c r="G42" i="6"/>
  <c r="H42" i="6"/>
  <c r="I42" i="6"/>
  <c r="G43" i="6"/>
  <c r="H43" i="6"/>
  <c r="I43" i="6"/>
  <c r="G44" i="6"/>
  <c r="H44" i="6"/>
  <c r="I44" i="6"/>
  <c r="G45" i="6"/>
  <c r="H45" i="6"/>
  <c r="I45" i="6"/>
  <c r="G46" i="6"/>
  <c r="H46" i="6"/>
  <c r="I46" i="6"/>
  <c r="G47" i="6"/>
  <c r="H47" i="6"/>
  <c r="I47" i="6"/>
  <c r="G48" i="6"/>
  <c r="H48" i="6"/>
  <c r="I48" i="6"/>
  <c r="G49" i="6"/>
  <c r="H49" i="6"/>
  <c r="I49" i="6"/>
  <c r="G50" i="6"/>
  <c r="H50" i="6"/>
  <c r="I50" i="6"/>
  <c r="G51" i="6"/>
  <c r="H51" i="6"/>
  <c r="I51" i="6"/>
  <c r="G52" i="6"/>
  <c r="H52" i="6"/>
  <c r="I52" i="6"/>
  <c r="G53" i="6"/>
  <c r="H53" i="6"/>
  <c r="I53" i="6"/>
  <c r="G54" i="6"/>
  <c r="H54" i="6"/>
  <c r="I54" i="6"/>
  <c r="I2" i="4"/>
  <c r="H57" i="4"/>
  <c r="M5" i="6"/>
  <c r="K48" i="4" l="1"/>
  <c r="J56" i="4" s="1"/>
  <c r="K50" i="4" s="1"/>
  <c r="J57" i="4" l="1"/>
  <c r="K57" i="4" s="1"/>
  <c r="K56" i="4"/>
  <c r="K51" i="4" l="1"/>
  <c r="K53" i="4" s="1"/>
</calcChain>
</file>

<file path=xl/sharedStrings.xml><?xml version="1.0" encoding="utf-8"?>
<sst xmlns="http://schemas.openxmlformats.org/spreadsheetml/2006/main" count="144" uniqueCount="84">
  <si>
    <t>Description</t>
  </si>
  <si>
    <t>Prix Unitaire</t>
  </si>
  <si>
    <t>Montant</t>
  </si>
  <si>
    <t>Total H.T.</t>
  </si>
  <si>
    <t xml:space="preserve"> </t>
  </si>
  <si>
    <t>Total T.T.C.</t>
  </si>
  <si>
    <t>Tva</t>
  </si>
  <si>
    <t>Montant HT</t>
  </si>
  <si>
    <t>Montant TVA</t>
  </si>
  <si>
    <t>TVA</t>
  </si>
  <si>
    <t>Téléphone :</t>
  </si>
  <si>
    <t>Date :</t>
  </si>
  <si>
    <t>Réf. Commande :</t>
  </si>
  <si>
    <t>Responsable :</t>
  </si>
  <si>
    <t>Libellés</t>
  </si>
  <si>
    <t>Prix</t>
  </si>
  <si>
    <t>Réf :</t>
  </si>
  <si>
    <t>Code Tva</t>
  </si>
  <si>
    <t xml:space="preserve">Codes </t>
  </si>
  <si>
    <t>Maximum</t>
  </si>
  <si>
    <t>Acompte</t>
  </si>
  <si>
    <t>Pour obtenir un prix hors taxes (HT) à partir d'un prix toutes taxes comprises (TTC)</t>
  </si>
  <si>
    <t>c'est-à-dire la base imposable comprenant la taxe sur la valeur ajoutée (TVA)</t>
  </si>
  <si>
    <t>il faut multiplier le prix TTC par un coefficient de conversion</t>
  </si>
  <si>
    <t>obtenu à partir du taux de TVA :</t>
  </si>
  <si>
    <t>100/(taux de TVA + 100), arrêté à la 3e décimale.</t>
  </si>
  <si>
    <t>Montant Ht                         pour :</t>
  </si>
  <si>
    <t>ADRESSE 1</t>
  </si>
  <si>
    <t>ADRESSE 2</t>
  </si>
  <si>
    <t>CODE POSTAL VILLE</t>
  </si>
  <si>
    <t>TEL</t>
  </si>
  <si>
    <t>MAIL</t>
  </si>
  <si>
    <t>DATE</t>
  </si>
  <si>
    <t>N°</t>
  </si>
  <si>
    <t>CLIENT</t>
  </si>
  <si>
    <t>TOTAL HT</t>
  </si>
  <si>
    <t>TOTAL TTC</t>
  </si>
  <si>
    <t>Date Règlement</t>
  </si>
  <si>
    <t>Espèces</t>
  </si>
  <si>
    <t>Carte de crédit</t>
  </si>
  <si>
    <t>Chèque à réception de facture</t>
  </si>
  <si>
    <t>Code</t>
  </si>
  <si>
    <t>Qte</t>
  </si>
  <si>
    <t>NOM ou SOCIETE</t>
  </si>
  <si>
    <t>PRENOM</t>
  </si>
  <si>
    <t>au</t>
  </si>
  <si>
    <t>*</t>
  </si>
  <si>
    <t>Coefficient              pour 20% :</t>
  </si>
  <si>
    <t>è</t>
  </si>
  <si>
    <t>attention formule de calcul HT</t>
  </si>
  <si>
    <t>Nombre de cartons</t>
  </si>
  <si>
    <t>=SOMME(MODELE!C23:C47)/6</t>
  </si>
  <si>
    <t>OFFERT</t>
  </si>
  <si>
    <t>BOURNON</t>
  </si>
  <si>
    <t>Yannick</t>
  </si>
  <si>
    <t>33 Rue Marcel Thorez</t>
  </si>
  <si>
    <t>76700 Gonfreville l'Orcher</t>
  </si>
  <si>
    <t>y.bournon@apajh.asso.fr</t>
  </si>
  <si>
    <t>S1</t>
  </si>
  <si>
    <t>S3</t>
  </si>
  <si>
    <t>SALLE 2</t>
  </si>
  <si>
    <t>SALLE 3</t>
  </si>
  <si>
    <t>Café d'accueil</t>
  </si>
  <si>
    <t>CA</t>
  </si>
  <si>
    <t>Formule petit déjeuner</t>
  </si>
  <si>
    <t>Plateau repas froid</t>
  </si>
  <si>
    <t>PD</t>
  </si>
  <si>
    <t>RF</t>
  </si>
  <si>
    <t>Formule restaurant (hors supp.)</t>
  </si>
  <si>
    <t xml:space="preserve">Formule repas self </t>
  </si>
  <si>
    <t>RS</t>
  </si>
  <si>
    <t>RR</t>
  </si>
  <si>
    <t>SALLE 1 + SALLE de PAUSE</t>
  </si>
  <si>
    <t>S1/2</t>
  </si>
  <si>
    <t>S2</t>
  </si>
  <si>
    <t>S2/2</t>
  </si>
  <si>
    <t>S3/2</t>
  </si>
  <si>
    <t>Caution</t>
  </si>
  <si>
    <t>1/2 journée</t>
  </si>
  <si>
    <t>1 journée et plus</t>
  </si>
  <si>
    <t>1 journée</t>
  </si>
  <si>
    <t>SANS</t>
  </si>
  <si>
    <t>TTC</t>
  </si>
  <si>
    <t>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</si>
</sst>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_(&quot;$&quot;* #,##0_);_(&quot;$&quot;* \(#,##0\);_(&quot;$&quot;* &quot;-&quot;_);_(@_)"/>
    <numFmt numFmtId="165" formatCode="_(&quot;$&quot;* #,##0.00_);_(&quot;$&quot;* \(#,##0.00\);_(&quot;$&quot;* &quot;-&quot;??_);_(@_)"/>
    <numFmt numFmtId="166" formatCode=";;;"/>
    <numFmt numFmtId="167" formatCode="#,##0.00\ &quot;F&quot;_);\(#,##0.00\ &quot;F&quot;\)"/>
    <numFmt numFmtId="168" formatCode="00000"/>
    <numFmt numFmtId="169" formatCode="0#&quot; &quot;##&quot; &quot;##&quot; &quot;##&quot; &quot;##"/>
    <numFmt numFmtId="170" formatCode="dd\ \-\ mmmm\ \-\ yyyy"/>
    <numFmt numFmtId="171" formatCode="#,##0.00\ &quot;€&quot;"/>
    <numFmt numFmtId="172" formatCode="0.000"/>
    <numFmt numFmtId="173" formatCode="#,##0.000\ &quot;€&quot;"/>
  </numFmts>
  <fonts count="35" x14ac:knownFonts="1">
    <font>
      <sz val="11"/>
      <name val="Arial"/>
    </font>
    <font>
      <sz val="11"/>
      <name val="Arial"/>
    </font>
    <font>
      <sz val="10"/>
      <name val="Arial"/>
    </font>
    <font>
      <sz val="10"/>
      <name val="Arial"/>
      <family val="2"/>
    </font>
    <font>
      <b/>
      <sz val="10"/>
      <name val="Arial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i/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u/>
      <sz val="11"/>
      <color indexed="12"/>
      <name val="Arial"/>
    </font>
    <font>
      <sz val="11"/>
      <name val="Arial"/>
      <family val="2"/>
    </font>
    <font>
      <u/>
      <sz val="10"/>
      <name val="Arial"/>
    </font>
    <font>
      <sz val="10"/>
      <name val="Wingdings"/>
      <charset val="2"/>
    </font>
    <font>
      <sz val="11"/>
      <color indexed="10"/>
      <name val="Arial"/>
    </font>
    <font>
      <sz val="11"/>
      <name val="Arial"/>
    </font>
    <font>
      <sz val="8"/>
      <name val="Arial"/>
    </font>
    <font>
      <b/>
      <sz val="9"/>
      <name val="Arial"/>
      <family val="2"/>
    </font>
    <font>
      <sz val="11"/>
      <color indexed="12"/>
      <name val="Arial"/>
    </font>
    <font>
      <u/>
      <sz val="11"/>
      <color indexed="12"/>
      <name val="Arial"/>
      <family val="2"/>
    </font>
    <font>
      <sz val="14"/>
      <name val="Arial"/>
      <family val="2"/>
    </font>
    <font>
      <b/>
      <sz val="14"/>
      <color indexed="8"/>
      <name val="Arial"/>
      <family val="2"/>
    </font>
    <font>
      <b/>
      <sz val="10"/>
      <color indexed="9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44"/>
      <name val="Arial"/>
      <family val="2"/>
    </font>
    <font>
      <b/>
      <sz val="14"/>
      <color indexed="44"/>
      <name val="Arial"/>
      <family val="2"/>
    </font>
    <font>
      <sz val="11"/>
      <color indexed="44"/>
      <name val="Arial"/>
      <family val="2"/>
    </font>
    <font>
      <b/>
      <sz val="12"/>
      <color rgb="FFFF0000"/>
      <name val="Arial"/>
      <family val="2"/>
    </font>
    <font>
      <b/>
      <sz val="12"/>
      <color rgb="FF00CCFF"/>
      <name val="Arial"/>
      <family val="2"/>
    </font>
    <font>
      <b/>
      <sz val="12"/>
      <color rgb="FF339966"/>
      <name val="Arial"/>
      <family val="2"/>
    </font>
    <font>
      <b/>
      <sz val="12"/>
      <color rgb="FFFF00FF"/>
      <name val="Arial"/>
      <family val="2"/>
    </font>
    <font>
      <b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43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22"/>
      </left>
      <right style="hair">
        <color indexed="22"/>
      </right>
      <top style="medium">
        <color indexed="22"/>
      </top>
      <bottom style="hair">
        <color indexed="22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thick">
        <color indexed="48"/>
      </top>
      <bottom style="thin">
        <color indexed="3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22"/>
      </bottom>
      <diagonal/>
    </border>
    <border>
      <left style="hair">
        <color indexed="22"/>
      </left>
      <right/>
      <top style="medium">
        <color indexed="22"/>
      </top>
      <bottom style="hair">
        <color indexed="22"/>
      </bottom>
      <diagonal/>
    </border>
    <border>
      <left/>
      <right style="hair">
        <color indexed="22"/>
      </right>
      <top style="medium">
        <color indexed="22"/>
      </top>
      <bottom style="hair">
        <color indexed="22"/>
      </bottom>
      <diagonal/>
    </border>
    <border>
      <left style="hair">
        <color indexed="22"/>
      </left>
      <right/>
      <top style="hair">
        <color indexed="22"/>
      </top>
      <bottom style="hair">
        <color indexed="22"/>
      </bottom>
      <diagonal/>
    </border>
    <border>
      <left/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10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13" fillId="0" borderId="0"/>
    <xf numFmtId="0" fontId="2" fillId="2" borderId="0"/>
    <xf numFmtId="0" fontId="3" fillId="2" borderId="0"/>
    <xf numFmtId="0" fontId="2" fillId="2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205">
    <xf numFmtId="0" fontId="0" fillId="0" borderId="0" xfId="0"/>
    <xf numFmtId="0" fontId="14" fillId="0" borderId="1" xfId="4" applyNumberFormat="1" applyFont="1" applyFill="1" applyBorder="1" applyAlignment="1" applyProtection="1">
      <alignment horizontal="right"/>
      <protection hidden="1"/>
    </xf>
    <xf numFmtId="0" fontId="14" fillId="0" borderId="0" xfId="4" applyNumberFormat="1" applyFont="1" applyFill="1" applyBorder="1" applyAlignment="1" applyProtection="1">
      <alignment horizontal="right"/>
      <protection hidden="1"/>
    </xf>
    <xf numFmtId="171" fontId="7" fillId="0" borderId="2" xfId="4" applyNumberFormat="1" applyFont="1" applyFill="1" applyBorder="1" applyProtection="1">
      <protection hidden="1"/>
    </xf>
    <xf numFmtId="171" fontId="7" fillId="0" borderId="3" xfId="4" applyNumberFormat="1" applyFont="1" applyFill="1" applyBorder="1" applyProtection="1">
      <protection hidden="1"/>
    </xf>
    <xf numFmtId="0" fontId="16" fillId="3" borderId="0" xfId="0" applyFont="1" applyFill="1" applyAlignment="1" applyProtection="1">
      <alignment horizontal="center" vertical="center"/>
      <protection hidden="1"/>
    </xf>
    <xf numFmtId="0" fontId="1" fillId="0" borderId="0" xfId="0" applyFont="1" applyProtection="1">
      <protection hidden="1"/>
    </xf>
    <xf numFmtId="0" fontId="17" fillId="3" borderId="0" xfId="0" applyFont="1" applyFill="1" applyProtection="1">
      <protection hidden="1"/>
    </xf>
    <xf numFmtId="0" fontId="17" fillId="3" borderId="0" xfId="0" applyFont="1" applyFill="1" applyAlignment="1" applyProtection="1">
      <alignment horizontal="center"/>
      <protection hidden="1"/>
    </xf>
    <xf numFmtId="0" fontId="17" fillId="0" borderId="0" xfId="0" applyFont="1" applyProtection="1">
      <protection hidden="1"/>
    </xf>
    <xf numFmtId="0" fontId="17" fillId="4" borderId="4" xfId="0" applyFont="1" applyFill="1" applyBorder="1" applyAlignment="1" applyProtection="1">
      <alignment horizontal="center" vertical="center" wrapText="1"/>
      <protection hidden="1"/>
    </xf>
    <xf numFmtId="0" fontId="17" fillId="4" borderId="5" xfId="0" applyFont="1" applyFill="1" applyBorder="1" applyAlignment="1" applyProtection="1">
      <alignment horizontal="center" vertical="center" wrapText="1"/>
      <protection hidden="1"/>
    </xf>
    <xf numFmtId="0" fontId="17" fillId="0" borderId="6" xfId="0" applyFont="1" applyBorder="1" applyProtection="1">
      <protection locked="0"/>
    </xf>
    <xf numFmtId="0" fontId="17" fillId="3" borderId="0" xfId="0" applyFont="1" applyFill="1" applyBorder="1" applyProtection="1">
      <protection hidden="1"/>
    </xf>
    <xf numFmtId="0" fontId="17" fillId="0" borderId="7" xfId="0" applyFont="1" applyBorder="1" applyAlignment="1" applyProtection="1">
      <alignment horizontal="center"/>
      <protection locked="0"/>
    </xf>
    <xf numFmtId="171" fontId="17" fillId="0" borderId="7" xfId="0" applyNumberFormat="1" applyFont="1" applyBorder="1" applyProtection="1">
      <protection locked="0"/>
    </xf>
    <xf numFmtId="0" fontId="17" fillId="0" borderId="8" xfId="0" applyFont="1" applyBorder="1" applyProtection="1">
      <protection locked="0"/>
    </xf>
    <xf numFmtId="0" fontId="17" fillId="0" borderId="9" xfId="0" applyFont="1" applyBorder="1" applyAlignment="1" applyProtection="1">
      <alignment horizontal="center"/>
      <protection locked="0"/>
    </xf>
    <xf numFmtId="171" fontId="17" fillId="0" borderId="9" xfId="0" applyNumberFormat="1" applyFont="1" applyBorder="1" applyProtection="1">
      <protection locked="0"/>
    </xf>
    <xf numFmtId="0" fontId="17" fillId="0" borderId="0" xfId="0" applyFont="1" applyAlignment="1" applyProtection="1">
      <alignment horizontal="center"/>
      <protection hidden="1"/>
    </xf>
    <xf numFmtId="0" fontId="18" fillId="3" borderId="0" xfId="0" applyFont="1" applyFill="1" applyBorder="1" applyProtection="1">
      <protection hidden="1"/>
    </xf>
    <xf numFmtId="10" fontId="20" fillId="3" borderId="0" xfId="0" applyNumberFormat="1" applyFont="1" applyFill="1" applyAlignment="1" applyProtection="1">
      <alignment horizontal="left"/>
      <protection hidden="1"/>
    </xf>
    <xf numFmtId="0" fontId="13" fillId="0" borderId="0" xfId="0" applyNumberFormat="1" applyFont="1" applyFill="1" applyBorder="1" applyAlignment="1" applyProtection="1">
      <protection hidden="1"/>
    </xf>
    <xf numFmtId="0" fontId="13" fillId="0" borderId="0" xfId="3"/>
    <xf numFmtId="0" fontId="2" fillId="0" borderId="10" xfId="4" applyFill="1" applyBorder="1" applyProtection="1">
      <protection hidden="1"/>
    </xf>
    <xf numFmtId="0" fontId="2" fillId="0" borderId="0" xfId="4" applyFill="1" applyBorder="1" applyAlignment="1" applyProtection="1">
      <alignment horizontal="left"/>
      <protection hidden="1"/>
    </xf>
    <xf numFmtId="0" fontId="13" fillId="0" borderId="0" xfId="0" applyFont="1"/>
    <xf numFmtId="0" fontId="24" fillId="5" borderId="0" xfId="0" applyFont="1" applyFill="1" applyAlignment="1">
      <alignment horizontal="center" vertical="center"/>
    </xf>
    <xf numFmtId="169" fontId="24" fillId="5" borderId="0" xfId="0" applyNumberFormat="1" applyFont="1" applyFill="1" applyAlignment="1">
      <alignment horizontal="center" vertical="center"/>
    </xf>
    <xf numFmtId="49" fontId="24" fillId="5" borderId="0" xfId="0" applyNumberFormat="1" applyFont="1" applyFill="1" applyAlignment="1">
      <alignment horizontal="center" vertical="center"/>
    </xf>
    <xf numFmtId="14" fontId="24" fillId="5" borderId="0" xfId="0" applyNumberFormat="1" applyFont="1" applyFill="1" applyAlignment="1">
      <alignment horizontal="center" vertical="center"/>
    </xf>
    <xf numFmtId="168" fontId="24" fillId="5" borderId="0" xfId="0" applyNumberFormat="1" applyFont="1" applyFill="1" applyAlignment="1">
      <alignment horizontal="center" vertical="center"/>
    </xf>
    <xf numFmtId="2" fontId="24" fillId="5" borderId="0" xfId="0" applyNumberFormat="1" applyFont="1" applyFill="1" applyAlignment="1">
      <alignment horizontal="center" vertical="center"/>
    </xf>
    <xf numFmtId="0" fontId="24" fillId="5" borderId="11" xfId="0" applyFont="1" applyFill="1" applyBorder="1" applyAlignment="1">
      <alignment horizontal="center" vertical="center"/>
    </xf>
    <xf numFmtId="168" fontId="24" fillId="5" borderId="12" xfId="0" applyNumberFormat="1" applyFont="1" applyFill="1" applyBorder="1" applyAlignment="1">
      <alignment horizontal="center" vertical="center"/>
    </xf>
    <xf numFmtId="0" fontId="24" fillId="5" borderId="12" xfId="0" applyFont="1" applyFill="1" applyBorder="1" applyAlignment="1">
      <alignment horizontal="center" vertical="center"/>
    </xf>
    <xf numFmtId="2" fontId="24" fillId="5" borderId="12" xfId="0" applyNumberFormat="1" applyFont="1" applyFill="1" applyBorder="1" applyAlignment="1">
      <alignment horizontal="center" vertical="center"/>
    </xf>
    <xf numFmtId="0" fontId="2" fillId="0" borderId="0" xfId="4" applyFill="1" applyProtection="1">
      <protection hidden="1"/>
    </xf>
    <xf numFmtId="0" fontId="2" fillId="0" borderId="0" xfId="4" applyFill="1" applyAlignment="1" applyProtection="1">
      <alignment horizontal="left"/>
      <protection hidden="1"/>
    </xf>
    <xf numFmtId="0" fontId="3" fillId="0" borderId="0" xfId="4" applyFont="1" applyFill="1" applyBorder="1"/>
    <xf numFmtId="0" fontId="18" fillId="0" borderId="0" xfId="4" applyFont="1" applyFill="1" applyBorder="1" applyProtection="1">
      <protection hidden="1"/>
    </xf>
    <xf numFmtId="0" fontId="2" fillId="0" borderId="0" xfId="4" applyFill="1" applyBorder="1" applyProtection="1">
      <protection hidden="1"/>
    </xf>
    <xf numFmtId="0" fontId="11" fillId="0" borderId="0" xfId="4" applyFont="1" applyFill="1" applyBorder="1" applyAlignment="1" applyProtection="1">
      <alignment horizontal="center" vertical="center"/>
      <protection locked="0" hidden="1"/>
    </xf>
    <xf numFmtId="0" fontId="13" fillId="0" borderId="0" xfId="3" applyFill="1"/>
    <xf numFmtId="0" fontId="10" fillId="0" borderId="0" xfId="4" applyFont="1" applyFill="1" applyBorder="1" applyAlignment="1" applyProtection="1">
      <protection hidden="1"/>
    </xf>
    <xf numFmtId="0" fontId="4" fillId="0" borderId="0" xfId="4" applyFont="1" applyFill="1" applyBorder="1" applyProtection="1">
      <protection hidden="1"/>
    </xf>
    <xf numFmtId="0" fontId="4" fillId="0" borderId="0" xfId="4" applyFont="1" applyFill="1" applyBorder="1" applyAlignment="1" applyProtection="1">
      <alignment horizontal="right"/>
      <protection hidden="1"/>
    </xf>
    <xf numFmtId="168" fontId="4" fillId="0" borderId="0" xfId="4" applyNumberFormat="1" applyFont="1" applyFill="1" applyBorder="1" applyAlignment="1" applyProtection="1">
      <alignment horizontal="left"/>
      <protection locked="0"/>
    </xf>
    <xf numFmtId="1" fontId="5" fillId="0" borderId="0" xfId="4" applyNumberFormat="1" applyFont="1" applyFill="1" applyBorder="1" applyProtection="1">
      <protection hidden="1"/>
    </xf>
    <xf numFmtId="14" fontId="2" fillId="0" borderId="0" xfId="4" applyNumberFormat="1" applyFill="1" applyBorder="1" applyAlignment="1" applyProtection="1">
      <alignment horizontal="left"/>
      <protection hidden="1"/>
    </xf>
    <xf numFmtId="0" fontId="3" fillId="0" borderId="0" xfId="4" applyFont="1" applyFill="1" applyBorder="1" applyAlignment="1" applyProtection="1">
      <protection hidden="1"/>
    </xf>
    <xf numFmtId="0" fontId="2" fillId="0" borderId="0" xfId="4" applyFill="1" applyBorder="1" applyAlignment="1" applyProtection="1">
      <protection hidden="1"/>
    </xf>
    <xf numFmtId="0" fontId="3" fillId="0" borderId="0" xfId="0" applyFont="1" applyFill="1" applyAlignment="1"/>
    <xf numFmtId="0" fontId="3" fillId="0" borderId="0" xfId="4" applyFont="1" applyFill="1"/>
    <xf numFmtId="0" fontId="2" fillId="0" borderId="13" xfId="4" applyFill="1" applyBorder="1" applyAlignment="1" applyProtection="1">
      <alignment horizontal="left"/>
      <protection hidden="1"/>
    </xf>
    <xf numFmtId="0" fontId="2" fillId="0" borderId="13" xfId="4" applyFill="1" applyBorder="1" applyProtection="1">
      <protection hidden="1"/>
    </xf>
    <xf numFmtId="0" fontId="6" fillId="0" borderId="13" xfId="4" applyFont="1" applyFill="1" applyBorder="1" applyProtection="1">
      <protection hidden="1"/>
    </xf>
    <xf numFmtId="0" fontId="6" fillId="0" borderId="0" xfId="4" applyFont="1" applyFill="1" applyBorder="1" applyProtection="1">
      <protection hidden="1"/>
    </xf>
    <xf numFmtId="49" fontId="13" fillId="0" borderId="0" xfId="4" applyNumberFormat="1" applyFont="1" applyFill="1" applyBorder="1" applyAlignment="1" applyProtection="1">
      <alignment horizontal="left"/>
      <protection locked="0"/>
    </xf>
    <xf numFmtId="0" fontId="22" fillId="0" borderId="0" xfId="4" applyFont="1" applyFill="1" applyProtection="1">
      <protection hidden="1"/>
    </xf>
    <xf numFmtId="0" fontId="23" fillId="0" borderId="0" xfId="0" applyFont="1" applyFill="1" applyBorder="1" applyAlignment="1">
      <alignment horizontal="left" readingOrder="1"/>
    </xf>
    <xf numFmtId="0" fontId="22" fillId="0" borderId="0" xfId="4" applyFont="1" applyFill="1" applyBorder="1" applyProtection="1">
      <protection hidden="1"/>
    </xf>
    <xf numFmtId="49" fontId="2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4" applyFont="1" applyFill="1" applyBorder="1" applyAlignment="1" applyProtection="1">
      <alignment horizontal="left"/>
      <protection hidden="1"/>
    </xf>
    <xf numFmtId="0" fontId="13" fillId="0" borderId="0" xfId="4" applyFont="1" applyFill="1" applyAlignment="1" applyProtection="1">
      <alignment horizontal="left"/>
      <protection hidden="1"/>
    </xf>
    <xf numFmtId="0" fontId="13" fillId="0" borderId="0" xfId="4" applyFont="1" applyFill="1" applyBorder="1" applyProtection="1">
      <protection hidden="1"/>
    </xf>
    <xf numFmtId="49" fontId="2" fillId="0" borderId="0" xfId="4" applyNumberFormat="1" applyFill="1" applyBorder="1" applyProtection="1">
      <protection hidden="1"/>
    </xf>
    <xf numFmtId="0" fontId="2" fillId="0" borderId="0" xfId="4" applyFont="1" applyFill="1" applyBorder="1" applyProtection="1">
      <protection hidden="1"/>
    </xf>
    <xf numFmtId="169" fontId="13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3" applyFont="1" applyFill="1" applyBorder="1" applyAlignment="1">
      <alignment horizontal="left"/>
    </xf>
    <xf numFmtId="168" fontId="13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4" applyFont="1" applyFill="1" applyBorder="1" applyAlignment="1" applyProtection="1">
      <alignment horizontal="right"/>
      <protection hidden="1"/>
    </xf>
    <xf numFmtId="0" fontId="18" fillId="0" borderId="0" xfId="4" applyFont="1" applyFill="1" applyBorder="1" applyAlignment="1" applyProtection="1">
      <alignment horizontal="left"/>
      <protection hidden="1"/>
    </xf>
    <xf numFmtId="0" fontId="10" fillId="0" borderId="14" xfId="4" applyFont="1" applyFill="1" applyBorder="1" applyAlignment="1" applyProtection="1">
      <alignment horizontal="center"/>
      <protection hidden="1"/>
    </xf>
    <xf numFmtId="0" fontId="2" fillId="0" borderId="0" xfId="4" applyNumberFormat="1" applyFont="1" applyFill="1" applyBorder="1" applyAlignment="1" applyProtection="1">
      <protection hidden="1"/>
    </xf>
    <xf numFmtId="0" fontId="2" fillId="0" borderId="15" xfId="4" applyNumberFormat="1" applyFont="1" applyFill="1" applyBorder="1" applyAlignment="1" applyProtection="1">
      <alignment horizontal="left"/>
      <protection hidden="1"/>
    </xf>
    <xf numFmtId="0" fontId="2" fillId="0" borderId="0" xfId="4" applyNumberFormat="1" applyFont="1" applyFill="1" applyBorder="1" applyAlignment="1" applyProtection="1">
      <alignment horizontal="left"/>
      <protection hidden="1"/>
    </xf>
    <xf numFmtId="0" fontId="2" fillId="0" borderId="1" xfId="4" applyNumberFormat="1" applyFont="1" applyFill="1" applyBorder="1" applyAlignment="1" applyProtection="1">
      <alignment horizontal="left"/>
      <protection hidden="1"/>
    </xf>
    <xf numFmtId="0" fontId="2" fillId="0" borderId="16" xfId="4" applyNumberFormat="1" applyFont="1" applyFill="1" applyBorder="1" applyAlignment="1" applyProtection="1">
      <alignment horizontal="center"/>
      <protection hidden="1"/>
    </xf>
    <xf numFmtId="171" fontId="2" fillId="0" borderId="16" xfId="4" applyNumberFormat="1" applyFill="1" applyBorder="1" applyAlignment="1" applyProtection="1">
      <protection hidden="1"/>
    </xf>
    <xf numFmtId="171" fontId="2" fillId="0" borderId="16" xfId="4" applyNumberFormat="1" applyFill="1" applyBorder="1" applyProtection="1">
      <protection hidden="1"/>
    </xf>
    <xf numFmtId="0" fontId="2" fillId="0" borderId="17" xfId="4" applyNumberFormat="1" applyFont="1" applyFill="1" applyBorder="1" applyAlignment="1" applyProtection="1">
      <alignment horizontal="left"/>
      <protection hidden="1"/>
    </xf>
    <xf numFmtId="0" fontId="2" fillId="0" borderId="18" xfId="4" applyNumberFormat="1" applyFont="1" applyFill="1" applyBorder="1" applyAlignment="1" applyProtection="1">
      <alignment horizontal="left"/>
      <protection hidden="1"/>
    </xf>
    <xf numFmtId="0" fontId="2" fillId="0" borderId="19" xfId="4" applyNumberFormat="1" applyFont="1" applyFill="1" applyBorder="1" applyAlignment="1" applyProtection="1">
      <alignment horizontal="left"/>
      <protection hidden="1"/>
    </xf>
    <xf numFmtId="0" fontId="2" fillId="0" borderId="20" xfId="4" applyFill="1" applyBorder="1" applyAlignment="1" applyProtection="1">
      <alignment horizontal="left"/>
      <protection hidden="1"/>
    </xf>
    <xf numFmtId="0" fontId="2" fillId="0" borderId="20" xfId="4" applyFill="1" applyBorder="1" applyProtection="1">
      <protection hidden="1"/>
    </xf>
    <xf numFmtId="0" fontId="2" fillId="0" borderId="21" xfId="4" quotePrefix="1" applyFont="1" applyFill="1" applyBorder="1" applyAlignment="1" applyProtection="1">
      <alignment horizontal="right"/>
      <protection hidden="1"/>
    </xf>
    <xf numFmtId="171" fontId="7" fillId="0" borderId="14" xfId="4" applyNumberFormat="1" applyFont="1" applyFill="1" applyBorder="1" applyProtection="1">
      <protection hidden="1"/>
    </xf>
    <xf numFmtId="0" fontId="10" fillId="0" borderId="16" xfId="4" applyFont="1" applyFill="1" applyBorder="1" applyAlignment="1" applyProtection="1">
      <alignment horizontal="center"/>
      <protection locked="0" hidden="1"/>
    </xf>
    <xf numFmtId="0" fontId="15" fillId="0" borderId="0" xfId="4" applyNumberFormat="1" applyFont="1" applyFill="1" applyBorder="1" applyAlignment="1" applyProtection="1">
      <alignment horizontal="left"/>
      <protection locked="0" hidden="1"/>
    </xf>
    <xf numFmtId="0" fontId="2" fillId="0" borderId="0" xfId="4" applyFont="1" applyFill="1" applyBorder="1" applyAlignment="1" applyProtection="1">
      <protection hidden="1"/>
    </xf>
    <xf numFmtId="0" fontId="15" fillId="0" borderId="0" xfId="4" applyNumberFormat="1" applyFont="1" applyFill="1" applyBorder="1" applyAlignment="1" applyProtection="1">
      <alignment horizontal="right" vertical="center"/>
      <protection locked="0" hidden="1"/>
    </xf>
    <xf numFmtId="10" fontId="10" fillId="0" borderId="14" xfId="4" quotePrefix="1" applyNumberFormat="1" applyFont="1" applyFill="1" applyBorder="1" applyAlignment="1" applyProtection="1">
      <alignment horizontal="center"/>
      <protection locked="0"/>
    </xf>
    <xf numFmtId="166" fontId="2" fillId="0" borderId="0" xfId="4" applyNumberFormat="1" applyFill="1" applyBorder="1" applyAlignment="1" applyProtection="1">
      <alignment horizontal="left"/>
      <protection hidden="1"/>
    </xf>
    <xf numFmtId="0" fontId="2" fillId="0" borderId="0" xfId="4" applyNumberFormat="1" applyFont="1" applyFill="1" applyBorder="1" applyProtection="1">
      <protection hidden="1"/>
    </xf>
    <xf numFmtId="0" fontId="2" fillId="0" borderId="0" xfId="4" quotePrefix="1" applyFill="1" applyBorder="1" applyProtection="1">
      <protection hidden="1"/>
    </xf>
    <xf numFmtId="0" fontId="10" fillId="0" borderId="20" xfId="4" applyFont="1" applyFill="1" applyBorder="1" applyAlignment="1" applyProtection="1">
      <alignment horizontal="left"/>
      <protection hidden="1"/>
    </xf>
    <xf numFmtId="0" fontId="10" fillId="0" borderId="21" xfId="4" applyFont="1" applyFill="1" applyBorder="1" applyAlignment="1" applyProtection="1">
      <alignment horizontal="center"/>
      <protection hidden="1"/>
    </xf>
    <xf numFmtId="171" fontId="7" fillId="0" borderId="14" xfId="4" applyNumberFormat="1" applyFont="1" applyFill="1" applyBorder="1" applyProtection="1">
      <protection locked="0" hidden="1"/>
    </xf>
    <xf numFmtId="171" fontId="8" fillId="0" borderId="22" xfId="4" applyNumberFormat="1" applyFont="1" applyFill="1" applyBorder="1" applyProtection="1">
      <protection hidden="1"/>
    </xf>
    <xf numFmtId="0" fontId="2" fillId="0" borderId="0" xfId="4" quotePrefix="1" applyFill="1" applyBorder="1" applyAlignment="1" applyProtection="1">
      <alignment horizontal="right"/>
      <protection hidden="1"/>
    </xf>
    <xf numFmtId="0" fontId="9" fillId="0" borderId="0" xfId="4" applyFont="1" applyFill="1" applyBorder="1" applyProtection="1">
      <protection hidden="1"/>
    </xf>
    <xf numFmtId="0" fontId="2" fillId="0" borderId="23" xfId="4" applyFill="1" applyBorder="1" applyAlignment="1" applyProtection="1">
      <protection hidden="1"/>
    </xf>
    <xf numFmtId="0" fontId="0" fillId="0" borderId="23" xfId="0" applyFill="1" applyBorder="1" applyAlignment="1" applyProtection="1">
      <protection hidden="1"/>
    </xf>
    <xf numFmtId="0" fontId="0" fillId="0" borderId="23" xfId="0" applyFill="1" applyBorder="1" applyAlignment="1" applyProtection="1">
      <alignment horizontal="center"/>
      <protection hidden="1"/>
    </xf>
    <xf numFmtId="10" fontId="2" fillId="0" borderId="24" xfId="4" applyNumberFormat="1" applyFill="1" applyBorder="1" applyAlignment="1" applyProtection="1">
      <alignment horizontal="left"/>
      <protection hidden="1"/>
    </xf>
    <xf numFmtId="10" fontId="0" fillId="0" borderId="25" xfId="0" applyNumberFormat="1" applyFill="1" applyBorder="1" applyAlignment="1" applyProtection="1">
      <alignment horizontal="left"/>
      <protection hidden="1"/>
    </xf>
    <xf numFmtId="171" fontId="0" fillId="0" borderId="24" xfId="0" applyNumberFormat="1" applyFill="1" applyBorder="1" applyProtection="1">
      <protection hidden="1"/>
    </xf>
    <xf numFmtId="10" fontId="2" fillId="0" borderId="26" xfId="4" applyNumberFormat="1" applyFill="1" applyBorder="1" applyAlignment="1" applyProtection="1">
      <alignment horizontal="left"/>
      <protection hidden="1"/>
    </xf>
    <xf numFmtId="10" fontId="0" fillId="0" borderId="27" xfId="0" applyNumberFormat="1" applyFill="1" applyBorder="1" applyAlignment="1" applyProtection="1">
      <alignment horizontal="left"/>
      <protection hidden="1"/>
    </xf>
    <xf numFmtId="171" fontId="0" fillId="0" borderId="26" xfId="0" applyNumberFormat="1" applyFill="1" applyBorder="1" applyProtection="1">
      <protection hidden="1"/>
    </xf>
    <xf numFmtId="0" fontId="12" fillId="0" borderId="0" xfId="1" applyAlignment="1" applyProtection="1"/>
    <xf numFmtId="169" fontId="0" fillId="0" borderId="0" xfId="0" applyNumberFormat="1"/>
    <xf numFmtId="0" fontId="22" fillId="0" borderId="0" xfId="4" applyNumberFormat="1" applyFont="1" applyFill="1" applyBorder="1" applyAlignment="1" applyProtection="1">
      <alignment vertical="center"/>
      <protection hidden="1"/>
    </xf>
    <xf numFmtId="0" fontId="0" fillId="0" borderId="0" xfId="0" applyNumberFormat="1" applyAlignment="1"/>
    <xf numFmtId="0" fontId="26" fillId="0" borderId="0" xfId="4" applyFont="1" applyFill="1" applyBorder="1" applyProtection="1">
      <protection hidden="1"/>
    </xf>
    <xf numFmtId="0" fontId="26" fillId="0" borderId="0" xfId="3" applyFont="1" applyFill="1" applyBorder="1"/>
    <xf numFmtId="169" fontId="26" fillId="0" borderId="0" xfId="4" applyNumberFormat="1" applyFont="1" applyFill="1" applyBorder="1" applyAlignment="1" applyProtection="1">
      <alignment horizontal="left"/>
      <protection locked="0"/>
    </xf>
    <xf numFmtId="0" fontId="3" fillId="0" borderId="0" xfId="4" applyFont="1" applyFill="1" applyBorder="1" applyAlignment="1" applyProtection="1">
      <alignment horizontal="right"/>
      <protection hidden="1"/>
    </xf>
    <xf numFmtId="0" fontId="3" fillId="6" borderId="0" xfId="5" applyFont="1" applyFill="1" applyBorder="1" applyAlignment="1" applyProtection="1">
      <protection hidden="1"/>
    </xf>
    <xf numFmtId="0" fontId="3" fillId="0" borderId="0" xfId="3" applyFont="1" applyAlignment="1"/>
    <xf numFmtId="0" fontId="10" fillId="6" borderId="0" xfId="5" applyFont="1" applyFill="1" applyBorder="1" applyAlignment="1" applyProtection="1">
      <protection hidden="1"/>
    </xf>
    <xf numFmtId="0" fontId="13" fillId="0" borderId="28" xfId="3" applyFill="1" applyBorder="1" applyProtection="1">
      <protection locked="0"/>
    </xf>
    <xf numFmtId="0" fontId="13" fillId="0" borderId="29" xfId="3" applyFont="1" applyBorder="1" applyAlignment="1" applyProtection="1">
      <alignment horizontal="center"/>
      <protection locked="0"/>
    </xf>
    <xf numFmtId="171" fontId="13" fillId="0" borderId="29" xfId="3" applyNumberFormat="1" applyFont="1" applyFill="1" applyBorder="1" applyProtection="1">
      <protection locked="0"/>
    </xf>
    <xf numFmtId="0" fontId="13" fillId="0" borderId="7" xfId="3" applyFont="1" applyBorder="1" applyAlignment="1" applyProtection="1">
      <alignment horizontal="center"/>
      <protection locked="0"/>
    </xf>
    <xf numFmtId="171" fontId="13" fillId="0" borderId="7" xfId="3" applyNumberFormat="1" applyFont="1" applyBorder="1" applyProtection="1">
      <protection locked="0"/>
    </xf>
    <xf numFmtId="0" fontId="13" fillId="0" borderId="0" xfId="9" applyNumberFormat="1" applyFont="1"/>
    <xf numFmtId="0" fontId="13" fillId="0" borderId="6" xfId="3" applyNumberFormat="1" applyFont="1" applyBorder="1" applyProtection="1">
      <protection locked="0"/>
    </xf>
    <xf numFmtId="0" fontId="2" fillId="6" borderId="0" xfId="4" applyFont="1" applyFill="1" applyBorder="1" applyAlignment="1" applyProtection="1">
      <protection hidden="1"/>
    </xf>
    <xf numFmtId="0" fontId="15" fillId="0" borderId="0" xfId="4" applyNumberFormat="1" applyFont="1" applyFill="1" applyBorder="1" applyAlignment="1" applyProtection="1">
      <alignment horizontal="right"/>
      <protection locked="0" hidden="1"/>
    </xf>
    <xf numFmtId="0" fontId="15" fillId="0" borderId="0" xfId="4" applyNumberFormat="1" applyFont="1" applyFill="1" applyBorder="1" applyAlignment="1" applyProtection="1">
      <alignment horizontal="right"/>
      <protection hidden="1"/>
    </xf>
    <xf numFmtId="14" fontId="2" fillId="0" borderId="0" xfId="4" applyNumberFormat="1" applyFill="1" applyBorder="1" applyProtection="1">
      <protection hidden="1"/>
    </xf>
    <xf numFmtId="0" fontId="10" fillId="0" borderId="14" xfId="5" applyFont="1" applyFill="1" applyBorder="1" applyAlignment="1" applyProtection="1">
      <alignment horizontal="center"/>
      <protection hidden="1"/>
    </xf>
    <xf numFmtId="0" fontId="10" fillId="0" borderId="30" xfId="5" applyFont="1" applyFill="1" applyBorder="1" applyAlignment="1" applyProtection="1">
      <alignment horizontal="center"/>
      <protection hidden="1"/>
    </xf>
    <xf numFmtId="0" fontId="10" fillId="0" borderId="31" xfId="5" applyFont="1" applyFill="1" applyBorder="1" applyAlignment="1" applyProtection="1">
      <alignment horizontal="center"/>
      <protection hidden="1"/>
    </xf>
    <xf numFmtId="0" fontId="10" fillId="0" borderId="32" xfId="5" applyFont="1" applyFill="1" applyBorder="1" applyAlignment="1" applyProtection="1">
      <alignment horizontal="center"/>
      <protection hidden="1"/>
    </xf>
    <xf numFmtId="0" fontId="0" fillId="0" borderId="0" xfId="0" applyBorder="1" applyAlignment="1"/>
    <xf numFmtId="170" fontId="10" fillId="0" borderId="0" xfId="4" applyNumberFormat="1" applyFont="1" applyFill="1" applyBorder="1" applyAlignment="1" applyProtection="1">
      <protection hidden="1"/>
    </xf>
    <xf numFmtId="49" fontId="10" fillId="0" borderId="0" xfId="4" applyNumberFormat="1" applyFont="1" applyFill="1" applyBorder="1" applyAlignment="1" applyProtection="1">
      <alignment horizontal="left"/>
      <protection locked="0"/>
    </xf>
    <xf numFmtId="0" fontId="10" fillId="0" borderId="0" xfId="4" applyFont="1" applyFill="1" applyAlignment="1" applyProtection="1">
      <alignment horizontal="left"/>
      <protection hidden="1"/>
    </xf>
    <xf numFmtId="0" fontId="10" fillId="0" borderId="0" xfId="3" applyFont="1" applyFill="1" applyBorder="1" applyAlignment="1">
      <alignment horizontal="left"/>
    </xf>
    <xf numFmtId="168" fontId="26" fillId="0" borderId="0" xfId="4" applyNumberFormat="1" applyFont="1" applyFill="1" applyBorder="1" applyAlignment="1" applyProtection="1">
      <alignment horizontal="left"/>
      <protection locked="0"/>
    </xf>
    <xf numFmtId="171" fontId="13" fillId="0" borderId="33" xfId="3" applyNumberFormat="1" applyFont="1" applyBorder="1" applyProtection="1">
      <protection locked="0"/>
    </xf>
    <xf numFmtId="171" fontId="13" fillId="0" borderId="34" xfId="3" applyNumberFormat="1" applyFont="1" applyFill="1" applyBorder="1" applyProtection="1">
      <protection locked="0"/>
    </xf>
    <xf numFmtId="0" fontId="10" fillId="0" borderId="0" xfId="4" applyFont="1" applyFill="1" applyBorder="1" applyAlignment="1" applyProtection="1">
      <alignment horizontal="center"/>
      <protection hidden="1"/>
    </xf>
    <xf numFmtId="0" fontId="26" fillId="0" borderId="0" xfId="4" applyFont="1" applyFill="1" applyBorder="1" applyAlignment="1" applyProtection="1">
      <alignment horizontal="right" wrapText="1"/>
      <protection hidden="1"/>
    </xf>
    <xf numFmtId="0" fontId="13" fillId="0" borderId="7" xfId="0" applyFont="1" applyBorder="1" applyProtection="1">
      <protection locked="0"/>
    </xf>
    <xf numFmtId="0" fontId="13" fillId="0" borderId="9" xfId="0" applyFont="1" applyBorder="1" applyProtection="1">
      <protection locked="0"/>
    </xf>
    <xf numFmtId="0" fontId="2" fillId="0" borderId="0" xfId="4" applyFill="1" applyProtection="1">
      <protection locked="0"/>
    </xf>
    <xf numFmtId="0" fontId="25" fillId="0" borderId="0" xfId="4" applyFont="1" applyFill="1" applyAlignment="1" applyProtection="1">
      <alignment horizontal="left"/>
      <protection hidden="1"/>
    </xf>
    <xf numFmtId="0" fontId="25" fillId="0" borderId="0" xfId="4" applyFont="1" applyFill="1" applyAlignment="1" applyProtection="1">
      <protection hidden="1"/>
    </xf>
    <xf numFmtId="0" fontId="0" fillId="0" borderId="0" xfId="0" applyAlignment="1" applyProtection="1">
      <protection hidden="1"/>
    </xf>
    <xf numFmtId="0" fontId="13" fillId="0" borderId="0" xfId="3" applyFill="1" applyBorder="1" applyAlignment="1"/>
    <xf numFmtId="0" fontId="2" fillId="0" borderId="0" xfId="4" applyFill="1" applyAlignment="1" applyProtection="1">
      <protection hidden="1"/>
    </xf>
    <xf numFmtId="0" fontId="3" fillId="0" borderId="0" xfId="4" applyFont="1" applyFill="1" applyAlignment="1"/>
    <xf numFmtId="0" fontId="21" fillId="0" borderId="0" xfId="1" applyFont="1" applyAlignment="1" applyProtection="1"/>
    <xf numFmtId="0" fontId="3" fillId="0" borderId="0" xfId="4" applyFont="1" applyFill="1" applyProtection="1">
      <protection hidden="1"/>
    </xf>
    <xf numFmtId="0" fontId="10" fillId="0" borderId="0" xfId="4" applyFont="1" applyFill="1" applyProtection="1"/>
    <xf numFmtId="0" fontId="13" fillId="0" borderId="0" xfId="3" applyFont="1" applyProtection="1">
      <protection hidden="1"/>
    </xf>
    <xf numFmtId="173" fontId="13" fillId="0" borderId="0" xfId="3" applyNumberFormat="1" applyFont="1" applyFill="1" applyBorder="1" applyAlignment="1" applyProtection="1">
      <protection hidden="1"/>
    </xf>
    <xf numFmtId="172" fontId="13" fillId="0" borderId="0" xfId="3" applyNumberFormat="1" applyFont="1" applyFill="1" applyBorder="1" applyAlignment="1" applyProtection="1">
      <protection hidden="1"/>
    </xf>
    <xf numFmtId="0" fontId="13" fillId="0" borderId="0" xfId="3" applyNumberFormat="1" applyFont="1" applyFill="1" applyBorder="1" applyAlignment="1" applyProtection="1">
      <protection hidden="1"/>
    </xf>
    <xf numFmtId="0" fontId="7" fillId="0" borderId="0" xfId="3" applyFont="1"/>
    <xf numFmtId="0" fontId="13" fillId="0" borderId="0" xfId="3" applyFont="1"/>
    <xf numFmtId="0" fontId="13" fillId="0" borderId="0" xfId="3" quotePrefix="1" applyFont="1" applyProtection="1">
      <protection hidden="1"/>
    </xf>
    <xf numFmtId="173" fontId="13" fillId="0" borderId="0" xfId="3" applyNumberFormat="1" applyFont="1" applyProtection="1">
      <protection hidden="1"/>
    </xf>
    <xf numFmtId="0" fontId="13" fillId="0" borderId="35" xfId="3" applyFont="1" applyBorder="1" applyProtection="1">
      <protection hidden="1"/>
    </xf>
    <xf numFmtId="0" fontId="13" fillId="0" borderId="36" xfId="3" applyFont="1" applyBorder="1" applyProtection="1">
      <protection hidden="1"/>
    </xf>
    <xf numFmtId="173" fontId="13" fillId="0" borderId="35" xfId="3" applyNumberFormat="1" applyFont="1" applyBorder="1" applyProtection="1">
      <protection hidden="1"/>
    </xf>
    <xf numFmtId="173" fontId="13" fillId="0" borderId="36" xfId="3" applyNumberFormat="1" applyFont="1" applyFill="1" applyBorder="1" applyAlignment="1" applyProtection="1">
      <protection hidden="1"/>
    </xf>
    <xf numFmtId="0" fontId="13" fillId="0" borderId="37" xfId="3" applyFont="1" applyBorder="1" applyProtection="1">
      <protection hidden="1"/>
    </xf>
    <xf numFmtId="0" fontId="13" fillId="0" borderId="38" xfId="3" applyFont="1" applyBorder="1" applyProtection="1">
      <protection hidden="1"/>
    </xf>
    <xf numFmtId="0" fontId="13" fillId="0" borderId="39" xfId="3" applyFont="1" applyBorder="1" applyProtection="1">
      <protection hidden="1"/>
    </xf>
    <xf numFmtId="0" fontId="13" fillId="0" borderId="40" xfId="3" applyFont="1" applyBorder="1" applyProtection="1">
      <protection hidden="1"/>
    </xf>
    <xf numFmtId="49" fontId="27" fillId="7" borderId="16" xfId="4" applyNumberFormat="1" applyFont="1" applyFill="1" applyBorder="1" applyAlignment="1" applyProtection="1">
      <alignment horizontal="center"/>
      <protection locked="0"/>
    </xf>
    <xf numFmtId="0" fontId="27" fillId="7" borderId="16" xfId="4" applyNumberFormat="1" applyFont="1" applyFill="1" applyBorder="1" applyAlignment="1" applyProtection="1">
      <alignment horizontal="center"/>
      <protection locked="0"/>
    </xf>
    <xf numFmtId="0" fontId="27" fillId="7" borderId="16" xfId="4" applyFont="1" applyFill="1" applyBorder="1" applyAlignment="1" applyProtection="1">
      <alignment horizontal="left"/>
      <protection locked="0"/>
    </xf>
    <xf numFmtId="171" fontId="7" fillId="7" borderId="14" xfId="4" applyNumberFormat="1" applyFont="1" applyFill="1" applyBorder="1" applyProtection="1">
      <protection hidden="1"/>
    </xf>
    <xf numFmtId="0" fontId="13" fillId="0" borderId="0" xfId="0" applyFont="1" applyProtection="1">
      <protection hidden="1"/>
    </xf>
    <xf numFmtId="0" fontId="3" fillId="0" borderId="0" xfId="4" applyFont="1" applyFill="1" applyAlignment="1" applyProtection="1">
      <protection hidden="1"/>
    </xf>
    <xf numFmtId="0" fontId="2" fillId="0" borderId="0" xfId="4" applyFill="1" applyAlignment="1" applyProtection="1">
      <protection hidden="1"/>
    </xf>
    <xf numFmtId="0" fontId="25" fillId="0" borderId="0" xfId="4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28" fillId="7" borderId="0" xfId="3" applyFont="1" applyFill="1" applyAlignment="1" applyProtection="1">
      <alignment horizontal="right"/>
      <protection locked="0"/>
    </xf>
    <xf numFmtId="0" fontId="29" fillId="7" borderId="0" xfId="0" applyFont="1" applyFill="1" applyAlignment="1"/>
    <xf numFmtId="0" fontId="3" fillId="0" borderId="0" xfId="4" applyFont="1" applyFill="1"/>
    <xf numFmtId="0" fontId="19" fillId="0" borderId="0" xfId="4" applyFont="1" applyFill="1" applyBorder="1" applyAlignment="1" applyProtection="1">
      <alignment vertical="center"/>
      <protection hidden="1"/>
    </xf>
    <xf numFmtId="169" fontId="26" fillId="0" borderId="0" xfId="4" applyNumberFormat="1" applyFont="1" applyFill="1" applyBorder="1" applyAlignment="1" applyProtection="1">
      <alignment horizontal="left"/>
      <protection hidden="1"/>
    </xf>
    <xf numFmtId="0" fontId="25" fillId="0" borderId="0" xfId="4" applyNumberFormat="1" applyFont="1" applyFill="1" applyAlignment="1" applyProtection="1">
      <alignment horizontal="center"/>
      <protection hidden="1"/>
    </xf>
    <xf numFmtId="0" fontId="25" fillId="0" borderId="0" xfId="0" applyNumberFormat="1" applyFont="1" applyAlignment="1">
      <alignment horizontal="center"/>
    </xf>
    <xf numFmtId="0" fontId="25" fillId="0" borderId="0" xfId="0" applyFont="1" applyAlignment="1" applyProtection="1">
      <alignment horizontal="center"/>
      <protection hidden="1"/>
    </xf>
    <xf numFmtId="14" fontId="26" fillId="0" borderId="0" xfId="3" applyNumberFormat="1" applyFont="1" applyFill="1" applyBorder="1" applyAlignment="1">
      <alignment horizontal="left"/>
    </xf>
    <xf numFmtId="0" fontId="26" fillId="0" borderId="0" xfId="0" applyFont="1" applyAlignment="1">
      <alignment horizontal="left"/>
    </xf>
    <xf numFmtId="0" fontId="26" fillId="0" borderId="0" xfId="3" applyFont="1" applyFill="1" applyBorder="1" applyAlignment="1" applyProtection="1">
      <protection hidden="1"/>
    </xf>
    <xf numFmtId="0" fontId="26" fillId="0" borderId="0" xfId="0" applyFont="1" applyAlignment="1" applyProtection="1">
      <protection hidden="1"/>
    </xf>
    <xf numFmtId="168" fontId="25" fillId="0" borderId="0" xfId="4" applyNumberFormat="1" applyFont="1" applyFill="1" applyBorder="1" applyAlignment="1" applyProtection="1">
      <alignment horizontal="center"/>
      <protection hidden="1"/>
    </xf>
    <xf numFmtId="0" fontId="13" fillId="0" borderId="34" xfId="3" applyFont="1" applyBorder="1" applyAlignment="1" applyProtection="1">
      <alignment horizontal="center"/>
      <protection locked="0"/>
    </xf>
    <xf numFmtId="0" fontId="13" fillId="0" borderId="33" xfId="3" applyFont="1" applyBorder="1" applyAlignment="1" applyProtection="1">
      <alignment horizontal="center"/>
      <protection locked="0"/>
    </xf>
    <xf numFmtId="0" fontId="13" fillId="0" borderId="6" xfId="9" applyNumberFormat="1" applyFont="1" applyBorder="1"/>
    <xf numFmtId="0" fontId="13" fillId="0" borderId="41" xfId="3" applyNumberFormat="1" applyFont="1" applyBorder="1" applyProtection="1">
      <protection locked="0"/>
    </xf>
    <xf numFmtId="0" fontId="13" fillId="0" borderId="42" xfId="3" applyNumberFormat="1" applyFont="1" applyBorder="1" applyProtection="1">
      <protection locked="0"/>
    </xf>
    <xf numFmtId="0" fontId="17" fillId="0" borderId="34" xfId="0" applyFont="1" applyBorder="1" applyAlignment="1" applyProtection="1">
      <alignment horizontal="center"/>
      <protection locked="0"/>
    </xf>
    <xf numFmtId="0" fontId="13" fillId="0" borderId="7" xfId="3" applyFill="1" applyBorder="1" applyProtection="1">
      <protection locked="0"/>
    </xf>
    <xf numFmtId="0" fontId="13" fillId="0" borderId="30" xfId="9" applyNumberFormat="1" applyFont="1" applyBorder="1"/>
  </cellXfs>
  <cellStyles count="10">
    <cellStyle name="Lien hypertexte" xfId="1" builtinId="8"/>
    <cellStyle name="Lien hypertexte 2" xfId="2"/>
    <cellStyle name="Normal" xfId="0" builtinId="0"/>
    <cellStyle name="Normal 2" xfId="3"/>
    <cellStyle name="Normal_Facture" xfId="4"/>
    <cellStyle name="Normal_Facture 2" xfId="5"/>
    <cellStyle name="Standard_Anpassen der Amortisation" xfId="6"/>
    <cellStyle name="Währung [0]_Budget" xfId="7"/>
    <cellStyle name="Währung_Budget" xfId="8"/>
    <cellStyle name="Währung_Budget 2" xfId="9"/>
  </cellStyles>
  <dxfs count="5"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DDDDDD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AD5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00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53</xdr:row>
      <xdr:rowOff>133350</xdr:rowOff>
    </xdr:from>
    <xdr:to>
      <xdr:col>11</xdr:col>
      <xdr:colOff>85725</xdr:colOff>
      <xdr:row>57</xdr:row>
      <xdr:rowOff>85725</xdr:rowOff>
    </xdr:to>
    <xdr:sp macro="" textlink="">
      <xdr:nvSpPr>
        <xdr:cNvPr id="11513" name="INVB3"/>
        <xdr:cNvSpPr>
          <a:spLocks noChangeArrowheads="1"/>
        </xdr:cNvSpPr>
      </xdr:nvSpPr>
      <xdr:spPr bwMode="auto">
        <a:xfrm>
          <a:off x="4600575" y="9515475"/>
          <a:ext cx="2743200" cy="6381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704850</xdr:colOff>
      <xdr:row>9</xdr:row>
      <xdr:rowOff>133350</xdr:rowOff>
    </xdr:from>
    <xdr:to>
      <xdr:col>11</xdr:col>
      <xdr:colOff>9525</xdr:colOff>
      <xdr:row>17</xdr:row>
      <xdr:rowOff>66675</xdr:rowOff>
    </xdr:to>
    <xdr:sp macro="" textlink="">
      <xdr:nvSpPr>
        <xdr:cNvPr id="11515" name="INVB1"/>
        <xdr:cNvSpPr>
          <a:spLocks noChangeArrowheads="1"/>
        </xdr:cNvSpPr>
      </xdr:nvSpPr>
      <xdr:spPr bwMode="auto">
        <a:xfrm>
          <a:off x="3762375" y="1714500"/>
          <a:ext cx="3505200" cy="16287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514350</xdr:colOff>
      <xdr:row>6</xdr:row>
      <xdr:rowOff>104775</xdr:rowOff>
    </xdr:from>
    <xdr:to>
      <xdr:col>10</xdr:col>
      <xdr:colOff>619127</xdr:colOff>
      <xdr:row>9</xdr:row>
      <xdr:rowOff>85725</xdr:rowOff>
    </xdr:to>
    <xdr:sp macro="" textlink="">
      <xdr:nvSpPr>
        <xdr:cNvPr id="1030" name="LBL"/>
        <xdr:cNvSpPr txBox="1">
          <a:spLocks noChangeArrowheads="1"/>
        </xdr:cNvSpPr>
      </xdr:nvSpPr>
      <xdr:spPr bwMode="auto">
        <a:xfrm>
          <a:off x="4457700" y="1314450"/>
          <a:ext cx="2466977" cy="3429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36576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"/>
              <a:cs typeface="Arial"/>
            </a:rPr>
            <a:t>DEVIS</a:t>
          </a:r>
        </a:p>
      </xdr:txBody>
    </xdr:sp>
    <xdr:clientData/>
  </xdr:twoCellAnchor>
  <xdr:twoCellAnchor>
    <xdr:from>
      <xdr:col>0</xdr:col>
      <xdr:colOff>0</xdr:colOff>
      <xdr:row>9</xdr:row>
      <xdr:rowOff>104775</xdr:rowOff>
    </xdr:from>
    <xdr:to>
      <xdr:col>5</xdr:col>
      <xdr:colOff>285750</xdr:colOff>
      <xdr:row>17</xdr:row>
      <xdr:rowOff>114300</xdr:rowOff>
    </xdr:to>
    <xdr:sp macro="" textlink="">
      <xdr:nvSpPr>
        <xdr:cNvPr id="11517" name="INVB2"/>
        <xdr:cNvSpPr>
          <a:spLocks noChangeArrowheads="1"/>
        </xdr:cNvSpPr>
      </xdr:nvSpPr>
      <xdr:spPr bwMode="auto">
        <a:xfrm>
          <a:off x="0" y="1685925"/>
          <a:ext cx="3343275" cy="1704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47625</xdr:colOff>
      <xdr:row>47</xdr:row>
      <xdr:rowOff>152400</xdr:rowOff>
    </xdr:from>
    <xdr:to>
      <xdr:col>5</xdr:col>
      <xdr:colOff>295275</xdr:colOff>
      <xdr:row>52</xdr:row>
      <xdr:rowOff>57150</xdr:rowOff>
    </xdr:to>
    <xdr:sp macro="" textlink="">
      <xdr:nvSpPr>
        <xdr:cNvPr id="11518" name="INVB3"/>
        <xdr:cNvSpPr>
          <a:spLocks noChangeArrowheads="1"/>
        </xdr:cNvSpPr>
      </xdr:nvSpPr>
      <xdr:spPr bwMode="auto">
        <a:xfrm>
          <a:off x="142875" y="8505825"/>
          <a:ext cx="3209925" cy="762000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638174</xdr:colOff>
      <xdr:row>47</xdr:row>
      <xdr:rowOff>104774</xdr:rowOff>
    </xdr:from>
    <xdr:to>
      <xdr:col>4</xdr:col>
      <xdr:colOff>314325</xdr:colOff>
      <xdr:row>49</xdr:row>
      <xdr:rowOff>0</xdr:rowOff>
    </xdr:to>
    <xdr:sp macro="" textlink="">
      <xdr:nvSpPr>
        <xdr:cNvPr id="1033" name="INV2"/>
        <xdr:cNvSpPr txBox="1">
          <a:spLocks noChangeArrowheads="1"/>
        </xdr:cNvSpPr>
      </xdr:nvSpPr>
      <xdr:spPr bwMode="auto">
        <a:xfrm>
          <a:off x="1314449" y="8277224"/>
          <a:ext cx="1752601" cy="219076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Paiement   Comptant</a:t>
          </a:r>
        </a:p>
      </xdr:txBody>
    </xdr:sp>
    <xdr:clientData/>
  </xdr:twoCellAnchor>
  <xdr:twoCellAnchor>
    <xdr:from>
      <xdr:col>1</xdr:col>
      <xdr:colOff>28575</xdr:colOff>
      <xdr:row>53</xdr:row>
      <xdr:rowOff>152400</xdr:rowOff>
    </xdr:from>
    <xdr:to>
      <xdr:col>6</xdr:col>
      <xdr:colOff>19050</xdr:colOff>
      <xdr:row>57</xdr:row>
      <xdr:rowOff>9525</xdr:rowOff>
    </xdr:to>
    <xdr:sp macro="" textlink="">
      <xdr:nvSpPr>
        <xdr:cNvPr id="11520" name="INVB3"/>
        <xdr:cNvSpPr>
          <a:spLocks noChangeArrowheads="1"/>
        </xdr:cNvSpPr>
      </xdr:nvSpPr>
      <xdr:spPr bwMode="auto">
        <a:xfrm>
          <a:off x="123825" y="9534525"/>
          <a:ext cx="3838575" cy="54292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323850</xdr:colOff>
      <xdr:row>53</xdr:row>
      <xdr:rowOff>57151</xdr:rowOff>
    </xdr:from>
    <xdr:to>
      <xdr:col>4</xdr:col>
      <xdr:colOff>285750</xdr:colOff>
      <xdr:row>54</xdr:row>
      <xdr:rowOff>133350</xdr:rowOff>
    </xdr:to>
    <xdr:sp macro="" textlink="">
      <xdr:nvSpPr>
        <xdr:cNvPr id="1060" name="INV2"/>
        <xdr:cNvSpPr txBox="1">
          <a:spLocks noChangeArrowheads="1"/>
        </xdr:cNvSpPr>
      </xdr:nvSpPr>
      <xdr:spPr bwMode="auto">
        <a:xfrm>
          <a:off x="1638300" y="9201151"/>
          <a:ext cx="1400175" cy="238124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Paiement   Différé</a:t>
          </a:r>
        </a:p>
      </xdr:txBody>
    </xdr:sp>
    <xdr:clientData/>
  </xdr:twoCellAnchor>
  <xdr:twoCellAnchor>
    <xdr:from>
      <xdr:col>1</xdr:col>
      <xdr:colOff>152400</xdr:colOff>
      <xdr:row>58</xdr:row>
      <xdr:rowOff>28575</xdr:rowOff>
    </xdr:from>
    <xdr:to>
      <xdr:col>10</xdr:col>
      <xdr:colOff>838200</xdr:colOff>
      <xdr:row>61</xdr:row>
      <xdr:rowOff>38100</xdr:rowOff>
    </xdr:to>
    <xdr:sp macro="" textlink="">
      <xdr:nvSpPr>
        <xdr:cNvPr id="1063" name="LT"/>
        <xdr:cNvSpPr txBox="1">
          <a:spLocks noChangeArrowheads="1"/>
        </xdr:cNvSpPr>
      </xdr:nvSpPr>
      <xdr:spPr bwMode="auto">
        <a:xfrm>
          <a:off x="2305050" y="9505950"/>
          <a:ext cx="5972175" cy="4953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SARL au capital de 8000 Euros   -   N° Siret 44444444444   -   Code APE 44444 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N° TVA Intracom. FR 44444444444     -     RCSB4444444444B4444444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E-mail : lolo@aol.com    -    Site WEB : http://www.coucou.com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</xdr:row>
          <xdr:rowOff>9525</xdr:rowOff>
        </xdr:from>
        <xdr:to>
          <xdr:col>2</xdr:col>
          <xdr:colOff>228600</xdr:colOff>
          <xdr:row>1</xdr:row>
          <xdr:rowOff>495300</xdr:rowOff>
        </xdr:to>
        <xdr:sp macro="" textlink="">
          <xdr:nvSpPr>
            <xdr:cNvPr id="6223" name="Bouton 2" hidden="1">
              <a:extLst>
                <a:ext uri="{63B3BB69-23CF-44E3-9099-C40C66FF867C}">
                  <a14:compatExt spid="_x0000_s6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1</xdr:row>
          <xdr:rowOff>9525</xdr:rowOff>
        </xdr:from>
        <xdr:to>
          <xdr:col>3</xdr:col>
          <xdr:colOff>762000</xdr:colOff>
          <xdr:row>1</xdr:row>
          <xdr:rowOff>495300</xdr:rowOff>
        </xdr:to>
        <xdr:sp macro="" textlink="">
          <xdr:nvSpPr>
            <xdr:cNvPr id="6224" name="Bouton 3" hidden="1">
              <a:extLst>
                <a:ext uri="{63B3BB69-23CF-44E3-9099-C40C66FF867C}">
                  <a14:compatExt spid="_x0000_s6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1</xdr:row>
          <xdr:rowOff>9525</xdr:rowOff>
        </xdr:from>
        <xdr:to>
          <xdr:col>10</xdr:col>
          <xdr:colOff>142875</xdr:colOff>
          <xdr:row>1</xdr:row>
          <xdr:rowOff>495300</xdr:rowOff>
        </xdr:to>
        <xdr:sp macro="" textlink="">
          <xdr:nvSpPr>
            <xdr:cNvPr id="6225" name="Bouton 7" hidden="1">
              <a:extLst>
                <a:ext uri="{63B3BB69-23CF-44E3-9099-C40C66FF867C}">
                  <a14:compatExt spid="_x0000_s6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619125</xdr:colOff>
          <xdr:row>1</xdr:row>
          <xdr:rowOff>9525</xdr:rowOff>
        </xdr:from>
        <xdr:to>
          <xdr:col>8</xdr:col>
          <xdr:colOff>257175</xdr:colOff>
          <xdr:row>1</xdr:row>
          <xdr:rowOff>495300</xdr:rowOff>
        </xdr:to>
        <xdr:sp macro="" textlink="">
          <xdr:nvSpPr>
            <xdr:cNvPr id="6226" name="Bouton 6" hidden="1">
              <a:extLst>
                <a:ext uri="{63B3BB69-23CF-44E3-9099-C40C66FF867C}">
                  <a14:compatExt spid="_x0000_s6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1</xdr:row>
          <xdr:rowOff>9525</xdr:rowOff>
        </xdr:from>
        <xdr:to>
          <xdr:col>12</xdr:col>
          <xdr:colOff>28575</xdr:colOff>
          <xdr:row>1</xdr:row>
          <xdr:rowOff>495300</xdr:rowOff>
        </xdr:to>
        <xdr:sp macro="" textlink="">
          <xdr:nvSpPr>
            <xdr:cNvPr id="10552" name="Bouton 8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9525</xdr:rowOff>
        </xdr:from>
        <xdr:to>
          <xdr:col>6</xdr:col>
          <xdr:colOff>266700</xdr:colOff>
          <xdr:row>1</xdr:row>
          <xdr:rowOff>495300</xdr:rowOff>
        </xdr:to>
        <xdr:sp macro="" textlink="">
          <xdr:nvSpPr>
            <xdr:cNvPr id="10597" name="Bouton 5" hidden="1">
              <a:extLst>
                <a:ext uri="{63B3BB69-23CF-44E3-9099-C40C66FF867C}">
                  <a14:compatExt spid="_x0000_s105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1</xdr:row>
          <xdr:rowOff>9525</xdr:rowOff>
        </xdr:from>
        <xdr:to>
          <xdr:col>4</xdr:col>
          <xdr:colOff>838200</xdr:colOff>
          <xdr:row>1</xdr:row>
          <xdr:rowOff>495300</xdr:rowOff>
        </xdr:to>
        <xdr:sp macro="" textlink="">
          <xdr:nvSpPr>
            <xdr:cNvPr id="11039" name="Bouton 4" hidden="1">
              <a:extLst>
                <a:ext uri="{63B3BB69-23CF-44E3-9099-C40C66FF867C}">
                  <a14:compatExt spid="_x0000_s1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371475</xdr:colOff>
          <xdr:row>0</xdr:row>
          <xdr:rowOff>47625</xdr:rowOff>
        </xdr:from>
        <xdr:to>
          <xdr:col>12</xdr:col>
          <xdr:colOff>1743075</xdr:colOff>
          <xdr:row>0</xdr:row>
          <xdr:rowOff>438150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0</xdr:row>
          <xdr:rowOff>38100</xdr:rowOff>
        </xdr:from>
        <xdr:to>
          <xdr:col>7</xdr:col>
          <xdr:colOff>371475</xdr:colOff>
          <xdr:row>0</xdr:row>
          <xdr:rowOff>428625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581025</xdr:colOff>
          <xdr:row>0</xdr:row>
          <xdr:rowOff>66675</xdr:rowOff>
        </xdr:from>
        <xdr:to>
          <xdr:col>8</xdr:col>
          <xdr:colOff>276225</xdr:colOff>
          <xdr:row>0</xdr:row>
          <xdr:rowOff>457200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0</xdr:row>
          <xdr:rowOff>38100</xdr:rowOff>
        </xdr:from>
        <xdr:to>
          <xdr:col>9</xdr:col>
          <xdr:colOff>228600</xdr:colOff>
          <xdr:row>0</xdr:row>
          <xdr:rowOff>428625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y.bournon@apajh.asso.fr" TargetMode="External"/><Relationship Id="rId1" Type="http://schemas.openxmlformats.org/officeDocument/2006/relationships/hyperlink" Target="mailto:lademande.info@pasvrais.fr" TargetMode="External"/><Relationship Id="rId6" Type="http://schemas.openxmlformats.org/officeDocument/2006/relationships/ctrlProp" Target="../ctrlProps/ctrlProp11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71"/>
  <sheetViews>
    <sheetView showGridLines="0" tabSelected="1" zoomScaleNormal="100" workbookViewId="0">
      <pane ySplit="2" topLeftCell="A3" activePane="bottomLeft" state="frozen"/>
      <selection activeCell="C1" sqref="C1"/>
      <selection pane="bottomLeft" activeCell="E75" sqref="E75"/>
    </sheetView>
  </sheetViews>
  <sheetFormatPr baseColWidth="10" defaultColWidth="0" defaultRowHeight="12.75" x14ac:dyDescent="0.2"/>
  <cols>
    <col min="1" max="1" width="1.25" style="37" customWidth="1"/>
    <col min="2" max="2" width="8.375" style="38" customWidth="1"/>
    <col min="3" max="3" width="7.25" style="37" customWidth="1"/>
    <col min="4" max="6" width="11.625" style="37" customWidth="1"/>
    <col min="7" max="7" width="8.625" style="37" customWidth="1"/>
    <col min="8" max="8" width="7.875" style="37" customWidth="1"/>
    <col min="9" max="9" width="4.25" style="37" customWidth="1"/>
    <col min="10" max="10" width="10.25" style="37" customWidth="1"/>
    <col min="11" max="11" width="12.5" style="37" customWidth="1"/>
    <col min="12" max="12" width="1.875" style="53" customWidth="1"/>
    <col min="13" max="13" width="0.875" style="37" customWidth="1"/>
    <col min="14" max="14" width="5.75" style="37" hidden="1" customWidth="1"/>
    <col min="15" max="15" width="35" style="37" hidden="1" customWidth="1"/>
    <col min="16" max="18" width="0" style="37" hidden="1" customWidth="1"/>
    <col min="19" max="19" width="22.5" style="37" hidden="1" customWidth="1"/>
    <col min="20" max="16384" width="0" style="37" hidden="1"/>
  </cols>
  <sheetData>
    <row r="1" spans="1:23" ht="3.75" customHeight="1" x14ac:dyDescent="0.2">
      <c r="L1" s="39"/>
    </row>
    <row r="2" spans="1:23" ht="41.25" customHeight="1" x14ac:dyDescent="0.2">
      <c r="A2" s="41"/>
      <c r="B2" s="25"/>
      <c r="C2" s="41"/>
      <c r="D2" s="41"/>
      <c r="E2" s="41"/>
      <c r="F2" s="41"/>
      <c r="G2" s="41"/>
      <c r="H2" s="41"/>
      <c r="I2" s="187" t="str">
        <f>IF(K2&lt;&gt;"","N°Facture Précédente","")</f>
        <v/>
      </c>
      <c r="J2" s="187"/>
      <c r="K2" s="42"/>
      <c r="L2" s="42"/>
      <c r="M2" s="41"/>
    </row>
    <row r="3" spans="1:23" ht="12.75" customHeight="1" x14ac:dyDescent="0.2">
      <c r="A3" s="41"/>
      <c r="B3" s="25"/>
      <c r="C3" s="41"/>
      <c r="D3" s="41"/>
      <c r="E3" s="41"/>
      <c r="F3" s="41"/>
      <c r="G3" s="41"/>
      <c r="H3" s="41"/>
      <c r="I3" s="41"/>
      <c r="J3" s="41"/>
      <c r="K3" s="41"/>
      <c r="L3" s="43"/>
      <c r="M3" s="41"/>
    </row>
    <row r="4" spans="1:23" ht="12.75" customHeight="1" x14ac:dyDescent="0.2">
      <c r="A4" s="41"/>
      <c r="B4" s="25"/>
      <c r="C4" s="41"/>
      <c r="D4" s="121"/>
      <c r="E4" s="44"/>
      <c r="F4" s="44"/>
      <c r="G4" s="44"/>
      <c r="H4" s="44"/>
      <c r="I4" s="45"/>
      <c r="J4" s="46" t="str">
        <f ca="1">"DEVIS        N° "&amp;YEAR(TODAY())</f>
        <v>DEVIS        N° 2022</v>
      </c>
      <c r="K4" s="47">
        <v>1</v>
      </c>
      <c r="L4" s="43"/>
      <c r="M4" s="48"/>
    </row>
    <row r="5" spans="1:23" ht="12.75" customHeight="1" x14ac:dyDescent="0.2">
      <c r="A5" s="41"/>
      <c r="B5" s="49"/>
      <c r="C5" s="41"/>
      <c r="D5" s="119"/>
      <c r="E5" s="50"/>
      <c r="F5" s="51"/>
      <c r="G5" s="51"/>
      <c r="H5" s="51"/>
      <c r="I5" s="41"/>
      <c r="J5" s="41"/>
      <c r="K5" s="41"/>
      <c r="L5" s="43"/>
      <c r="M5" s="41"/>
    </row>
    <row r="6" spans="1:23" ht="12.75" customHeight="1" x14ac:dyDescent="0.2">
      <c r="A6" s="41"/>
      <c r="B6" s="25"/>
      <c r="C6" s="41"/>
      <c r="D6" s="119"/>
      <c r="E6" s="50"/>
      <c r="F6" s="51"/>
      <c r="G6" s="51"/>
      <c r="H6" s="51"/>
      <c r="I6" s="41"/>
      <c r="J6" s="41"/>
      <c r="K6" s="41"/>
      <c r="L6" s="43"/>
      <c r="M6" s="41"/>
    </row>
    <row r="7" spans="1:23" ht="12.75" customHeight="1" x14ac:dyDescent="0.2">
      <c r="A7" s="41"/>
      <c r="B7" s="25"/>
      <c r="C7" s="41"/>
      <c r="D7" s="120"/>
      <c r="E7" s="52"/>
      <c r="F7" s="52"/>
      <c r="G7" s="52"/>
      <c r="H7" s="52"/>
      <c r="I7" s="52"/>
      <c r="J7" s="41"/>
      <c r="K7" s="41"/>
      <c r="L7" s="43"/>
      <c r="M7" s="41"/>
    </row>
    <row r="8" spans="1:23" ht="12.75" customHeight="1" thickBot="1" x14ac:dyDescent="0.25">
      <c r="A8" s="41"/>
      <c r="B8" s="25"/>
      <c r="C8" s="41"/>
      <c r="D8" s="41"/>
      <c r="E8" s="41"/>
      <c r="F8" s="41"/>
      <c r="G8" s="41"/>
      <c r="H8" s="41"/>
      <c r="I8" s="41"/>
      <c r="J8" s="41"/>
      <c r="K8" s="41"/>
      <c r="L8" s="43"/>
      <c r="M8" s="41"/>
      <c r="R8" s="53"/>
      <c r="S8" s="53"/>
      <c r="T8" s="53"/>
      <c r="U8" s="53"/>
      <c r="V8" s="53"/>
      <c r="W8" s="53"/>
    </row>
    <row r="9" spans="1:23" ht="3" customHeight="1" thickTop="1" x14ac:dyDescent="0.3">
      <c r="A9" s="41"/>
      <c r="B9" s="54"/>
      <c r="C9" s="55"/>
      <c r="D9" s="55"/>
      <c r="E9" s="55"/>
      <c r="F9" s="55"/>
      <c r="G9" s="55"/>
      <c r="H9" s="56"/>
      <c r="I9" s="56"/>
      <c r="J9" s="55"/>
      <c r="K9" s="56"/>
      <c r="L9" s="55"/>
      <c r="M9" s="57"/>
      <c r="R9" s="53"/>
      <c r="S9" s="53"/>
      <c r="T9" s="53"/>
      <c r="U9" s="53"/>
      <c r="V9" s="53"/>
      <c r="W9" s="53"/>
    </row>
    <row r="10" spans="1:23" ht="18" customHeight="1" x14ac:dyDescent="0.2">
      <c r="A10" s="41"/>
      <c r="B10" s="25"/>
      <c r="C10" s="41"/>
      <c r="D10" s="41"/>
      <c r="E10" s="41"/>
      <c r="F10" s="41"/>
      <c r="G10" s="41"/>
      <c r="H10" s="41"/>
      <c r="I10" s="41"/>
      <c r="J10" s="41"/>
      <c r="K10" s="41"/>
      <c r="L10" s="43"/>
      <c r="M10" s="41"/>
      <c r="R10" s="53"/>
      <c r="S10" s="53"/>
      <c r="T10" s="53"/>
      <c r="U10" s="53"/>
      <c r="V10" s="53"/>
      <c r="W10" s="53"/>
    </row>
    <row r="11" spans="1:23" ht="17.100000000000001" customHeight="1" x14ac:dyDescent="0.25">
      <c r="A11" s="41"/>
      <c r="B11" s="139" t="s">
        <v>11</v>
      </c>
      <c r="C11" s="41"/>
      <c r="D11" s="192"/>
      <c r="E11" s="193"/>
      <c r="F11" s="132"/>
      <c r="G11" s="59"/>
      <c r="H11" s="59"/>
      <c r="I11" s="60"/>
      <c r="J11" s="61"/>
      <c r="K11" s="41"/>
      <c r="L11" s="43"/>
      <c r="M11" s="41"/>
      <c r="R11" s="53"/>
      <c r="S11" s="53"/>
      <c r="T11" s="53"/>
      <c r="U11" s="53"/>
      <c r="V11" s="53"/>
      <c r="W11" s="53"/>
    </row>
    <row r="12" spans="1:23" s="154" customFormat="1" ht="17.100000000000001" customHeight="1" x14ac:dyDescent="0.25">
      <c r="A12" s="51"/>
      <c r="B12" s="64"/>
      <c r="C12" s="62"/>
      <c r="D12" s="51"/>
      <c r="E12" s="153"/>
      <c r="F12" s="63"/>
      <c r="G12" s="184" t="s">
        <v>53</v>
      </c>
      <c r="H12" s="185"/>
      <c r="I12" s="185"/>
      <c r="J12" s="151" t="str">
        <f>IF(G12&lt;&gt;"",VLOOKUP(G12,TABLO_CLIENT,2,FALSE),"")</f>
        <v>Yannick</v>
      </c>
      <c r="K12" s="152"/>
      <c r="M12" s="155"/>
      <c r="N12" s="155"/>
      <c r="O12" s="155"/>
      <c r="P12" s="155"/>
      <c r="Q12" s="155"/>
      <c r="R12" s="155"/>
    </row>
    <row r="13" spans="1:23" ht="17.100000000000001" customHeight="1" x14ac:dyDescent="0.25">
      <c r="A13" s="41"/>
      <c r="B13" s="140" t="s">
        <v>12</v>
      </c>
      <c r="C13" s="62"/>
      <c r="D13" s="146" t="str">
        <f ca="1">"REF"&amp;YEAR(TODAY())</f>
        <v>REF2022</v>
      </c>
      <c r="E13" s="142">
        <f>K4</f>
        <v>1</v>
      </c>
      <c r="F13" s="65"/>
      <c r="G13" s="182" t="str">
        <f>IF(IF(G12&lt;&gt;"",VLOOKUP(G12,TABLO_CLIENT,3,FALSE),"")=0,"",IF(G12&lt;&gt;"",VLOOKUP(G12,TABLO_CLIENT,3,FALSE),""))</f>
        <v>33 Rue Marcel Thorez</v>
      </c>
      <c r="H13" s="183"/>
      <c r="I13" s="183"/>
      <c r="J13" s="183"/>
      <c r="K13" s="183"/>
      <c r="L13" s="43"/>
      <c r="M13" s="66"/>
      <c r="N13" s="53"/>
      <c r="O13" s="53"/>
      <c r="P13" s="53"/>
      <c r="Q13" s="53"/>
    </row>
    <row r="14" spans="1:23" ht="17.100000000000001" customHeight="1" x14ac:dyDescent="0.25">
      <c r="A14" s="41"/>
      <c r="B14" s="64"/>
      <c r="D14" s="115"/>
      <c r="E14" s="116"/>
      <c r="F14" s="63"/>
      <c r="G14" s="189">
        <f>IF(G12&lt;&gt;"",VLOOKUP(G12,TABLO_CLIENT,4,FALSE),"")</f>
        <v>0</v>
      </c>
      <c r="H14" s="191"/>
      <c r="I14" s="191"/>
      <c r="J14" s="191"/>
      <c r="K14" s="191"/>
      <c r="L14" s="43"/>
      <c r="M14" s="41"/>
      <c r="N14" s="53"/>
      <c r="O14" s="53"/>
      <c r="P14" s="53"/>
      <c r="Q14" s="53"/>
    </row>
    <row r="15" spans="1:23" ht="17.100000000000001" customHeight="1" x14ac:dyDescent="0.25">
      <c r="A15" s="41"/>
      <c r="B15" s="140" t="s">
        <v>13</v>
      </c>
      <c r="C15" s="41"/>
      <c r="D15" s="194" t="str">
        <f>G12&amp;" "&amp;J12</f>
        <v>BOURNON Yannick</v>
      </c>
      <c r="E15" s="195"/>
      <c r="F15" s="67"/>
      <c r="G15" s="196"/>
      <c r="H15" s="183"/>
      <c r="I15" s="183"/>
      <c r="J15" s="183"/>
      <c r="K15" s="183"/>
      <c r="L15" s="43"/>
      <c r="M15" s="41"/>
      <c r="N15" s="53"/>
      <c r="O15" s="53"/>
      <c r="P15" s="53"/>
    </row>
    <row r="16" spans="1:23" ht="17.100000000000001" customHeight="1" x14ac:dyDescent="0.25">
      <c r="A16" s="41"/>
      <c r="B16" s="64"/>
      <c r="D16" s="115"/>
      <c r="E16" s="117"/>
      <c r="F16" s="67"/>
      <c r="G16" s="149"/>
      <c r="H16" s="150" t="str">
        <f>IF(G12&lt;&gt;"",VLOOKUP(G12,TABLO_CLIENT,5,FALSE),"")</f>
        <v>76700 Gonfreville l'Orcher</v>
      </c>
      <c r="L16" s="43"/>
      <c r="M16" s="41"/>
      <c r="N16" s="53"/>
      <c r="O16" s="53"/>
      <c r="P16" s="53"/>
    </row>
    <row r="17" spans="1:19" ht="17.100000000000001" customHeight="1" x14ac:dyDescent="0.25">
      <c r="A17" s="41"/>
      <c r="B17" s="141" t="s">
        <v>10</v>
      </c>
      <c r="C17" s="68"/>
      <c r="D17" s="188">
        <f>IF(G12&lt;&gt;"",VLOOKUP(G12,TABLO_CLIENT,6,FALSE),"")</f>
        <v>600000000</v>
      </c>
      <c r="E17" s="188"/>
      <c r="F17" s="67"/>
      <c r="G17" s="189" t="str">
        <f>IF(IF(ISERROR(VLOOKUP(#REF!,TABLO_CLIENT,5,0)),0,VLOOKUP(#REF!,TABLO_CLIENT,5,0))=0,"",IF(ISERROR(VLOOKUP(#REF!,TABLO_CLIENT,5,0)),0,VLOOKUP(#REF!,TABLO_CLIENT,5,0)))</f>
        <v/>
      </c>
      <c r="H17" s="190"/>
      <c r="I17" s="190"/>
      <c r="J17" s="190"/>
      <c r="K17" s="190"/>
      <c r="L17" s="43"/>
      <c r="M17" s="41"/>
      <c r="N17" s="53"/>
      <c r="O17" s="53"/>
      <c r="P17" s="53"/>
    </row>
    <row r="18" spans="1:19" ht="17.100000000000001" customHeight="1" x14ac:dyDescent="0.2">
      <c r="A18" s="41"/>
      <c r="B18" s="37"/>
      <c r="C18" s="68"/>
      <c r="D18" s="68"/>
      <c r="E18" s="68"/>
      <c r="F18" s="67"/>
      <c r="G18" s="70"/>
      <c r="H18" s="71"/>
      <c r="I18" s="70"/>
      <c r="J18" s="58"/>
      <c r="K18" s="58"/>
      <c r="L18" s="43"/>
      <c r="M18" s="41"/>
      <c r="N18" s="53"/>
      <c r="O18" s="53"/>
    </row>
    <row r="19" spans="1:19" ht="17.100000000000001" customHeight="1" x14ac:dyDescent="0.2">
      <c r="A19" s="41"/>
      <c r="B19" s="69"/>
      <c r="C19" s="68"/>
      <c r="D19" s="68"/>
      <c r="E19" s="68"/>
      <c r="F19" s="67"/>
      <c r="G19" s="70"/>
      <c r="H19" s="71"/>
      <c r="I19" s="70"/>
      <c r="J19" s="58"/>
      <c r="K19" s="58"/>
      <c r="L19" s="43"/>
      <c r="M19" s="41"/>
      <c r="N19" s="53"/>
      <c r="O19" s="53"/>
    </row>
    <row r="20" spans="1:19" ht="17.100000000000001" customHeight="1" x14ac:dyDescent="0.2">
      <c r="A20" s="41"/>
      <c r="B20" s="69"/>
      <c r="C20" s="68"/>
      <c r="D20" s="68"/>
      <c r="E20" s="68"/>
      <c r="F20" s="67"/>
      <c r="G20" s="70"/>
      <c r="H20" s="71"/>
      <c r="I20" s="70"/>
      <c r="J20" s="58"/>
      <c r="K20" s="58"/>
      <c r="L20" s="43"/>
      <c r="M20" s="41"/>
      <c r="N20" s="53"/>
      <c r="O20" s="53"/>
    </row>
    <row r="21" spans="1:19" ht="17.100000000000001" customHeight="1" x14ac:dyDescent="0.2">
      <c r="A21" s="41"/>
      <c r="B21" s="72"/>
      <c r="C21" s="40"/>
      <c r="D21" s="40"/>
      <c r="E21" s="40"/>
      <c r="F21" s="40"/>
      <c r="G21" s="40"/>
      <c r="H21" s="40"/>
      <c r="I21" s="40"/>
      <c r="J21" s="40"/>
      <c r="K21" s="40"/>
      <c r="L21" s="43"/>
      <c r="M21" s="41"/>
      <c r="N21" s="53"/>
      <c r="O21" s="53"/>
      <c r="P21" s="113"/>
      <c r="Q21" s="114"/>
      <c r="R21" s="114"/>
      <c r="S21" s="114"/>
    </row>
    <row r="22" spans="1:19" ht="15" customHeight="1" x14ac:dyDescent="0.2">
      <c r="A22" s="41"/>
      <c r="B22" s="133" t="s">
        <v>41</v>
      </c>
      <c r="C22" s="133" t="s">
        <v>42</v>
      </c>
      <c r="D22" s="134" t="s">
        <v>0</v>
      </c>
      <c r="E22" s="134"/>
      <c r="F22" s="134"/>
      <c r="G22" s="134"/>
      <c r="H22" s="135"/>
      <c r="I22" s="133" t="s">
        <v>6</v>
      </c>
      <c r="J22" s="136" t="s">
        <v>1</v>
      </c>
      <c r="K22" s="133" t="s">
        <v>2</v>
      </c>
      <c r="L22" s="43"/>
      <c r="M22" s="74"/>
      <c r="N22" s="53"/>
      <c r="O22" s="53"/>
      <c r="P22" s="53"/>
      <c r="Q22" s="53"/>
    </row>
    <row r="23" spans="1:19" ht="12.95" customHeight="1" x14ac:dyDescent="0.2">
      <c r="A23" s="41"/>
      <c r="B23" s="177" t="s">
        <v>58</v>
      </c>
      <c r="C23" s="176">
        <v>1</v>
      </c>
      <c r="D23" s="75" t="str">
        <f t="shared" ref="D23:D30" si="0">IF(B23&lt;&gt;"",VLOOKUP(B23,Code,2,FALSE),"")</f>
        <v>SALLE 1 + SALLE de PAUSE</v>
      </c>
      <c r="E23" s="76"/>
      <c r="F23" s="76"/>
      <c r="G23" s="76"/>
      <c r="H23" s="77"/>
      <c r="I23" s="78">
        <f t="shared" ref="I23:I30" si="1">IF(B23&lt;&gt;"",VLOOKUP(B23,Code,3,FALSE),"")</f>
        <v>1</v>
      </c>
      <c r="J23" s="79">
        <f t="shared" ref="J23:J30" si="2">IF(B23&lt;&gt;"",VLOOKUP(B23,Code,4,FALSE),"")</f>
        <v>100</v>
      </c>
      <c r="K23" s="80">
        <f t="shared" ref="K23:K47" si="3">IF(C23&lt;&gt;"",C23*J23,"")</f>
        <v>100</v>
      </c>
      <c r="L23" s="43"/>
      <c r="M23" s="74"/>
      <c r="N23" s="53"/>
      <c r="O23" s="53"/>
      <c r="P23" s="53"/>
      <c r="Q23" s="53"/>
    </row>
    <row r="24" spans="1:19" ht="12.95" customHeight="1" x14ac:dyDescent="0.2">
      <c r="A24" s="41"/>
      <c r="B24" s="177" t="s">
        <v>63</v>
      </c>
      <c r="C24" s="176">
        <v>6</v>
      </c>
      <c r="D24" s="75" t="str">
        <f t="shared" si="0"/>
        <v>Café d'accueil</v>
      </c>
      <c r="E24" s="76"/>
      <c r="F24" s="76"/>
      <c r="G24" s="76"/>
      <c r="H24" s="77"/>
      <c r="I24" s="78">
        <f t="shared" si="1"/>
        <v>2</v>
      </c>
      <c r="J24" s="79">
        <f t="shared" si="2"/>
        <v>0</v>
      </c>
      <c r="K24" s="80">
        <f t="shared" si="3"/>
        <v>0</v>
      </c>
      <c r="L24" s="43"/>
      <c r="M24" s="74"/>
      <c r="N24" s="53"/>
      <c r="O24" s="53"/>
      <c r="P24" s="53"/>
      <c r="Q24" s="53"/>
    </row>
    <row r="25" spans="1:19" ht="12.95" customHeight="1" x14ac:dyDescent="0.2">
      <c r="A25" s="41"/>
      <c r="B25" s="177" t="s">
        <v>71</v>
      </c>
      <c r="C25" s="176">
        <v>6</v>
      </c>
      <c r="D25" s="75" t="str">
        <f t="shared" si="0"/>
        <v>Formule restaurant (hors supp.)</v>
      </c>
      <c r="E25" s="76"/>
      <c r="F25" s="76"/>
      <c r="G25" s="76"/>
      <c r="H25" s="77"/>
      <c r="I25" s="78">
        <f t="shared" si="1"/>
        <v>2</v>
      </c>
      <c r="J25" s="79">
        <f t="shared" si="2"/>
        <v>20.91</v>
      </c>
      <c r="K25" s="80">
        <f t="shared" si="3"/>
        <v>125.46000000000001</v>
      </c>
      <c r="L25" s="43"/>
      <c r="M25" s="74"/>
    </row>
    <row r="26" spans="1:19" ht="12.95" customHeight="1" x14ac:dyDescent="0.2">
      <c r="A26" s="41"/>
      <c r="B26" s="177"/>
      <c r="C26" s="176"/>
      <c r="D26" s="75" t="str">
        <f t="shared" si="0"/>
        <v/>
      </c>
      <c r="E26" s="76"/>
      <c r="F26" s="76"/>
      <c r="G26" s="76"/>
      <c r="H26" s="77"/>
      <c r="I26" s="78" t="str">
        <f t="shared" si="1"/>
        <v/>
      </c>
      <c r="J26" s="79" t="str">
        <f t="shared" si="2"/>
        <v/>
      </c>
      <c r="K26" s="80" t="str">
        <f t="shared" si="3"/>
        <v/>
      </c>
      <c r="L26" s="43"/>
      <c r="M26" s="74"/>
    </row>
    <row r="27" spans="1:19" ht="12.95" customHeight="1" x14ac:dyDescent="0.2">
      <c r="A27" s="41"/>
      <c r="B27" s="177"/>
      <c r="C27" s="175"/>
      <c r="D27" s="75" t="str">
        <f t="shared" si="0"/>
        <v/>
      </c>
      <c r="E27" s="76"/>
      <c r="F27" s="76"/>
      <c r="G27" s="76"/>
      <c r="H27" s="77"/>
      <c r="I27" s="78" t="str">
        <f t="shared" si="1"/>
        <v/>
      </c>
      <c r="J27" s="79" t="str">
        <f t="shared" si="2"/>
        <v/>
      </c>
      <c r="K27" s="80" t="str">
        <f t="shared" si="3"/>
        <v/>
      </c>
      <c r="L27" s="43"/>
      <c r="M27" s="74"/>
    </row>
    <row r="28" spans="1:19" ht="12.95" customHeight="1" x14ac:dyDescent="0.2">
      <c r="A28" s="41"/>
      <c r="B28" s="177"/>
      <c r="C28" s="175"/>
      <c r="D28" s="75" t="str">
        <f t="shared" si="0"/>
        <v/>
      </c>
      <c r="E28" s="76"/>
      <c r="F28" s="76"/>
      <c r="G28" s="76"/>
      <c r="H28" s="77"/>
      <c r="I28" s="78" t="str">
        <f t="shared" si="1"/>
        <v/>
      </c>
      <c r="J28" s="79" t="str">
        <f t="shared" si="2"/>
        <v/>
      </c>
      <c r="K28" s="80" t="str">
        <f t="shared" si="3"/>
        <v/>
      </c>
      <c r="L28" s="43"/>
      <c r="M28" s="74"/>
    </row>
    <row r="29" spans="1:19" ht="12.95" customHeight="1" x14ac:dyDescent="0.2">
      <c r="A29" s="41"/>
      <c r="B29" s="177"/>
      <c r="C29" s="175"/>
      <c r="D29" s="75" t="str">
        <f t="shared" si="0"/>
        <v/>
      </c>
      <c r="E29" s="76"/>
      <c r="F29" s="76"/>
      <c r="G29" s="76"/>
      <c r="H29" s="77"/>
      <c r="I29" s="78" t="str">
        <f t="shared" si="1"/>
        <v/>
      </c>
      <c r="J29" s="79" t="str">
        <f t="shared" si="2"/>
        <v/>
      </c>
      <c r="K29" s="80" t="str">
        <f t="shared" si="3"/>
        <v/>
      </c>
      <c r="L29" s="43"/>
      <c r="M29" s="74"/>
    </row>
    <row r="30" spans="1:19" ht="12.95" customHeight="1" x14ac:dyDescent="0.2">
      <c r="A30" s="41"/>
      <c r="B30" s="177"/>
      <c r="C30" s="175"/>
      <c r="D30" s="75" t="str">
        <f t="shared" si="0"/>
        <v/>
      </c>
      <c r="E30" s="76"/>
      <c r="F30" s="76"/>
      <c r="G30" s="76"/>
      <c r="H30" s="77"/>
      <c r="I30" s="78" t="str">
        <f t="shared" si="1"/>
        <v/>
      </c>
      <c r="J30" s="79" t="str">
        <f t="shared" si="2"/>
        <v/>
      </c>
      <c r="K30" s="80" t="str">
        <f t="shared" si="3"/>
        <v/>
      </c>
      <c r="L30" s="43"/>
      <c r="M30" s="74"/>
    </row>
    <row r="31" spans="1:19" ht="12.95" customHeight="1" x14ac:dyDescent="0.2">
      <c r="A31" s="41"/>
      <c r="B31" s="177"/>
      <c r="C31" s="175"/>
      <c r="D31" s="75" t="str">
        <f t="shared" ref="D31:D44" si="4">IF(B31&lt;&gt;"",VLOOKUP(B31,Code,2,FALSE),"")</f>
        <v/>
      </c>
      <c r="E31" s="76"/>
      <c r="F31" s="76"/>
      <c r="G31" s="76"/>
      <c r="H31" s="77"/>
      <c r="I31" s="78" t="str">
        <f t="shared" ref="I31:I44" si="5">IF(B31&lt;&gt;"",VLOOKUP(B31,Code,3,FALSE),"")</f>
        <v/>
      </c>
      <c r="J31" s="79" t="str">
        <f t="shared" ref="J31:J44" si="6">IF(B31&lt;&gt;"",VLOOKUP(B31,Code,4,FALSE),"")</f>
        <v/>
      </c>
      <c r="K31" s="80" t="str">
        <f t="shared" si="3"/>
        <v/>
      </c>
      <c r="L31" s="43"/>
      <c r="M31" s="74"/>
      <c r="N31" s="53"/>
      <c r="O31" s="53"/>
      <c r="P31" s="53"/>
      <c r="Q31" s="53"/>
    </row>
    <row r="32" spans="1:19" ht="12.95" customHeight="1" x14ac:dyDescent="0.2">
      <c r="A32" s="41"/>
      <c r="B32" s="177"/>
      <c r="C32" s="175"/>
      <c r="D32" s="75" t="str">
        <f t="shared" si="4"/>
        <v/>
      </c>
      <c r="E32" s="76"/>
      <c r="F32" s="76"/>
      <c r="G32" s="76"/>
      <c r="H32" s="77"/>
      <c r="I32" s="78" t="str">
        <f t="shared" si="5"/>
        <v/>
      </c>
      <c r="J32" s="79" t="str">
        <f t="shared" si="6"/>
        <v/>
      </c>
      <c r="K32" s="80" t="str">
        <f t="shared" si="3"/>
        <v/>
      </c>
      <c r="L32" s="43"/>
      <c r="M32" s="74"/>
    </row>
    <row r="33" spans="1:23" ht="12.95" customHeight="1" x14ac:dyDescent="0.2">
      <c r="A33" s="41"/>
      <c r="B33" s="177"/>
      <c r="C33" s="175"/>
      <c r="D33" s="75" t="str">
        <f t="shared" si="4"/>
        <v/>
      </c>
      <c r="E33" s="76"/>
      <c r="F33" s="76"/>
      <c r="G33" s="76"/>
      <c r="H33" s="77"/>
      <c r="I33" s="78" t="str">
        <f t="shared" si="5"/>
        <v/>
      </c>
      <c r="J33" s="79" t="str">
        <f t="shared" si="6"/>
        <v/>
      </c>
      <c r="K33" s="80" t="str">
        <f t="shared" si="3"/>
        <v/>
      </c>
      <c r="L33" s="43"/>
      <c r="M33" s="74"/>
    </row>
    <row r="34" spans="1:23" ht="12.95" customHeight="1" x14ac:dyDescent="0.2">
      <c r="A34" s="41"/>
      <c r="B34" s="177"/>
      <c r="C34" s="175"/>
      <c r="D34" s="75" t="str">
        <f t="shared" si="4"/>
        <v/>
      </c>
      <c r="E34" s="76"/>
      <c r="F34" s="76"/>
      <c r="G34" s="76"/>
      <c r="H34" s="77"/>
      <c r="I34" s="78" t="str">
        <f t="shared" si="5"/>
        <v/>
      </c>
      <c r="J34" s="79" t="str">
        <f t="shared" si="6"/>
        <v/>
      </c>
      <c r="K34" s="80" t="str">
        <f t="shared" si="3"/>
        <v/>
      </c>
      <c r="L34" s="43"/>
      <c r="M34" s="74"/>
    </row>
    <row r="35" spans="1:23" ht="12.95" customHeight="1" x14ac:dyDescent="0.2">
      <c r="A35" s="41"/>
      <c r="B35" s="177"/>
      <c r="C35" s="175"/>
      <c r="D35" s="75" t="str">
        <f t="shared" si="4"/>
        <v/>
      </c>
      <c r="E35" s="76"/>
      <c r="F35" s="76"/>
      <c r="G35" s="76"/>
      <c r="H35" s="77"/>
      <c r="I35" s="78" t="str">
        <f t="shared" si="5"/>
        <v/>
      </c>
      <c r="J35" s="79" t="str">
        <f t="shared" si="6"/>
        <v/>
      </c>
      <c r="K35" s="80" t="str">
        <f t="shared" si="3"/>
        <v/>
      </c>
      <c r="L35" s="43"/>
      <c r="M35" s="74"/>
    </row>
    <row r="36" spans="1:23" ht="12.95" customHeight="1" x14ac:dyDescent="0.2">
      <c r="A36" s="41"/>
      <c r="B36" s="177"/>
      <c r="C36" s="175"/>
      <c r="D36" s="75" t="str">
        <f t="shared" si="4"/>
        <v/>
      </c>
      <c r="E36" s="76"/>
      <c r="F36" s="76"/>
      <c r="G36" s="76"/>
      <c r="H36" s="77"/>
      <c r="I36" s="78" t="str">
        <f t="shared" si="5"/>
        <v/>
      </c>
      <c r="J36" s="79" t="str">
        <f t="shared" si="6"/>
        <v/>
      </c>
      <c r="K36" s="80" t="str">
        <f t="shared" si="3"/>
        <v/>
      </c>
      <c r="L36" s="43"/>
      <c r="M36" s="74"/>
    </row>
    <row r="37" spans="1:23" ht="12.95" customHeight="1" x14ac:dyDescent="0.2">
      <c r="A37" s="41"/>
      <c r="B37" s="177"/>
      <c r="C37" s="175"/>
      <c r="D37" s="75" t="str">
        <f t="shared" si="4"/>
        <v/>
      </c>
      <c r="E37" s="76"/>
      <c r="F37" s="76"/>
      <c r="G37" s="76"/>
      <c r="H37" s="77"/>
      <c r="I37" s="78" t="str">
        <f t="shared" si="5"/>
        <v/>
      </c>
      <c r="J37" s="79" t="str">
        <f t="shared" si="6"/>
        <v/>
      </c>
      <c r="K37" s="80" t="str">
        <f t="shared" si="3"/>
        <v/>
      </c>
      <c r="L37" s="43"/>
      <c r="M37" s="74"/>
    </row>
    <row r="38" spans="1:23" ht="12.95" customHeight="1" x14ac:dyDescent="0.2">
      <c r="A38" s="41"/>
      <c r="B38" s="177"/>
      <c r="C38" s="175"/>
      <c r="D38" s="75" t="str">
        <f>IF(B38&lt;&gt;"",VLOOKUP(B38,Code,2,FALSE),"")</f>
        <v/>
      </c>
      <c r="E38" s="76"/>
      <c r="F38" s="76"/>
      <c r="G38" s="76"/>
      <c r="H38" s="77"/>
      <c r="I38" s="78" t="str">
        <f>IF(B38&lt;&gt;"",VLOOKUP(B38,Code,3,FALSE),"")</f>
        <v/>
      </c>
      <c r="J38" s="79" t="str">
        <f>IF(B38&lt;&gt;"",VLOOKUP(B38,Code,4,FALSE),"")</f>
        <v/>
      </c>
      <c r="K38" s="80" t="str">
        <f t="shared" si="3"/>
        <v/>
      </c>
      <c r="L38" s="43"/>
      <c r="M38" s="74"/>
      <c r="R38" s="53"/>
      <c r="S38" s="53"/>
      <c r="T38" s="53"/>
      <c r="U38" s="53"/>
      <c r="V38" s="53"/>
      <c r="W38" s="53"/>
    </row>
    <row r="39" spans="1:23" ht="12.95" customHeight="1" x14ac:dyDescent="0.2">
      <c r="A39" s="41"/>
      <c r="B39" s="177"/>
      <c r="C39" s="175"/>
      <c r="D39" s="75" t="str">
        <f>IF(B39&lt;&gt;"",VLOOKUP(B39,Code,2,FALSE),"")</f>
        <v/>
      </c>
      <c r="E39" s="76"/>
      <c r="F39" s="76"/>
      <c r="G39" s="76"/>
      <c r="H39" s="77"/>
      <c r="I39" s="78" t="str">
        <f>IF(B39&lt;&gt;"",VLOOKUP(B39,Code,3,FALSE),"")</f>
        <v/>
      </c>
      <c r="J39" s="79" t="str">
        <f>IF(B39&lt;&gt;"",VLOOKUP(B39,Code,4,FALSE),"")</f>
        <v/>
      </c>
      <c r="K39" s="80" t="str">
        <f t="shared" si="3"/>
        <v/>
      </c>
      <c r="L39" s="43"/>
      <c r="M39" s="74"/>
    </row>
    <row r="40" spans="1:23" ht="12.95" customHeight="1" x14ac:dyDescent="0.2">
      <c r="A40" s="41"/>
      <c r="B40" s="177"/>
      <c r="C40" s="175"/>
      <c r="D40" s="75" t="str">
        <f>IF(B40&lt;&gt;"",VLOOKUP(B40,Code,2,FALSE),"")</f>
        <v/>
      </c>
      <c r="E40" s="76"/>
      <c r="F40" s="76"/>
      <c r="G40" s="76"/>
      <c r="H40" s="77"/>
      <c r="I40" s="78" t="str">
        <f>IF(B40&lt;&gt;"",VLOOKUP(B40,Code,3,FALSE),"")</f>
        <v/>
      </c>
      <c r="J40" s="79" t="str">
        <f>IF(B40&lt;&gt;"",VLOOKUP(B40,Code,4,FALSE),"")</f>
        <v/>
      </c>
      <c r="K40" s="80" t="str">
        <f t="shared" si="3"/>
        <v/>
      </c>
      <c r="L40" s="43"/>
      <c r="M40" s="74"/>
    </row>
    <row r="41" spans="1:23" ht="12.95" customHeight="1" x14ac:dyDescent="0.2">
      <c r="A41" s="41"/>
      <c r="B41" s="177"/>
      <c r="C41" s="175"/>
      <c r="D41" s="75" t="str">
        <f>IF(B41&lt;&gt;"",VLOOKUP(B41,Code,2,FALSE),"")</f>
        <v/>
      </c>
      <c r="E41" s="76"/>
      <c r="F41" s="76"/>
      <c r="G41" s="76"/>
      <c r="H41" s="77"/>
      <c r="I41" s="78" t="str">
        <f>IF(B41&lt;&gt;"",VLOOKUP(B41,Code,3,FALSE),"")</f>
        <v/>
      </c>
      <c r="J41" s="79" t="str">
        <f>IF(B41&lt;&gt;"",VLOOKUP(B41,Code,4,FALSE),"")</f>
        <v/>
      </c>
      <c r="K41" s="80" t="str">
        <f t="shared" si="3"/>
        <v/>
      </c>
      <c r="L41" s="43"/>
      <c r="M41" s="74"/>
    </row>
    <row r="42" spans="1:23" ht="12.95" customHeight="1" x14ac:dyDescent="0.2">
      <c r="A42" s="41"/>
      <c r="B42" s="177"/>
      <c r="C42" s="175"/>
      <c r="D42" s="75" t="str">
        <f t="shared" si="4"/>
        <v/>
      </c>
      <c r="E42" s="76"/>
      <c r="F42" s="76"/>
      <c r="G42" s="76"/>
      <c r="H42" s="77"/>
      <c r="I42" s="78" t="str">
        <f t="shared" si="5"/>
        <v/>
      </c>
      <c r="J42" s="79" t="str">
        <f t="shared" si="6"/>
        <v/>
      </c>
      <c r="K42" s="80" t="str">
        <f t="shared" si="3"/>
        <v/>
      </c>
      <c r="L42" s="43"/>
      <c r="M42" s="74"/>
    </row>
    <row r="43" spans="1:23" ht="12.95" customHeight="1" x14ac:dyDescent="0.2">
      <c r="A43" s="41"/>
      <c r="B43" s="177"/>
      <c r="C43" s="175"/>
      <c r="D43" s="75" t="str">
        <f t="shared" si="4"/>
        <v/>
      </c>
      <c r="E43" s="76"/>
      <c r="F43" s="76"/>
      <c r="G43" s="76"/>
      <c r="H43" s="77"/>
      <c r="I43" s="78" t="str">
        <f t="shared" si="5"/>
        <v/>
      </c>
      <c r="J43" s="79" t="str">
        <f t="shared" si="6"/>
        <v/>
      </c>
      <c r="K43" s="80" t="str">
        <f t="shared" si="3"/>
        <v/>
      </c>
      <c r="L43" s="43"/>
      <c r="M43" s="74"/>
    </row>
    <row r="44" spans="1:23" ht="12.95" customHeight="1" x14ac:dyDescent="0.2">
      <c r="A44" s="41"/>
      <c r="B44" s="177"/>
      <c r="C44" s="175"/>
      <c r="D44" s="75" t="str">
        <f t="shared" si="4"/>
        <v/>
      </c>
      <c r="E44" s="76"/>
      <c r="F44" s="76"/>
      <c r="G44" s="76"/>
      <c r="H44" s="77"/>
      <c r="I44" s="78" t="str">
        <f t="shared" si="5"/>
        <v/>
      </c>
      <c r="J44" s="79" t="str">
        <f t="shared" si="6"/>
        <v/>
      </c>
      <c r="K44" s="80" t="str">
        <f t="shared" si="3"/>
        <v/>
      </c>
      <c r="L44" s="43"/>
      <c r="M44" s="74"/>
    </row>
    <row r="45" spans="1:23" ht="12.95" customHeight="1" x14ac:dyDescent="0.2">
      <c r="A45" s="41"/>
      <c r="B45" s="177"/>
      <c r="C45" s="175"/>
      <c r="D45" s="75" t="str">
        <f>IF(B45&lt;&gt;"",VLOOKUP(B45,Code,2,FALSE),"")</f>
        <v/>
      </c>
      <c r="E45" s="76"/>
      <c r="F45" s="76"/>
      <c r="G45" s="76"/>
      <c r="H45" s="77"/>
      <c r="I45" s="78" t="str">
        <f>IF(B45&lt;&gt;"",VLOOKUP(B45,Code,3,FALSE),"")</f>
        <v/>
      </c>
      <c r="J45" s="79" t="str">
        <f>IF(B45&lt;&gt;"",VLOOKUP(B45,Code,4,FALSE),"")</f>
        <v/>
      </c>
      <c r="K45" s="80" t="str">
        <f t="shared" si="3"/>
        <v/>
      </c>
      <c r="L45" s="43"/>
      <c r="M45" s="74"/>
      <c r="R45" s="53"/>
      <c r="S45" s="53"/>
      <c r="T45" s="53"/>
      <c r="U45" s="53"/>
      <c r="V45" s="53"/>
      <c r="W45" s="53"/>
    </row>
    <row r="46" spans="1:23" ht="12.95" customHeight="1" x14ac:dyDescent="0.2">
      <c r="A46" s="41"/>
      <c r="B46" s="177"/>
      <c r="C46" s="175"/>
      <c r="D46" s="75" t="str">
        <f>IF(B46&lt;&gt;"",VLOOKUP(B46,Code,2,FALSE),"")</f>
        <v/>
      </c>
      <c r="E46" s="76"/>
      <c r="F46" s="76"/>
      <c r="G46" s="76"/>
      <c r="H46" s="77"/>
      <c r="I46" s="78" t="str">
        <f>IF(B46&lt;&gt;"",VLOOKUP(B46,Code,3,FALSE),"")</f>
        <v/>
      </c>
      <c r="J46" s="79" t="str">
        <f>IF(B46&lt;&gt;"",VLOOKUP(B46,Code,4,FALSE),"")</f>
        <v/>
      </c>
      <c r="K46" s="80" t="str">
        <f t="shared" si="3"/>
        <v/>
      </c>
      <c r="L46" s="43"/>
      <c r="M46" s="74"/>
    </row>
    <row r="47" spans="1:23" ht="12.95" customHeight="1" x14ac:dyDescent="0.2">
      <c r="A47" s="41"/>
      <c r="B47" s="177"/>
      <c r="C47" s="175"/>
      <c r="D47" s="81" t="str">
        <f>IF(B47&lt;&gt;"",VLOOKUP(B47,Code,2,FALSE),"")</f>
        <v/>
      </c>
      <c r="E47" s="82"/>
      <c r="F47" s="82"/>
      <c r="G47" s="82"/>
      <c r="H47" s="83"/>
      <c r="I47" s="78" t="str">
        <f>IF(B47&lt;&gt;"",VLOOKUP(B47,Code,3,FALSE),"")</f>
        <v/>
      </c>
      <c r="J47" s="79" t="str">
        <f>IF(B47&lt;&gt;"",VLOOKUP(B47,Code,4,FALSE),"")</f>
        <v/>
      </c>
      <c r="K47" s="80" t="str">
        <f t="shared" si="3"/>
        <v/>
      </c>
      <c r="L47" s="43"/>
      <c r="M47" s="74"/>
    </row>
    <row r="48" spans="1:23" ht="13.5" customHeight="1" x14ac:dyDescent="0.2">
      <c r="A48" s="41"/>
      <c r="B48" s="84"/>
      <c r="C48" s="85"/>
      <c r="D48" s="85"/>
      <c r="E48" s="85"/>
      <c r="F48" s="85"/>
      <c r="G48" s="85"/>
      <c r="H48" s="85"/>
      <c r="I48" s="24"/>
      <c r="J48" s="86" t="s">
        <v>3</v>
      </c>
      <c r="K48" s="87">
        <f>SUM(K23:K47)</f>
        <v>225.46</v>
      </c>
      <c r="L48" s="43"/>
      <c r="M48" s="74"/>
    </row>
    <row r="49" spans="1:22" ht="13.5" customHeight="1" x14ac:dyDescent="0.2">
      <c r="A49" s="41"/>
      <c r="B49" s="25"/>
      <c r="C49" s="41"/>
      <c r="D49" s="41"/>
      <c r="E49" s="41"/>
      <c r="F49" s="41"/>
      <c r="G49" s="41"/>
      <c r="H49" s="1" t="s">
        <v>9</v>
      </c>
      <c r="I49" s="88">
        <v>1</v>
      </c>
      <c r="J49" s="118" t="s">
        <v>77</v>
      </c>
      <c r="K49" s="178" t="str">
        <f>VLOOKUP(ROUNDUP(SUM(C23:C47)/6,0),Designation!$P$7:$R$11,2,TRUE)</f>
        <v>OFFERT</v>
      </c>
      <c r="L49" s="43"/>
      <c r="M49" s="74"/>
    </row>
    <row r="50" spans="1:22" ht="13.5" customHeight="1" x14ac:dyDescent="0.2">
      <c r="A50" s="41"/>
      <c r="B50" s="130"/>
      <c r="C50" s="129" t="s">
        <v>38</v>
      </c>
      <c r="D50" s="91" t="s">
        <v>48</v>
      </c>
      <c r="E50" s="129" t="s">
        <v>39</v>
      </c>
      <c r="G50" s="41"/>
      <c r="H50" s="1" t="s">
        <v>9</v>
      </c>
      <c r="I50" s="73">
        <v>1</v>
      </c>
      <c r="J50" s="92">
        <v>0.2</v>
      </c>
      <c r="K50" s="87">
        <f ca="1">IF(J56&lt;&gt;"",J56*J50,"")</f>
        <v>20</v>
      </c>
      <c r="L50" s="43"/>
      <c r="M50" s="74"/>
    </row>
    <row r="51" spans="1:22" ht="13.5" customHeight="1" x14ac:dyDescent="0.2">
      <c r="A51" s="41"/>
      <c r="B51" s="130"/>
      <c r="C51" s="129" t="s">
        <v>40</v>
      </c>
      <c r="D51" s="90"/>
      <c r="E51" s="90"/>
      <c r="F51" s="90"/>
      <c r="G51" s="41"/>
      <c r="H51" s="2" t="s">
        <v>9</v>
      </c>
      <c r="I51" s="73">
        <v>2</v>
      </c>
      <c r="J51" s="92">
        <v>0.1</v>
      </c>
      <c r="K51" s="87">
        <f ca="1">IF(J57&lt;&gt;"",J57*J51,"")</f>
        <v>12.546000000000001</v>
      </c>
      <c r="L51" s="43"/>
      <c r="M51" s="74"/>
    </row>
    <row r="52" spans="1:22" ht="13.5" customHeight="1" x14ac:dyDescent="0.2">
      <c r="A52" s="41"/>
      <c r="B52" s="93">
        <v>1</v>
      </c>
      <c r="C52" s="90"/>
      <c r="F52" s="94"/>
      <c r="G52" s="41"/>
      <c r="H52" s="95" t="s">
        <v>4</v>
      </c>
      <c r="I52" s="96" t="s">
        <v>20</v>
      </c>
      <c r="J52" s="97"/>
      <c r="K52" s="98"/>
      <c r="L52" s="43"/>
      <c r="M52" s="74"/>
    </row>
    <row r="53" spans="1:22" ht="13.5" customHeight="1" x14ac:dyDescent="0.2">
      <c r="A53" s="41"/>
      <c r="B53" s="93"/>
      <c r="F53" s="94"/>
      <c r="G53" s="41"/>
      <c r="H53" s="95"/>
      <c r="I53" s="41"/>
      <c r="J53" s="46" t="s">
        <v>5</v>
      </c>
      <c r="K53" s="99">
        <f ca="1">SUM(K48:K51)-K52</f>
        <v>258.00600000000003</v>
      </c>
      <c r="L53" s="43"/>
      <c r="M53" s="74"/>
      <c r="S53" s="186"/>
      <c r="T53" s="186"/>
      <c r="U53" s="53"/>
      <c r="V53" s="53"/>
    </row>
    <row r="54" spans="1:22" ht="13.5" customHeight="1" x14ac:dyDescent="0.2">
      <c r="A54" s="41"/>
      <c r="B54" s="25"/>
      <c r="C54" s="100"/>
      <c r="D54" s="25"/>
      <c r="E54" s="25"/>
      <c r="F54" s="25"/>
      <c r="G54" s="41"/>
      <c r="H54" s="95" t="s">
        <v>4</v>
      </c>
      <c r="I54" s="41"/>
      <c r="J54" s="41"/>
      <c r="K54" s="41"/>
      <c r="L54" s="43"/>
      <c r="M54" s="74"/>
    </row>
    <row r="55" spans="1:22" ht="13.5" customHeight="1" thickBot="1" x14ac:dyDescent="0.25">
      <c r="A55" s="41"/>
      <c r="B55" s="89"/>
      <c r="C55" s="90"/>
      <c r="D55" s="90"/>
      <c r="E55" s="90"/>
      <c r="F55" s="90"/>
      <c r="G55" s="101"/>
      <c r="H55" s="102"/>
      <c r="I55" s="103"/>
      <c r="J55" s="104" t="s">
        <v>7</v>
      </c>
      <c r="K55" s="104" t="s">
        <v>8</v>
      </c>
      <c r="L55" s="43"/>
      <c r="M55" s="74"/>
    </row>
    <row r="56" spans="1:22" ht="13.5" customHeight="1" x14ac:dyDescent="0.2">
      <c r="A56" s="41"/>
      <c r="B56" s="131"/>
      <c r="C56" s="145" t="s">
        <v>45</v>
      </c>
      <c r="D56" s="137"/>
      <c r="E56" s="138"/>
      <c r="F56" s="41"/>
      <c r="G56" s="41"/>
      <c r="H56" s="105" t="str">
        <f>IF(J50&lt;&gt;"","TVA à "&amp;J50*100 &amp;" %","" )</f>
        <v>TVA à 20 %</v>
      </c>
      <c r="I56" s="106"/>
      <c r="J56" s="3">
        <f ca="1">IF($K$48&lt;&gt;"",SUMIF(I23:I49,I50,K23:K47),"")</f>
        <v>100</v>
      </c>
      <c r="K56" s="107">
        <f ca="1">IF(J56&lt;&gt;"",J56*J50,"")</f>
        <v>20</v>
      </c>
      <c r="L56" s="43"/>
      <c r="M56" s="74"/>
    </row>
    <row r="57" spans="1:22" ht="13.5" customHeight="1" x14ac:dyDescent="0.2">
      <c r="A57" s="41"/>
      <c r="B57" s="25"/>
      <c r="C57" s="41"/>
      <c r="D57" s="41"/>
      <c r="E57" s="41"/>
      <c r="F57" s="41"/>
      <c r="G57" s="41"/>
      <c r="H57" s="108" t="str">
        <f>IF(J51&lt;&gt;"","TVA à "  &amp; J51*100 &amp;" %","" )</f>
        <v>TVA à 10 %</v>
      </c>
      <c r="I57" s="109"/>
      <c r="J57" s="4">
        <f ca="1">IF($K$48&lt;&gt;"",SUMIF(I23:I49,I51,K23:K47),"")</f>
        <v>125.46000000000001</v>
      </c>
      <c r="K57" s="110">
        <f ca="1">IF(J57&lt;&gt;"",J57*J51,"")</f>
        <v>12.546000000000001</v>
      </c>
      <c r="L57" s="43"/>
      <c r="M57" s="74"/>
    </row>
    <row r="58" spans="1:22" ht="13.5" customHeight="1" x14ac:dyDescent="0.2">
      <c r="A58" s="41"/>
      <c r="B58" s="25"/>
      <c r="C58" s="41"/>
      <c r="D58" s="41"/>
      <c r="E58" s="41"/>
      <c r="F58" s="41"/>
      <c r="G58" s="41"/>
      <c r="H58" s="41"/>
      <c r="I58" s="41"/>
      <c r="J58" s="41"/>
      <c r="K58" s="41"/>
      <c r="L58" s="43"/>
      <c r="M58" s="74"/>
    </row>
    <row r="59" spans="1:22" ht="13.5" customHeight="1" x14ac:dyDescent="0.2">
      <c r="A59" s="41"/>
      <c r="B59" s="25"/>
      <c r="C59" s="41"/>
      <c r="D59" s="41"/>
      <c r="E59" s="41"/>
      <c r="F59" s="41"/>
      <c r="G59" s="41"/>
      <c r="H59" s="41"/>
      <c r="I59" s="41"/>
      <c r="J59" s="41"/>
      <c r="K59" s="90"/>
      <c r="L59" s="43"/>
      <c r="M59" s="74"/>
    </row>
    <row r="60" spans="1:22" ht="13.5" customHeight="1" x14ac:dyDescent="0.2">
      <c r="A60" s="41"/>
      <c r="B60" s="25"/>
      <c r="C60" s="41"/>
      <c r="D60" s="41"/>
      <c r="E60" s="41"/>
      <c r="F60" s="41"/>
      <c r="G60" s="41"/>
      <c r="H60" s="41"/>
      <c r="I60" s="41"/>
      <c r="J60" s="41"/>
      <c r="K60" s="41"/>
      <c r="L60" s="43"/>
      <c r="M60" s="74"/>
    </row>
    <row r="61" spans="1:22" ht="13.5" customHeight="1" x14ac:dyDescent="0.2">
      <c r="A61" s="41"/>
      <c r="B61" s="25"/>
      <c r="C61" s="41"/>
      <c r="D61" s="41"/>
      <c r="E61" s="41"/>
      <c r="F61" s="41"/>
      <c r="G61" s="41"/>
      <c r="H61" s="41"/>
      <c r="I61" s="41"/>
      <c r="J61" s="41"/>
      <c r="K61" s="41"/>
      <c r="L61" s="43"/>
      <c r="M61" s="74"/>
    </row>
    <row r="62" spans="1:22" ht="13.5" customHeight="1" thickBot="1" x14ac:dyDescent="0.25">
      <c r="A62" s="41"/>
      <c r="B62" s="25"/>
      <c r="C62" s="41"/>
      <c r="D62" s="41"/>
      <c r="E62" s="41"/>
      <c r="F62" s="41"/>
      <c r="G62" s="41"/>
      <c r="H62" s="41"/>
      <c r="I62" s="41"/>
      <c r="J62" s="41"/>
      <c r="K62" s="41"/>
      <c r="L62" s="43"/>
      <c r="M62" s="74"/>
    </row>
    <row r="63" spans="1:22" ht="3" customHeight="1" thickTop="1" x14ac:dyDescent="0.2">
      <c r="A63" s="41"/>
      <c r="B63" s="54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74"/>
    </row>
    <row r="64" spans="1:22" ht="12.95" customHeight="1" x14ac:dyDescent="0.2">
      <c r="A64" s="41"/>
      <c r="B64" s="25"/>
      <c r="C64" s="41"/>
      <c r="D64" s="41"/>
      <c r="E64" s="41"/>
      <c r="F64" s="41"/>
      <c r="G64" s="41"/>
      <c r="H64" s="41"/>
      <c r="I64" s="41"/>
      <c r="J64" s="41"/>
      <c r="K64" s="41"/>
      <c r="L64" s="43"/>
      <c r="M64" s="74"/>
    </row>
    <row r="65" spans="1:13" ht="12.95" customHeight="1" x14ac:dyDescent="0.2">
      <c r="A65" s="41"/>
      <c r="B65" s="25"/>
      <c r="C65" s="41"/>
      <c r="D65" s="41"/>
      <c r="E65" s="41"/>
      <c r="F65" s="41"/>
      <c r="G65" s="41"/>
      <c r="H65" s="41"/>
      <c r="I65" s="41"/>
      <c r="J65" s="41"/>
      <c r="K65" s="41"/>
      <c r="L65" s="43"/>
      <c r="M65" s="74"/>
    </row>
    <row r="66" spans="1:13" ht="14.25" x14ac:dyDescent="0.2">
      <c r="A66" s="41"/>
      <c r="B66" s="25"/>
      <c r="C66" s="41"/>
      <c r="D66" s="41"/>
      <c r="E66" s="41"/>
      <c r="F66" s="41"/>
      <c r="G66" s="41"/>
      <c r="H66" s="41"/>
      <c r="I66" s="41"/>
      <c r="J66" s="41"/>
      <c r="K66" s="41"/>
      <c r="L66" s="43"/>
      <c r="M66" s="74"/>
    </row>
    <row r="67" spans="1:13" x14ac:dyDescent="0.2">
      <c r="M67" s="41"/>
    </row>
    <row r="68" spans="1:13" x14ac:dyDescent="0.2">
      <c r="M68" s="41"/>
    </row>
    <row r="69" spans="1:13" x14ac:dyDescent="0.2">
      <c r="C69" s="180"/>
      <c r="D69" s="181"/>
      <c r="M69" s="41"/>
    </row>
    <row r="70" spans="1:13" x14ac:dyDescent="0.2">
      <c r="C70" s="158"/>
      <c r="D70" s="157"/>
      <c r="M70" s="41"/>
    </row>
    <row r="71" spans="1:13" x14ac:dyDescent="0.2">
      <c r="M71" s="41"/>
    </row>
  </sheetData>
  <scenarios current="5" show="5">
    <scenario name="sample1" locked="1" count="25" user="Microsoft Corporation" comment="Village Software">
      <inputCells r="T11" val="34892" numFmtId="14"/>
      <inputCells r="O12" val="VS100"/>
      <inputCells r="N13" val="KG"/>
      <inputCells r="N14" val=""/>
      <inputCells r="C12" val="Jean Milles"/>
      <inputCells r="C13" val="11, rue de l'épée de fer"/>
      <inputCells r="C17" val="43.00.43.00"/>
      <inputCells r="B23" val="100"/>
      <inputCells r="C23" val="Photocopies"/>
      <inputCells r="J23" val="0.25"/>
      <inputCells r="B24" val="4"/>
      <inputCells r="C24" val="Copies reliées de rapport"/>
      <inputCells r="J24" val="8.55"/>
      <inputCells r="B25" val=""/>
      <inputCells r="C25" val=""/>
      <inputCells r="J25" val=""/>
      <inputCells r="B26" val=""/>
      <inputCells r="C26" val=""/>
      <inputCells r="J26" val=""/>
      <inputCells r="B27" val=""/>
      <inputCells r="C27" val=""/>
      <inputCells r="J27" val=""/>
      <inputCells r="B28" val=""/>
      <inputCells r="C28" val=""/>
      <inputCells r="J28" val=""/>
    </scenario>
    <scenario name="sample2" locked="1" count="9" user="Microsoft Corporation" comment="Village Software">
      <inputCells r="B30" val=""/>
      <inputCells r="C30" val=""/>
      <inputCells r="J30" val=""/>
      <inputCells r="B47" val=""/>
      <inputCells r="C47" val=""/>
      <inputCells r="J47" val=""/>
      <inputCells r="B50" val=""/>
      <inputCells r="B51" val=""/>
      <inputCells r="B52" val="1" numFmtId="167"/>
    </scenario>
    <scenario name="sample3" locked="1" count="4" user="Microsoft Corporation" comment="Village Software">
      <inputCells r="D51" val="2" numFmtId="167"/>
      <inputCells r="T53" val=""/>
      <inputCells r="I56" val=""/>
      <inputCells r="I57" val=""/>
    </scenario>
    <scenario name="current1" locked="1" count="25" user="Microsoft Corporation" comment="Créé par Microsoft Corporation le 8/1/95">
      <inputCells r="T11" val=""/>
      <inputCells r="O12" val=""/>
      <inputCells r="N13" val=""/>
      <inputCells r="N14" val=""/>
      <inputCells r="C12" val=""/>
      <inputCells r="C13" val=""/>
      <inputCells r="C17" val=""/>
      <inputCells r="C23" val=""/>
      <inputCells r="C24" val=""/>
      <inputCells r="C25" val=""/>
      <inputCells r="C26" val=""/>
      <inputCells r="C27" val=""/>
      <inputCells r="C28" val=""/>
      <inputCells r="J23" val=""/>
      <inputCells r="J24" val=""/>
      <inputCells r="J25" val=""/>
      <inputCells r="J26" val=""/>
      <inputCells r="J27" val=""/>
      <inputCells r="J28" val=""/>
      <inputCells r="B23" val=""/>
      <inputCells r="B24" val=""/>
      <inputCells r="B25" val=""/>
      <inputCells r="B26" val=""/>
      <inputCells r="B27" val=""/>
      <inputCells r="B28" val=""/>
    </scenario>
    <scenario name="current2" locked="1" count="9" user="Microsoft Corporation" comment="Créé par Microsoft Corporation le 8/1/95">
      <inputCells r="B30" val=""/>
      <inputCells r="C30" val=""/>
      <inputCells r="B47" val=""/>
      <inputCells r="C47" val=""/>
      <inputCells r="J30" val=""/>
      <inputCells r="J47" val=""/>
      <inputCells r="B50" val=""/>
      <inputCells r="B51" val=""/>
      <inputCells r="B52" val=""/>
    </scenario>
    <scenario name="current3" locked="1" count="4" user="Microsoft Corporation" comment="Créé par Microsoft Corporation le 8/1/95">
      <inputCells r="D51" val=""/>
      <inputCells r="T53" val=""/>
      <inputCells r="I56" val=""/>
      <inputCells r="I57" val=""/>
    </scenario>
  </scenarios>
  <mergeCells count="11">
    <mergeCell ref="C69:D69"/>
    <mergeCell ref="G13:K13"/>
    <mergeCell ref="G12:I12"/>
    <mergeCell ref="S53:T53"/>
    <mergeCell ref="I2:J2"/>
    <mergeCell ref="D17:E17"/>
    <mergeCell ref="G17:K17"/>
    <mergeCell ref="G14:K14"/>
    <mergeCell ref="D11:E11"/>
    <mergeCell ref="D15:E15"/>
    <mergeCell ref="G15:K15"/>
  </mergeCells>
  <phoneticPr fontId="0" type="noConversion"/>
  <conditionalFormatting sqref="C50 C55:E55 C51:E51">
    <cfRule type="expression" dxfId="4" priority="1" stopIfTrue="1">
      <formula>B50&lt;&gt;""</formula>
    </cfRule>
  </conditionalFormatting>
  <conditionalFormatting sqref="F55 F51">
    <cfRule type="expression" dxfId="3" priority="4" stopIfTrue="1">
      <formula>D51&lt;&gt;""</formula>
    </cfRule>
  </conditionalFormatting>
  <conditionalFormatting sqref="C52">
    <cfRule type="expression" dxfId="2" priority="7" stopIfTrue="1">
      <formula>D50&lt;&gt;""</formula>
    </cfRule>
  </conditionalFormatting>
  <conditionalFormatting sqref="S53:V53">
    <cfRule type="cellIs" dxfId="1" priority="2" stopIfTrue="1" operator="notEqual">
      <formula>""""""</formula>
    </cfRule>
  </conditionalFormatting>
  <dataValidations count="2">
    <dataValidation type="list" allowBlank="1" showInputMessage="1" showErrorMessage="1" sqref="B23:B47">
      <formula1>Réf</formula1>
    </dataValidation>
    <dataValidation type="list" allowBlank="1" showInputMessage="1" showErrorMessage="1" sqref="G12">
      <formula1>CLIENT</formula1>
    </dataValidation>
  </dataValidations>
  <printOptions horizontalCentered="1"/>
  <pageMargins left="0.19685039370078741" right="0.19685039370078741" top="0.39370078740157483" bottom="0.51181102362204722" header="0.39370078740157483" footer="0.51181102362204722"/>
  <pageSetup paperSize="9" scale="93" orientation="portrait" horizontalDpi="360" verticalDpi="360" r:id="rId1"/>
  <headerFooter alignWithMargins="0"/>
  <ignoredErrors>
    <ignoredError sqref="E13 G13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23" r:id="rId4" name="Bouton 2">
              <controlPr defaultSize="0" print="0" autoFill="0" autoPict="0" macro="[0]!Effacer">
                <anchor moveWithCells="1" sizeWithCells="1">
                  <from>
                    <xdr:col>0</xdr:col>
                    <xdr:colOff>66675</xdr:colOff>
                    <xdr:row>1</xdr:row>
                    <xdr:rowOff>9525</xdr:rowOff>
                  </from>
                  <to>
                    <xdr:col>2</xdr:col>
                    <xdr:colOff>228600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5" name="Bouton 3">
              <controlPr defaultSize="0" print="0" autoFill="0" autoPict="0" macro="[0]!Archiver">
                <anchor moveWithCells="1" sizeWithCells="1">
                  <from>
                    <xdr:col>2</xdr:col>
                    <xdr:colOff>295275</xdr:colOff>
                    <xdr:row>1</xdr:row>
                    <xdr:rowOff>9525</xdr:rowOff>
                  </from>
                  <to>
                    <xdr:col>3</xdr:col>
                    <xdr:colOff>762000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6" name="Bouton 7">
              <controlPr defaultSize="0" print="0" autoFill="0" autoPict="0" macro="[0]!RecapDevis">
                <anchor moveWithCells="1" sizeWithCells="1">
                  <from>
                    <xdr:col>9</xdr:col>
                    <xdr:colOff>28575</xdr:colOff>
                    <xdr:row>1</xdr:row>
                    <xdr:rowOff>9525</xdr:rowOff>
                  </from>
                  <to>
                    <xdr:col>10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7" name="Bouton 6">
              <controlPr defaultSize="0" print="0" autoFill="0" autoPict="0" macro="[0]!Initialisation.Initialisation">
                <anchor moveWithCells="1" sizeWithCells="1">
                  <from>
                    <xdr:col>6</xdr:col>
                    <xdr:colOff>619125</xdr:colOff>
                    <xdr:row>1</xdr:row>
                    <xdr:rowOff>9525</xdr:rowOff>
                  </from>
                  <to>
                    <xdr:col>8</xdr:col>
                    <xdr:colOff>257175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2" r:id="rId8" name="Bouton 8">
              <controlPr defaultSize="0" print="0" autoFill="0" autoPict="0" macro="[0]!OUVRIRFACTURE">
                <anchor moveWithCells="1" sizeWithCells="1">
                  <from>
                    <xdr:col>10</xdr:col>
                    <xdr:colOff>228600</xdr:colOff>
                    <xdr:row>1</xdr:row>
                    <xdr:rowOff>9525</xdr:rowOff>
                  </from>
                  <to>
                    <xdr:col>12</xdr:col>
                    <xdr:colOff>28575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7" r:id="rId9" name="Bouton 5">
              <controlPr defaultSize="0" print="0" autoFill="0" autoPict="0" macro="[0]!DossierClient">
                <anchor moveWithCells="1" sizeWithCells="1">
                  <from>
                    <xdr:col>5</xdr:col>
                    <xdr:colOff>257175</xdr:colOff>
                    <xdr:row>1</xdr:row>
                    <xdr:rowOff>9525</xdr:rowOff>
                  </from>
                  <to>
                    <xdr:col>6</xdr:col>
                    <xdr:colOff>266700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9" r:id="rId10" name="Bouton 4">
              <controlPr defaultSize="0" print="0" autoFill="0" autoPict="0" macro="[0]!QuitterAccueil">
                <anchor moveWithCells="1" sizeWithCells="1">
                  <from>
                    <xdr:col>3</xdr:col>
                    <xdr:colOff>828675</xdr:colOff>
                    <xdr:row>1</xdr:row>
                    <xdr:rowOff>9525</xdr:rowOff>
                  </from>
                  <to>
                    <xdr:col>4</xdr:col>
                    <xdr:colOff>838200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58"/>
  <sheetViews>
    <sheetView topLeftCell="B1" workbookViewId="0">
      <pane ySplit="1" topLeftCell="A2" activePane="bottomLeft" state="frozenSplit"/>
      <selection pane="bottomLeft" activeCell="C21" sqref="C21"/>
    </sheetView>
  </sheetViews>
  <sheetFormatPr baseColWidth="10" defaultColWidth="11.25" defaultRowHeight="14.25" x14ac:dyDescent="0.2"/>
  <cols>
    <col min="1" max="1" width="4.25" style="9" customWidth="1"/>
    <col min="2" max="2" width="7.875" style="9" customWidth="1"/>
    <col min="3" max="3" width="32.625" style="9" customWidth="1"/>
    <col min="4" max="4" width="5" style="19" customWidth="1"/>
    <col min="5" max="5" width="11.25" style="9"/>
    <col min="6" max="6" width="3.5" style="9" customWidth="1"/>
    <col min="7" max="7" width="44.25" style="9" bestFit="1" customWidth="1"/>
    <col min="8" max="8" width="32.25" style="9" bestFit="1" customWidth="1"/>
    <col min="9" max="9" width="4.75" style="9" bestFit="1" customWidth="1"/>
    <col min="10" max="12" width="1.875" style="9" customWidth="1"/>
    <col min="13" max="13" width="26.75" style="9" customWidth="1"/>
    <col min="14" max="14" width="7.875" style="9" bestFit="1" customWidth="1"/>
    <col min="15" max="16" width="11.25" style="9"/>
    <col min="17" max="18" width="11.875" style="9" customWidth="1"/>
    <col min="19" max="16384" width="11.25" style="9"/>
  </cols>
  <sheetData>
    <row r="1" spans="1:18" s="6" customFormat="1" ht="39.950000000000003" customHeight="1" thickBot="1" x14ac:dyDescent="0.25">
      <c r="A1" s="7"/>
      <c r="B1" s="10" t="s">
        <v>16</v>
      </c>
      <c r="C1" s="11" t="s">
        <v>14</v>
      </c>
      <c r="D1" s="10" t="s">
        <v>17</v>
      </c>
      <c r="E1" s="10" t="s">
        <v>15</v>
      </c>
      <c r="F1" s="7"/>
      <c r="G1" s="10" t="s">
        <v>18</v>
      </c>
      <c r="H1" s="7"/>
      <c r="I1" s="7"/>
      <c r="J1" s="7"/>
      <c r="K1" s="7"/>
    </row>
    <row r="2" spans="1:18" x14ac:dyDescent="0.2">
      <c r="A2" s="7"/>
      <c r="B2" s="122" t="s">
        <v>58</v>
      </c>
      <c r="C2" s="127" t="s">
        <v>72</v>
      </c>
      <c r="D2" s="123">
        <v>1</v>
      </c>
      <c r="E2" s="124">
        <v>100</v>
      </c>
      <c r="F2" s="7"/>
      <c r="G2" s="13" t="str">
        <f>IF(B2&lt;&gt;"",REPT(B2,1)&amp;" :  " &amp;REPT(C2,1),"")</f>
        <v>S1 :  SALLE 1 + SALLE de PAUSE</v>
      </c>
      <c r="H2" s="20" t="str">
        <f>IF(B2&lt;&gt;"",CONCATENATE(B2," : ",C2),"")</f>
        <v>S1 : SALLE 1 + SALLE de PAUSE</v>
      </c>
      <c r="I2" s="20" t="str">
        <f>IF(B2&lt;&gt;"",REPT(B2,1),"")</f>
        <v>S1</v>
      </c>
      <c r="J2" s="7"/>
      <c r="K2" s="7"/>
      <c r="M2" s="7" t="str">
        <f>"Code TVA : " &amp;MODELE!I50</f>
        <v>Code TVA : 1</v>
      </c>
    </row>
    <row r="3" spans="1:18" x14ac:dyDescent="0.2">
      <c r="A3" s="7"/>
      <c r="B3" s="122" t="s">
        <v>74</v>
      </c>
      <c r="C3" s="128" t="s">
        <v>60</v>
      </c>
      <c r="D3" s="125">
        <v>1</v>
      </c>
      <c r="E3" s="126">
        <v>100</v>
      </c>
      <c r="F3" s="7"/>
      <c r="G3" s="13" t="str">
        <f t="shared" ref="G3:G54" si="0">IF(B3&lt;&gt;"",REPT(B3,1)&amp;" :  " &amp;REPT(C3,1),"")</f>
        <v>S2 :  SALLE 2</v>
      </c>
      <c r="H3" s="20" t="str">
        <f t="shared" ref="H3:H54" si="1">IF(B3&lt;&gt;"",CONCATENATE(B3," : ",C3),"")</f>
        <v>S2 : SALLE 2</v>
      </c>
      <c r="I3" s="20" t="str">
        <f t="shared" ref="I3:I54" si="2">IF(B3&lt;&gt;"",REPT(B3,1),"")</f>
        <v>S2</v>
      </c>
      <c r="J3" s="7"/>
      <c r="K3" s="7"/>
      <c r="M3" s="21">
        <f>MODELE!J50</f>
        <v>0.2</v>
      </c>
    </row>
    <row r="4" spans="1:18" x14ac:dyDescent="0.2">
      <c r="A4" s="7"/>
      <c r="B4" s="122" t="s">
        <v>59</v>
      </c>
      <c r="C4" s="199" t="s">
        <v>61</v>
      </c>
      <c r="D4" s="125">
        <v>1</v>
      </c>
      <c r="E4" s="126">
        <v>100</v>
      </c>
      <c r="F4" s="7"/>
      <c r="G4" s="13" t="str">
        <f t="shared" si="0"/>
        <v>S3 :  SALLE 3</v>
      </c>
      <c r="H4" s="20" t="str">
        <f t="shared" si="1"/>
        <v>S3 : SALLE 3</v>
      </c>
      <c r="I4" s="20" t="str">
        <f t="shared" si="2"/>
        <v>S3</v>
      </c>
      <c r="J4" s="7"/>
      <c r="K4" s="7"/>
      <c r="M4" s="7" t="str">
        <f>"Code TVA : " &amp;MODELE!I51</f>
        <v>Code TVA : 2</v>
      </c>
    </row>
    <row r="5" spans="1:18" x14ac:dyDescent="0.2">
      <c r="A5" s="7"/>
      <c r="B5" s="122" t="s">
        <v>73</v>
      </c>
      <c r="C5" s="127" t="s">
        <v>72</v>
      </c>
      <c r="D5" s="197">
        <v>1</v>
      </c>
      <c r="E5" s="144">
        <v>62.5</v>
      </c>
      <c r="F5" s="7"/>
      <c r="G5" s="13" t="str">
        <f t="shared" si="0"/>
        <v>S1/2 :  SALLE 1 + SALLE de PAUSE</v>
      </c>
      <c r="H5" s="20" t="str">
        <f t="shared" si="1"/>
        <v>S1/2 : SALLE 1 + SALLE de PAUSE</v>
      </c>
      <c r="I5" s="20" t="str">
        <f t="shared" si="2"/>
        <v>S1/2</v>
      </c>
      <c r="J5" s="7"/>
      <c r="K5" s="7"/>
      <c r="M5" s="21">
        <f>MODELE!J51</f>
        <v>0.1</v>
      </c>
      <c r="Q5" s="179" t="s">
        <v>82</v>
      </c>
      <c r="R5" s="179" t="s">
        <v>83</v>
      </c>
    </row>
    <row r="6" spans="1:18" x14ac:dyDescent="0.2">
      <c r="A6" s="7"/>
      <c r="B6" s="122" t="s">
        <v>75</v>
      </c>
      <c r="C6" s="128" t="s">
        <v>60</v>
      </c>
      <c r="D6" s="125">
        <v>1</v>
      </c>
      <c r="E6" s="126">
        <v>62.5</v>
      </c>
      <c r="F6" s="7"/>
      <c r="G6" s="13" t="str">
        <f t="shared" si="0"/>
        <v>S2/2 :  SALLE 2</v>
      </c>
      <c r="H6" s="20" t="str">
        <f t="shared" si="1"/>
        <v>S2/2 : SALLE 2</v>
      </c>
      <c r="I6" s="20" t="str">
        <f t="shared" si="2"/>
        <v>S2/2</v>
      </c>
      <c r="J6" s="7"/>
      <c r="K6" s="7"/>
      <c r="M6" s="23"/>
      <c r="N6" s="23"/>
      <c r="O6" s="23"/>
      <c r="P6" s="23"/>
      <c r="Q6" s="173" t="s">
        <v>49</v>
      </c>
      <c r="R6" s="174"/>
    </row>
    <row r="7" spans="1:18" x14ac:dyDescent="0.2">
      <c r="A7" s="7"/>
      <c r="B7" s="122" t="s">
        <v>76</v>
      </c>
      <c r="C7" s="127" t="s">
        <v>61</v>
      </c>
      <c r="D7" s="125">
        <v>1</v>
      </c>
      <c r="E7" s="126">
        <v>62.5</v>
      </c>
      <c r="F7" s="7"/>
      <c r="G7" s="13" t="str">
        <f>IF(B7&lt;&gt;"",REPT(B7,1)&amp;" :  " &amp;REPT(C7,1),"")</f>
        <v>S3/2 :  SALLE 3</v>
      </c>
      <c r="H7" s="20" t="str">
        <f t="shared" si="1"/>
        <v>S3/2 : SALLE 3</v>
      </c>
      <c r="I7" s="20" t="str">
        <f t="shared" si="2"/>
        <v>S3/2</v>
      </c>
      <c r="J7" s="7"/>
      <c r="K7" s="7"/>
      <c r="M7" s="159" t="s">
        <v>50</v>
      </c>
      <c r="N7" s="23"/>
      <c r="O7" s="23"/>
      <c r="P7" s="23">
        <v>0</v>
      </c>
      <c r="Q7" s="167"/>
      <c r="R7" s="168"/>
    </row>
    <row r="8" spans="1:18" x14ac:dyDescent="0.2">
      <c r="A8" s="7"/>
      <c r="B8" s="122" t="s">
        <v>63</v>
      </c>
      <c r="C8" s="200" t="s">
        <v>62</v>
      </c>
      <c r="D8" s="198">
        <v>2</v>
      </c>
      <c r="E8" s="143">
        <v>0</v>
      </c>
      <c r="F8" s="7"/>
      <c r="G8" s="13" t="str">
        <f t="shared" si="0"/>
        <v>CA :  Café d'accueil</v>
      </c>
      <c r="H8" s="20" t="str">
        <f t="shared" si="1"/>
        <v>CA : Café d'accueil</v>
      </c>
      <c r="I8" s="20" t="str">
        <f t="shared" si="2"/>
        <v>CA</v>
      </c>
      <c r="J8" s="7"/>
      <c r="K8" s="7"/>
      <c r="M8" s="165" t="s">
        <v>51</v>
      </c>
      <c r="N8" s="23"/>
      <c r="O8" s="164" t="s">
        <v>79</v>
      </c>
      <c r="P8" s="23">
        <v>1</v>
      </c>
      <c r="Q8" s="169" t="s">
        <v>52</v>
      </c>
      <c r="R8" s="170"/>
    </row>
    <row r="9" spans="1:18" x14ac:dyDescent="0.2">
      <c r="A9" s="7"/>
      <c r="B9" s="203" t="s">
        <v>66</v>
      </c>
      <c r="C9" s="204" t="s">
        <v>64</v>
      </c>
      <c r="D9" s="125">
        <v>2</v>
      </c>
      <c r="E9" s="126">
        <v>5</v>
      </c>
      <c r="F9" s="7"/>
      <c r="G9" s="13" t="str">
        <f t="shared" si="0"/>
        <v>PD :  Formule petit déjeuner</v>
      </c>
      <c r="H9" s="20" t="str">
        <f t="shared" si="1"/>
        <v>PD : Formule petit déjeuner</v>
      </c>
      <c r="I9" s="20" t="str">
        <f t="shared" si="2"/>
        <v>PD</v>
      </c>
      <c r="J9" s="7"/>
      <c r="K9" s="7"/>
      <c r="M9" s="23"/>
      <c r="N9" s="23"/>
      <c r="O9" s="164" t="s">
        <v>80</v>
      </c>
      <c r="P9" s="23">
        <v>2</v>
      </c>
      <c r="Q9" s="169" t="s">
        <v>52</v>
      </c>
      <c r="R9" s="170"/>
    </row>
    <row r="10" spans="1:18" x14ac:dyDescent="0.2">
      <c r="A10" s="7"/>
      <c r="B10" s="122" t="s">
        <v>67</v>
      </c>
      <c r="C10" s="201" t="s">
        <v>65</v>
      </c>
      <c r="D10" s="202">
        <v>2</v>
      </c>
      <c r="E10" s="144">
        <v>14.55</v>
      </c>
      <c r="F10" s="7"/>
      <c r="G10" s="13" t="str">
        <f t="shared" si="0"/>
        <v>RF :  Plateau repas froid</v>
      </c>
      <c r="H10" s="20" t="str">
        <f t="shared" si="1"/>
        <v>RF : Plateau repas froid</v>
      </c>
      <c r="I10" s="20" t="str">
        <f t="shared" si="2"/>
        <v>RF</v>
      </c>
      <c r="J10" s="7"/>
      <c r="K10" s="7"/>
      <c r="M10" s="23"/>
      <c r="N10" s="23"/>
      <c r="O10" s="164" t="s">
        <v>78</v>
      </c>
      <c r="P10" s="23">
        <v>3</v>
      </c>
      <c r="Q10" s="169" t="s">
        <v>52</v>
      </c>
      <c r="R10" s="170"/>
    </row>
    <row r="11" spans="1:18" x14ac:dyDescent="0.2">
      <c r="A11" s="7"/>
      <c r="B11" s="122" t="s">
        <v>71</v>
      </c>
      <c r="C11" s="127" t="s">
        <v>68</v>
      </c>
      <c r="D11" s="14">
        <v>2</v>
      </c>
      <c r="E11" s="126">
        <v>20.91</v>
      </c>
      <c r="F11" s="7"/>
      <c r="G11" s="13" t="str">
        <f t="shared" si="0"/>
        <v>RR :  Formule restaurant (hors supp.)</v>
      </c>
      <c r="H11" s="20" t="str">
        <f t="shared" si="1"/>
        <v>RR : Formule restaurant (hors supp.)</v>
      </c>
      <c r="I11" s="20" t="str">
        <f t="shared" si="2"/>
        <v>RR</v>
      </c>
      <c r="J11" s="7"/>
      <c r="K11" s="7"/>
      <c r="M11" s="23"/>
      <c r="N11" s="23"/>
      <c r="O11" s="164" t="s">
        <v>81</v>
      </c>
      <c r="P11" s="23">
        <v>6</v>
      </c>
      <c r="Q11" s="171" t="s">
        <v>52</v>
      </c>
      <c r="R11" s="172"/>
    </row>
    <row r="12" spans="1:18" x14ac:dyDescent="0.2">
      <c r="A12" s="7"/>
      <c r="B12" s="122" t="s">
        <v>70</v>
      </c>
      <c r="C12" s="128" t="s">
        <v>69</v>
      </c>
      <c r="D12" s="14">
        <v>2</v>
      </c>
      <c r="E12" s="126">
        <v>9.7100000000000009</v>
      </c>
      <c r="F12" s="7"/>
      <c r="G12" s="13" t="str">
        <f t="shared" si="0"/>
        <v xml:space="preserve">RS :  Formule repas self </v>
      </c>
      <c r="H12" s="20" t="str">
        <f t="shared" si="1"/>
        <v xml:space="preserve">RS : Formule repas self </v>
      </c>
      <c r="I12" s="20" t="str">
        <f t="shared" si="2"/>
        <v>RS</v>
      </c>
      <c r="J12" s="7"/>
      <c r="K12" s="7"/>
      <c r="M12" s="23"/>
      <c r="N12" s="23"/>
      <c r="O12" s="23"/>
      <c r="P12" s="23"/>
      <c r="Q12" s="23"/>
      <c r="R12" s="23"/>
    </row>
    <row r="13" spans="1:18" x14ac:dyDescent="0.2">
      <c r="A13" s="7"/>
      <c r="B13" s="122" t="s">
        <v>63</v>
      </c>
      <c r="C13" s="127" t="s">
        <v>62</v>
      </c>
      <c r="D13" s="14">
        <v>2</v>
      </c>
      <c r="E13" s="126">
        <v>0</v>
      </c>
      <c r="F13" s="7"/>
      <c r="G13" s="13" t="str">
        <f t="shared" si="0"/>
        <v>CA :  Café d'accueil</v>
      </c>
      <c r="H13" s="20" t="str">
        <f t="shared" si="1"/>
        <v>CA : Café d'accueil</v>
      </c>
      <c r="I13" s="20" t="str">
        <f t="shared" si="2"/>
        <v>CA</v>
      </c>
      <c r="J13" s="7"/>
      <c r="K13" s="7"/>
      <c r="M13" s="23"/>
      <c r="N13" s="23"/>
      <c r="O13" s="23"/>
      <c r="P13" s="23"/>
      <c r="Q13" s="23"/>
      <c r="R13" s="23"/>
    </row>
    <row r="14" spans="1:18" x14ac:dyDescent="0.2">
      <c r="A14" s="7"/>
      <c r="B14" s="147" t="s">
        <v>46</v>
      </c>
      <c r="C14" s="12"/>
      <c r="D14" s="14"/>
      <c r="E14" s="15"/>
      <c r="F14" s="7"/>
      <c r="G14" s="13" t="str">
        <f t="shared" si="0"/>
        <v xml:space="preserve">* :  </v>
      </c>
      <c r="H14" s="20" t="str">
        <f t="shared" si="1"/>
        <v xml:space="preserve">* : </v>
      </c>
      <c r="I14" s="20" t="str">
        <f t="shared" si="2"/>
        <v>*</v>
      </c>
      <c r="J14" s="7"/>
      <c r="K14" s="7"/>
      <c r="M14" s="163" t="s">
        <v>21</v>
      </c>
      <c r="N14" s="23"/>
      <c r="O14" s="23"/>
      <c r="P14" s="23"/>
      <c r="Q14" s="23"/>
      <c r="R14" s="23"/>
    </row>
    <row r="15" spans="1:18" x14ac:dyDescent="0.2">
      <c r="A15" s="7"/>
      <c r="B15" s="147" t="s">
        <v>46</v>
      </c>
      <c r="C15" s="12"/>
      <c r="D15" s="14"/>
      <c r="E15" s="15"/>
      <c r="F15" s="7"/>
      <c r="G15" s="13" t="str">
        <f t="shared" si="0"/>
        <v xml:space="preserve">* :  </v>
      </c>
      <c r="H15" s="20" t="str">
        <f t="shared" si="1"/>
        <v xml:space="preserve">* : </v>
      </c>
      <c r="I15" s="20" t="str">
        <f t="shared" si="2"/>
        <v>*</v>
      </c>
      <c r="J15" s="7"/>
      <c r="K15" s="7"/>
      <c r="M15" s="163" t="s">
        <v>22</v>
      </c>
      <c r="N15" s="23"/>
      <c r="O15" s="23"/>
      <c r="P15" s="23"/>
      <c r="Q15" s="23"/>
      <c r="R15" s="23"/>
    </row>
    <row r="16" spans="1:18" x14ac:dyDescent="0.2">
      <c r="A16" s="7"/>
      <c r="B16" s="147" t="s">
        <v>46</v>
      </c>
      <c r="C16" s="12"/>
      <c r="D16" s="14"/>
      <c r="E16" s="15"/>
      <c r="F16" s="7"/>
      <c r="G16" s="13" t="str">
        <f t="shared" si="0"/>
        <v xml:space="preserve">* :  </v>
      </c>
      <c r="H16" s="20" t="str">
        <f t="shared" si="1"/>
        <v xml:space="preserve">* : </v>
      </c>
      <c r="I16" s="20" t="str">
        <f t="shared" si="2"/>
        <v>*</v>
      </c>
      <c r="J16" s="7"/>
      <c r="K16" s="7"/>
      <c r="M16" s="163" t="s">
        <v>23</v>
      </c>
      <c r="N16" s="23"/>
      <c r="O16" s="23"/>
      <c r="P16" s="23"/>
      <c r="Q16" s="23"/>
      <c r="R16" s="23"/>
    </row>
    <row r="17" spans="1:15" x14ac:dyDescent="0.2">
      <c r="A17" s="7"/>
      <c r="B17" s="147" t="s">
        <v>46</v>
      </c>
      <c r="C17" s="12"/>
      <c r="D17" s="14"/>
      <c r="E17" s="15"/>
      <c r="F17" s="7"/>
      <c r="G17" s="13" t="str">
        <f t="shared" si="0"/>
        <v xml:space="preserve">* :  </v>
      </c>
      <c r="H17" s="20" t="str">
        <f t="shared" si="1"/>
        <v xml:space="preserve">* : </v>
      </c>
      <c r="I17" s="20" t="str">
        <f t="shared" si="2"/>
        <v>*</v>
      </c>
      <c r="J17" s="7"/>
      <c r="K17" s="7"/>
      <c r="M17" s="163" t="s">
        <v>24</v>
      </c>
      <c r="N17" s="23"/>
      <c r="O17" s="23"/>
    </row>
    <row r="18" spans="1:15" x14ac:dyDescent="0.2">
      <c r="A18" s="7"/>
      <c r="B18" s="147" t="s">
        <v>46</v>
      </c>
      <c r="C18" s="12"/>
      <c r="D18" s="14"/>
      <c r="E18" s="15"/>
      <c r="F18" s="7"/>
      <c r="G18" s="13" t="str">
        <f t="shared" si="0"/>
        <v xml:space="preserve">* :  </v>
      </c>
      <c r="H18" s="20" t="str">
        <f t="shared" si="1"/>
        <v xml:space="preserve">* : </v>
      </c>
      <c r="I18" s="20" t="str">
        <f t="shared" si="2"/>
        <v>*</v>
      </c>
      <c r="J18" s="7"/>
      <c r="K18" s="7"/>
      <c r="M18" s="163" t="s">
        <v>25</v>
      </c>
      <c r="N18" s="23"/>
      <c r="O18" s="23"/>
    </row>
    <row r="19" spans="1:15" x14ac:dyDescent="0.2">
      <c r="A19" s="7"/>
      <c r="B19" s="147" t="s">
        <v>46</v>
      </c>
      <c r="C19" s="12"/>
      <c r="D19" s="14"/>
      <c r="E19" s="15"/>
      <c r="F19" s="7"/>
      <c r="G19" s="13" t="str">
        <f t="shared" si="0"/>
        <v xml:space="preserve">* :  </v>
      </c>
      <c r="H19" s="20" t="str">
        <f t="shared" si="1"/>
        <v xml:space="preserve">* : </v>
      </c>
      <c r="I19" s="20" t="str">
        <f t="shared" si="2"/>
        <v>*</v>
      </c>
      <c r="J19" s="7"/>
      <c r="K19" s="7"/>
      <c r="M19" s="23"/>
      <c r="N19" s="23"/>
      <c r="O19" s="23"/>
    </row>
    <row r="20" spans="1:15" x14ac:dyDescent="0.2">
      <c r="A20" s="7"/>
      <c r="B20" s="147" t="s">
        <v>46</v>
      </c>
      <c r="C20" s="12"/>
      <c r="D20" s="14"/>
      <c r="E20" s="15"/>
      <c r="F20" s="7"/>
      <c r="G20" s="13" t="str">
        <f t="shared" si="0"/>
        <v xml:space="preserve">* :  </v>
      </c>
      <c r="H20" s="20" t="str">
        <f t="shared" si="1"/>
        <v xml:space="preserve">* : </v>
      </c>
      <c r="I20" s="20" t="str">
        <f t="shared" si="2"/>
        <v>*</v>
      </c>
      <c r="J20" s="7"/>
      <c r="K20" s="7"/>
      <c r="M20" s="23"/>
      <c r="N20" s="23"/>
      <c r="O20" s="23"/>
    </row>
    <row r="21" spans="1:15" x14ac:dyDescent="0.2">
      <c r="A21" s="7"/>
      <c r="B21" s="147" t="s">
        <v>46</v>
      </c>
      <c r="C21" s="12"/>
      <c r="D21" s="14"/>
      <c r="E21" s="15"/>
      <c r="F21" s="7"/>
      <c r="G21" s="13" t="str">
        <f t="shared" si="0"/>
        <v xml:space="preserve">* :  </v>
      </c>
      <c r="H21" s="20" t="str">
        <f t="shared" si="1"/>
        <v xml:space="preserve">* : </v>
      </c>
      <c r="I21" s="20" t="str">
        <f t="shared" si="2"/>
        <v>*</v>
      </c>
      <c r="J21" s="7"/>
      <c r="K21" s="7"/>
      <c r="M21" s="23" t="s">
        <v>47</v>
      </c>
      <c r="N21" s="159">
        <v>20</v>
      </c>
      <c r="O21" s="161">
        <v>0.83333333333333337</v>
      </c>
    </row>
    <row r="22" spans="1:15" x14ac:dyDescent="0.2">
      <c r="A22" s="7"/>
      <c r="B22" s="147" t="s">
        <v>46</v>
      </c>
      <c r="C22" s="12"/>
      <c r="D22" s="14"/>
      <c r="E22" s="15"/>
      <c r="F22" s="7"/>
      <c r="G22" s="13" t="str">
        <f t="shared" si="0"/>
        <v xml:space="preserve">* :  </v>
      </c>
      <c r="H22" s="20" t="str">
        <f t="shared" si="1"/>
        <v xml:space="preserve">* : </v>
      </c>
      <c r="I22" s="20" t="str">
        <f t="shared" si="2"/>
        <v>*</v>
      </c>
      <c r="J22" s="7"/>
      <c r="K22" s="7"/>
      <c r="M22" s="23"/>
      <c r="N22" s="162"/>
      <c r="O22" s="23"/>
    </row>
    <row r="23" spans="1:15" x14ac:dyDescent="0.2">
      <c r="A23" s="7"/>
      <c r="B23" s="147" t="s">
        <v>46</v>
      </c>
      <c r="C23" s="12"/>
      <c r="D23" s="14"/>
      <c r="E23" s="15"/>
      <c r="F23" s="7"/>
      <c r="G23" s="13" t="str">
        <f t="shared" si="0"/>
        <v xml:space="preserve">* :  </v>
      </c>
      <c r="H23" s="20" t="str">
        <f t="shared" si="1"/>
        <v xml:space="preserve">* : </v>
      </c>
      <c r="I23" s="20" t="str">
        <f t="shared" si="2"/>
        <v>*</v>
      </c>
      <c r="J23" s="7"/>
      <c r="K23" s="7"/>
      <c r="M23" s="23" t="s">
        <v>26</v>
      </c>
      <c r="N23" s="166">
        <v>30</v>
      </c>
      <c r="O23" s="160">
        <v>25</v>
      </c>
    </row>
    <row r="24" spans="1:15" x14ac:dyDescent="0.2">
      <c r="A24" s="7"/>
      <c r="B24" s="147" t="s">
        <v>46</v>
      </c>
      <c r="C24" s="12"/>
      <c r="D24" s="14"/>
      <c r="E24" s="15"/>
      <c r="F24" s="7"/>
      <c r="G24" s="13" t="str">
        <f t="shared" si="0"/>
        <v xml:space="preserve">* :  </v>
      </c>
      <c r="H24" s="20" t="str">
        <f t="shared" si="1"/>
        <v xml:space="preserve">* : </v>
      </c>
      <c r="I24" s="20" t="str">
        <f t="shared" si="2"/>
        <v>*</v>
      </c>
      <c r="J24" s="7"/>
      <c r="K24" s="7"/>
      <c r="M24" s="23"/>
      <c r="N24" s="22"/>
    </row>
    <row r="25" spans="1:15" x14ac:dyDescent="0.2">
      <c r="A25" s="7"/>
      <c r="B25" s="147" t="s">
        <v>46</v>
      </c>
      <c r="C25" s="12"/>
      <c r="D25" s="14"/>
      <c r="E25" s="15"/>
      <c r="F25" s="7"/>
      <c r="G25" s="13" t="str">
        <f t="shared" si="0"/>
        <v xml:space="preserve">* :  </v>
      </c>
      <c r="H25" s="20" t="str">
        <f t="shared" si="1"/>
        <v xml:space="preserve">* : </v>
      </c>
      <c r="I25" s="20" t="str">
        <f t="shared" si="2"/>
        <v>*</v>
      </c>
      <c r="J25" s="7"/>
      <c r="K25" s="7"/>
      <c r="M25" s="23"/>
      <c r="O25" s="22"/>
    </row>
    <row r="26" spans="1:15" x14ac:dyDescent="0.2">
      <c r="A26" s="7"/>
      <c r="B26" s="147" t="s">
        <v>46</v>
      </c>
      <c r="C26" s="12"/>
      <c r="D26" s="14"/>
      <c r="E26" s="15"/>
      <c r="F26" s="7"/>
      <c r="G26" s="13" t="str">
        <f t="shared" si="0"/>
        <v xml:space="preserve">* :  </v>
      </c>
      <c r="H26" s="20" t="str">
        <f t="shared" si="1"/>
        <v xml:space="preserve">* : </v>
      </c>
      <c r="I26" s="20" t="str">
        <f t="shared" si="2"/>
        <v>*</v>
      </c>
      <c r="J26" s="7"/>
      <c r="K26" s="7"/>
    </row>
    <row r="27" spans="1:15" x14ac:dyDescent="0.2">
      <c r="A27" s="7"/>
      <c r="B27" s="147" t="s">
        <v>46</v>
      </c>
      <c r="C27" s="12"/>
      <c r="D27" s="14"/>
      <c r="E27" s="15"/>
      <c r="F27" s="7"/>
      <c r="G27" s="13" t="str">
        <f t="shared" si="0"/>
        <v xml:space="preserve">* :  </v>
      </c>
      <c r="H27" s="20" t="str">
        <f t="shared" si="1"/>
        <v xml:space="preserve">* : </v>
      </c>
      <c r="I27" s="20" t="str">
        <f t="shared" si="2"/>
        <v>*</v>
      </c>
      <c r="J27" s="7"/>
      <c r="K27" s="7"/>
      <c r="M27" s="23"/>
      <c r="N27" s="22"/>
    </row>
    <row r="28" spans="1:15" x14ac:dyDescent="0.2">
      <c r="A28" s="7"/>
      <c r="B28" s="147" t="s">
        <v>46</v>
      </c>
      <c r="C28" s="12"/>
      <c r="D28" s="14"/>
      <c r="E28" s="15"/>
      <c r="F28" s="7"/>
      <c r="G28" s="13" t="str">
        <f t="shared" si="0"/>
        <v xml:space="preserve">* :  </v>
      </c>
      <c r="H28" s="20" t="str">
        <f t="shared" si="1"/>
        <v xml:space="preserve">* : </v>
      </c>
      <c r="I28" s="20" t="str">
        <f t="shared" si="2"/>
        <v>*</v>
      </c>
      <c r="J28" s="7"/>
      <c r="K28" s="7"/>
      <c r="N28" s="22"/>
    </row>
    <row r="29" spans="1:15" x14ac:dyDescent="0.2">
      <c r="A29" s="7"/>
      <c r="B29" s="147" t="s">
        <v>46</v>
      </c>
      <c r="C29" s="12"/>
      <c r="D29" s="14"/>
      <c r="E29" s="15"/>
      <c r="F29" s="7"/>
      <c r="G29" s="13" t="str">
        <f t="shared" si="0"/>
        <v xml:space="preserve">* :  </v>
      </c>
      <c r="H29" s="20" t="str">
        <f t="shared" si="1"/>
        <v xml:space="preserve">* : </v>
      </c>
      <c r="I29" s="20" t="str">
        <f t="shared" si="2"/>
        <v>*</v>
      </c>
      <c r="J29" s="7"/>
      <c r="K29" s="7"/>
    </row>
    <row r="30" spans="1:15" x14ac:dyDescent="0.2">
      <c r="A30" s="7"/>
      <c r="B30" s="147" t="s">
        <v>46</v>
      </c>
      <c r="C30" s="12"/>
      <c r="D30" s="14"/>
      <c r="E30" s="15"/>
      <c r="F30" s="7"/>
      <c r="G30" s="13" t="str">
        <f t="shared" si="0"/>
        <v xml:space="preserve">* :  </v>
      </c>
      <c r="H30" s="20" t="str">
        <f t="shared" si="1"/>
        <v xml:space="preserve">* : </v>
      </c>
      <c r="I30" s="20" t="str">
        <f t="shared" si="2"/>
        <v>*</v>
      </c>
      <c r="J30" s="7"/>
      <c r="K30" s="7"/>
    </row>
    <row r="31" spans="1:15" x14ac:dyDescent="0.2">
      <c r="A31" s="7"/>
      <c r="B31" s="147" t="s">
        <v>46</v>
      </c>
      <c r="C31" s="12"/>
      <c r="D31" s="14"/>
      <c r="E31" s="15"/>
      <c r="F31" s="7"/>
      <c r="G31" s="13" t="str">
        <f t="shared" si="0"/>
        <v xml:space="preserve">* :  </v>
      </c>
      <c r="H31" s="20" t="str">
        <f t="shared" si="1"/>
        <v xml:space="preserve">* : </v>
      </c>
      <c r="I31" s="20" t="str">
        <f t="shared" si="2"/>
        <v>*</v>
      </c>
      <c r="J31" s="7"/>
      <c r="K31" s="7"/>
      <c r="M31" s="26"/>
    </row>
    <row r="32" spans="1:15" x14ac:dyDescent="0.2">
      <c r="A32" s="7"/>
      <c r="B32" s="147" t="s">
        <v>46</v>
      </c>
      <c r="C32" s="12"/>
      <c r="D32" s="14"/>
      <c r="E32" s="15"/>
      <c r="F32" s="7"/>
      <c r="G32" s="13" t="str">
        <f t="shared" si="0"/>
        <v xml:space="preserve">* :  </v>
      </c>
      <c r="H32" s="20" t="str">
        <f t="shared" si="1"/>
        <v xml:space="preserve">* : </v>
      </c>
      <c r="I32" s="20" t="str">
        <f t="shared" si="2"/>
        <v>*</v>
      </c>
      <c r="J32" s="7"/>
      <c r="K32" s="7"/>
      <c r="M32" s="26"/>
    </row>
    <row r="33" spans="1:13" x14ac:dyDescent="0.2">
      <c r="A33" s="7"/>
      <c r="B33" s="147" t="s">
        <v>46</v>
      </c>
      <c r="C33" s="12"/>
      <c r="D33" s="14"/>
      <c r="E33" s="15"/>
      <c r="F33" s="7"/>
      <c r="G33" s="13" t="str">
        <f t="shared" si="0"/>
        <v xml:space="preserve">* :  </v>
      </c>
      <c r="H33" s="20" t="str">
        <f t="shared" si="1"/>
        <v xml:space="preserve">* : </v>
      </c>
      <c r="I33" s="20" t="str">
        <f t="shared" si="2"/>
        <v>*</v>
      </c>
      <c r="J33" s="7"/>
      <c r="K33" s="7"/>
      <c r="M33" s="26"/>
    </row>
    <row r="34" spans="1:13" x14ac:dyDescent="0.2">
      <c r="A34" s="7"/>
      <c r="B34" s="147" t="s">
        <v>46</v>
      </c>
      <c r="C34" s="12"/>
      <c r="D34" s="14"/>
      <c r="E34" s="15"/>
      <c r="F34" s="7"/>
      <c r="G34" s="13" t="str">
        <f t="shared" si="0"/>
        <v xml:space="preserve">* :  </v>
      </c>
      <c r="H34" s="20" t="str">
        <f t="shared" si="1"/>
        <v xml:space="preserve">* : </v>
      </c>
      <c r="I34" s="20" t="str">
        <f t="shared" si="2"/>
        <v>*</v>
      </c>
      <c r="J34" s="7"/>
      <c r="K34" s="7"/>
      <c r="M34" s="26"/>
    </row>
    <row r="35" spans="1:13" x14ac:dyDescent="0.2">
      <c r="A35" s="7"/>
      <c r="B35" s="147" t="s">
        <v>46</v>
      </c>
      <c r="C35" s="12"/>
      <c r="D35" s="14"/>
      <c r="E35" s="15"/>
      <c r="F35" s="7"/>
      <c r="G35" s="13" t="str">
        <f t="shared" si="0"/>
        <v xml:space="preserve">* :  </v>
      </c>
      <c r="H35" s="20" t="str">
        <f t="shared" si="1"/>
        <v xml:space="preserve">* : </v>
      </c>
      <c r="I35" s="20" t="str">
        <f t="shared" si="2"/>
        <v>*</v>
      </c>
      <c r="J35" s="7"/>
      <c r="K35" s="7"/>
    </row>
    <row r="36" spans="1:13" x14ac:dyDescent="0.2">
      <c r="A36" s="7"/>
      <c r="B36" s="147" t="s">
        <v>46</v>
      </c>
      <c r="C36" s="12"/>
      <c r="D36" s="14"/>
      <c r="E36" s="15"/>
      <c r="F36" s="7"/>
      <c r="G36" s="13" t="str">
        <f t="shared" si="0"/>
        <v xml:space="preserve">* :  </v>
      </c>
      <c r="H36" s="20" t="str">
        <f t="shared" si="1"/>
        <v xml:space="preserve">* : </v>
      </c>
      <c r="I36" s="20" t="str">
        <f t="shared" si="2"/>
        <v>*</v>
      </c>
      <c r="J36" s="7"/>
      <c r="K36" s="7"/>
    </row>
    <row r="37" spans="1:13" x14ac:dyDescent="0.2">
      <c r="A37" s="7"/>
      <c r="B37" s="147" t="s">
        <v>46</v>
      </c>
      <c r="C37" s="12"/>
      <c r="D37" s="14"/>
      <c r="E37" s="15"/>
      <c r="F37" s="7"/>
      <c r="G37" s="13" t="str">
        <f t="shared" si="0"/>
        <v xml:space="preserve">* :  </v>
      </c>
      <c r="H37" s="20" t="str">
        <f t="shared" si="1"/>
        <v xml:space="preserve">* : </v>
      </c>
      <c r="I37" s="20" t="str">
        <f t="shared" si="2"/>
        <v>*</v>
      </c>
      <c r="J37" s="7"/>
      <c r="K37" s="7"/>
    </row>
    <row r="38" spans="1:13" x14ac:dyDescent="0.2">
      <c r="A38" s="7"/>
      <c r="B38" s="147" t="s">
        <v>46</v>
      </c>
      <c r="C38" s="12"/>
      <c r="D38" s="14"/>
      <c r="E38" s="15"/>
      <c r="F38" s="7"/>
      <c r="G38" s="13" t="str">
        <f t="shared" si="0"/>
        <v xml:space="preserve">* :  </v>
      </c>
      <c r="H38" s="20" t="str">
        <f t="shared" si="1"/>
        <v xml:space="preserve">* : </v>
      </c>
      <c r="I38" s="20" t="str">
        <f t="shared" si="2"/>
        <v>*</v>
      </c>
      <c r="J38" s="7"/>
      <c r="K38" s="7"/>
    </row>
    <row r="39" spans="1:13" x14ac:dyDescent="0.2">
      <c r="A39" s="7"/>
      <c r="B39" s="147" t="s">
        <v>46</v>
      </c>
      <c r="C39" s="12"/>
      <c r="D39" s="14"/>
      <c r="E39" s="15"/>
      <c r="F39" s="7"/>
      <c r="G39" s="13" t="str">
        <f t="shared" si="0"/>
        <v xml:space="preserve">* :  </v>
      </c>
      <c r="H39" s="20" t="str">
        <f t="shared" si="1"/>
        <v xml:space="preserve">* : </v>
      </c>
      <c r="I39" s="20" t="str">
        <f t="shared" si="2"/>
        <v>*</v>
      </c>
      <c r="J39" s="7"/>
      <c r="K39" s="7"/>
    </row>
    <row r="40" spans="1:13" x14ac:dyDescent="0.2">
      <c r="A40" s="7"/>
      <c r="B40" s="147" t="s">
        <v>46</v>
      </c>
      <c r="C40" s="12"/>
      <c r="D40" s="14"/>
      <c r="E40" s="15"/>
      <c r="F40" s="7"/>
      <c r="G40" s="13" t="str">
        <f t="shared" si="0"/>
        <v xml:space="preserve">* :  </v>
      </c>
      <c r="H40" s="20" t="str">
        <f t="shared" si="1"/>
        <v xml:space="preserve">* : </v>
      </c>
      <c r="I40" s="20" t="str">
        <f t="shared" si="2"/>
        <v>*</v>
      </c>
      <c r="J40" s="7"/>
      <c r="K40" s="7"/>
    </row>
    <row r="41" spans="1:13" x14ac:dyDescent="0.2">
      <c r="A41" s="7"/>
      <c r="B41" s="147" t="s">
        <v>46</v>
      </c>
      <c r="C41" s="12"/>
      <c r="D41" s="14"/>
      <c r="E41" s="15"/>
      <c r="F41" s="7"/>
      <c r="G41" s="13" t="str">
        <f t="shared" si="0"/>
        <v xml:space="preserve">* :  </v>
      </c>
      <c r="H41" s="20" t="str">
        <f t="shared" si="1"/>
        <v xml:space="preserve">* : </v>
      </c>
      <c r="I41" s="20" t="str">
        <f t="shared" si="2"/>
        <v>*</v>
      </c>
      <c r="J41" s="7"/>
      <c r="K41" s="7"/>
    </row>
    <row r="42" spans="1:13" x14ac:dyDescent="0.2">
      <c r="A42" s="7"/>
      <c r="B42" s="147" t="s">
        <v>46</v>
      </c>
      <c r="C42" s="12"/>
      <c r="D42" s="14"/>
      <c r="E42" s="15"/>
      <c r="F42" s="7"/>
      <c r="G42" s="13" t="str">
        <f t="shared" si="0"/>
        <v xml:space="preserve">* :  </v>
      </c>
      <c r="H42" s="20" t="str">
        <f t="shared" si="1"/>
        <v xml:space="preserve">* : </v>
      </c>
      <c r="I42" s="20" t="str">
        <f t="shared" si="2"/>
        <v>*</v>
      </c>
      <c r="J42" s="7"/>
      <c r="K42" s="7"/>
    </row>
    <row r="43" spans="1:13" x14ac:dyDescent="0.2">
      <c r="A43" s="7"/>
      <c r="B43" s="147" t="s">
        <v>46</v>
      </c>
      <c r="C43" s="12"/>
      <c r="D43" s="14"/>
      <c r="E43" s="15"/>
      <c r="F43" s="7"/>
      <c r="G43" s="13" t="str">
        <f t="shared" si="0"/>
        <v xml:space="preserve">* :  </v>
      </c>
      <c r="H43" s="20" t="str">
        <f t="shared" si="1"/>
        <v xml:space="preserve">* : </v>
      </c>
      <c r="I43" s="20" t="str">
        <f t="shared" si="2"/>
        <v>*</v>
      </c>
      <c r="J43" s="7"/>
      <c r="K43" s="7"/>
    </row>
    <row r="44" spans="1:13" x14ac:dyDescent="0.2">
      <c r="A44" s="7"/>
      <c r="B44" s="147" t="s">
        <v>46</v>
      </c>
      <c r="C44" s="12"/>
      <c r="D44" s="14"/>
      <c r="E44" s="15"/>
      <c r="F44" s="7"/>
      <c r="G44" s="13" t="str">
        <f t="shared" si="0"/>
        <v xml:space="preserve">* :  </v>
      </c>
      <c r="H44" s="20" t="str">
        <f t="shared" si="1"/>
        <v xml:space="preserve">* : </v>
      </c>
      <c r="I44" s="20" t="str">
        <f t="shared" si="2"/>
        <v>*</v>
      </c>
      <c r="J44" s="7"/>
      <c r="K44" s="7"/>
    </row>
    <row r="45" spans="1:13" x14ac:dyDescent="0.2">
      <c r="A45" s="7"/>
      <c r="B45" s="147" t="s">
        <v>46</v>
      </c>
      <c r="C45" s="12"/>
      <c r="D45" s="14"/>
      <c r="E45" s="15"/>
      <c r="F45" s="7"/>
      <c r="G45" s="13" t="str">
        <f t="shared" si="0"/>
        <v xml:space="preserve">* :  </v>
      </c>
      <c r="H45" s="20" t="str">
        <f t="shared" si="1"/>
        <v xml:space="preserve">* : </v>
      </c>
      <c r="I45" s="20" t="str">
        <f t="shared" si="2"/>
        <v>*</v>
      </c>
      <c r="J45" s="7"/>
      <c r="K45" s="7"/>
    </row>
    <row r="46" spans="1:13" x14ac:dyDescent="0.2">
      <c r="A46" s="7"/>
      <c r="B46" s="147" t="s">
        <v>46</v>
      </c>
      <c r="C46" s="12"/>
      <c r="D46" s="14"/>
      <c r="E46" s="15"/>
      <c r="F46" s="7"/>
      <c r="G46" s="13" t="str">
        <f t="shared" si="0"/>
        <v xml:space="preserve">* :  </v>
      </c>
      <c r="H46" s="20" t="str">
        <f t="shared" si="1"/>
        <v xml:space="preserve">* : </v>
      </c>
      <c r="I46" s="20" t="str">
        <f t="shared" si="2"/>
        <v>*</v>
      </c>
      <c r="J46" s="7"/>
      <c r="K46" s="7"/>
    </row>
    <row r="47" spans="1:13" x14ac:dyDescent="0.2">
      <c r="A47" s="7"/>
      <c r="B47" s="147" t="s">
        <v>46</v>
      </c>
      <c r="C47" s="12"/>
      <c r="D47" s="14"/>
      <c r="E47" s="15"/>
      <c r="F47" s="7"/>
      <c r="G47" s="13" t="str">
        <f t="shared" si="0"/>
        <v xml:space="preserve">* :  </v>
      </c>
      <c r="H47" s="20" t="str">
        <f t="shared" si="1"/>
        <v xml:space="preserve">* : </v>
      </c>
      <c r="I47" s="20" t="str">
        <f t="shared" si="2"/>
        <v>*</v>
      </c>
      <c r="J47" s="7"/>
      <c r="K47" s="7"/>
    </row>
    <row r="48" spans="1:13" x14ac:dyDescent="0.2">
      <c r="A48" s="7"/>
      <c r="B48" s="147" t="s">
        <v>46</v>
      </c>
      <c r="C48" s="12"/>
      <c r="D48" s="14"/>
      <c r="E48" s="15"/>
      <c r="F48" s="7"/>
      <c r="G48" s="13" t="str">
        <f t="shared" si="0"/>
        <v xml:space="preserve">* :  </v>
      </c>
      <c r="H48" s="20" t="str">
        <f t="shared" si="1"/>
        <v xml:space="preserve">* : </v>
      </c>
      <c r="I48" s="20" t="str">
        <f t="shared" si="2"/>
        <v>*</v>
      </c>
      <c r="J48" s="7"/>
      <c r="K48" s="7"/>
    </row>
    <row r="49" spans="1:11" x14ac:dyDescent="0.2">
      <c r="A49" s="7"/>
      <c r="B49" s="147" t="s">
        <v>46</v>
      </c>
      <c r="C49" s="12"/>
      <c r="D49" s="14"/>
      <c r="E49" s="15"/>
      <c r="F49" s="7"/>
      <c r="G49" s="13" t="str">
        <f t="shared" si="0"/>
        <v xml:space="preserve">* :  </v>
      </c>
      <c r="H49" s="20" t="str">
        <f t="shared" si="1"/>
        <v xml:space="preserve">* : </v>
      </c>
      <c r="I49" s="20" t="str">
        <f t="shared" si="2"/>
        <v>*</v>
      </c>
      <c r="J49" s="7"/>
      <c r="K49" s="7"/>
    </row>
    <row r="50" spans="1:11" x14ac:dyDescent="0.2">
      <c r="A50" s="7"/>
      <c r="B50" s="147" t="s">
        <v>46</v>
      </c>
      <c r="C50" s="12"/>
      <c r="D50" s="14"/>
      <c r="E50" s="15"/>
      <c r="F50" s="7"/>
      <c r="G50" s="13" t="str">
        <f t="shared" si="0"/>
        <v xml:space="preserve">* :  </v>
      </c>
      <c r="H50" s="20" t="str">
        <f t="shared" si="1"/>
        <v xml:space="preserve">* : </v>
      </c>
      <c r="I50" s="20" t="str">
        <f t="shared" si="2"/>
        <v>*</v>
      </c>
      <c r="J50" s="7"/>
      <c r="K50" s="7"/>
    </row>
    <row r="51" spans="1:11" x14ac:dyDescent="0.2">
      <c r="A51" s="7"/>
      <c r="B51" s="147" t="s">
        <v>46</v>
      </c>
      <c r="C51" s="12"/>
      <c r="D51" s="14"/>
      <c r="E51" s="15"/>
      <c r="F51" s="7"/>
      <c r="G51" s="13" t="str">
        <f t="shared" si="0"/>
        <v xml:space="preserve">* :  </v>
      </c>
      <c r="H51" s="20" t="str">
        <f t="shared" si="1"/>
        <v xml:space="preserve">* : </v>
      </c>
      <c r="I51" s="20" t="str">
        <f t="shared" si="2"/>
        <v>*</v>
      </c>
      <c r="J51" s="7"/>
      <c r="K51" s="7"/>
    </row>
    <row r="52" spans="1:11" x14ac:dyDescent="0.2">
      <c r="A52" s="7"/>
      <c r="B52" s="147" t="s">
        <v>46</v>
      </c>
      <c r="C52" s="12"/>
      <c r="D52" s="14"/>
      <c r="E52" s="15"/>
      <c r="F52" s="7"/>
      <c r="G52" s="13" t="str">
        <f t="shared" si="0"/>
        <v xml:space="preserve">* :  </v>
      </c>
      <c r="H52" s="20" t="str">
        <f t="shared" si="1"/>
        <v xml:space="preserve">* : </v>
      </c>
      <c r="I52" s="20" t="str">
        <f t="shared" si="2"/>
        <v>*</v>
      </c>
      <c r="J52" s="7"/>
      <c r="K52" s="7"/>
    </row>
    <row r="53" spans="1:11" x14ac:dyDescent="0.2">
      <c r="A53" s="7"/>
      <c r="B53" s="147" t="s">
        <v>46</v>
      </c>
      <c r="C53" s="12"/>
      <c r="D53" s="14"/>
      <c r="E53" s="15"/>
      <c r="F53" s="7"/>
      <c r="G53" s="13" t="str">
        <f t="shared" si="0"/>
        <v xml:space="preserve">* :  </v>
      </c>
      <c r="H53" s="20" t="str">
        <f t="shared" si="1"/>
        <v xml:space="preserve">* : </v>
      </c>
      <c r="I53" s="20" t="str">
        <f t="shared" si="2"/>
        <v>*</v>
      </c>
      <c r="J53" s="7"/>
      <c r="K53" s="7"/>
    </row>
    <row r="54" spans="1:11" ht="15" thickBot="1" x14ac:dyDescent="0.25">
      <c r="A54" s="7"/>
      <c r="B54" s="148" t="s">
        <v>46</v>
      </c>
      <c r="C54" s="16"/>
      <c r="D54" s="17"/>
      <c r="E54" s="18"/>
      <c r="F54" s="7"/>
      <c r="G54" s="13" t="str">
        <f t="shared" si="0"/>
        <v xml:space="preserve">* :  </v>
      </c>
      <c r="H54" s="20" t="str">
        <f t="shared" si="1"/>
        <v xml:space="preserve">* : </v>
      </c>
      <c r="I54" s="20" t="str">
        <f t="shared" si="2"/>
        <v>*</v>
      </c>
      <c r="J54" s="7"/>
      <c r="K54" s="7"/>
    </row>
    <row r="55" spans="1:11" x14ac:dyDescent="0.2">
      <c r="A55" s="7"/>
      <c r="B55" s="7"/>
      <c r="C55" s="7"/>
      <c r="D55" s="8"/>
      <c r="E55" s="7"/>
      <c r="F55" s="7"/>
      <c r="G55" s="5" t="s">
        <v>19</v>
      </c>
      <c r="H55" s="7"/>
      <c r="I55" s="20"/>
      <c r="J55" s="7"/>
      <c r="K55" s="7"/>
    </row>
    <row r="56" spans="1:11" x14ac:dyDescent="0.2">
      <c r="A56" s="7"/>
      <c r="B56" s="7"/>
      <c r="C56" s="7"/>
      <c r="D56" s="8"/>
      <c r="E56" s="7"/>
      <c r="F56" s="7"/>
      <c r="G56" s="7"/>
      <c r="H56" s="7"/>
      <c r="I56" s="7"/>
      <c r="J56" s="7"/>
      <c r="K56" s="7"/>
    </row>
    <row r="57" spans="1:11" x14ac:dyDescent="0.2">
      <c r="A57" s="7"/>
      <c r="B57" s="7"/>
      <c r="C57" s="7"/>
      <c r="D57" s="8"/>
      <c r="E57" s="7"/>
      <c r="F57" s="7"/>
      <c r="G57" s="7"/>
      <c r="H57" s="7"/>
      <c r="I57" s="7"/>
      <c r="J57" s="7"/>
      <c r="K57" s="7"/>
    </row>
    <row r="58" spans="1:11" x14ac:dyDescent="0.2">
      <c r="A58" s="7"/>
      <c r="B58" s="7"/>
      <c r="C58" s="7"/>
      <c r="D58" s="8"/>
      <c r="E58" s="7"/>
      <c r="F58" s="7"/>
      <c r="G58" s="7"/>
      <c r="H58" s="7"/>
      <c r="I58" s="7"/>
      <c r="J58" s="7"/>
      <c r="K58" s="7"/>
    </row>
  </sheetData>
  <phoneticPr fontId="0" type="noConversion"/>
  <conditionalFormatting sqref="G2:G54">
    <cfRule type="expression" dxfId="0" priority="1" stopIfTrue="1">
      <formula>B2&lt;&gt;""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RetourMODELE">
                <anchor moveWithCells="1" sizeWithCells="1">
                  <from>
                    <xdr:col>12</xdr:col>
                    <xdr:colOff>371475</xdr:colOff>
                    <xdr:row>0</xdr:row>
                    <xdr:rowOff>47625</xdr:rowOff>
                  </from>
                  <to>
                    <xdr:col>12</xdr:col>
                    <xdr:colOff>1743075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3"/>
  <sheetViews>
    <sheetView workbookViewId="0">
      <pane ySplit="1" topLeftCell="A2" activePane="bottomLeft" state="frozenSplit"/>
      <selection pane="bottomLeft"/>
    </sheetView>
  </sheetViews>
  <sheetFormatPr baseColWidth="10" defaultRowHeight="14.25" x14ac:dyDescent="0.2"/>
  <cols>
    <col min="1" max="1" width="9.875" bestFit="1" customWidth="1"/>
    <col min="2" max="2" width="10.625" customWidth="1"/>
    <col min="3" max="3" width="30.625" customWidth="1"/>
    <col min="4" max="5" width="10.625" customWidth="1"/>
  </cols>
  <sheetData>
    <row r="1" spans="1:5" ht="39.950000000000003" customHeight="1" thickTop="1" x14ac:dyDescent="0.2">
      <c r="A1" s="33" t="s">
        <v>32</v>
      </c>
      <c r="B1" s="34" t="s">
        <v>33</v>
      </c>
      <c r="C1" s="35" t="s">
        <v>34</v>
      </c>
      <c r="D1" s="36" t="s">
        <v>35</v>
      </c>
      <c r="E1" s="36" t="s">
        <v>36</v>
      </c>
    </row>
    <row r="2" spans="1:5" x14ac:dyDescent="0.2">
      <c r="B2" s="111"/>
    </row>
    <row r="3" spans="1:5" x14ac:dyDescent="0.2">
      <c r="B3" s="156"/>
    </row>
    <row r="4" spans="1:5" x14ac:dyDescent="0.2">
      <c r="B4" s="156"/>
    </row>
    <row r="5" spans="1:5" x14ac:dyDescent="0.2">
      <c r="B5" s="156"/>
    </row>
    <row r="6" spans="1:5" x14ac:dyDescent="0.2">
      <c r="B6" s="156"/>
    </row>
    <row r="7" spans="1:5" x14ac:dyDescent="0.2">
      <c r="B7" s="156"/>
    </row>
    <row r="8" spans="1:5" x14ac:dyDescent="0.2">
      <c r="B8" s="156"/>
    </row>
    <row r="9" spans="1:5" x14ac:dyDescent="0.2">
      <c r="B9" s="156"/>
    </row>
    <row r="10" spans="1:5" x14ac:dyDescent="0.2">
      <c r="B10" s="156"/>
    </row>
    <row r="11" spans="1:5" x14ac:dyDescent="0.2">
      <c r="B11" s="156"/>
    </row>
    <row r="12" spans="1:5" x14ac:dyDescent="0.2">
      <c r="B12" s="156"/>
    </row>
    <row r="13" spans="1:5" x14ac:dyDescent="0.2">
      <c r="B13" s="156"/>
    </row>
  </sheetData>
  <phoneticPr fontId="18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MODELE">
                <anchor moveWithCells="1" sizeWithCells="1">
                  <from>
                    <xdr:col>5</xdr:col>
                    <xdr:colOff>676275</xdr:colOff>
                    <xdr:row>0</xdr:row>
                    <xdr:rowOff>38100</xdr:rowOff>
                  </from>
                  <to>
                    <xdr:col>7</xdr:col>
                    <xdr:colOff>371475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7"/>
  <sheetViews>
    <sheetView workbookViewId="0">
      <pane ySplit="1" topLeftCell="A2" activePane="bottomLeft" state="frozenSplit"/>
      <selection pane="bottomLeft"/>
    </sheetView>
  </sheetViews>
  <sheetFormatPr baseColWidth="10" defaultRowHeight="14.25" x14ac:dyDescent="0.2"/>
  <cols>
    <col min="1" max="1" width="9.875" bestFit="1" customWidth="1"/>
    <col min="2" max="2" width="10.625" customWidth="1"/>
    <col min="3" max="3" width="30.625" customWidth="1"/>
    <col min="4" max="5" width="10.625" customWidth="1"/>
    <col min="6" max="6" width="13.625" bestFit="1" customWidth="1"/>
  </cols>
  <sheetData>
    <row r="1" spans="1:6" ht="39.950000000000003" customHeight="1" x14ac:dyDescent="0.2">
      <c r="A1" s="30" t="s">
        <v>32</v>
      </c>
      <c r="B1" s="31" t="s">
        <v>33</v>
      </c>
      <c r="C1" s="27" t="s">
        <v>34</v>
      </c>
      <c r="D1" s="32" t="s">
        <v>35</v>
      </c>
      <c r="E1" s="32" t="s">
        <v>36</v>
      </c>
      <c r="F1" s="27" t="s">
        <v>37</v>
      </c>
    </row>
    <row r="2" spans="1:6" x14ac:dyDescent="0.2">
      <c r="B2" s="156"/>
    </row>
    <row r="3" spans="1:6" x14ac:dyDescent="0.2">
      <c r="B3" s="156"/>
    </row>
    <row r="4" spans="1:6" x14ac:dyDescent="0.2">
      <c r="B4" s="156"/>
    </row>
    <row r="5" spans="1:6" x14ac:dyDescent="0.2">
      <c r="B5" s="156"/>
    </row>
    <row r="6" spans="1:6" x14ac:dyDescent="0.2">
      <c r="B6" s="156"/>
    </row>
    <row r="7" spans="1:6" x14ac:dyDescent="0.2">
      <c r="B7" s="156"/>
    </row>
  </sheetData>
  <phoneticPr fontId="18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MODELE">
                <anchor moveWithCells="1" sizeWithCells="1">
                  <from>
                    <xdr:col>6</xdr:col>
                    <xdr:colOff>581025</xdr:colOff>
                    <xdr:row>0</xdr:row>
                    <xdr:rowOff>66675</xdr:rowOff>
                  </from>
                  <to>
                    <xdr:col>8</xdr:col>
                    <xdr:colOff>276225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2"/>
  <sheetViews>
    <sheetView workbookViewId="0">
      <pane ySplit="1" topLeftCell="A2" activePane="bottomLeft" state="frozen"/>
      <selection pane="bottomLeft" sqref="A1:G2"/>
    </sheetView>
  </sheetViews>
  <sheetFormatPr baseColWidth="10" defaultRowHeight="14.25" x14ac:dyDescent="0.2"/>
  <cols>
    <col min="1" max="5" width="23.375" customWidth="1"/>
    <col min="6" max="6" width="17.625" style="112" customWidth="1"/>
    <col min="7" max="7" width="24.625" customWidth="1"/>
  </cols>
  <sheetData>
    <row r="1" spans="1:7" ht="39.950000000000003" customHeight="1" x14ac:dyDescent="0.2">
      <c r="A1" s="27" t="s">
        <v>43</v>
      </c>
      <c r="B1" s="27" t="s">
        <v>44</v>
      </c>
      <c r="C1" s="27" t="s">
        <v>27</v>
      </c>
      <c r="D1" s="27" t="s">
        <v>28</v>
      </c>
      <c r="E1" s="27" t="s">
        <v>29</v>
      </c>
      <c r="F1" s="28" t="s">
        <v>30</v>
      </c>
      <c r="G1" s="29" t="s">
        <v>31</v>
      </c>
    </row>
    <row r="2" spans="1:7" x14ac:dyDescent="0.2">
      <c r="A2" t="s">
        <v>53</v>
      </c>
      <c r="B2" t="s">
        <v>54</v>
      </c>
      <c r="C2" t="s">
        <v>55</v>
      </c>
      <c r="E2" t="s">
        <v>56</v>
      </c>
      <c r="F2" s="112">
        <v>600000000</v>
      </c>
      <c r="G2" s="111" t="s">
        <v>57</v>
      </c>
    </row>
  </sheetData>
  <sortState ref="A2:G2">
    <sortCondition ref="A2"/>
    <sortCondition ref="B2"/>
  </sortState>
  <phoneticPr fontId="18" type="noConversion"/>
  <hyperlinks>
    <hyperlink ref="G3" r:id="rId1" display="lademande.info@pasvrais.fr"/>
    <hyperlink ref="G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6" name="Button 1">
              <controlPr defaultSize="0" print="0" autoFill="0" autoPict="0" macro="[0]!RetourMODELE">
                <anchor moveWithCells="1" sizeWithCells="1">
                  <from>
                    <xdr:col>7</xdr:col>
                    <xdr:colOff>533400</xdr:colOff>
                    <xdr:row>0</xdr:row>
                    <xdr:rowOff>38100</xdr:rowOff>
                  </from>
                  <to>
                    <xdr:col>9</xdr:col>
                    <xdr:colOff>228600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MODELE</vt:lpstr>
      <vt:lpstr>Designation</vt:lpstr>
      <vt:lpstr>RecapDevis</vt:lpstr>
      <vt:lpstr>RecapFacture</vt:lpstr>
      <vt:lpstr>Client</vt:lpstr>
      <vt:lpstr>CLIENT</vt:lpstr>
      <vt:lpstr>Code</vt:lpstr>
      <vt:lpstr>Code1</vt:lpstr>
      <vt:lpstr>Code2</vt:lpstr>
      <vt:lpstr>Réf</vt:lpstr>
      <vt:lpstr>TABLO_CLIENT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CUISINES</dc:creator>
  <cp:lastModifiedBy>BOURNON Yannick</cp:lastModifiedBy>
  <cp:lastPrinted>2014-03-18T20:05:51Z</cp:lastPrinted>
  <dcterms:created xsi:type="dcterms:W3CDTF">2002-12-03T17:12:26Z</dcterms:created>
  <dcterms:modified xsi:type="dcterms:W3CDTF">2022-04-27T11:31:46Z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782957907</vt:i4>
  </property>
  <property fmtid="{D5CDD505-2E9C-101B-9397-08002B2CF9AE}" pid="3" name="_NewReviewCycle">
    <vt:lpwstr/>
  </property>
  <property fmtid="{D5CDD505-2E9C-101B-9397-08002B2CF9AE}" pid="4" name="_EmailSubject">
    <vt:lpwstr>infos 01</vt:lpwstr>
  </property>
  <property fmtid="{D5CDD505-2E9C-101B-9397-08002B2CF9AE}" pid="5" name="_AuthorEmail">
    <vt:lpwstr>didier.artigue@orange.com</vt:lpwstr>
  </property>
  <property fmtid="{D5CDD505-2E9C-101B-9397-08002B2CF9AE}" pid="6" name="_AuthorEmailDisplayName">
    <vt:lpwstr>ARTIGUE Didier AVSC SOA</vt:lpwstr>
  </property>
  <property fmtid="{D5CDD505-2E9C-101B-9397-08002B2CF9AE}" pid="7" name="_PreviousAdHocReviewCycleID">
    <vt:i4>-1429024779</vt:i4>
  </property>
  <property fmtid="{D5CDD505-2E9C-101B-9397-08002B2CF9AE}" pid="8" name="_ReviewingToolsShownOnce">
    <vt:lpwstr/>
  </property>
</Properties>
</file>