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W:\Synthèse chiffres\VBA\"/>
    </mc:Choice>
  </mc:AlternateContent>
  <bookViews>
    <workbookView xWindow="0" yWindow="0" windowWidth="28800" windowHeight="12465"/>
  </bookViews>
  <sheets>
    <sheet name="Cumul" sheetId="1" r:id="rId1"/>
  </sheets>
  <externalReferences>
    <externalReference r:id="rId2"/>
  </externalReferences>
  <definedNames>
    <definedName name="_xlnm._FilterDatabase" localSheetId="0" hidden="1">Cumul!$A$5:$M$51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0" i="1" l="1"/>
  <c r="H50" i="1"/>
  <c r="G50" i="1"/>
  <c r="D50" i="1"/>
  <c r="M49" i="1"/>
  <c r="L49" i="1"/>
  <c r="K49" i="1"/>
  <c r="J49" i="1"/>
  <c r="I49" i="1"/>
  <c r="H49" i="1"/>
  <c r="G49" i="1"/>
  <c r="C49" i="1"/>
  <c r="M48" i="1"/>
  <c r="L48" i="1"/>
  <c r="K48" i="1"/>
  <c r="J48" i="1"/>
  <c r="I48" i="1"/>
  <c r="H48" i="1"/>
  <c r="G48" i="1"/>
  <c r="C48" i="1"/>
  <c r="M47" i="1"/>
  <c r="L47" i="1"/>
  <c r="K47" i="1"/>
  <c r="J47" i="1"/>
  <c r="I47" i="1"/>
  <c r="H47" i="1"/>
  <c r="G47" i="1"/>
  <c r="C47" i="1"/>
  <c r="M46" i="1"/>
  <c r="L46" i="1"/>
  <c r="K46" i="1"/>
  <c r="J46" i="1"/>
  <c r="I46" i="1"/>
  <c r="H46" i="1"/>
  <c r="G46" i="1"/>
  <c r="C46" i="1"/>
  <c r="M45" i="1"/>
  <c r="M50" i="1" s="1"/>
  <c r="L45" i="1"/>
  <c r="L50" i="1" s="1"/>
  <c r="K45" i="1"/>
  <c r="K50" i="1" s="1"/>
  <c r="J45" i="1"/>
  <c r="I45" i="1"/>
  <c r="H45" i="1"/>
  <c r="G45" i="1"/>
  <c r="C45" i="1"/>
  <c r="M42" i="1"/>
  <c r="L42" i="1"/>
  <c r="K42" i="1"/>
  <c r="J42" i="1"/>
  <c r="C42" i="1"/>
  <c r="E42" i="1" s="1"/>
  <c r="F42" i="1" s="1"/>
  <c r="M34" i="1"/>
  <c r="L34" i="1"/>
  <c r="K34" i="1"/>
  <c r="J34" i="1"/>
  <c r="C34" i="1"/>
  <c r="E34" i="1" s="1"/>
  <c r="F34" i="1" s="1"/>
  <c r="M26" i="1"/>
  <c r="L26" i="1"/>
  <c r="M18" i="1"/>
  <c r="L18" i="1"/>
  <c r="K18" i="1"/>
  <c r="J18" i="1"/>
  <c r="C18" i="1"/>
  <c r="E18" i="1" s="1"/>
  <c r="F18" i="1" s="1"/>
  <c r="C50" i="1" l="1"/>
  <c r="E50" i="1"/>
  <c r="F50" i="1" s="1"/>
  <c r="J50" i="1"/>
  <c r="B2" i="1" l="1"/>
  <c r="C2" i="1" l="1"/>
  <c r="B6" i="1"/>
  <c r="B9" i="1" l="1"/>
  <c r="B8" i="1"/>
  <c r="B7" i="1"/>
  <c r="B13" i="1" l="1"/>
  <c r="B21" i="1" l="1"/>
  <c r="B29" i="1" s="1"/>
  <c r="B37" i="1" s="1"/>
  <c r="B45" i="1" s="1"/>
  <c r="B14" i="1"/>
  <c r="B15" i="1" l="1"/>
  <c r="B22" i="1"/>
  <c r="B30" i="1" s="1"/>
  <c r="B38" i="1" s="1"/>
  <c r="B46" i="1" s="1"/>
  <c r="B16" i="1" l="1"/>
  <c r="B23" i="1"/>
  <c r="B31" i="1" s="1"/>
  <c r="B39" i="1" s="1"/>
  <c r="B47" i="1" s="1"/>
  <c r="B17" i="1" l="1"/>
  <c r="B25" i="1" s="1"/>
  <c r="B33" i="1" s="1"/>
  <c r="B41" i="1" s="1"/>
  <c r="B49" i="1" s="1"/>
  <c r="B24" i="1"/>
  <c r="B32" i="1" s="1"/>
  <c r="B40" i="1" s="1"/>
  <c r="B48" i="1" s="1"/>
</calcChain>
</file>

<file path=xl/comments1.xml><?xml version="1.0" encoding="utf-8"?>
<comments xmlns="http://schemas.openxmlformats.org/spreadsheetml/2006/main">
  <authors>
    <author>Edouard Tavernier</author>
  </authors>
  <commentList>
    <comment ref="K5" authorId="0" shapeId="0">
      <text>
        <r>
          <rPr>
            <b/>
            <sz val="8"/>
            <color indexed="81"/>
            <rFont val="Century Gothic"/>
            <family val="2"/>
          </rPr>
          <t>Contrôle entre les entrées par semaine et les mêmes entrées en fin de mois</t>
        </r>
      </text>
    </comment>
    <comment ref="M5" authorId="0" shapeId="0">
      <text>
        <r>
          <rPr>
            <b/>
            <sz val="8"/>
            <color indexed="81"/>
            <rFont val="Century Gothic"/>
            <family val="2"/>
          </rPr>
          <t>Contrôle entre les entrées par semaine et les mêmes entrées en fin de mois</t>
        </r>
      </text>
    </comment>
  </commentList>
</comments>
</file>

<file path=xl/sharedStrings.xml><?xml version="1.0" encoding="utf-8"?>
<sst xmlns="http://schemas.openxmlformats.org/spreadsheetml/2006/main" count="31" uniqueCount="25">
  <si>
    <t xml:space="preserve"> Date</t>
  </si>
  <si>
    <t xml:space="preserve"> SEM</t>
  </si>
  <si>
    <t xml:space="preserve"> Société</t>
  </si>
  <si>
    <t>Facturation Ventes</t>
  </si>
  <si>
    <t>FLASH</t>
  </si>
  <si>
    <t>Ecart %</t>
  </si>
  <si>
    <t>Portefeuille Ventes</t>
  </si>
  <si>
    <t>Portefeuille Ventes à 3M</t>
  </si>
  <si>
    <t>Portefeuille Achats</t>
  </si>
  <si>
    <t>Entrées Ventes (chaque semaine)</t>
  </si>
  <si>
    <t>Entrées Ventes (fin de mois)</t>
  </si>
  <si>
    <t>Entrées Achats (chaque semaine)</t>
  </si>
  <si>
    <t>Entrées Achats (fin de mois)</t>
  </si>
  <si>
    <t>Mois</t>
  </si>
  <si>
    <t>Société 1</t>
  </si>
  <si>
    <t>Société 2</t>
  </si>
  <si>
    <t>Socitété 3</t>
  </si>
  <si>
    <t>Socitété 4</t>
  </si>
  <si>
    <t>Société 3</t>
  </si>
  <si>
    <t>Société 4</t>
  </si>
  <si>
    <t>Synthèse</t>
  </si>
  <si>
    <t>Ecart</t>
  </si>
  <si>
    <t>Tab1</t>
  </si>
  <si>
    <t>Tab2</t>
  </si>
  <si>
    <t>N°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</si>
</sst>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d\.mm\.yy;@"/>
  </numFmts>
  <fonts count="7" x14ac:knownFonts="1">
    <font>
      <sz val="8"/>
      <color theme="1"/>
      <name val="Century Gothic"/>
      <family val="2"/>
    </font>
    <font>
      <sz val="8"/>
      <color theme="1"/>
      <name val="Century Gothic"/>
      <family val="2"/>
    </font>
    <font>
      <b/>
      <sz val="10"/>
      <name val="Century Gothic"/>
      <family val="2"/>
    </font>
    <font>
      <sz val="10"/>
      <name val="Century Gothic"/>
      <family val="2"/>
    </font>
    <font>
      <sz val="10"/>
      <color theme="0"/>
      <name val="Century Gothic"/>
      <family val="2"/>
    </font>
    <font>
      <b/>
      <sz val="8"/>
      <color indexed="81"/>
      <name val="Century Gothic"/>
      <family val="2"/>
    </font>
    <font>
      <b/>
      <sz val="20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medium">
        <color rgb="FFFF0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4">
    <xf numFmtId="0" fontId="0" fillId="0" borderId="0" xfId="0"/>
    <xf numFmtId="0" fontId="2" fillId="2" borderId="1" xfId="0" applyNumberFormat="1" applyFont="1" applyFill="1" applyBorder="1" applyAlignment="1">
      <alignment vertical="center"/>
    </xf>
    <xf numFmtId="164" fontId="2" fillId="0" borderId="2" xfId="0" applyNumberFormat="1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164" fontId="3" fillId="0" borderId="0" xfId="0" applyNumberFormat="1" applyFont="1" applyBorder="1" applyAlignment="1">
      <alignment horizontal="right" vertical="center"/>
    </xf>
    <xf numFmtId="165" fontId="3" fillId="0" borderId="0" xfId="0" applyNumberFormat="1" applyFont="1" applyAlignment="1">
      <alignment vertical="center"/>
    </xf>
    <xf numFmtId="0" fontId="2" fillId="2" borderId="3" xfId="0" applyFont="1" applyFill="1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left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3" fontId="3" fillId="0" borderId="10" xfId="0" applyNumberFormat="1" applyFont="1" applyBorder="1" applyAlignment="1">
      <alignment horizontal="right" vertical="center"/>
    </xf>
    <xf numFmtId="3" fontId="2" fillId="3" borderId="11" xfId="0" applyNumberFormat="1" applyFont="1" applyFill="1" applyBorder="1" applyAlignment="1">
      <alignment horizontal="right" vertical="center"/>
    </xf>
    <xf numFmtId="3" fontId="2" fillId="3" borderId="12" xfId="0" applyNumberFormat="1" applyFont="1" applyFill="1" applyBorder="1" applyAlignment="1">
      <alignment horizontal="right" vertical="center"/>
    </xf>
    <xf numFmtId="0" fontId="2" fillId="3" borderId="13" xfId="0" applyFont="1" applyFill="1" applyBorder="1" applyAlignment="1">
      <alignment horizontal="center" vertical="center"/>
    </xf>
    <xf numFmtId="3" fontId="3" fillId="0" borderId="14" xfId="0" applyNumberFormat="1" applyFont="1" applyBorder="1" applyAlignment="1">
      <alignment horizontal="right" vertical="center"/>
    </xf>
    <xf numFmtId="3" fontId="3" fillId="0" borderId="15" xfId="0" applyNumberFormat="1" applyFont="1" applyBorder="1" applyAlignment="1">
      <alignment horizontal="right" vertical="center"/>
    </xf>
    <xf numFmtId="0" fontId="3" fillId="4" borderId="17" xfId="0" applyFont="1" applyFill="1" applyBorder="1" applyAlignment="1">
      <alignment vertical="center"/>
    </xf>
    <xf numFmtId="0" fontId="3" fillId="4" borderId="18" xfId="0" applyFont="1" applyFill="1" applyBorder="1" applyAlignment="1">
      <alignment vertical="center"/>
    </xf>
    <xf numFmtId="3" fontId="3" fillId="4" borderId="18" xfId="0" applyNumberFormat="1" applyFont="1" applyFill="1" applyBorder="1" applyAlignment="1">
      <alignment horizontal="right" vertical="center"/>
    </xf>
    <xf numFmtId="3" fontId="3" fillId="4" borderId="0" xfId="0" applyNumberFormat="1" applyFont="1" applyFill="1" applyBorder="1" applyAlignment="1">
      <alignment horizontal="right" vertical="center"/>
    </xf>
    <xf numFmtId="3" fontId="3" fillId="0" borderId="16" xfId="0" applyNumberFormat="1" applyFont="1" applyFill="1" applyBorder="1" applyAlignment="1">
      <alignment horizontal="right" vertical="center"/>
    </xf>
    <xf numFmtId="3" fontId="3" fillId="0" borderId="19" xfId="0" applyNumberFormat="1" applyFont="1" applyBorder="1" applyAlignment="1">
      <alignment horizontal="right" vertical="center"/>
    </xf>
    <xf numFmtId="0" fontId="3" fillId="5" borderId="16" xfId="0" applyFont="1" applyFill="1" applyBorder="1" applyAlignment="1">
      <alignment horizontal="center" vertical="center"/>
    </xf>
    <xf numFmtId="3" fontId="3" fillId="0" borderId="16" xfId="0" applyNumberFormat="1" applyFont="1" applyBorder="1" applyAlignment="1">
      <alignment horizontal="right" vertical="center"/>
    </xf>
    <xf numFmtId="3" fontId="3" fillId="5" borderId="17" xfId="0" applyNumberFormat="1" applyFont="1" applyFill="1" applyBorder="1" applyAlignment="1">
      <alignment horizontal="right" vertical="center"/>
    </xf>
    <xf numFmtId="3" fontId="3" fillId="5" borderId="18" xfId="0" applyNumberFormat="1" applyFont="1" applyFill="1" applyBorder="1" applyAlignment="1">
      <alignment horizontal="right" vertical="center"/>
    </xf>
    <xf numFmtId="0" fontId="3" fillId="5" borderId="20" xfId="0" applyFont="1" applyFill="1" applyBorder="1" applyAlignment="1">
      <alignment vertical="center"/>
    </xf>
    <xf numFmtId="3" fontId="3" fillId="0" borderId="20" xfId="0" applyNumberFormat="1" applyFont="1" applyBorder="1" applyAlignment="1">
      <alignment horizontal="right" vertical="center"/>
    </xf>
    <xf numFmtId="3" fontId="3" fillId="0" borderId="21" xfId="0" applyNumberFormat="1" applyFont="1" applyBorder="1" applyAlignment="1">
      <alignment horizontal="right" vertical="center"/>
    </xf>
    <xf numFmtId="3" fontId="3" fillId="6" borderId="22" xfId="0" applyNumberFormat="1" applyFont="1" applyFill="1" applyBorder="1" applyAlignment="1">
      <alignment horizontal="right" vertical="center"/>
    </xf>
    <xf numFmtId="3" fontId="3" fillId="6" borderId="23" xfId="0" applyNumberFormat="1" applyFont="1" applyFill="1" applyBorder="1" applyAlignment="1">
      <alignment horizontal="right" vertical="center"/>
    </xf>
    <xf numFmtId="0" fontId="3" fillId="6" borderId="24" xfId="0" applyFont="1" applyFill="1" applyBorder="1" applyAlignment="1">
      <alignment vertical="center"/>
    </xf>
    <xf numFmtId="3" fontId="3" fillId="0" borderId="24" xfId="0" applyNumberFormat="1" applyFont="1" applyBorder="1" applyAlignment="1">
      <alignment horizontal="right" vertical="center"/>
    </xf>
    <xf numFmtId="3" fontId="3" fillId="0" borderId="25" xfId="0" applyNumberFormat="1" applyFont="1" applyBorder="1" applyAlignment="1">
      <alignment horizontal="right" vertical="center"/>
    </xf>
    <xf numFmtId="0" fontId="3" fillId="3" borderId="27" xfId="0" applyFont="1" applyFill="1" applyBorder="1" applyAlignment="1">
      <alignment vertical="center"/>
    </xf>
    <xf numFmtId="0" fontId="2" fillId="3" borderId="27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3" fontId="2" fillId="3" borderId="30" xfId="0" applyNumberFormat="1" applyFont="1" applyFill="1" applyBorder="1" applyAlignment="1">
      <alignment horizontal="right" vertical="center"/>
    </xf>
    <xf numFmtId="3" fontId="2" fillId="3" borderId="0" xfId="0" applyNumberFormat="1" applyFont="1" applyFill="1" applyBorder="1" applyAlignment="1">
      <alignment horizontal="right" vertical="center"/>
    </xf>
    <xf numFmtId="0" fontId="2" fillId="3" borderId="31" xfId="0" applyFont="1" applyFill="1" applyBorder="1" applyAlignment="1">
      <alignment horizontal="center" vertical="center"/>
    </xf>
    <xf numFmtId="3" fontId="3" fillId="0" borderId="17" xfId="0" applyNumberFormat="1" applyFont="1" applyBorder="1" applyAlignment="1">
      <alignment horizontal="right" vertical="center"/>
    </xf>
    <xf numFmtId="3" fontId="3" fillId="7" borderId="16" xfId="0" applyNumberFormat="1" applyFont="1" applyFill="1" applyBorder="1" applyAlignment="1">
      <alignment horizontal="right" vertical="center"/>
    </xf>
    <xf numFmtId="3" fontId="3" fillId="7" borderId="19" xfId="0" applyNumberFormat="1" applyFont="1" applyFill="1" applyBorder="1" applyAlignment="1">
      <alignment horizontal="right" vertical="center"/>
    </xf>
    <xf numFmtId="3" fontId="3" fillId="3" borderId="0" xfId="0" applyNumberFormat="1" applyFont="1" applyFill="1" applyBorder="1" applyAlignment="1">
      <alignment horizontal="right" vertical="center"/>
    </xf>
    <xf numFmtId="9" fontId="3" fillId="3" borderId="31" xfId="1" applyFont="1" applyFill="1" applyBorder="1" applyAlignment="1">
      <alignment vertical="center"/>
    </xf>
    <xf numFmtId="3" fontId="3" fillId="3" borderId="30" xfId="0" applyNumberFormat="1" applyFont="1" applyFill="1" applyBorder="1" applyAlignment="1">
      <alignment horizontal="right" vertical="center"/>
    </xf>
    <xf numFmtId="3" fontId="3" fillId="0" borderId="29" xfId="0" applyNumberFormat="1" applyFont="1" applyBorder="1" applyAlignment="1">
      <alignment horizontal="right" vertical="center"/>
    </xf>
    <xf numFmtId="3" fontId="3" fillId="0" borderId="32" xfId="0" applyNumberFormat="1" applyFont="1" applyBorder="1" applyAlignment="1">
      <alignment horizontal="right" vertical="center"/>
    </xf>
    <xf numFmtId="3" fontId="3" fillId="0" borderId="33" xfId="0" applyNumberFormat="1" applyFont="1" applyBorder="1" applyAlignment="1">
      <alignment horizontal="right" vertical="center"/>
    </xf>
    <xf numFmtId="3" fontId="3" fillId="0" borderId="34" xfId="0" applyNumberFormat="1" applyFont="1" applyBorder="1" applyAlignment="1">
      <alignment horizontal="right" vertical="center"/>
    </xf>
    <xf numFmtId="0" fontId="2" fillId="0" borderId="35" xfId="0" applyFont="1" applyBorder="1" applyAlignment="1">
      <alignment horizontal="center" vertical="center"/>
    </xf>
    <xf numFmtId="3" fontId="2" fillId="0" borderId="6" xfId="0" applyNumberFormat="1" applyFont="1" applyBorder="1" applyAlignment="1">
      <alignment horizontal="right" vertical="center"/>
    </xf>
    <xf numFmtId="3" fontId="2" fillId="3" borderId="6" xfId="0" applyNumberFormat="1" applyFont="1" applyFill="1" applyBorder="1" applyAlignment="1">
      <alignment horizontal="right" vertical="center"/>
    </xf>
    <xf numFmtId="9" fontId="2" fillId="0" borderId="6" xfId="1" applyFont="1" applyBorder="1" applyAlignment="1">
      <alignment vertical="center"/>
    </xf>
    <xf numFmtId="3" fontId="2" fillId="0" borderId="7" xfId="0" applyNumberFormat="1" applyFont="1" applyBorder="1" applyAlignment="1">
      <alignment horizontal="right" vertical="center"/>
    </xf>
    <xf numFmtId="3" fontId="2" fillId="0" borderId="8" xfId="0" applyNumberFormat="1" applyFont="1" applyBorder="1" applyAlignment="1">
      <alignment horizontal="right" vertical="center"/>
    </xf>
    <xf numFmtId="3" fontId="2" fillId="0" borderId="36" xfId="0" applyNumberFormat="1" applyFont="1" applyBorder="1" applyAlignment="1">
      <alignment horizontal="right" vertical="center"/>
    </xf>
    <xf numFmtId="0" fontId="2" fillId="3" borderId="38" xfId="0" applyFont="1" applyFill="1" applyBorder="1" applyAlignment="1">
      <alignment horizontal="center" vertical="center"/>
    </xf>
    <xf numFmtId="0" fontId="3" fillId="3" borderId="38" xfId="0" applyFont="1" applyFill="1" applyBorder="1" applyAlignment="1">
      <alignment vertical="center"/>
    </xf>
    <xf numFmtId="3" fontId="3" fillId="3" borderId="38" xfId="0" applyNumberFormat="1" applyFont="1" applyFill="1" applyBorder="1" applyAlignment="1">
      <alignment horizontal="right" vertical="center"/>
    </xf>
    <xf numFmtId="3" fontId="3" fillId="3" borderId="39" xfId="0" applyNumberFormat="1" applyFont="1" applyFill="1" applyBorder="1" applyAlignment="1">
      <alignment horizontal="right" vertical="center"/>
    </xf>
    <xf numFmtId="0" fontId="2" fillId="4" borderId="27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vertical="center"/>
    </xf>
    <xf numFmtId="3" fontId="3" fillId="4" borderId="40" xfId="0" applyNumberFormat="1" applyFont="1" applyFill="1" applyBorder="1" applyAlignment="1">
      <alignment horizontal="right" vertical="center"/>
    </xf>
    <xf numFmtId="0" fontId="3" fillId="4" borderId="29" xfId="0" applyFont="1" applyFill="1" applyBorder="1" applyAlignment="1">
      <alignment horizontal="center" vertical="center"/>
    </xf>
    <xf numFmtId="3" fontId="3" fillId="0" borderId="19" xfId="0" applyNumberFormat="1" applyFont="1" applyFill="1" applyBorder="1" applyAlignment="1">
      <alignment horizontal="right" vertical="center"/>
    </xf>
    <xf numFmtId="3" fontId="3" fillId="0" borderId="41" xfId="0" applyNumberFormat="1" applyFont="1" applyBorder="1" applyAlignment="1">
      <alignment horizontal="right" vertical="center"/>
    </xf>
    <xf numFmtId="3" fontId="3" fillId="0" borderId="29" xfId="0" applyNumberFormat="1" applyFont="1" applyFill="1" applyBorder="1" applyAlignment="1">
      <alignment horizontal="right" vertical="center"/>
    </xf>
    <xf numFmtId="0" fontId="2" fillId="0" borderId="42" xfId="0" applyFont="1" applyBorder="1" applyAlignment="1">
      <alignment horizontal="center" vertical="center"/>
    </xf>
    <xf numFmtId="3" fontId="3" fillId="4" borderId="0" xfId="0" applyNumberFormat="1" applyFont="1" applyFill="1" applyBorder="1" applyAlignment="1">
      <alignment vertical="center"/>
    </xf>
    <xf numFmtId="3" fontId="2" fillId="0" borderId="42" xfId="0" applyNumberFormat="1" applyFont="1" applyFill="1" applyBorder="1" applyAlignment="1">
      <alignment horizontal="right" vertical="center"/>
    </xf>
    <xf numFmtId="3" fontId="2" fillId="0" borderId="5" xfId="0" applyNumberFormat="1" applyFont="1" applyFill="1" applyBorder="1" applyAlignment="1">
      <alignment horizontal="right" vertical="center"/>
    </xf>
    <xf numFmtId="0" fontId="2" fillId="4" borderId="38" xfId="0" applyFont="1" applyFill="1" applyBorder="1" applyAlignment="1">
      <alignment horizontal="center" vertical="center"/>
    </xf>
    <xf numFmtId="0" fontId="2" fillId="5" borderId="27" xfId="0" applyFont="1" applyFill="1" applyBorder="1" applyAlignment="1">
      <alignment horizontal="center" vertical="center"/>
    </xf>
    <xf numFmtId="0" fontId="3" fillId="5" borderId="27" xfId="0" applyFont="1" applyFill="1" applyBorder="1" applyAlignment="1">
      <alignment vertical="center"/>
    </xf>
    <xf numFmtId="3" fontId="3" fillId="5" borderId="27" xfId="0" applyNumberFormat="1" applyFont="1" applyFill="1" applyBorder="1" applyAlignment="1">
      <alignment horizontal="right" vertical="center"/>
    </xf>
    <xf numFmtId="3" fontId="3" fillId="5" borderId="2" xfId="0" applyNumberFormat="1" applyFont="1" applyFill="1" applyBorder="1" applyAlignment="1">
      <alignment horizontal="right" vertical="center"/>
    </xf>
    <xf numFmtId="3" fontId="3" fillId="5" borderId="30" xfId="0" applyNumberFormat="1" applyFont="1" applyFill="1" applyBorder="1" applyAlignment="1">
      <alignment horizontal="right" vertical="center"/>
    </xf>
    <xf numFmtId="3" fontId="3" fillId="5" borderId="0" xfId="0" applyNumberFormat="1" applyFont="1" applyFill="1" applyBorder="1" applyAlignment="1">
      <alignment horizontal="right" vertical="center"/>
    </xf>
    <xf numFmtId="0" fontId="3" fillId="5" borderId="31" xfId="0" applyFont="1" applyFill="1" applyBorder="1" applyAlignment="1">
      <alignment vertical="center"/>
    </xf>
    <xf numFmtId="3" fontId="3" fillId="0" borderId="43" xfId="0" applyNumberFormat="1" applyFont="1" applyBorder="1" applyAlignment="1">
      <alignment horizontal="right" vertical="center"/>
    </xf>
    <xf numFmtId="3" fontId="3" fillId="0" borderId="44" xfId="0" applyNumberFormat="1" applyFont="1" applyBorder="1" applyAlignment="1">
      <alignment horizontal="right" vertical="center"/>
    </xf>
    <xf numFmtId="3" fontId="3" fillId="0" borderId="30" xfId="0" applyNumberFormat="1" applyFont="1" applyBorder="1" applyAlignment="1">
      <alignment horizontal="right" vertical="center"/>
    </xf>
    <xf numFmtId="3" fontId="3" fillId="0" borderId="45" xfId="0" applyNumberFormat="1" applyFont="1" applyBorder="1" applyAlignment="1">
      <alignment horizontal="right" vertical="center"/>
    </xf>
    <xf numFmtId="3" fontId="2" fillId="5" borderId="6" xfId="0" applyNumberFormat="1" applyFont="1" applyFill="1" applyBorder="1" applyAlignment="1">
      <alignment horizontal="right" vertical="center"/>
    </xf>
    <xf numFmtId="3" fontId="3" fillId="0" borderId="6" xfId="0" applyNumberFormat="1" applyFont="1" applyBorder="1" applyAlignment="1">
      <alignment horizontal="right" vertical="center"/>
    </xf>
    <xf numFmtId="9" fontId="3" fillId="0" borderId="6" xfId="1" applyFont="1" applyBorder="1" applyAlignment="1">
      <alignment vertical="center"/>
    </xf>
    <xf numFmtId="3" fontId="2" fillId="0" borderId="46" xfId="0" applyNumberFormat="1" applyFont="1" applyBorder="1" applyAlignment="1">
      <alignment horizontal="right" vertical="center"/>
    </xf>
    <xf numFmtId="0" fontId="2" fillId="5" borderId="38" xfId="0" applyFont="1" applyFill="1" applyBorder="1" applyAlignment="1">
      <alignment horizontal="center" vertical="center"/>
    </xf>
    <xf numFmtId="0" fontId="3" fillId="5" borderId="38" xfId="0" applyFont="1" applyFill="1" applyBorder="1" applyAlignment="1">
      <alignment vertical="center"/>
    </xf>
    <xf numFmtId="3" fontId="3" fillId="5" borderId="38" xfId="0" applyNumberFormat="1" applyFont="1" applyFill="1" applyBorder="1" applyAlignment="1">
      <alignment horizontal="right" vertical="center"/>
    </xf>
    <xf numFmtId="3" fontId="3" fillId="5" borderId="39" xfId="0" applyNumberFormat="1" applyFont="1" applyFill="1" applyBorder="1" applyAlignment="1">
      <alignment horizontal="right" vertical="center"/>
    </xf>
    <xf numFmtId="0" fontId="2" fillId="6" borderId="27" xfId="0" applyFont="1" applyFill="1" applyBorder="1" applyAlignment="1">
      <alignment horizontal="center" vertical="center"/>
    </xf>
    <xf numFmtId="0" fontId="3" fillId="6" borderId="27" xfId="0" applyFont="1" applyFill="1" applyBorder="1" applyAlignment="1">
      <alignment vertical="center"/>
    </xf>
    <xf numFmtId="3" fontId="3" fillId="6" borderId="27" xfId="0" applyNumberFormat="1" applyFont="1" applyFill="1" applyBorder="1" applyAlignment="1">
      <alignment horizontal="right" vertical="center"/>
    </xf>
    <xf numFmtId="3" fontId="3" fillId="6" borderId="2" xfId="0" applyNumberFormat="1" applyFont="1" applyFill="1" applyBorder="1" applyAlignment="1">
      <alignment horizontal="right" vertical="center"/>
    </xf>
    <xf numFmtId="0" fontId="3" fillId="6" borderId="29" xfId="0" applyFont="1" applyFill="1" applyBorder="1" applyAlignment="1">
      <alignment horizontal="center" vertical="center"/>
    </xf>
    <xf numFmtId="3" fontId="3" fillId="6" borderId="30" xfId="0" applyNumberFormat="1" applyFont="1" applyFill="1" applyBorder="1" applyAlignment="1">
      <alignment horizontal="right" vertical="center"/>
    </xf>
    <xf numFmtId="3" fontId="3" fillId="6" borderId="0" xfId="0" applyNumberFormat="1" applyFont="1" applyFill="1" applyBorder="1" applyAlignment="1">
      <alignment horizontal="right" vertical="center"/>
    </xf>
    <xf numFmtId="0" fontId="3" fillId="6" borderId="31" xfId="0" applyFont="1" applyFill="1" applyBorder="1" applyAlignment="1">
      <alignment vertical="center"/>
    </xf>
    <xf numFmtId="3" fontId="2" fillId="6" borderId="6" xfId="0" applyNumberFormat="1" applyFont="1" applyFill="1" applyBorder="1" applyAlignment="1">
      <alignment horizontal="right" vertical="center"/>
    </xf>
    <xf numFmtId="0" fontId="2" fillId="6" borderId="38" xfId="0" applyFont="1" applyFill="1" applyBorder="1" applyAlignment="1">
      <alignment horizontal="center" vertical="center"/>
    </xf>
    <xf numFmtId="0" fontId="3" fillId="6" borderId="38" xfId="0" applyFont="1" applyFill="1" applyBorder="1" applyAlignment="1">
      <alignment vertical="center"/>
    </xf>
    <xf numFmtId="3" fontId="3" fillId="6" borderId="38" xfId="0" applyNumberFormat="1" applyFont="1" applyFill="1" applyBorder="1" applyAlignment="1">
      <alignment horizontal="right" vertical="center"/>
    </xf>
    <xf numFmtId="3" fontId="3" fillId="6" borderId="39" xfId="0" applyNumberFormat="1" applyFont="1" applyFill="1" applyBorder="1" applyAlignment="1">
      <alignment horizontal="right" vertical="center"/>
    </xf>
    <xf numFmtId="0" fontId="3" fillId="4" borderId="27" xfId="0" applyFont="1" applyFill="1" applyBorder="1" applyAlignment="1">
      <alignment vertical="center"/>
    </xf>
    <xf numFmtId="3" fontId="3" fillId="4" borderId="27" xfId="0" applyNumberFormat="1" applyFont="1" applyFill="1" applyBorder="1" applyAlignment="1">
      <alignment horizontal="right" vertical="center"/>
    </xf>
    <xf numFmtId="3" fontId="3" fillId="4" borderId="2" xfId="0" applyNumberFormat="1" applyFont="1" applyFill="1" applyBorder="1" applyAlignment="1">
      <alignment horizontal="right" vertical="center"/>
    </xf>
    <xf numFmtId="3" fontId="3" fillId="4" borderId="30" xfId="0" applyNumberFormat="1" applyFont="1" applyFill="1" applyBorder="1" applyAlignment="1">
      <alignment horizontal="right" vertical="center"/>
    </xf>
    <xf numFmtId="0" fontId="3" fillId="4" borderId="31" xfId="0" applyFont="1" applyFill="1" applyBorder="1" applyAlignment="1">
      <alignment vertical="center"/>
    </xf>
    <xf numFmtId="3" fontId="2" fillId="4" borderId="6" xfId="0" applyNumberFormat="1" applyFont="1" applyFill="1" applyBorder="1" applyAlignment="1">
      <alignment horizontal="right" vertical="center"/>
    </xf>
    <xf numFmtId="0" fontId="2" fillId="4" borderId="38" xfId="0" applyFont="1" applyFill="1" applyBorder="1" applyAlignment="1">
      <alignment vertical="center"/>
    </xf>
    <xf numFmtId="0" fontId="3" fillId="4" borderId="38" xfId="0" applyFont="1" applyFill="1" applyBorder="1" applyAlignment="1">
      <alignment vertical="center"/>
    </xf>
    <xf numFmtId="0" fontId="3" fillId="4" borderId="39" xfId="0" applyFont="1" applyFill="1" applyBorder="1" applyAlignment="1">
      <alignment vertical="center"/>
    </xf>
    <xf numFmtId="0" fontId="3" fillId="0" borderId="0" xfId="0" applyFont="1" applyFill="1" applyAlignment="1">
      <alignment vertical="center"/>
    </xf>
    <xf numFmtId="0" fontId="2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3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64" fontId="3" fillId="0" borderId="0" xfId="0" applyNumberFormat="1" applyFont="1" applyFill="1" applyBorder="1" applyAlignment="1">
      <alignment horizontal="right" vertical="center"/>
    </xf>
    <xf numFmtId="0" fontId="6" fillId="0" borderId="0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2" fillId="3" borderId="47" xfId="0" applyFont="1" applyFill="1" applyBorder="1" applyAlignment="1">
      <alignment horizontal="left" vertical="center"/>
    </xf>
    <xf numFmtId="0" fontId="2" fillId="4" borderId="48" xfId="0" applyFont="1" applyFill="1" applyBorder="1" applyAlignment="1">
      <alignment horizontal="left" vertical="center"/>
    </xf>
    <xf numFmtId="0" fontId="2" fillId="5" borderId="48" xfId="0" applyFont="1" applyFill="1" applyBorder="1" applyAlignment="1">
      <alignment horizontal="left" vertical="center"/>
    </xf>
    <xf numFmtId="0" fontId="2" fillId="6" borderId="49" xfId="0" applyFont="1" applyFill="1" applyBorder="1" applyAlignment="1">
      <alignment horizontal="left" vertical="center"/>
    </xf>
    <xf numFmtId="3" fontId="3" fillId="0" borderId="20" xfId="0" applyNumberFormat="1" applyFont="1" applyFill="1" applyBorder="1" applyAlignment="1">
      <alignment vertical="center"/>
    </xf>
    <xf numFmtId="0" fontId="2" fillId="2" borderId="50" xfId="0" applyFont="1" applyFill="1" applyBorder="1" applyAlignment="1">
      <alignment horizontal="center" vertical="center" wrapText="1"/>
    </xf>
    <xf numFmtId="0" fontId="3" fillId="3" borderId="51" xfId="0" applyFont="1" applyFill="1" applyBorder="1" applyAlignment="1">
      <alignment horizontal="center" vertical="center"/>
    </xf>
    <xf numFmtId="0" fontId="3" fillId="4" borderId="52" xfId="0" applyFont="1" applyFill="1" applyBorder="1" applyAlignment="1">
      <alignment horizontal="center" vertical="center"/>
    </xf>
    <xf numFmtId="0" fontId="3" fillId="5" borderId="52" xfId="0" applyFont="1" applyFill="1" applyBorder="1" applyAlignment="1">
      <alignment horizontal="center" vertical="center"/>
    </xf>
    <xf numFmtId="0" fontId="3" fillId="6" borderId="53" xfId="0" applyFont="1" applyFill="1" applyBorder="1" applyAlignment="1">
      <alignment horizontal="center" vertical="center"/>
    </xf>
    <xf numFmtId="0" fontId="2" fillId="3" borderId="26" xfId="0" applyFont="1" applyFill="1" applyBorder="1" applyAlignment="1">
      <alignment horizontal="left" vertical="center"/>
    </xf>
    <xf numFmtId="0" fontId="2" fillId="3" borderId="28" xfId="0" applyFont="1" applyFill="1" applyBorder="1" applyAlignment="1">
      <alignment horizontal="left" vertical="center"/>
    </xf>
    <xf numFmtId="0" fontId="2" fillId="3" borderId="37" xfId="0" applyFont="1" applyFill="1" applyBorder="1" applyAlignment="1">
      <alignment horizontal="left" vertical="center"/>
    </xf>
    <xf numFmtId="0" fontId="2" fillId="4" borderId="26" xfId="0" applyFont="1" applyFill="1" applyBorder="1" applyAlignment="1">
      <alignment horizontal="left" vertical="center"/>
    </xf>
    <xf numFmtId="0" fontId="2" fillId="4" borderId="28" xfId="0" applyFont="1" applyFill="1" applyBorder="1" applyAlignment="1">
      <alignment horizontal="left" vertical="center"/>
    </xf>
    <xf numFmtId="0" fontId="2" fillId="4" borderId="37" xfId="0" applyFont="1" applyFill="1" applyBorder="1" applyAlignment="1">
      <alignment horizontal="left" vertical="center"/>
    </xf>
    <xf numFmtId="0" fontId="2" fillId="5" borderId="26" xfId="0" applyFont="1" applyFill="1" applyBorder="1" applyAlignment="1">
      <alignment horizontal="left" vertical="center"/>
    </xf>
    <xf numFmtId="0" fontId="2" fillId="5" borderId="28" xfId="0" applyFont="1" applyFill="1" applyBorder="1" applyAlignment="1">
      <alignment horizontal="left" vertical="center"/>
    </xf>
    <xf numFmtId="0" fontId="2" fillId="5" borderId="37" xfId="0" applyFont="1" applyFill="1" applyBorder="1" applyAlignment="1">
      <alignment horizontal="left" vertical="center"/>
    </xf>
    <xf numFmtId="0" fontId="2" fillId="6" borderId="26" xfId="0" applyFont="1" applyFill="1" applyBorder="1" applyAlignment="1">
      <alignment horizontal="left" vertical="center"/>
    </xf>
    <xf numFmtId="0" fontId="2" fillId="6" borderId="28" xfId="0" applyFont="1" applyFill="1" applyBorder="1" applyAlignment="1">
      <alignment horizontal="left" vertical="center"/>
    </xf>
    <xf numFmtId="0" fontId="2" fillId="6" borderId="37" xfId="0" applyFont="1" applyFill="1" applyBorder="1" applyAlignment="1">
      <alignment horizontal="left" vertical="center"/>
    </xf>
  </cellXfs>
  <cellStyles count="2">
    <cellStyle name="Normal" xfId="0" builtinId="0"/>
    <cellStyle name="Pourcentage" xfId="1" builtinId="5"/>
  </cellStyles>
  <dxfs count="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ynth&#232;se%20chiffres/Synth&#232;se-hebdomadaire-LN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XE"/>
      <sheetName val="SC"/>
      <sheetName val="LNS"/>
      <sheetName val="TUBE"/>
      <sheetName val="Tables"/>
      <sheetName val="Cumul"/>
      <sheetName val="Synthèse"/>
    </sheetNames>
    <sheetDataSet>
      <sheetData sheetId="0"/>
      <sheetData sheetId="1"/>
      <sheetData sheetId="2"/>
      <sheetData sheetId="3"/>
      <sheetData sheetId="4">
        <row r="9">
          <cell r="D9">
            <v>26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Cumul">
    <pageSetUpPr fitToPage="1"/>
  </sheetPr>
  <dimension ref="A1:M55"/>
  <sheetViews>
    <sheetView tabSelected="1" zoomScale="85" zoomScaleNormal="85" workbookViewId="0">
      <pane ySplit="5" topLeftCell="A6" activePane="bottomLeft" state="frozen"/>
      <selection pane="bottomLeft" activeCell="A5" sqref="A5"/>
    </sheetView>
  </sheetViews>
  <sheetFormatPr baseColWidth="10" defaultColWidth="4.83203125" defaultRowHeight="13.5" x14ac:dyDescent="0.3"/>
  <cols>
    <col min="1" max="1" width="23.5" style="3" customWidth="1"/>
    <col min="2" max="2" width="15.83203125" style="3" bestFit="1" customWidth="1"/>
    <col min="3" max="3" width="13.6640625" style="3" customWidth="1"/>
    <col min="4" max="4" width="11" style="3" customWidth="1"/>
    <col min="5" max="5" width="12.6640625" style="3" customWidth="1"/>
    <col min="6" max="6" width="9.5" style="3" customWidth="1"/>
    <col min="7" max="7" width="13.6640625" style="3" customWidth="1"/>
    <col min="8" max="8" width="14.6640625" style="3" customWidth="1"/>
    <col min="9" max="9" width="13.33203125" style="3" customWidth="1"/>
    <col min="10" max="10" width="16.6640625" style="3" customWidth="1"/>
    <col min="11" max="11" width="16.1640625" style="3" customWidth="1"/>
    <col min="12" max="12" width="17.6640625" style="3" customWidth="1"/>
    <col min="13" max="13" width="16.33203125" style="3" customWidth="1"/>
    <col min="14" max="16384" width="4.83203125" style="3"/>
  </cols>
  <sheetData>
    <row r="1" spans="1:13" x14ac:dyDescent="0.3">
      <c r="A1" s="1" t="s">
        <v>0</v>
      </c>
      <c r="B1" s="2">
        <v>42568</v>
      </c>
      <c r="D1" s="4"/>
      <c r="F1" s="5"/>
      <c r="G1" s="5"/>
      <c r="H1" s="5"/>
    </row>
    <row r="2" spans="1:13" ht="14.25" thickBot="1" x14ac:dyDescent="0.35">
      <c r="A2" s="6" t="s">
        <v>1</v>
      </c>
      <c r="B2" s="7">
        <f>_xlfn.ISOWEEKNUM(B1)</f>
        <v>28</v>
      </c>
      <c r="C2" s="8" t="str">
        <f>CONCATENATE(A2,B2)</f>
        <v xml:space="preserve"> SEM28</v>
      </c>
      <c r="D2" s="4"/>
    </row>
    <row r="3" spans="1:13" s="122" customFormat="1" x14ac:dyDescent="0.3">
      <c r="A3" s="9"/>
      <c r="B3" s="127"/>
      <c r="C3" s="128"/>
      <c r="D3" s="129"/>
    </row>
    <row r="4" spans="1:13" ht="26.25" thickBot="1" x14ac:dyDescent="0.35">
      <c r="A4" s="130" t="s">
        <v>22</v>
      </c>
      <c r="B4" s="10"/>
      <c r="C4" s="8"/>
    </row>
    <row r="5" spans="1:13" s="16" customFormat="1" ht="51.75" customHeight="1" thickBot="1" x14ac:dyDescent="0.35">
      <c r="A5" s="11" t="s">
        <v>2</v>
      </c>
      <c r="B5" s="137" t="s">
        <v>24</v>
      </c>
      <c r="C5" s="14" t="s">
        <v>3</v>
      </c>
      <c r="D5" s="12" t="s">
        <v>4</v>
      </c>
      <c r="E5" s="12" t="s">
        <v>21</v>
      </c>
      <c r="F5" s="12" t="s">
        <v>5</v>
      </c>
      <c r="G5" s="13" t="s">
        <v>6</v>
      </c>
      <c r="H5" s="12" t="s">
        <v>7</v>
      </c>
      <c r="I5" s="14" t="s">
        <v>8</v>
      </c>
      <c r="J5" s="12" t="s">
        <v>9</v>
      </c>
      <c r="K5" s="13" t="s">
        <v>10</v>
      </c>
      <c r="L5" s="12" t="s">
        <v>11</v>
      </c>
      <c r="M5" s="15" t="s">
        <v>12</v>
      </c>
    </row>
    <row r="6" spans="1:13" x14ac:dyDescent="0.3">
      <c r="A6" s="132" t="s">
        <v>14</v>
      </c>
      <c r="B6" s="138" t="str">
        <f>CONCATENATE("SEM",B2)</f>
        <v>SEM28</v>
      </c>
      <c r="C6" s="21">
        <v>10000</v>
      </c>
      <c r="D6" s="18"/>
      <c r="E6" s="19"/>
      <c r="F6" s="20"/>
      <c r="G6" s="21">
        <v>100000</v>
      </c>
      <c r="H6" s="17">
        <v>60000</v>
      </c>
      <c r="I6" s="17">
        <v>10000</v>
      </c>
      <c r="J6" s="17">
        <v>0</v>
      </c>
      <c r="K6" s="17"/>
      <c r="L6" s="17">
        <v>0</v>
      </c>
      <c r="M6" s="22"/>
    </row>
    <row r="7" spans="1:13" x14ac:dyDescent="0.3">
      <c r="A7" s="133" t="s">
        <v>15</v>
      </c>
      <c r="B7" s="139" t="str">
        <f>B6</f>
        <v>SEM28</v>
      </c>
      <c r="C7" s="136"/>
      <c r="D7" s="23"/>
      <c r="E7" s="24"/>
      <c r="F7" s="24"/>
      <c r="G7" s="25"/>
      <c r="H7" s="26"/>
      <c r="I7" s="27">
        <v>6000</v>
      </c>
      <c r="J7" s="26"/>
      <c r="K7" s="26"/>
      <c r="L7" s="27">
        <v>0</v>
      </c>
      <c r="M7" s="28"/>
    </row>
    <row r="8" spans="1:13" x14ac:dyDescent="0.3">
      <c r="A8" s="134" t="s">
        <v>16</v>
      </c>
      <c r="B8" s="140" t="str">
        <f>B6</f>
        <v>SEM28</v>
      </c>
      <c r="C8" s="34">
        <v>50000</v>
      </c>
      <c r="D8" s="31"/>
      <c r="E8" s="32"/>
      <c r="F8" s="33"/>
      <c r="G8" s="34">
        <v>200000</v>
      </c>
      <c r="H8" s="30">
        <v>70000</v>
      </c>
      <c r="I8" s="30">
        <v>20000</v>
      </c>
      <c r="J8" s="30">
        <v>10000</v>
      </c>
      <c r="K8" s="30"/>
      <c r="L8" s="30">
        <v>0</v>
      </c>
      <c r="M8" s="28"/>
    </row>
    <row r="9" spans="1:13" ht="14.25" thickBot="1" x14ac:dyDescent="0.35">
      <c r="A9" s="135" t="s">
        <v>17</v>
      </c>
      <c r="B9" s="141" t="str">
        <f>B6</f>
        <v>SEM28</v>
      </c>
      <c r="C9" s="39">
        <v>30000</v>
      </c>
      <c r="D9" s="36"/>
      <c r="E9" s="37"/>
      <c r="F9" s="38"/>
      <c r="G9" s="39">
        <v>300000</v>
      </c>
      <c r="H9" s="35">
        <v>150000</v>
      </c>
      <c r="I9" s="35">
        <v>7500</v>
      </c>
      <c r="J9" s="35">
        <v>0</v>
      </c>
      <c r="K9" s="35"/>
      <c r="L9" s="35">
        <v>8500</v>
      </c>
      <c r="M9" s="40"/>
    </row>
    <row r="10" spans="1:13" s="122" customFormat="1" x14ac:dyDescent="0.3">
      <c r="A10" s="123"/>
      <c r="B10" s="124"/>
      <c r="C10" s="125"/>
      <c r="D10" s="125"/>
      <c r="E10" s="125"/>
      <c r="F10" s="126"/>
      <c r="G10" s="125"/>
      <c r="H10" s="125"/>
      <c r="I10" s="125"/>
      <c r="J10" s="125"/>
      <c r="K10" s="125"/>
      <c r="L10" s="125"/>
      <c r="M10" s="125"/>
    </row>
    <row r="11" spans="1:13" ht="26.25" thickBot="1" x14ac:dyDescent="0.35">
      <c r="A11" s="131" t="s">
        <v>23</v>
      </c>
    </row>
    <row r="12" spans="1:13" x14ac:dyDescent="0.3">
      <c r="A12" s="142" t="s">
        <v>14</v>
      </c>
      <c r="B12" s="41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3"/>
    </row>
    <row r="13" spans="1:13" x14ac:dyDescent="0.3">
      <c r="A13" s="143"/>
      <c r="B13" s="44" t="str">
        <f ca="1">CONCATENATE("SEM",[1]Tables!D9)</f>
        <v>SEM26</v>
      </c>
      <c r="C13" s="30">
        <v>500</v>
      </c>
      <c r="D13" s="45"/>
      <c r="E13" s="46"/>
      <c r="F13" s="47"/>
      <c r="G13" s="48">
        <v>100000</v>
      </c>
      <c r="H13" s="30">
        <v>52000</v>
      </c>
      <c r="I13" s="34">
        <v>5000</v>
      </c>
      <c r="J13" s="49">
        <v>0</v>
      </c>
      <c r="K13" s="49"/>
      <c r="L13" s="49">
        <v>0</v>
      </c>
      <c r="M13" s="50"/>
    </row>
    <row r="14" spans="1:13" x14ac:dyDescent="0.3">
      <c r="A14" s="143"/>
      <c r="B14" s="44" t="str">
        <f ca="1">CONCATENATE("SEM",RIGHT(B13,2)+1)</f>
        <v>SEM27</v>
      </c>
      <c r="C14" s="30">
        <v>2000</v>
      </c>
      <c r="D14" s="45"/>
      <c r="E14" s="51"/>
      <c r="F14" s="52"/>
      <c r="G14" s="48">
        <v>111000</v>
      </c>
      <c r="H14" s="30">
        <v>53000</v>
      </c>
      <c r="I14" s="34">
        <v>5600</v>
      </c>
      <c r="J14" s="30">
        <v>1009.9999999999999</v>
      </c>
      <c r="K14" s="30"/>
      <c r="L14" s="48">
        <v>23308.984444444446</v>
      </c>
      <c r="M14" s="28"/>
    </row>
    <row r="15" spans="1:13" x14ac:dyDescent="0.3">
      <c r="A15" s="143"/>
      <c r="B15" s="44" t="str">
        <f t="shared" ref="B15:B17" ca="1" si="0">CONCATENATE("SEM",RIGHT(B14,2)+1)</f>
        <v>SEM28</v>
      </c>
      <c r="C15" s="30"/>
      <c r="D15" s="45"/>
      <c r="E15" s="51"/>
      <c r="F15" s="52"/>
      <c r="G15" s="48"/>
      <c r="H15" s="30"/>
      <c r="I15" s="34"/>
      <c r="J15" s="30"/>
      <c r="K15" s="30"/>
      <c r="L15" s="48"/>
      <c r="M15" s="28"/>
    </row>
    <row r="16" spans="1:13" x14ac:dyDescent="0.3">
      <c r="A16" s="143"/>
      <c r="B16" s="44" t="str">
        <f t="shared" ca="1" si="0"/>
        <v>SEM29</v>
      </c>
      <c r="C16" s="30"/>
      <c r="D16" s="53"/>
      <c r="E16" s="51"/>
      <c r="F16" s="52"/>
      <c r="G16" s="48"/>
      <c r="H16" s="30"/>
      <c r="I16" s="34"/>
      <c r="J16" s="30"/>
      <c r="K16" s="30"/>
      <c r="L16" s="48"/>
      <c r="M16" s="28"/>
    </row>
    <row r="17" spans="1:13" ht="14.25" thickBot="1" x14ac:dyDescent="0.35">
      <c r="A17" s="143"/>
      <c r="B17" s="44" t="str">
        <f t="shared" ca="1" si="0"/>
        <v>SEM30</v>
      </c>
      <c r="C17" s="54"/>
      <c r="D17" s="53"/>
      <c r="E17" s="51"/>
      <c r="F17" s="52"/>
      <c r="G17" s="55"/>
      <c r="H17" s="54"/>
      <c r="I17" s="56"/>
      <c r="J17" s="54"/>
      <c r="K17" s="54"/>
      <c r="L17" s="35"/>
      <c r="M17" s="57"/>
    </row>
    <row r="18" spans="1:13" ht="14.25" thickBot="1" x14ac:dyDescent="0.35">
      <c r="A18" s="143"/>
      <c r="B18" s="58" t="s">
        <v>13</v>
      </c>
      <c r="C18" s="59">
        <f>SUM(C13:C17)</f>
        <v>2500</v>
      </c>
      <c r="D18" s="60">
        <v>50000</v>
      </c>
      <c r="E18" s="59">
        <f>C18-D18</f>
        <v>-47500</v>
      </c>
      <c r="F18" s="61">
        <f>E18/D18</f>
        <v>-0.95</v>
      </c>
      <c r="G18" s="62"/>
      <c r="H18" s="59"/>
      <c r="I18" s="63"/>
      <c r="J18" s="59">
        <f>SUM(J13:J17)</f>
        <v>1009.9999999999999</v>
      </c>
      <c r="K18" s="62" t="str">
        <f>IF(SUM(K13:K17)=0,"",SUM(K13:K17))</f>
        <v/>
      </c>
      <c r="L18" s="62">
        <f>SUM(L13:L17)</f>
        <v>23308.984444444446</v>
      </c>
      <c r="M18" s="64" t="str">
        <f>IF(SUM(M13:M17)=0,"",SUM(M13:M17))</f>
        <v/>
      </c>
    </row>
    <row r="19" spans="1:13" ht="14.25" thickBot="1" x14ac:dyDescent="0.35">
      <c r="A19" s="144"/>
      <c r="B19" s="65"/>
      <c r="C19" s="66"/>
      <c r="D19" s="66"/>
      <c r="E19" s="66"/>
      <c r="F19" s="66"/>
      <c r="G19" s="67"/>
      <c r="H19" s="67"/>
      <c r="I19" s="67"/>
      <c r="J19" s="67"/>
      <c r="K19" s="67"/>
      <c r="L19" s="67"/>
      <c r="M19" s="68"/>
    </row>
    <row r="20" spans="1:13" ht="13.5" customHeight="1" x14ac:dyDescent="0.3">
      <c r="A20" s="145" t="s">
        <v>15</v>
      </c>
      <c r="B20" s="69"/>
      <c r="C20" s="70"/>
      <c r="D20" s="70"/>
      <c r="E20" s="70"/>
      <c r="F20" s="70"/>
      <c r="G20" s="26"/>
      <c r="H20" s="26"/>
      <c r="I20" s="26"/>
      <c r="J20" s="26"/>
      <c r="K20" s="26"/>
      <c r="L20" s="26"/>
      <c r="M20" s="71"/>
    </row>
    <row r="21" spans="1:13" ht="13.5" customHeight="1" x14ac:dyDescent="0.3">
      <c r="A21" s="146"/>
      <c r="B21" s="72" t="str">
        <f ca="1">B13</f>
        <v>SEM26</v>
      </c>
      <c r="C21" s="70"/>
      <c r="D21" s="70"/>
      <c r="E21" s="70"/>
      <c r="F21" s="70"/>
      <c r="G21" s="26"/>
      <c r="H21" s="26"/>
      <c r="I21" s="27">
        <v>87539.86094451329</v>
      </c>
      <c r="J21" s="26"/>
      <c r="K21" s="26"/>
      <c r="L21" s="49">
        <v>0</v>
      </c>
      <c r="M21" s="50"/>
    </row>
    <row r="22" spans="1:13" x14ac:dyDescent="0.3">
      <c r="A22" s="146"/>
      <c r="B22" s="72" t="str">
        <f ca="1">B14</f>
        <v>SEM27</v>
      </c>
      <c r="C22" s="70"/>
      <c r="D22" s="70"/>
      <c r="E22" s="70"/>
      <c r="F22" s="70"/>
      <c r="G22" s="26"/>
      <c r="H22" s="26"/>
      <c r="I22" s="27">
        <v>88666.86094451329</v>
      </c>
      <c r="J22" s="26"/>
      <c r="K22" s="26"/>
      <c r="L22" s="27">
        <v>1126.9999999999998</v>
      </c>
      <c r="M22" s="73"/>
    </row>
    <row r="23" spans="1:13" ht="13.5" customHeight="1" x14ac:dyDescent="0.3">
      <c r="A23" s="146"/>
      <c r="B23" s="72" t="str">
        <f ca="1">B15</f>
        <v>SEM28</v>
      </c>
      <c r="C23" s="70"/>
      <c r="D23" s="70"/>
      <c r="E23" s="70"/>
      <c r="F23" s="70"/>
      <c r="G23" s="26"/>
      <c r="H23" s="26"/>
      <c r="I23" s="27"/>
      <c r="J23" s="26"/>
      <c r="K23" s="26"/>
      <c r="L23" s="27"/>
      <c r="M23" s="28"/>
    </row>
    <row r="24" spans="1:13" ht="13.5" customHeight="1" x14ac:dyDescent="0.3">
      <c r="A24" s="146"/>
      <c r="B24" s="72" t="str">
        <f ca="1">B16</f>
        <v>SEM29</v>
      </c>
      <c r="C24" s="70"/>
      <c r="D24" s="70"/>
      <c r="E24" s="70"/>
      <c r="F24" s="70"/>
      <c r="G24" s="26"/>
      <c r="H24" s="26"/>
      <c r="I24" s="27"/>
      <c r="J24" s="26"/>
      <c r="K24" s="26"/>
      <c r="L24" s="30"/>
      <c r="M24" s="74"/>
    </row>
    <row r="25" spans="1:13" ht="13.5" customHeight="1" thickBot="1" x14ac:dyDescent="0.35">
      <c r="A25" s="146"/>
      <c r="B25" s="72" t="str">
        <f t="shared" ref="B25" ca="1" si="1">B17</f>
        <v>SEM30</v>
      </c>
      <c r="C25" s="70"/>
      <c r="D25" s="70"/>
      <c r="E25" s="70"/>
      <c r="F25" s="70"/>
      <c r="G25" s="26"/>
      <c r="H25" s="26"/>
      <c r="I25" s="75"/>
      <c r="J25" s="26"/>
      <c r="K25" s="26"/>
      <c r="L25" s="75"/>
      <c r="M25" s="57"/>
    </row>
    <row r="26" spans="1:13" ht="14.25" customHeight="1" thickBot="1" x14ac:dyDescent="0.35">
      <c r="A26" s="146"/>
      <c r="B26" s="76" t="s">
        <v>13</v>
      </c>
      <c r="C26" s="77"/>
      <c r="D26" s="77"/>
      <c r="E26" s="77"/>
      <c r="F26" s="77"/>
      <c r="G26" s="26"/>
      <c r="H26" s="26"/>
      <c r="I26" s="78"/>
      <c r="J26" s="26"/>
      <c r="K26" s="26"/>
      <c r="L26" s="79">
        <f>SUM(L21:L25)</f>
        <v>1126.9999999999998</v>
      </c>
      <c r="M26" s="64" t="str">
        <f>IF(SUM(M21:M24)=0,"",SUM(M21:M24))</f>
        <v/>
      </c>
    </row>
    <row r="27" spans="1:13" ht="14.25" customHeight="1" thickBot="1" x14ac:dyDescent="0.35">
      <c r="A27" s="147"/>
      <c r="B27" s="80"/>
      <c r="C27" s="70"/>
      <c r="D27" s="70"/>
      <c r="E27" s="70"/>
      <c r="F27" s="70"/>
      <c r="G27" s="26"/>
      <c r="H27" s="26"/>
      <c r="I27" s="26"/>
      <c r="J27" s="26"/>
      <c r="K27" s="26"/>
      <c r="L27" s="26"/>
      <c r="M27" s="71"/>
    </row>
    <row r="28" spans="1:13" x14ac:dyDescent="0.3">
      <c r="A28" s="148" t="s">
        <v>18</v>
      </c>
      <c r="B28" s="81"/>
      <c r="C28" s="82"/>
      <c r="D28" s="82"/>
      <c r="E28" s="82"/>
      <c r="F28" s="82"/>
      <c r="G28" s="83"/>
      <c r="H28" s="83"/>
      <c r="I28" s="83"/>
      <c r="J28" s="83"/>
      <c r="K28" s="83"/>
      <c r="L28" s="83"/>
      <c r="M28" s="84"/>
    </row>
    <row r="29" spans="1:13" x14ac:dyDescent="0.3">
      <c r="A29" s="149"/>
      <c r="B29" s="29" t="str">
        <f ca="1">B21</f>
        <v>SEM26</v>
      </c>
      <c r="C29" s="30">
        <v>400</v>
      </c>
      <c r="D29" s="85"/>
      <c r="E29" s="86"/>
      <c r="F29" s="87"/>
      <c r="G29" s="48">
        <v>78000</v>
      </c>
      <c r="H29" s="30">
        <v>52000</v>
      </c>
      <c r="I29" s="88">
        <v>55000</v>
      </c>
      <c r="J29" s="49">
        <v>800</v>
      </c>
      <c r="K29" s="49"/>
      <c r="L29" s="49">
        <v>35131.44519206939</v>
      </c>
      <c r="M29" s="50"/>
    </row>
    <row r="30" spans="1:13" x14ac:dyDescent="0.3">
      <c r="A30" s="149"/>
      <c r="B30" s="29" t="str">
        <f ca="1">B22</f>
        <v>SEM27</v>
      </c>
      <c r="C30" s="30">
        <v>2600</v>
      </c>
      <c r="D30" s="85"/>
      <c r="E30" s="86"/>
      <c r="F30" s="87"/>
      <c r="G30" s="48">
        <v>257122.04925925939</v>
      </c>
      <c r="H30" s="30">
        <v>257122.04925925939</v>
      </c>
      <c r="I30" s="88">
        <v>189445.75172380544</v>
      </c>
      <c r="J30" s="30">
        <v>20459.670000000002</v>
      </c>
      <c r="K30" s="30"/>
      <c r="L30" s="30">
        <v>47606.689999999995</v>
      </c>
      <c r="M30" s="28"/>
    </row>
    <row r="31" spans="1:13" x14ac:dyDescent="0.3">
      <c r="A31" s="149"/>
      <c r="B31" s="29" t="str">
        <f ca="1">B23</f>
        <v>SEM28</v>
      </c>
      <c r="C31" s="30"/>
      <c r="D31" s="85"/>
      <c r="E31" s="86"/>
      <c r="F31" s="87"/>
      <c r="G31" s="48"/>
      <c r="H31" s="30"/>
      <c r="I31" s="88"/>
      <c r="J31" s="30"/>
      <c r="K31" s="30"/>
      <c r="L31" s="30"/>
      <c r="M31" s="28"/>
    </row>
    <row r="32" spans="1:13" x14ac:dyDescent="0.3">
      <c r="A32" s="149"/>
      <c r="B32" s="29" t="str">
        <f ca="1">B24</f>
        <v>SEM29</v>
      </c>
      <c r="C32" s="30"/>
      <c r="D32" s="85"/>
      <c r="E32" s="86"/>
      <c r="F32" s="87"/>
      <c r="G32" s="48"/>
      <c r="H32" s="30"/>
      <c r="I32" s="88"/>
      <c r="J32" s="30"/>
      <c r="K32" s="30"/>
      <c r="L32" s="30"/>
      <c r="M32" s="28"/>
    </row>
    <row r="33" spans="1:13" ht="14.25" thickBot="1" x14ac:dyDescent="0.35">
      <c r="A33" s="149"/>
      <c r="B33" s="29" t="str">
        <f t="shared" ref="B33" ca="1" si="2">B25</f>
        <v>SEM30</v>
      </c>
      <c r="C33" s="89"/>
      <c r="D33" s="85"/>
      <c r="E33" s="86"/>
      <c r="F33" s="87"/>
      <c r="G33" s="90"/>
      <c r="H33" s="89"/>
      <c r="I33" s="91"/>
      <c r="J33" s="89"/>
      <c r="K33" s="54"/>
      <c r="L33" s="35"/>
      <c r="M33" s="57"/>
    </row>
    <row r="34" spans="1:13" ht="14.25" thickBot="1" x14ac:dyDescent="0.35">
      <c r="A34" s="149"/>
      <c r="B34" s="58" t="s">
        <v>13</v>
      </c>
      <c r="C34" s="59">
        <f>SUM(C29:C33)</f>
        <v>3000</v>
      </c>
      <c r="D34" s="92">
        <v>100000</v>
      </c>
      <c r="E34" s="93">
        <f>C34-D34</f>
        <v>-97000</v>
      </c>
      <c r="F34" s="94">
        <f>E34/D34</f>
        <v>-0.97</v>
      </c>
      <c r="G34" s="62"/>
      <c r="H34" s="59"/>
      <c r="I34" s="95"/>
      <c r="J34" s="59">
        <f>SUM(J29:J33)</f>
        <v>21259.670000000002</v>
      </c>
      <c r="K34" s="62" t="str">
        <f>IF(SUM(K29:K33)=0,"",SUM(K29:K33))</f>
        <v/>
      </c>
      <c r="L34" s="62">
        <f>SUM(L29:L33)</f>
        <v>82738.135192069385</v>
      </c>
      <c r="M34" s="64" t="str">
        <f>IF(SUM(M29:M33)=0,"",SUM(M29:M33))</f>
        <v/>
      </c>
    </row>
    <row r="35" spans="1:13" ht="14.25" thickBot="1" x14ac:dyDescent="0.35">
      <c r="A35" s="150"/>
      <c r="B35" s="96"/>
      <c r="C35" s="97"/>
      <c r="D35" s="97"/>
      <c r="E35" s="97"/>
      <c r="F35" s="97"/>
      <c r="G35" s="98"/>
      <c r="H35" s="98"/>
      <c r="I35" s="98"/>
      <c r="J35" s="98"/>
      <c r="K35" s="98"/>
      <c r="L35" s="98"/>
      <c r="M35" s="99"/>
    </row>
    <row r="36" spans="1:13" x14ac:dyDescent="0.3">
      <c r="A36" s="151" t="s">
        <v>19</v>
      </c>
      <c r="B36" s="100"/>
      <c r="C36" s="101"/>
      <c r="D36" s="101"/>
      <c r="E36" s="101"/>
      <c r="F36" s="101"/>
      <c r="G36" s="102"/>
      <c r="H36" s="102"/>
      <c r="I36" s="102"/>
      <c r="J36" s="102"/>
      <c r="K36" s="102"/>
      <c r="L36" s="102"/>
      <c r="M36" s="103"/>
    </row>
    <row r="37" spans="1:13" x14ac:dyDescent="0.3">
      <c r="A37" s="152"/>
      <c r="B37" s="104" t="str">
        <f ca="1">B29</f>
        <v>SEM26</v>
      </c>
      <c r="C37" s="30">
        <v>6900</v>
      </c>
      <c r="D37" s="105"/>
      <c r="E37" s="106"/>
      <c r="F37" s="107"/>
      <c r="G37" s="48">
        <v>480000</v>
      </c>
      <c r="H37" s="30">
        <v>2857286.2566666659</v>
      </c>
      <c r="I37" s="34">
        <v>953960.52296296344</v>
      </c>
      <c r="J37" s="49">
        <v>49342.92</v>
      </c>
      <c r="K37" s="49"/>
      <c r="L37" s="49">
        <v>826.57407407407391</v>
      </c>
      <c r="M37" s="50"/>
    </row>
    <row r="38" spans="1:13" x14ac:dyDescent="0.3">
      <c r="A38" s="152"/>
      <c r="B38" s="104" t="str">
        <f ca="1">B30</f>
        <v>SEM27</v>
      </c>
      <c r="C38" s="30">
        <v>15400</v>
      </c>
      <c r="D38" s="105"/>
      <c r="E38" s="106"/>
      <c r="F38" s="107"/>
      <c r="G38" s="48">
        <v>452000</v>
      </c>
      <c r="H38" s="30">
        <v>2996075.0466666664</v>
      </c>
      <c r="I38" s="34">
        <v>1144119.0066666671</v>
      </c>
      <c r="J38" s="30">
        <v>151686.85999999999</v>
      </c>
      <c r="K38" s="30"/>
      <c r="L38" s="30">
        <v>194431.95592592593</v>
      </c>
      <c r="M38" s="28"/>
    </row>
    <row r="39" spans="1:13" x14ac:dyDescent="0.3">
      <c r="A39" s="152"/>
      <c r="B39" s="104" t="str">
        <f ca="1">B31</f>
        <v>SEM28</v>
      </c>
      <c r="C39" s="30"/>
      <c r="D39" s="105"/>
      <c r="E39" s="106"/>
      <c r="F39" s="107"/>
      <c r="G39" s="48"/>
      <c r="H39" s="30"/>
      <c r="I39" s="34"/>
      <c r="J39" s="30"/>
      <c r="K39" s="30"/>
      <c r="L39" s="30"/>
      <c r="M39" s="28"/>
    </row>
    <row r="40" spans="1:13" x14ac:dyDescent="0.3">
      <c r="A40" s="152"/>
      <c r="B40" s="104" t="str">
        <f ca="1">B32</f>
        <v>SEM29</v>
      </c>
      <c r="C40" s="30"/>
      <c r="D40" s="105"/>
      <c r="E40" s="106"/>
      <c r="F40" s="107"/>
      <c r="G40" s="48"/>
      <c r="H40" s="30"/>
      <c r="I40" s="34"/>
      <c r="J40" s="30"/>
      <c r="K40" s="30"/>
      <c r="L40" s="30"/>
      <c r="M40" s="28"/>
    </row>
    <row r="41" spans="1:13" ht="14.25" thickBot="1" x14ac:dyDescent="0.35">
      <c r="A41" s="152"/>
      <c r="B41" s="104" t="str">
        <f t="shared" ref="B41" ca="1" si="3">B33</f>
        <v>SEM30</v>
      </c>
      <c r="C41" s="54"/>
      <c r="D41" s="105"/>
      <c r="E41" s="106"/>
      <c r="F41" s="107"/>
      <c r="G41" s="55"/>
      <c r="H41" s="54"/>
      <c r="I41" s="56"/>
      <c r="J41" s="54"/>
      <c r="K41" s="54"/>
      <c r="L41" s="35"/>
      <c r="M41" s="57"/>
    </row>
    <row r="42" spans="1:13" ht="14.25" thickBot="1" x14ac:dyDescent="0.35">
      <c r="A42" s="152"/>
      <c r="B42" s="58" t="s">
        <v>13</v>
      </c>
      <c r="C42" s="59">
        <f>SUM(C37:C41)</f>
        <v>22300</v>
      </c>
      <c r="D42" s="108">
        <v>150000</v>
      </c>
      <c r="E42" s="93">
        <f>C42-D42</f>
        <v>-127700</v>
      </c>
      <c r="F42" s="94">
        <f>E42/D42</f>
        <v>-0.85133333333333339</v>
      </c>
      <c r="G42" s="62"/>
      <c r="H42" s="59"/>
      <c r="I42" s="63"/>
      <c r="J42" s="59">
        <f>SUM(J37:J41)</f>
        <v>201029.77999999997</v>
      </c>
      <c r="K42" s="62" t="str">
        <f>IF(SUM(K37:K41)=0,"",SUM(K37:K41))</f>
        <v/>
      </c>
      <c r="L42" s="62">
        <f>SUM(L37:L41)</f>
        <v>195258.53</v>
      </c>
      <c r="M42" s="64" t="str">
        <f>IF(SUM(M37:M41)=0,"",SUM(M37:M41))</f>
        <v/>
      </c>
    </row>
    <row r="43" spans="1:13" ht="14.25" thickBot="1" x14ac:dyDescent="0.35">
      <c r="A43" s="153"/>
      <c r="B43" s="109"/>
      <c r="C43" s="110"/>
      <c r="D43" s="110"/>
      <c r="E43" s="110"/>
      <c r="F43" s="110"/>
      <c r="G43" s="111"/>
      <c r="H43" s="111"/>
      <c r="I43" s="111"/>
      <c r="J43" s="111"/>
      <c r="K43" s="111"/>
      <c r="L43" s="111"/>
      <c r="M43" s="112"/>
    </row>
    <row r="44" spans="1:13" x14ac:dyDescent="0.3">
      <c r="A44" s="145" t="s">
        <v>20</v>
      </c>
      <c r="B44" s="69"/>
      <c r="C44" s="113"/>
      <c r="D44" s="113"/>
      <c r="E44" s="113"/>
      <c r="F44" s="113"/>
      <c r="G44" s="114"/>
      <c r="H44" s="114"/>
      <c r="I44" s="114"/>
      <c r="J44" s="114"/>
      <c r="K44" s="114"/>
      <c r="L44" s="114"/>
      <c r="M44" s="115"/>
    </row>
    <row r="45" spans="1:13" x14ac:dyDescent="0.3">
      <c r="A45" s="146"/>
      <c r="B45" s="72" t="str">
        <f ca="1">B37</f>
        <v>SEM26</v>
      </c>
      <c r="C45" s="30">
        <f>C13+C29+C37</f>
        <v>7800</v>
      </c>
      <c r="D45" s="116"/>
      <c r="E45" s="26"/>
      <c r="F45" s="117"/>
      <c r="G45" s="49">
        <f t="shared" ref="G45:H50" si="4">IF(G13+G29+G37=0,"",G13+G29+G37)</f>
        <v>658000</v>
      </c>
      <c r="H45" s="49">
        <f t="shared" si="4"/>
        <v>2961286.2566666659</v>
      </c>
      <c r="I45" s="49">
        <f t="shared" ref="I45:I50" si="5">IF(I13+I21+I29+I37=0,"",I13+I21+I29+I37)</f>
        <v>1101500.3839074767</v>
      </c>
      <c r="J45" s="49">
        <f t="shared" ref="J45:K50" si="6">IF(J13+J29+J37=0,"",J13+J29+J37)</f>
        <v>50142.92</v>
      </c>
      <c r="K45" s="49" t="str">
        <f t="shared" si="6"/>
        <v/>
      </c>
      <c r="L45" s="49">
        <f t="shared" ref="L45:M49" si="7">IF(L13+L21+L29+L37=0,"",L13+L21+L29+L37)</f>
        <v>35958.019266143463</v>
      </c>
      <c r="M45" s="50" t="str">
        <f t="shared" si="7"/>
        <v/>
      </c>
    </row>
    <row r="46" spans="1:13" x14ac:dyDescent="0.3">
      <c r="A46" s="146"/>
      <c r="B46" s="72" t="str">
        <f ca="1">B38</f>
        <v>SEM27</v>
      </c>
      <c r="C46" s="30">
        <f>IF(C14+C30+C38=0,"",C14+C30+C38)</f>
        <v>20000</v>
      </c>
      <c r="D46" s="116"/>
      <c r="E46" s="26"/>
      <c r="F46" s="117"/>
      <c r="G46" s="49">
        <f t="shared" si="4"/>
        <v>820122.04925925937</v>
      </c>
      <c r="H46" s="49">
        <f t="shared" si="4"/>
        <v>3306197.0959259258</v>
      </c>
      <c r="I46" s="49">
        <f t="shared" si="5"/>
        <v>1427831.6193349857</v>
      </c>
      <c r="J46" s="49">
        <f t="shared" si="6"/>
        <v>173156.53</v>
      </c>
      <c r="K46" s="49" t="str">
        <f t="shared" si="6"/>
        <v/>
      </c>
      <c r="L46" s="49">
        <f t="shared" si="7"/>
        <v>266474.63037037035</v>
      </c>
      <c r="M46" s="50" t="str">
        <f t="shared" si="7"/>
        <v/>
      </c>
    </row>
    <row r="47" spans="1:13" x14ac:dyDescent="0.3">
      <c r="A47" s="146"/>
      <c r="B47" s="72" t="str">
        <f ca="1">B39</f>
        <v>SEM28</v>
      </c>
      <c r="C47" s="30" t="str">
        <f>IF(C15+C31+C39=0,"",C15+C31+C39)</f>
        <v/>
      </c>
      <c r="D47" s="116"/>
      <c r="E47" s="26"/>
      <c r="F47" s="117"/>
      <c r="G47" s="49" t="str">
        <f t="shared" si="4"/>
        <v/>
      </c>
      <c r="H47" s="49" t="str">
        <f t="shared" si="4"/>
        <v/>
      </c>
      <c r="I47" s="49" t="str">
        <f t="shared" si="5"/>
        <v/>
      </c>
      <c r="J47" s="49" t="str">
        <f t="shared" si="6"/>
        <v/>
      </c>
      <c r="K47" s="49" t="str">
        <f t="shared" si="6"/>
        <v/>
      </c>
      <c r="L47" s="49" t="str">
        <f t="shared" si="7"/>
        <v/>
      </c>
      <c r="M47" s="50" t="str">
        <f t="shared" si="7"/>
        <v/>
      </c>
    </row>
    <row r="48" spans="1:13" x14ac:dyDescent="0.3">
      <c r="A48" s="146"/>
      <c r="B48" s="72" t="str">
        <f ca="1">B40</f>
        <v>SEM29</v>
      </c>
      <c r="C48" s="30" t="str">
        <f>IF(C16+C32+C40=0,"",C16+C32+C40)</f>
        <v/>
      </c>
      <c r="D48" s="116"/>
      <c r="E48" s="26"/>
      <c r="F48" s="117"/>
      <c r="G48" s="49" t="str">
        <f t="shared" si="4"/>
        <v/>
      </c>
      <c r="H48" s="49" t="str">
        <f t="shared" si="4"/>
        <v/>
      </c>
      <c r="I48" s="49" t="str">
        <f t="shared" si="5"/>
        <v/>
      </c>
      <c r="J48" s="49" t="str">
        <f t="shared" si="6"/>
        <v/>
      </c>
      <c r="K48" s="49" t="str">
        <f t="shared" si="6"/>
        <v/>
      </c>
      <c r="L48" s="49" t="str">
        <f t="shared" si="7"/>
        <v/>
      </c>
      <c r="M48" s="50" t="str">
        <f t="shared" si="7"/>
        <v/>
      </c>
    </row>
    <row r="49" spans="1:13" ht="14.25" thickBot="1" x14ac:dyDescent="0.35">
      <c r="A49" s="146"/>
      <c r="B49" s="72" t="str">
        <f ca="1">B41</f>
        <v>SEM30</v>
      </c>
      <c r="C49" s="54" t="str">
        <f>IF(C17+C33+C41=0,"",C17+C33+C41)</f>
        <v/>
      </c>
      <c r="D49" s="116"/>
      <c r="E49" s="26"/>
      <c r="F49" s="117"/>
      <c r="G49" s="49" t="str">
        <f t="shared" si="4"/>
        <v/>
      </c>
      <c r="H49" s="49" t="str">
        <f t="shared" si="4"/>
        <v/>
      </c>
      <c r="I49" s="49" t="str">
        <f t="shared" si="5"/>
        <v/>
      </c>
      <c r="J49" s="49" t="str">
        <f t="shared" si="6"/>
        <v/>
      </c>
      <c r="K49" s="49" t="str">
        <f t="shared" si="6"/>
        <v/>
      </c>
      <c r="L49" s="49" t="str">
        <f t="shared" si="7"/>
        <v/>
      </c>
      <c r="M49" s="50" t="str">
        <f t="shared" si="7"/>
        <v/>
      </c>
    </row>
    <row r="50" spans="1:13" ht="14.25" thickBot="1" x14ac:dyDescent="0.35">
      <c r="A50" s="146"/>
      <c r="B50" s="58" t="s">
        <v>13</v>
      </c>
      <c r="C50" s="59">
        <f>SUM(C45:C49)</f>
        <v>27800</v>
      </c>
      <c r="D50" s="118">
        <f>D18+D34+D42</f>
        <v>300000</v>
      </c>
      <c r="E50" s="93">
        <f>C50-D50</f>
        <v>-272200</v>
      </c>
      <c r="F50" s="94">
        <f>E50/D50</f>
        <v>-0.90733333333333333</v>
      </c>
      <c r="G50" s="62" t="str">
        <f t="shared" si="4"/>
        <v/>
      </c>
      <c r="H50" s="59" t="str">
        <f t="shared" si="4"/>
        <v/>
      </c>
      <c r="I50" s="63" t="str">
        <f t="shared" si="5"/>
        <v/>
      </c>
      <c r="J50" s="59">
        <f t="shared" si="6"/>
        <v>223299.44999999998</v>
      </c>
      <c r="K50" s="62" t="str">
        <f>IF(SUM(K45:K49)=0,"",SUM(K45:K49))</f>
        <v/>
      </c>
      <c r="L50" s="62">
        <f>SUM(L45:L49)</f>
        <v>302432.64963651379</v>
      </c>
      <c r="M50" s="64" t="str">
        <f>IF(SUM(M45:M49)=0,"",SUM(M45:M49))</f>
        <v/>
      </c>
    </row>
    <row r="51" spans="1:13" ht="14.25" thickBot="1" x14ac:dyDescent="0.35">
      <c r="A51" s="147"/>
      <c r="B51" s="119"/>
      <c r="C51" s="120"/>
      <c r="D51" s="120"/>
      <c r="E51" s="120"/>
      <c r="F51" s="120"/>
      <c r="G51" s="120"/>
      <c r="H51" s="120"/>
      <c r="I51" s="120"/>
      <c r="J51" s="120"/>
      <c r="K51" s="120"/>
      <c r="L51" s="120"/>
      <c r="M51" s="121"/>
    </row>
    <row r="54" spans="1:13" x14ac:dyDescent="0.3">
      <c r="F54" s="122"/>
    </row>
    <row r="55" spans="1:13" x14ac:dyDescent="0.3">
      <c r="F55" s="122"/>
    </row>
  </sheetData>
  <autoFilter ref="A5:M51"/>
  <mergeCells count="5">
    <mergeCell ref="A12:A19"/>
    <mergeCell ref="A20:A27"/>
    <mergeCell ref="A28:A35"/>
    <mergeCell ref="A36:A43"/>
    <mergeCell ref="A44:A51"/>
  </mergeCells>
  <conditionalFormatting sqref="F50 F42 F34 F18">
    <cfRule type="cellIs" dxfId="1" priority="1" operator="greaterThanOrEqual">
      <formula>-0.05</formula>
    </cfRule>
    <cfRule type="cellIs" dxfId="0" priority="2" operator="lessThan">
      <formula>-0.05</formula>
    </cfRule>
  </conditionalFormatting>
  <printOptions horizontalCentered="1" verticalCentered="1"/>
  <pageMargins left="0" right="0" top="0" bottom="0" header="0" footer="0"/>
  <pageSetup paperSize="9" scale="87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Cumul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2016-07-11T14:19:30Z</dcterms:created>
  <dcterms:modified xsi:type="dcterms:W3CDTF">2016-07-11T14:36:12Z</dcterms:modified>
</cp:coreProperties>
</file>