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rien.billaux\Synthèse des résultats des éléctions\"/>
    </mc:Choice>
  </mc:AlternateContent>
  <bookViews>
    <workbookView xWindow="0" yWindow="0" windowWidth="24000" windowHeight="9135"/>
  </bookViews>
  <sheets>
    <sheet name="1er collège" sheetId="1" r:id="rId1"/>
    <sheet name="2nd collège" sheetId="6" r:id="rId2"/>
    <sheet name="3ème collège" sheetId="7" r:id="rId3"/>
    <sheet name="Representativité syndicale" sheetId="5" r:id="rId4"/>
  </sheets>
  <definedNames>
    <definedName name="cfdtpc" localSheetId="1">'2nd collège'!$I$14:$I$17</definedName>
    <definedName name="cfdtpc" localSheetId="2">'3ème collège'!$I$13:$I$16</definedName>
    <definedName name="cfdtpc">'1er collège'!$I$13:$I$16</definedName>
    <definedName name="cfecgtpc" localSheetId="1">'2nd collège'!$I$41:$I$44</definedName>
    <definedName name="cfecgtpc" localSheetId="2">'3ème collège'!$I$40:$I$43</definedName>
    <definedName name="cfecgtpc">'1er collège'!$I$40:$I$43</definedName>
    <definedName name="cftcpc" localSheetId="1">'2nd collège'!$I$50:$I$53</definedName>
    <definedName name="cftcpc" localSheetId="2">'3ème collège'!$I$49:$I$52</definedName>
    <definedName name="cftcpc">'1er collège'!$I$49:$I$52</definedName>
    <definedName name="cgtpc" localSheetId="1">'2nd collège'!$I$23:$I$26</definedName>
    <definedName name="cgtpc" localSheetId="2">'3ème collège'!$I$22:$I$25</definedName>
    <definedName name="cgtpc">'1er collège'!$I$22:$I$25</definedName>
    <definedName name="fopc" localSheetId="1">'2nd collège'!$I$32:$I$35</definedName>
    <definedName name="fopc" localSheetId="2">'3ème collège'!$I$31:$I$34</definedName>
    <definedName name="fopc">'1er collège'!$I$31:$I$34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5" i="5" l="1"/>
  <c r="M17" i="5"/>
  <c r="M19" i="5"/>
  <c r="M21" i="5"/>
  <c r="M13" i="5"/>
  <c r="J21" i="5"/>
  <c r="J19" i="5"/>
  <c r="J17" i="5"/>
  <c r="J15" i="5"/>
  <c r="J13" i="5"/>
  <c r="M5" i="5"/>
  <c r="F21" i="5"/>
  <c r="F19" i="5"/>
  <c r="F17" i="5"/>
  <c r="F15" i="5"/>
  <c r="F13" i="5"/>
  <c r="C21" i="5"/>
  <c r="C19" i="5"/>
  <c r="C17" i="5"/>
  <c r="C15" i="5"/>
  <c r="C13" i="5"/>
  <c r="M3" i="5"/>
  <c r="F4" i="5"/>
  <c r="F5" i="5"/>
  <c r="F3" i="5"/>
  <c r="F20" i="6" l="1"/>
  <c r="F19" i="7"/>
  <c r="C137" i="7" l="1"/>
  <c r="A137" i="7"/>
  <c r="C136" i="7"/>
  <c r="A136" i="7"/>
  <c r="A135" i="7"/>
  <c r="A134" i="7"/>
  <c r="A133" i="7"/>
  <c r="C126" i="7"/>
  <c r="A126" i="7"/>
  <c r="C125" i="7"/>
  <c r="A125" i="7"/>
  <c r="A124" i="7"/>
  <c r="A123" i="7"/>
  <c r="A122" i="7"/>
  <c r="C115" i="7"/>
  <c r="A115" i="7"/>
  <c r="C114" i="7"/>
  <c r="A114" i="7"/>
  <c r="A113" i="7"/>
  <c r="A112" i="7"/>
  <c r="C111" i="7"/>
  <c r="A111" i="7"/>
  <c r="C104" i="7"/>
  <c r="A104" i="7"/>
  <c r="C103" i="7"/>
  <c r="A103" i="7"/>
  <c r="A102" i="7"/>
  <c r="A101" i="7"/>
  <c r="A100" i="7"/>
  <c r="C93" i="7"/>
  <c r="A93" i="7"/>
  <c r="C92" i="7"/>
  <c r="A92" i="7"/>
  <c r="A91" i="7"/>
  <c r="A90" i="7"/>
  <c r="A89" i="7"/>
  <c r="C82" i="7"/>
  <c r="A82" i="7"/>
  <c r="C81" i="7"/>
  <c r="A81" i="7"/>
  <c r="A80" i="7"/>
  <c r="A79" i="7"/>
  <c r="A78" i="7"/>
  <c r="A69" i="7"/>
  <c r="A68" i="7"/>
  <c r="A67" i="7"/>
  <c r="A66" i="7"/>
  <c r="A65" i="7"/>
  <c r="C56" i="7"/>
  <c r="C55" i="7"/>
  <c r="C54" i="7"/>
  <c r="F53" i="7"/>
  <c r="C53" i="7"/>
  <c r="A53" i="7"/>
  <c r="K52" i="7"/>
  <c r="J52" i="7"/>
  <c r="I52" i="7"/>
  <c r="A52" i="7"/>
  <c r="K51" i="7"/>
  <c r="J51" i="7"/>
  <c r="I51" i="7"/>
  <c r="A51" i="7"/>
  <c r="K50" i="7"/>
  <c r="J50" i="7"/>
  <c r="I50" i="7"/>
  <c r="A50" i="7"/>
  <c r="K49" i="7"/>
  <c r="J49" i="7"/>
  <c r="I49" i="7"/>
  <c r="A49" i="7"/>
  <c r="K48" i="7"/>
  <c r="K47" i="7"/>
  <c r="C47" i="7"/>
  <c r="C46" i="7"/>
  <c r="K45" i="7"/>
  <c r="C45" i="7"/>
  <c r="K44" i="7"/>
  <c r="F44" i="7"/>
  <c r="C44" i="7"/>
  <c r="A44" i="7"/>
  <c r="K43" i="7"/>
  <c r="I43" i="7"/>
  <c r="J43" i="7" s="1"/>
  <c r="A43" i="7"/>
  <c r="K42" i="7"/>
  <c r="I42" i="7"/>
  <c r="J42" i="7" s="1"/>
  <c r="A42" i="7"/>
  <c r="K41" i="7"/>
  <c r="I41" i="7"/>
  <c r="J41" i="7" s="1"/>
  <c r="A41" i="7"/>
  <c r="K40" i="7"/>
  <c r="I40" i="7"/>
  <c r="J40" i="7" s="1"/>
  <c r="A40" i="7"/>
  <c r="K39" i="7"/>
  <c r="K38" i="7"/>
  <c r="C38" i="7"/>
  <c r="C37" i="7"/>
  <c r="K36" i="7"/>
  <c r="C36" i="7"/>
  <c r="K35" i="7"/>
  <c r="F35" i="7"/>
  <c r="C35" i="7"/>
  <c r="A35" i="7"/>
  <c r="K34" i="7"/>
  <c r="J34" i="7"/>
  <c r="I34" i="7"/>
  <c r="A34" i="7"/>
  <c r="A33" i="7"/>
  <c r="A32" i="7"/>
  <c r="A31" i="7"/>
  <c r="K30" i="7"/>
  <c r="K29" i="7"/>
  <c r="C29" i="7"/>
  <c r="C28" i="7"/>
  <c r="K27" i="7"/>
  <c r="C27" i="7"/>
  <c r="K26" i="7"/>
  <c r="F26" i="7"/>
  <c r="C26" i="7"/>
  <c r="A26" i="7"/>
  <c r="K25" i="7"/>
  <c r="I25" i="7"/>
  <c r="J25" i="7" s="1"/>
  <c r="A25" i="7"/>
  <c r="K24" i="7"/>
  <c r="I24" i="7"/>
  <c r="J24" i="7" s="1"/>
  <c r="A24" i="7"/>
  <c r="A23" i="7"/>
  <c r="A22" i="7"/>
  <c r="K21" i="7"/>
  <c r="K20" i="7"/>
  <c r="K18" i="7"/>
  <c r="K17" i="7"/>
  <c r="F17" i="7"/>
  <c r="A17" i="7"/>
  <c r="K16" i="7"/>
  <c r="I16" i="7"/>
  <c r="J16" i="7" s="1"/>
  <c r="A16" i="7"/>
  <c r="A15" i="7"/>
  <c r="I14" i="7"/>
  <c r="J14" i="7" s="1"/>
  <c r="A14" i="7"/>
  <c r="I13" i="7"/>
  <c r="A13" i="7"/>
  <c r="F10" i="7"/>
  <c r="F60" i="7" s="1"/>
  <c r="D69" i="7" s="1"/>
  <c r="F69" i="7" s="1"/>
  <c r="I7" i="7"/>
  <c r="I6" i="7"/>
  <c r="C138" i="6"/>
  <c r="A138" i="6"/>
  <c r="C137" i="6"/>
  <c r="A137" i="6"/>
  <c r="A136" i="6"/>
  <c r="A135" i="6"/>
  <c r="A134" i="6"/>
  <c r="C127" i="6"/>
  <c r="A127" i="6"/>
  <c r="C126" i="6"/>
  <c r="A126" i="6"/>
  <c r="A125" i="6"/>
  <c r="A124" i="6"/>
  <c r="A123" i="6"/>
  <c r="C116" i="6"/>
  <c r="A116" i="6"/>
  <c r="C115" i="6"/>
  <c r="A115" i="6"/>
  <c r="A114" i="6"/>
  <c r="A113" i="6"/>
  <c r="A112" i="6"/>
  <c r="C105" i="6"/>
  <c r="A105" i="6"/>
  <c r="C104" i="6"/>
  <c r="A104" i="6"/>
  <c r="A103" i="6"/>
  <c r="A102" i="6"/>
  <c r="A101" i="6"/>
  <c r="C94" i="6"/>
  <c r="A94" i="6"/>
  <c r="C93" i="6"/>
  <c r="A93" i="6"/>
  <c r="A92" i="6"/>
  <c r="A91" i="6"/>
  <c r="A90" i="6"/>
  <c r="C83" i="6"/>
  <c r="A83" i="6"/>
  <c r="C82" i="6"/>
  <c r="A82" i="6"/>
  <c r="A81" i="6"/>
  <c r="A80" i="6"/>
  <c r="A79" i="6"/>
  <c r="A70" i="6"/>
  <c r="A69" i="6"/>
  <c r="A68" i="6"/>
  <c r="A67" i="6"/>
  <c r="A66" i="6"/>
  <c r="C57" i="6"/>
  <c r="C56" i="6"/>
  <c r="C55" i="6"/>
  <c r="F54" i="6"/>
  <c r="C54" i="6"/>
  <c r="A54" i="6"/>
  <c r="K53" i="6"/>
  <c r="I53" i="6"/>
  <c r="J53" i="6" s="1"/>
  <c r="A53" i="6"/>
  <c r="K52" i="6"/>
  <c r="I52" i="6"/>
  <c r="J52" i="6" s="1"/>
  <c r="A52" i="6"/>
  <c r="K51" i="6"/>
  <c r="I51" i="6"/>
  <c r="J51" i="6" s="1"/>
  <c r="A51" i="6"/>
  <c r="K50" i="6"/>
  <c r="I50" i="6"/>
  <c r="J50" i="6" s="1"/>
  <c r="A50" i="6"/>
  <c r="K49" i="6"/>
  <c r="K48" i="6"/>
  <c r="C48" i="6"/>
  <c r="C47" i="6"/>
  <c r="K46" i="6"/>
  <c r="C46" i="6"/>
  <c r="K45" i="6"/>
  <c r="F45" i="6"/>
  <c r="C45" i="6"/>
  <c r="A45" i="6"/>
  <c r="K44" i="6"/>
  <c r="I44" i="6"/>
  <c r="J44" i="6" s="1"/>
  <c r="A44" i="6"/>
  <c r="K43" i="6"/>
  <c r="I43" i="6"/>
  <c r="J43" i="6" s="1"/>
  <c r="A43" i="6"/>
  <c r="K42" i="6"/>
  <c r="I42" i="6"/>
  <c r="J42" i="6" s="1"/>
  <c r="A42" i="6"/>
  <c r="K41" i="6"/>
  <c r="I41" i="6"/>
  <c r="J41" i="6" s="1"/>
  <c r="A41" i="6"/>
  <c r="K40" i="6"/>
  <c r="K39" i="6"/>
  <c r="C39" i="6"/>
  <c r="C38" i="6"/>
  <c r="K37" i="6"/>
  <c r="C37" i="6"/>
  <c r="K36" i="6"/>
  <c r="F36" i="6"/>
  <c r="C36" i="6"/>
  <c r="A36" i="6"/>
  <c r="K35" i="6"/>
  <c r="I35" i="6"/>
  <c r="J35" i="6" s="1"/>
  <c r="A35" i="6"/>
  <c r="A34" i="6"/>
  <c r="A33" i="6"/>
  <c r="A32" i="6"/>
  <c r="K31" i="6"/>
  <c r="K30" i="6"/>
  <c r="C30" i="6"/>
  <c r="C29" i="6"/>
  <c r="K28" i="6"/>
  <c r="C28" i="6"/>
  <c r="K27" i="6"/>
  <c r="F27" i="6"/>
  <c r="C27" i="6"/>
  <c r="A27" i="6"/>
  <c r="K26" i="6"/>
  <c r="I26" i="6"/>
  <c r="J26" i="6" s="1"/>
  <c r="A26" i="6"/>
  <c r="K25" i="6"/>
  <c r="I25" i="6"/>
  <c r="J25" i="6" s="1"/>
  <c r="A25" i="6"/>
  <c r="I24" i="6"/>
  <c r="J24" i="6" s="1"/>
  <c r="A24" i="6"/>
  <c r="A23" i="6"/>
  <c r="K22" i="6"/>
  <c r="K21" i="6"/>
  <c r="K19" i="6"/>
  <c r="K18" i="6"/>
  <c r="F18" i="6"/>
  <c r="A18" i="6"/>
  <c r="K17" i="6"/>
  <c r="I17" i="6"/>
  <c r="J17" i="6" s="1"/>
  <c r="A17" i="6"/>
  <c r="A16" i="6"/>
  <c r="A15" i="6"/>
  <c r="A14" i="6"/>
  <c r="F11" i="6"/>
  <c r="F61" i="6" s="1"/>
  <c r="D69" i="6" s="1"/>
  <c r="F69" i="6" s="1"/>
  <c r="I7" i="6"/>
  <c r="K38" i="1"/>
  <c r="K39" i="1"/>
  <c r="I40" i="1"/>
  <c r="J40" i="1" s="1"/>
  <c r="K40" i="1"/>
  <c r="I41" i="1"/>
  <c r="J41" i="1"/>
  <c r="K41" i="1"/>
  <c r="I42" i="1"/>
  <c r="J42" i="1"/>
  <c r="K42" i="1"/>
  <c r="F53" i="1"/>
  <c r="F44" i="1"/>
  <c r="C137" i="1"/>
  <c r="K50" i="1"/>
  <c r="K51" i="1"/>
  <c r="K52" i="1"/>
  <c r="K49" i="1"/>
  <c r="K43" i="1"/>
  <c r="K32" i="1"/>
  <c r="K33" i="1"/>
  <c r="K34" i="1"/>
  <c r="K31" i="1"/>
  <c r="K23" i="1"/>
  <c r="K24" i="1"/>
  <c r="K25" i="1"/>
  <c r="K22" i="1"/>
  <c r="K14" i="1"/>
  <c r="K15" i="1"/>
  <c r="K16" i="1"/>
  <c r="K17" i="1"/>
  <c r="K18" i="1"/>
  <c r="K20" i="1"/>
  <c r="K21" i="1"/>
  <c r="K26" i="1"/>
  <c r="K27" i="1"/>
  <c r="K29" i="1"/>
  <c r="K30" i="1"/>
  <c r="K35" i="1"/>
  <c r="K36" i="1"/>
  <c r="K44" i="1"/>
  <c r="K45" i="1"/>
  <c r="K47" i="1"/>
  <c r="K48" i="1"/>
  <c r="K13" i="1"/>
  <c r="J52" i="1"/>
  <c r="J43" i="1"/>
  <c r="J33" i="1"/>
  <c r="J34" i="1"/>
  <c r="J31" i="1"/>
  <c r="J24" i="1"/>
  <c r="J25" i="1"/>
  <c r="J22" i="1"/>
  <c r="I22" i="1"/>
  <c r="I50" i="1"/>
  <c r="J50" i="1" s="1"/>
  <c r="I51" i="1"/>
  <c r="J51" i="1" s="1"/>
  <c r="I52" i="1"/>
  <c r="I49" i="1"/>
  <c r="J49" i="1" s="1"/>
  <c r="I43" i="1"/>
  <c r="I32" i="1"/>
  <c r="J32" i="1" s="1"/>
  <c r="I33" i="1"/>
  <c r="I34" i="1"/>
  <c r="I31" i="1"/>
  <c r="I23" i="1"/>
  <c r="J23" i="1" s="1"/>
  <c r="I24" i="1"/>
  <c r="I25" i="1"/>
  <c r="I16" i="1"/>
  <c r="C135" i="1"/>
  <c r="C134" i="1"/>
  <c r="A137" i="1"/>
  <c r="A136" i="1"/>
  <c r="A135" i="1"/>
  <c r="A134" i="1"/>
  <c r="A133" i="1"/>
  <c r="D65" i="7" l="1"/>
  <c r="F65" i="7" s="1"/>
  <c r="D68" i="7"/>
  <c r="F68" i="7" s="1"/>
  <c r="D81" i="7" s="1"/>
  <c r="H81" i="7"/>
  <c r="I33" i="7"/>
  <c r="J33" i="7" s="1"/>
  <c r="I23" i="7"/>
  <c r="J23" i="7" s="1"/>
  <c r="I33" i="6"/>
  <c r="J33" i="6" s="1"/>
  <c r="I32" i="6"/>
  <c r="F59" i="6"/>
  <c r="I34" i="6"/>
  <c r="J34" i="6" s="1"/>
  <c r="I23" i="6"/>
  <c r="J23" i="6" s="1"/>
  <c r="I14" i="6"/>
  <c r="J14" i="6" s="1"/>
  <c r="I16" i="6"/>
  <c r="J16" i="6" s="1"/>
  <c r="C101" i="6"/>
  <c r="I8" i="6"/>
  <c r="D70" i="6"/>
  <c r="F70" i="6" s="1"/>
  <c r="D83" i="6" s="1"/>
  <c r="H83" i="6" s="1"/>
  <c r="D89" i="7"/>
  <c r="D78" i="7"/>
  <c r="D93" i="7"/>
  <c r="D82" i="7"/>
  <c r="H82" i="7" s="1"/>
  <c r="C101" i="7"/>
  <c r="D66" i="7"/>
  <c r="F66" i="7" s="1"/>
  <c r="C123" i="7"/>
  <c r="C90" i="7"/>
  <c r="C112" i="7"/>
  <c r="C102" i="7"/>
  <c r="C91" i="7"/>
  <c r="C124" i="7"/>
  <c r="C113" i="7"/>
  <c r="D67" i="7"/>
  <c r="F67" i="7" s="1"/>
  <c r="C135" i="7"/>
  <c r="I22" i="7"/>
  <c r="I32" i="7"/>
  <c r="J32" i="7" s="1"/>
  <c r="C80" i="7"/>
  <c r="J13" i="7"/>
  <c r="C133" i="7"/>
  <c r="C100" i="7"/>
  <c r="C122" i="7"/>
  <c r="C89" i="7"/>
  <c r="I31" i="7"/>
  <c r="F58" i="7"/>
  <c r="C79" i="7"/>
  <c r="I15" i="7"/>
  <c r="J15" i="7" s="1"/>
  <c r="C78" i="7"/>
  <c r="C134" i="7"/>
  <c r="C124" i="6"/>
  <c r="C91" i="6"/>
  <c r="C113" i="6"/>
  <c r="C125" i="6"/>
  <c r="C114" i="6"/>
  <c r="D68" i="6"/>
  <c r="F68" i="6" s="1"/>
  <c r="C136" i="6"/>
  <c r="D94" i="6"/>
  <c r="C80" i="6"/>
  <c r="C102" i="6"/>
  <c r="C135" i="6"/>
  <c r="K24" i="6"/>
  <c r="K23" i="6"/>
  <c r="D93" i="6"/>
  <c r="D82" i="6"/>
  <c r="H82" i="6" s="1"/>
  <c r="I15" i="6"/>
  <c r="J15" i="6" s="1"/>
  <c r="D67" i="6"/>
  <c r="F67" i="6" s="1"/>
  <c r="C81" i="6"/>
  <c r="C92" i="6"/>
  <c r="C103" i="6"/>
  <c r="C136" i="1"/>
  <c r="A126" i="1"/>
  <c r="A125" i="1"/>
  <c r="A124" i="1"/>
  <c r="A123" i="1"/>
  <c r="A122" i="1"/>
  <c r="C126" i="1"/>
  <c r="C125" i="1"/>
  <c r="C115" i="1"/>
  <c r="C114" i="1"/>
  <c r="C113" i="1"/>
  <c r="A111" i="1"/>
  <c r="A115" i="1"/>
  <c r="A114" i="1"/>
  <c r="A113" i="1"/>
  <c r="A112" i="1"/>
  <c r="C104" i="1"/>
  <c r="C103" i="1"/>
  <c r="A104" i="1"/>
  <c r="A103" i="1"/>
  <c r="A102" i="1"/>
  <c r="A101" i="1"/>
  <c r="A100" i="1"/>
  <c r="A93" i="1"/>
  <c r="A92" i="1"/>
  <c r="A91" i="1"/>
  <c r="A90" i="1"/>
  <c r="A89" i="1"/>
  <c r="C93" i="1"/>
  <c r="C92" i="1"/>
  <c r="C82" i="1"/>
  <c r="C81" i="1"/>
  <c r="A82" i="1"/>
  <c r="A81" i="1"/>
  <c r="A80" i="1"/>
  <c r="A79" i="1"/>
  <c r="A78" i="1"/>
  <c r="A69" i="1"/>
  <c r="A68" i="1"/>
  <c r="A67" i="1"/>
  <c r="A66" i="1"/>
  <c r="A65" i="1"/>
  <c r="F35" i="1"/>
  <c r="F37" i="1" s="1"/>
  <c r="C102" i="1" s="1"/>
  <c r="A53" i="1"/>
  <c r="A50" i="1"/>
  <c r="A51" i="1"/>
  <c r="A52" i="1"/>
  <c r="A49" i="1"/>
  <c r="C54" i="1"/>
  <c r="C55" i="1"/>
  <c r="C56" i="1"/>
  <c r="C53" i="1"/>
  <c r="A44" i="1"/>
  <c r="A41" i="1"/>
  <c r="A42" i="1"/>
  <c r="A43" i="1"/>
  <c r="A40" i="1"/>
  <c r="C45" i="1"/>
  <c r="C46" i="1"/>
  <c r="C47" i="1"/>
  <c r="C44" i="1"/>
  <c r="A35" i="1"/>
  <c r="A32" i="1"/>
  <c r="A33" i="1"/>
  <c r="A34" i="1"/>
  <c r="A31" i="1"/>
  <c r="C36" i="1"/>
  <c r="C37" i="1"/>
  <c r="C38" i="1"/>
  <c r="C35" i="1"/>
  <c r="F26" i="1"/>
  <c r="F28" i="1" s="1"/>
  <c r="C112" i="1" s="1"/>
  <c r="C27" i="1"/>
  <c r="C28" i="1"/>
  <c r="C29" i="1"/>
  <c r="C26" i="1"/>
  <c r="A26" i="1"/>
  <c r="A23" i="1"/>
  <c r="A24" i="1"/>
  <c r="A25" i="1"/>
  <c r="A22" i="1"/>
  <c r="J16" i="1"/>
  <c r="F17" i="1"/>
  <c r="A17" i="1"/>
  <c r="A14" i="1"/>
  <c r="A15" i="1"/>
  <c r="A16" i="1"/>
  <c r="A13" i="1"/>
  <c r="D92" i="7" l="1"/>
  <c r="I71" i="7"/>
  <c r="C79" i="6"/>
  <c r="K33" i="6"/>
  <c r="K34" i="6"/>
  <c r="J32" i="6"/>
  <c r="K32" i="6"/>
  <c r="C112" i="6"/>
  <c r="D66" i="6"/>
  <c r="F66" i="6" s="1"/>
  <c r="I72" i="6" s="1"/>
  <c r="C90" i="6"/>
  <c r="C123" i="6"/>
  <c r="C134" i="6"/>
  <c r="K14" i="6"/>
  <c r="K15" i="7"/>
  <c r="K33" i="7"/>
  <c r="K32" i="7"/>
  <c r="K31" i="7"/>
  <c r="J31" i="7"/>
  <c r="K23" i="7"/>
  <c r="K22" i="7"/>
  <c r="J22" i="7"/>
  <c r="K13" i="7"/>
  <c r="H78" i="7"/>
  <c r="H80" i="7"/>
  <c r="K14" i="7"/>
  <c r="D91" i="7"/>
  <c r="D80" i="7"/>
  <c r="D90" i="7"/>
  <c r="D79" i="7"/>
  <c r="H79" i="7" s="1"/>
  <c r="K15" i="6"/>
  <c r="K16" i="6"/>
  <c r="D80" i="6"/>
  <c r="H80" i="6" s="1"/>
  <c r="D91" i="6"/>
  <c r="D81" i="6"/>
  <c r="H81" i="6" s="1"/>
  <c r="D92" i="6"/>
  <c r="F58" i="1"/>
  <c r="I14" i="1"/>
  <c r="J14" i="1" s="1"/>
  <c r="I15" i="1"/>
  <c r="I13" i="1"/>
  <c r="C91" i="1"/>
  <c r="C124" i="1"/>
  <c r="C101" i="1"/>
  <c r="C90" i="1"/>
  <c r="C123" i="1"/>
  <c r="C79" i="1"/>
  <c r="C80" i="1"/>
  <c r="F19" i="1"/>
  <c r="C133" i="1" s="1"/>
  <c r="D90" i="6" l="1"/>
  <c r="F90" i="7"/>
  <c r="H90" i="7" s="1"/>
  <c r="D79" i="6"/>
  <c r="H79" i="6" s="1"/>
  <c r="F92" i="6" s="1"/>
  <c r="H92" i="6" s="1"/>
  <c r="F91" i="7"/>
  <c r="H91" i="7" s="1"/>
  <c r="F89" i="7"/>
  <c r="H84" i="7"/>
  <c r="F92" i="7"/>
  <c r="F93" i="7"/>
  <c r="J13" i="1"/>
  <c r="C122" i="1"/>
  <c r="C89" i="1"/>
  <c r="C111" i="1"/>
  <c r="C100" i="1"/>
  <c r="J15" i="1"/>
  <c r="C78" i="1"/>
  <c r="F90" i="6" l="1"/>
  <c r="H90" i="6" s="1"/>
  <c r="H85" i="6"/>
  <c r="F94" i="6"/>
  <c r="H94" i="6" s="1"/>
  <c r="F93" i="6"/>
  <c r="H93" i="6" s="1"/>
  <c r="F91" i="6"/>
  <c r="H91" i="6" s="1"/>
  <c r="D102" i="6" s="1"/>
  <c r="H102" i="6" s="1"/>
  <c r="H93" i="7"/>
  <c r="D113" i="7"/>
  <c r="D102" i="7"/>
  <c r="H102" i="7" s="1"/>
  <c r="H92" i="7"/>
  <c r="D112" i="7"/>
  <c r="D101" i="7"/>
  <c r="H101" i="7" s="1"/>
  <c r="H89" i="7"/>
  <c r="D114" i="6"/>
  <c r="D103" i="6"/>
  <c r="H103" i="6" s="1"/>
  <c r="D112" i="6"/>
  <c r="D101" i="6"/>
  <c r="H101" i="6" s="1"/>
  <c r="I6" i="1"/>
  <c r="F10" i="1"/>
  <c r="F60" i="1" s="1"/>
  <c r="D113" i="6" l="1"/>
  <c r="D111" i="7"/>
  <c r="I95" i="7"/>
  <c r="D100" i="7"/>
  <c r="H100" i="7" s="1"/>
  <c r="D114" i="7"/>
  <c r="D103" i="7"/>
  <c r="H103" i="7" s="1"/>
  <c r="D115" i="7"/>
  <c r="D104" i="7"/>
  <c r="H104" i="7" s="1"/>
  <c r="D116" i="6"/>
  <c r="D105" i="6"/>
  <c r="H105" i="6" s="1"/>
  <c r="I96" i="6"/>
  <c r="D104" i="6"/>
  <c r="H104" i="6" s="1"/>
  <c r="D115" i="6"/>
  <c r="D69" i="1"/>
  <c r="F69" i="1" s="1"/>
  <c r="D68" i="1"/>
  <c r="F68" i="1" s="1"/>
  <c r="D66" i="1"/>
  <c r="F66" i="1" s="1"/>
  <c r="D67" i="1"/>
  <c r="F67" i="1" s="1"/>
  <c r="D65" i="1"/>
  <c r="F65" i="1" s="1"/>
  <c r="I7" i="1"/>
  <c r="F115" i="7" l="1"/>
  <c r="H115" i="7" s="1"/>
  <c r="D126" i="7" s="1"/>
  <c r="F115" i="6"/>
  <c r="H115" i="6" s="1"/>
  <c r="D126" i="6" s="1"/>
  <c r="F113" i="7"/>
  <c r="F114" i="7"/>
  <c r="F111" i="7"/>
  <c r="H106" i="7"/>
  <c r="F112" i="7"/>
  <c r="F114" i="6"/>
  <c r="F116" i="6"/>
  <c r="H107" i="6"/>
  <c r="F112" i="6"/>
  <c r="F113" i="6"/>
  <c r="I71" i="1"/>
  <c r="D89" i="1"/>
  <c r="D80" i="1"/>
  <c r="H80" i="1" s="1"/>
  <c r="D91" i="1"/>
  <c r="D79" i="1"/>
  <c r="H79" i="1" s="1"/>
  <c r="D90" i="1"/>
  <c r="D81" i="1"/>
  <c r="H81" i="1" s="1"/>
  <c r="D92" i="1"/>
  <c r="D82" i="1"/>
  <c r="H82" i="1" s="1"/>
  <c r="D93" i="1"/>
  <c r="D78" i="1"/>
  <c r="H78" i="1" s="1"/>
  <c r="D137" i="7" l="1"/>
  <c r="H126" i="7"/>
  <c r="H111" i="7"/>
  <c r="H112" i="7"/>
  <c r="D123" i="7" s="1"/>
  <c r="H113" i="7"/>
  <c r="D124" i="7" s="1"/>
  <c r="H114" i="7"/>
  <c r="D125" i="7" s="1"/>
  <c r="D137" i="6"/>
  <c r="H126" i="6"/>
  <c r="H112" i="6"/>
  <c r="H114" i="6"/>
  <c r="D125" i="6" s="1"/>
  <c r="H116" i="6"/>
  <c r="D127" i="6" s="1"/>
  <c r="H113" i="6"/>
  <c r="D124" i="6" s="1"/>
  <c r="F91" i="1"/>
  <c r="H91" i="1" s="1"/>
  <c r="F92" i="1"/>
  <c r="F93" i="1"/>
  <c r="H93" i="1" s="1"/>
  <c r="F90" i="1"/>
  <c r="H84" i="1"/>
  <c r="F89" i="1"/>
  <c r="D122" i="7" l="1"/>
  <c r="I117" i="7"/>
  <c r="D134" i="7"/>
  <c r="H123" i="7"/>
  <c r="D136" i="7"/>
  <c r="H125" i="7"/>
  <c r="D135" i="7"/>
  <c r="H124" i="7"/>
  <c r="D135" i="6"/>
  <c r="H124" i="6"/>
  <c r="I118" i="6"/>
  <c r="D123" i="6"/>
  <c r="D138" i="6"/>
  <c r="H127" i="6"/>
  <c r="D136" i="6"/>
  <c r="H125" i="6"/>
  <c r="H92" i="1"/>
  <c r="D103" i="1" s="1"/>
  <c r="H103" i="1" s="1"/>
  <c r="H90" i="1"/>
  <c r="D112" i="1" s="1"/>
  <c r="H89" i="1"/>
  <c r="D111" i="1" s="1"/>
  <c r="D113" i="1"/>
  <c r="D102" i="1"/>
  <c r="H102" i="1" s="1"/>
  <c r="D104" i="1"/>
  <c r="H104" i="1" s="1"/>
  <c r="D115" i="1"/>
  <c r="D133" i="7" l="1"/>
  <c r="H122" i="7"/>
  <c r="D134" i="6"/>
  <c r="H123" i="6"/>
  <c r="F135" i="6" s="1"/>
  <c r="F30" i="6" s="1"/>
  <c r="D114" i="1"/>
  <c r="I95" i="1"/>
  <c r="D100" i="1"/>
  <c r="H100" i="1" s="1"/>
  <c r="D101" i="1"/>
  <c r="H101" i="1" s="1"/>
  <c r="H135" i="6" l="1"/>
  <c r="F133" i="7"/>
  <c r="F20" i="7" s="1"/>
  <c r="H128" i="7"/>
  <c r="F137" i="7"/>
  <c r="F136" i="7"/>
  <c r="H133" i="7"/>
  <c r="F134" i="7"/>
  <c r="F135" i="7"/>
  <c r="F134" i="6"/>
  <c r="F21" i="6" s="1"/>
  <c r="H129" i="6"/>
  <c r="F137" i="6"/>
  <c r="F136" i="6"/>
  <c r="F138" i="6"/>
  <c r="F113" i="1"/>
  <c r="H113" i="1" s="1"/>
  <c r="D124" i="1" s="1"/>
  <c r="F115" i="1"/>
  <c r="H115" i="1" s="1"/>
  <c r="D126" i="1" s="1"/>
  <c r="F111" i="1"/>
  <c r="H111" i="1" s="1"/>
  <c r="D122" i="1" s="1"/>
  <c r="F114" i="1"/>
  <c r="F112" i="1"/>
  <c r="H112" i="1" s="1"/>
  <c r="D123" i="1" s="1"/>
  <c r="H106" i="1"/>
  <c r="H134" i="6" l="1"/>
  <c r="F47" i="7"/>
  <c r="H136" i="7"/>
  <c r="F38" i="7"/>
  <c r="H135" i="7"/>
  <c r="F56" i="7"/>
  <c r="H137" i="7"/>
  <c r="F29" i="7"/>
  <c r="H134" i="7"/>
  <c r="F48" i="6"/>
  <c r="H137" i="6"/>
  <c r="F57" i="6"/>
  <c r="H138" i="6"/>
  <c r="F39" i="6"/>
  <c r="H136" i="6"/>
  <c r="H114" i="1"/>
  <c r="D125" i="1" s="1"/>
  <c r="D136" i="1" s="1"/>
  <c r="I117" i="1"/>
  <c r="H123" i="1"/>
  <c r="D134" i="1"/>
  <c r="H126" i="1"/>
  <c r="D137" i="1"/>
  <c r="H124" i="1"/>
  <c r="D135" i="1"/>
  <c r="H125" i="1"/>
  <c r="H122" i="1"/>
  <c r="D133" i="1"/>
  <c r="I139" i="7" l="1"/>
  <c r="I140" i="6"/>
  <c r="H128" i="1"/>
  <c r="F133" i="1"/>
  <c r="F20" i="1" s="1"/>
  <c r="F135" i="1"/>
  <c r="F38" i="1" s="1"/>
  <c r="F134" i="1"/>
  <c r="F29" i="1" s="1"/>
  <c r="F136" i="1"/>
  <c r="F47" i="1" s="1"/>
  <c r="F137" i="1"/>
  <c r="F56" i="1" s="1"/>
  <c r="H137" i="1" l="1"/>
  <c r="H135" i="1"/>
  <c r="H133" i="1"/>
  <c r="H136" i="1"/>
  <c r="H134" i="1"/>
  <c r="I139" i="1" l="1"/>
</calcChain>
</file>

<file path=xl/sharedStrings.xml><?xml version="1.0" encoding="utf-8"?>
<sst xmlns="http://schemas.openxmlformats.org/spreadsheetml/2006/main" count="318" uniqueCount="97">
  <si>
    <t xml:space="preserve">1er collège </t>
  </si>
  <si>
    <t xml:space="preserve">Composition précise du collège </t>
  </si>
  <si>
    <t xml:space="preserve">Dénomination du collège </t>
  </si>
  <si>
    <t xml:space="preserve">Nombre de sièges titulaires à pourvoir </t>
  </si>
  <si>
    <t xml:space="preserve">Votes valablement exprimés </t>
  </si>
  <si>
    <t xml:space="preserve">Votants </t>
  </si>
  <si>
    <t>Votes nuls</t>
  </si>
  <si>
    <t xml:space="preserve">Contrôle de quorum </t>
  </si>
  <si>
    <t xml:space="preserve">Nom du syndicat </t>
  </si>
  <si>
    <t xml:space="preserve">Sexe </t>
  </si>
  <si>
    <t xml:space="preserve">Ratures </t>
  </si>
  <si>
    <t>Soit en %</t>
  </si>
  <si>
    <t xml:space="preserve">CFDT </t>
  </si>
  <si>
    <t xml:space="preserve">Syndicats en présence </t>
  </si>
  <si>
    <t xml:space="preserve">CGT </t>
  </si>
  <si>
    <t xml:space="preserve">FO </t>
  </si>
  <si>
    <t>CFE-CGT</t>
  </si>
  <si>
    <t>CFTC</t>
  </si>
  <si>
    <t>(…)</t>
  </si>
  <si>
    <t xml:space="preserve">Ouvriers, Employés </t>
  </si>
  <si>
    <t>NOM/Prénom des candidats</t>
  </si>
  <si>
    <t>ROGER Jérémy</t>
  </si>
  <si>
    <t xml:space="preserve">GUERLET Sébastien </t>
  </si>
  <si>
    <t>VERSTRAETER Mathieu</t>
  </si>
  <si>
    <t xml:space="preserve">Nombre de voix obtenues </t>
  </si>
  <si>
    <t xml:space="preserve">Nombre de voix obtenues par candidat </t>
  </si>
  <si>
    <t xml:space="preserve">Nombre de candidats </t>
  </si>
  <si>
    <t xml:space="preserve">H </t>
  </si>
  <si>
    <t xml:space="preserve">Moyenne des voix de la liste </t>
  </si>
  <si>
    <t xml:space="preserve">Nombre de sièges attribués </t>
  </si>
  <si>
    <t>LONGO Antonio</t>
  </si>
  <si>
    <t>CHANARD Jean Christophe</t>
  </si>
  <si>
    <t xml:space="preserve">YEKHLEF Mohamed </t>
  </si>
  <si>
    <t xml:space="preserve">NILI Mohammed </t>
  </si>
  <si>
    <t xml:space="preserve">FOURNIER John </t>
  </si>
  <si>
    <t>H</t>
  </si>
  <si>
    <t xml:space="preserve">Total des suffrages exprimés </t>
  </si>
  <si>
    <t xml:space="preserve">Quotient électoral </t>
  </si>
  <si>
    <t xml:space="preserve">Attribution des sièges à la représentation proportionnelle </t>
  </si>
  <si>
    <t xml:space="preserve">Application du quotient électoral à la moyenne des voix obtenue par chaque syndicat </t>
  </si>
  <si>
    <t xml:space="preserve">Attribution des sièges </t>
  </si>
  <si>
    <t xml:space="preserve">Candidat à nommer </t>
  </si>
  <si>
    <t xml:space="preserve">Nombre de sièges restant à attribuer à la plus forte moyenne </t>
  </si>
  <si>
    <t xml:space="preserve">Attribution des sièges restant à la plus forte moyenne </t>
  </si>
  <si>
    <t xml:space="preserve">Candidats à nommer </t>
  </si>
  <si>
    <t xml:space="preserve">1er siège restant </t>
  </si>
  <si>
    <t xml:space="preserve">Sièges déjà attribués </t>
  </si>
  <si>
    <t xml:space="preserve">Sièges à attribuer </t>
  </si>
  <si>
    <t xml:space="preserve">Plus fort reste </t>
  </si>
  <si>
    <r>
      <rPr>
        <b/>
        <u/>
        <sz val="11"/>
        <color theme="0"/>
        <rFont val="Calibri"/>
        <family val="2"/>
        <scheme val="minor"/>
      </rPr>
      <t>Voix</t>
    </r>
    <r>
      <rPr>
        <b/>
        <sz val="11"/>
        <color theme="0"/>
        <rFont val="Calibri"/>
        <family val="2"/>
        <scheme val="minor"/>
      </rPr>
      <t xml:space="preserve"> </t>
    </r>
    <r>
      <rPr>
        <b/>
        <i/>
        <sz val="10"/>
        <color theme="0"/>
        <rFont val="Calibri"/>
        <family val="2"/>
        <scheme val="minor"/>
      </rPr>
      <t>(moyenne)</t>
    </r>
  </si>
  <si>
    <t xml:space="preserve">La liste qui obtient la plus forte moyenne est la liste </t>
  </si>
  <si>
    <r>
      <t>Voix</t>
    </r>
    <r>
      <rPr>
        <b/>
        <i/>
        <sz val="10"/>
        <color theme="0"/>
        <rFont val="Calibri"/>
        <family val="2"/>
        <scheme val="minor"/>
      </rPr>
      <t xml:space="preserve"> (moyenne)</t>
    </r>
  </si>
  <si>
    <t xml:space="preserve">proportionnelle </t>
  </si>
  <si>
    <t>1er sièges attribué</t>
  </si>
  <si>
    <t>proportionnelle + PFR1</t>
  </si>
  <si>
    <t>PFR1</t>
  </si>
  <si>
    <t xml:space="preserve">Nouvelle répartition des sièges après plus fort reste (PFR) 1 </t>
  </si>
  <si>
    <t>Sièges attribués</t>
  </si>
  <si>
    <t xml:space="preserve">Nombre de sièges restant à attribuer </t>
  </si>
  <si>
    <t xml:space="preserve">2nd siège restant </t>
  </si>
  <si>
    <r>
      <t>Voix</t>
    </r>
    <r>
      <rPr>
        <sz val="11"/>
        <color theme="0"/>
        <rFont val="Calibri"/>
        <family val="2"/>
        <scheme val="minor"/>
      </rPr>
      <t xml:space="preserve"> </t>
    </r>
    <r>
      <rPr>
        <i/>
        <sz val="10"/>
        <color theme="0"/>
        <rFont val="Calibri"/>
        <family val="2"/>
        <scheme val="minor"/>
      </rPr>
      <t>(moyenne)</t>
    </r>
  </si>
  <si>
    <t>Nouvelle répartition des sièges après plus fort reste (PFR) 2</t>
  </si>
  <si>
    <r>
      <t>Voix</t>
    </r>
    <r>
      <rPr>
        <i/>
        <sz val="10"/>
        <color theme="0"/>
        <rFont val="Calibri"/>
        <family val="2"/>
        <scheme val="minor"/>
      </rPr>
      <t xml:space="preserve"> (moyenne)</t>
    </r>
  </si>
  <si>
    <t xml:space="preserve">Sièges attribués </t>
  </si>
  <si>
    <t>PFR2</t>
  </si>
  <si>
    <t>proportionnelle + PFRs</t>
  </si>
  <si>
    <t xml:space="preserve">3ème siège restant </t>
  </si>
  <si>
    <t xml:space="preserve">Nouvelle répartition des sièges après plus fort reste (PFR) 3 </t>
  </si>
  <si>
    <r>
      <t>Voix</t>
    </r>
    <r>
      <rPr>
        <i/>
        <sz val="11"/>
        <color theme="0"/>
        <rFont val="Calibri"/>
        <family val="2"/>
        <scheme val="minor"/>
      </rPr>
      <t xml:space="preserve"> </t>
    </r>
    <r>
      <rPr>
        <i/>
        <sz val="10"/>
        <color theme="0"/>
        <rFont val="Calibri"/>
        <family val="2"/>
        <scheme val="minor"/>
      </rPr>
      <t>(moyenne)</t>
    </r>
  </si>
  <si>
    <t xml:space="preserve">2nd siège à attribuer </t>
  </si>
  <si>
    <t>3ème siège à attribuer</t>
  </si>
  <si>
    <t>proprotionnelle + PFR1 et PFR2</t>
  </si>
  <si>
    <t>PFR3</t>
  </si>
  <si>
    <t>Nombre de sièges restant à attribuer</t>
  </si>
  <si>
    <t xml:space="preserve">Eligibilité </t>
  </si>
  <si>
    <t xml:space="preserve">Les cases </t>
  </si>
  <si>
    <t>Insérer la formule (ARRONDI(Nombre de voix obtenues/Nombre de candidats;2)</t>
  </si>
  <si>
    <t>/!\</t>
  </si>
  <si>
    <t xml:space="preserve">sont à remplir manuellement grace aux données du dépouillement </t>
  </si>
  <si>
    <t xml:space="preserve">Techniciens, agents de maîtrise, ingénieurs et cadres </t>
  </si>
  <si>
    <t>3ème collège</t>
  </si>
  <si>
    <t>Ingénieurs et cadres</t>
  </si>
  <si>
    <t>2nd collège</t>
  </si>
  <si>
    <t xml:space="preserve">QUONIAM Vincent </t>
  </si>
  <si>
    <t xml:space="preserve">CORNIERE Florence </t>
  </si>
  <si>
    <t>F</t>
  </si>
  <si>
    <t xml:space="preserve">Nombre de collèges ayant participé au scrutin </t>
  </si>
  <si>
    <t xml:space="preserve">Nombre d'électeurs inscrits au scrutin </t>
  </si>
  <si>
    <t xml:space="preserve">Total d'électeurs inscrits au scrutin </t>
  </si>
  <si>
    <t xml:space="preserve">Total de votants </t>
  </si>
  <si>
    <t xml:space="preserve">Total de votes nuls </t>
  </si>
  <si>
    <t xml:space="preserve">Total de votes valablement exprimés </t>
  </si>
  <si>
    <t xml:space="preserve">Total de suffrages exprimés </t>
  </si>
  <si>
    <t xml:space="preserve">Total des voix recueillies </t>
  </si>
  <si>
    <t xml:space="preserve">Representativité </t>
  </si>
  <si>
    <t>→</t>
  </si>
  <si>
    <t xml:space="preserve">% des suffrages exprimés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</si>
</sst>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theme="4" tint="-0.499984740745262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color theme="4" tint="-0.249977111117893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u/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0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4" tint="-0.249977111117893"/>
      <name val="Calibri"/>
      <family val="2"/>
    </font>
    <font>
      <b/>
      <sz val="18"/>
      <color theme="4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-0.499984740745262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9" fontId="22" fillId="0" borderId="0" applyFont="0" applyFill="0" applyBorder="0" applyAlignment="0" applyProtection="0"/>
  </cellStyleXfs>
  <cellXfs count="39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vertical="center"/>
    </xf>
    <xf numFmtId="0" fontId="0" fillId="4" borderId="29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4" borderId="16" xfId="0" applyFill="1" applyBorder="1" applyAlignment="1">
      <alignment vertical="center"/>
    </xf>
    <xf numFmtId="0" fontId="0" fillId="4" borderId="16" xfId="0" applyFill="1" applyBorder="1"/>
    <xf numFmtId="0" fontId="0" fillId="2" borderId="0" xfId="0" applyFill="1" applyAlignment="1">
      <alignment horizontal="right"/>
    </xf>
    <xf numFmtId="0" fontId="4" fillId="8" borderId="1" xfId="0" applyFont="1" applyFill="1" applyBorder="1" applyAlignment="1">
      <alignment horizontal="center" vertical="center"/>
    </xf>
    <xf numFmtId="0" fontId="10" fillId="4" borderId="45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" fillId="6" borderId="45" xfId="0" applyFont="1" applyFill="1" applyBorder="1" applyAlignment="1">
      <alignment horizontal="center"/>
    </xf>
    <xf numFmtId="0" fontId="1" fillId="6" borderId="46" xfId="0" applyFont="1" applyFill="1" applyBorder="1" applyAlignment="1">
      <alignment horizontal="center"/>
    </xf>
    <xf numFmtId="0" fontId="1" fillId="6" borderId="47" xfId="0" applyFont="1" applyFill="1" applyBorder="1" applyAlignment="1">
      <alignment horizontal="center"/>
    </xf>
    <xf numFmtId="0" fontId="12" fillId="2" borderId="0" xfId="0" applyFont="1" applyFill="1" applyBorder="1" applyAlignment="1">
      <alignment vertical="center"/>
    </xf>
    <xf numFmtId="0" fontId="10" fillId="4" borderId="1" xfId="0" applyFont="1" applyFill="1" applyBorder="1" applyAlignment="1">
      <alignment horizontal="center" vertical="center"/>
    </xf>
    <xf numFmtId="0" fontId="8" fillId="2" borderId="0" xfId="0" applyFont="1" applyFill="1"/>
    <xf numFmtId="0" fontId="1" fillId="6" borderId="23" xfId="0" applyFont="1" applyFill="1" applyBorder="1" applyAlignment="1">
      <alignment horizontal="center" vertical="center" wrapText="1"/>
    </xf>
    <xf numFmtId="0" fontId="0" fillId="4" borderId="43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43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16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4" borderId="34" xfId="0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0" fillId="4" borderId="34" xfId="0" applyFont="1" applyFill="1" applyBorder="1" applyAlignment="1">
      <alignment horizontal="center" vertical="center"/>
    </xf>
    <xf numFmtId="0" fontId="0" fillId="4" borderId="1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 vertical="center"/>
    </xf>
    <xf numFmtId="0" fontId="0" fillId="4" borderId="16" xfId="0" applyFont="1" applyFill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0" fillId="4" borderId="31" xfId="0" applyFont="1" applyFill="1" applyBorder="1" applyAlignment="1">
      <alignment horizontal="center" vertical="center"/>
    </xf>
    <xf numFmtId="0" fontId="0" fillId="4" borderId="29" xfId="0" applyFill="1" applyBorder="1" applyAlignment="1">
      <alignment vertical="center"/>
    </xf>
    <xf numFmtId="0" fontId="0" fillId="4" borderId="29" xfId="0" applyFont="1" applyFill="1" applyBorder="1" applyAlignment="1">
      <alignment horizontal="center" vertical="center"/>
    </xf>
    <xf numFmtId="0" fontId="0" fillId="4" borderId="31" xfId="0" applyFill="1" applyBorder="1" applyAlignment="1">
      <alignment vertical="center"/>
    </xf>
    <xf numFmtId="0" fontId="0" fillId="4" borderId="29" xfId="0" applyFill="1" applyBorder="1"/>
    <xf numFmtId="0" fontId="0" fillId="4" borderId="29" xfId="0" applyFont="1" applyFill="1" applyBorder="1" applyAlignment="1">
      <alignment horizontal="center"/>
    </xf>
    <xf numFmtId="0" fontId="0" fillId="4" borderId="31" xfId="0" applyFill="1" applyBorder="1"/>
    <xf numFmtId="0" fontId="0" fillId="4" borderId="31" xfId="0" applyFont="1" applyFill="1" applyBorder="1" applyAlignment="1">
      <alignment horizontal="center"/>
    </xf>
    <xf numFmtId="0" fontId="1" fillId="6" borderId="45" xfId="0" applyFont="1" applyFill="1" applyBorder="1" applyAlignment="1">
      <alignment horizontal="center" vertical="center"/>
    </xf>
    <xf numFmtId="0" fontId="1" fillId="6" borderId="46" xfId="0" applyFont="1" applyFill="1" applyBorder="1" applyAlignment="1">
      <alignment horizontal="center" vertical="center"/>
    </xf>
    <xf numFmtId="0" fontId="1" fillId="6" borderId="47" xfId="0" applyFont="1" applyFill="1" applyBorder="1" applyAlignment="1">
      <alignment horizontal="center" vertical="center"/>
    </xf>
    <xf numFmtId="0" fontId="16" fillId="6" borderId="17" xfId="0" applyFont="1" applyFill="1" applyBorder="1" applyAlignment="1">
      <alignment horizontal="center" vertical="center" wrapText="1"/>
    </xf>
    <xf numFmtId="0" fontId="0" fillId="2" borderId="0" xfId="0" applyFill="1" applyAlignment="1"/>
    <xf numFmtId="0" fontId="0" fillId="2" borderId="8" xfId="0" applyFill="1" applyBorder="1" applyAlignment="1">
      <alignment horizontal="center"/>
    </xf>
    <xf numFmtId="0" fontId="0" fillId="2" borderId="0" xfId="0" applyFill="1" applyBorder="1" applyAlignment="1"/>
    <xf numFmtId="0" fontId="7" fillId="2" borderId="0" xfId="0" applyFont="1" applyFill="1" applyBorder="1" applyAlignment="1"/>
    <xf numFmtId="0" fontId="21" fillId="2" borderId="0" xfId="0" applyFont="1" applyFill="1" applyAlignment="1">
      <alignment horizontal="center"/>
    </xf>
    <xf numFmtId="0" fontId="0" fillId="9" borderId="34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31" xfId="0" applyFill="1" applyBorder="1" applyAlignment="1">
      <alignment horizontal="center" vertical="center"/>
    </xf>
    <xf numFmtId="0" fontId="0" fillId="9" borderId="1" xfId="0" applyFill="1" applyBorder="1" applyAlignment="1"/>
    <xf numFmtId="0" fontId="0" fillId="9" borderId="29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0" fillId="9" borderId="29" xfId="0" applyFill="1" applyBorder="1" applyAlignment="1">
      <alignment horizontal="center" vertical="center"/>
    </xf>
    <xf numFmtId="0" fontId="0" fillId="9" borderId="29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9" borderId="31" xfId="0" applyFill="1" applyBorder="1"/>
    <xf numFmtId="0" fontId="0" fillId="9" borderId="31" xfId="0" applyFill="1" applyBorder="1" applyAlignment="1">
      <alignment horizontal="center"/>
    </xf>
    <xf numFmtId="0" fontId="2" fillId="9" borderId="13" xfId="0" applyFont="1" applyFill="1" applyBorder="1" applyAlignment="1">
      <alignment horizontal="center" vertical="center"/>
    </xf>
    <xf numFmtId="0" fontId="2" fillId="9" borderId="14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3" fillId="2" borderId="16" xfId="0" applyFont="1" applyFill="1" applyBorder="1" applyAlignment="1">
      <alignment horizontal="center"/>
    </xf>
    <xf numFmtId="0" fontId="1" fillId="6" borderId="24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0" fillId="4" borderId="34" xfId="0" applyFill="1" applyBorder="1" applyAlignment="1">
      <alignment horizontal="center"/>
    </xf>
    <xf numFmtId="0" fontId="0" fillId="4" borderId="44" xfId="0" applyFill="1" applyBorder="1" applyAlignment="1">
      <alignment horizontal="center"/>
    </xf>
    <xf numFmtId="0" fontId="0" fillId="4" borderId="55" xfId="0" applyFill="1" applyBorder="1" applyAlignment="1">
      <alignment horizontal="center"/>
    </xf>
    <xf numFmtId="0" fontId="0" fillId="4" borderId="56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52" xfId="0" applyFill="1" applyBorder="1" applyAlignment="1">
      <alignment horizontal="center"/>
    </xf>
    <xf numFmtId="0" fontId="0" fillId="4" borderId="50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51" xfId="0" applyFill="1" applyBorder="1" applyAlignment="1">
      <alignment horizontal="center"/>
    </xf>
    <xf numFmtId="0" fontId="8" fillId="2" borderId="16" xfId="0" applyFont="1" applyFill="1" applyBorder="1" applyAlignment="1">
      <alignment horizontal="center"/>
    </xf>
    <xf numFmtId="0" fontId="8" fillId="2" borderId="35" xfId="0" applyFont="1" applyFill="1" applyBorder="1" applyAlignment="1">
      <alignment horizontal="center"/>
    </xf>
    <xf numFmtId="0" fontId="4" fillId="8" borderId="8" xfId="0" applyFont="1" applyFill="1" applyBorder="1" applyAlignment="1">
      <alignment horizontal="center"/>
    </xf>
    <xf numFmtId="0" fontId="4" fillId="8" borderId="10" xfId="0" applyFont="1" applyFill="1" applyBorder="1" applyAlignment="1">
      <alignment horizontal="center"/>
    </xf>
    <xf numFmtId="0" fontId="11" fillId="8" borderId="8" xfId="0" applyFont="1" applyFill="1" applyBorder="1" applyAlignment="1">
      <alignment horizontal="center"/>
    </xf>
    <xf numFmtId="0" fontId="11" fillId="8" borderId="10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6" xfId="0" applyFill="1" applyBorder="1" applyAlignment="1">
      <alignment horizontal="center" vertical="center"/>
    </xf>
    <xf numFmtId="0" fontId="11" fillId="8" borderId="16" xfId="0" applyFont="1" applyFill="1" applyBorder="1" applyAlignment="1">
      <alignment horizontal="center"/>
    </xf>
    <xf numFmtId="0" fontId="0" fillId="4" borderId="20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11" fillId="8" borderId="31" xfId="0" applyFont="1" applyFill="1" applyBorder="1" applyAlignment="1">
      <alignment horizontal="center"/>
    </xf>
    <xf numFmtId="0" fontId="0" fillId="4" borderId="22" xfId="0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/>
    </xf>
    <xf numFmtId="0" fontId="1" fillId="7" borderId="20" xfId="0" applyFont="1" applyFill="1" applyBorder="1" applyAlignment="1">
      <alignment horizontal="center"/>
    </xf>
    <xf numFmtId="0" fontId="1" fillId="7" borderId="31" xfId="0" applyFont="1" applyFill="1" applyBorder="1" applyAlignment="1">
      <alignment horizontal="center"/>
    </xf>
    <xf numFmtId="0" fontId="1" fillId="7" borderId="22" xfId="0" applyFont="1" applyFill="1" applyBorder="1" applyAlignment="1">
      <alignment horizontal="center"/>
    </xf>
    <xf numFmtId="0" fontId="12" fillId="3" borderId="16" xfId="0" applyFont="1" applyFill="1" applyBorder="1" applyAlignment="1">
      <alignment horizontal="center"/>
    </xf>
    <xf numFmtId="0" fontId="16" fillId="6" borderId="29" xfId="0" applyFont="1" applyFill="1" applyBorder="1" applyAlignment="1">
      <alignment horizontal="center" vertical="center"/>
    </xf>
    <xf numFmtId="0" fontId="16" fillId="8" borderId="29" xfId="0" applyFont="1" applyFill="1" applyBorder="1" applyAlignment="1">
      <alignment horizontal="center" vertical="center"/>
    </xf>
    <xf numFmtId="0" fontId="16" fillId="6" borderId="18" xfId="0" applyFont="1" applyFill="1" applyBorder="1" applyAlignment="1">
      <alignment horizontal="center" vertical="center"/>
    </xf>
    <xf numFmtId="0" fontId="17" fillId="8" borderId="16" xfId="0" applyFont="1" applyFill="1" applyBorder="1" applyAlignment="1">
      <alignment horizontal="center"/>
    </xf>
    <xf numFmtId="0" fontId="1" fillId="8" borderId="16" xfId="0" applyFont="1" applyFill="1" applyBorder="1" applyAlignment="1">
      <alignment horizontal="center"/>
    </xf>
    <xf numFmtId="0" fontId="1" fillId="8" borderId="31" xfId="0" applyFont="1" applyFill="1" applyBorder="1" applyAlignment="1">
      <alignment horizontal="center"/>
    </xf>
    <xf numFmtId="0" fontId="9" fillId="2" borderId="16" xfId="0" applyFont="1" applyFill="1" applyBorder="1" applyAlignment="1">
      <alignment horizontal="center"/>
    </xf>
    <xf numFmtId="0" fontId="19" fillId="2" borderId="16" xfId="0" applyFont="1" applyFill="1" applyBorder="1" applyAlignment="1">
      <alignment horizontal="center"/>
    </xf>
    <xf numFmtId="0" fontId="19" fillId="2" borderId="33" xfId="0" applyFont="1" applyFill="1" applyBorder="1" applyAlignment="1">
      <alignment horizontal="center"/>
    </xf>
    <xf numFmtId="0" fontId="16" fillId="6" borderId="17" xfId="0" applyFont="1" applyFill="1" applyBorder="1" applyAlignment="1">
      <alignment horizontal="center" vertical="center" wrapText="1"/>
    </xf>
    <xf numFmtId="0" fontId="16" fillId="6" borderId="19" xfId="0" applyFont="1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17" fillId="6" borderId="16" xfId="0" applyFont="1" applyFill="1" applyBorder="1" applyAlignment="1">
      <alignment horizontal="center"/>
    </xf>
    <xf numFmtId="0" fontId="0" fillId="4" borderId="35" xfId="0" applyFont="1" applyFill="1" applyBorder="1" applyAlignment="1">
      <alignment horizontal="center" vertical="center"/>
    </xf>
    <xf numFmtId="0" fontId="0" fillId="4" borderId="51" xfId="0" applyFont="1" applyFill="1" applyBorder="1" applyAlignment="1">
      <alignment horizontal="center" vertical="center"/>
    </xf>
    <xf numFmtId="0" fontId="0" fillId="4" borderId="41" xfId="0" applyFont="1" applyFill="1" applyBorder="1" applyAlignment="1">
      <alignment horizontal="center" vertical="center"/>
    </xf>
    <xf numFmtId="0" fontId="0" fillId="4" borderId="42" xfId="0" applyFont="1" applyFill="1" applyBorder="1" applyAlignment="1">
      <alignment horizontal="center" vertical="center"/>
    </xf>
    <xf numFmtId="0" fontId="16" fillId="7" borderId="29" xfId="0" applyFont="1" applyFill="1" applyBorder="1" applyAlignment="1">
      <alignment horizontal="center" vertical="center"/>
    </xf>
    <xf numFmtId="0" fontId="16" fillId="7" borderId="18" xfId="0" applyFont="1" applyFill="1" applyBorder="1" applyAlignment="1">
      <alignment horizontal="center" vertical="center"/>
    </xf>
    <xf numFmtId="0" fontId="17" fillId="7" borderId="16" xfId="0" applyFont="1" applyFill="1" applyBorder="1" applyAlignment="1">
      <alignment horizontal="center"/>
    </xf>
    <xf numFmtId="0" fontId="17" fillId="7" borderId="20" xfId="0" applyFont="1" applyFill="1" applyBorder="1" applyAlignment="1">
      <alignment horizontal="center"/>
    </xf>
    <xf numFmtId="0" fontId="11" fillId="8" borderId="8" xfId="0" applyFont="1" applyFill="1" applyBorder="1" applyAlignment="1">
      <alignment horizontal="center" vertical="center"/>
    </xf>
    <xf numFmtId="0" fontId="11" fillId="8" borderId="10" xfId="0" applyFont="1" applyFill="1" applyBorder="1" applyAlignment="1">
      <alignment horizontal="center" vertical="center"/>
    </xf>
    <xf numFmtId="0" fontId="0" fillId="4" borderId="37" xfId="0" applyFont="1" applyFill="1" applyBorder="1" applyAlignment="1">
      <alignment horizontal="center" vertical="center"/>
    </xf>
    <xf numFmtId="0" fontId="0" fillId="4" borderId="40" xfId="0" applyFont="1" applyFill="1" applyBorder="1" applyAlignment="1">
      <alignment horizontal="center" vertical="center"/>
    </xf>
    <xf numFmtId="0" fontId="16" fillId="8" borderId="52" xfId="0" applyFont="1" applyFill="1" applyBorder="1" applyAlignment="1">
      <alignment horizontal="center" vertical="center"/>
    </xf>
    <xf numFmtId="0" fontId="16" fillId="8" borderId="39" xfId="0" applyFont="1" applyFill="1" applyBorder="1" applyAlignment="1">
      <alignment horizontal="center" vertical="center"/>
    </xf>
    <xf numFmtId="0" fontId="11" fillId="8" borderId="35" xfId="0" applyFont="1" applyFill="1" applyBorder="1" applyAlignment="1">
      <alignment horizontal="center" vertical="center"/>
    </xf>
    <xf numFmtId="0" fontId="11" fillId="8" borderId="37" xfId="0" applyFont="1" applyFill="1" applyBorder="1" applyAlignment="1">
      <alignment horizontal="center" vertical="center"/>
    </xf>
    <xf numFmtId="0" fontId="11" fillId="8" borderId="41" xfId="0" applyFont="1" applyFill="1" applyBorder="1" applyAlignment="1">
      <alignment horizontal="center" vertical="center"/>
    </xf>
    <xf numFmtId="0" fontId="11" fillId="8" borderId="40" xfId="0" applyFont="1" applyFill="1" applyBorder="1" applyAlignment="1">
      <alignment horizontal="center" vertical="center"/>
    </xf>
    <xf numFmtId="0" fontId="16" fillId="6" borderId="52" xfId="0" applyFont="1" applyFill="1" applyBorder="1" applyAlignment="1">
      <alignment horizontal="center" vertical="center"/>
    </xf>
    <xf numFmtId="0" fontId="16" fillId="6" borderId="39" xfId="0" applyFont="1" applyFill="1" applyBorder="1" applyAlignment="1">
      <alignment horizontal="center" vertical="center"/>
    </xf>
    <xf numFmtId="0" fontId="16" fillId="6" borderId="50" xfId="0" applyFont="1" applyFill="1" applyBorder="1" applyAlignment="1">
      <alignment horizontal="center" vertical="center"/>
    </xf>
    <xf numFmtId="0" fontId="1" fillId="7" borderId="41" xfId="0" applyFont="1" applyFill="1" applyBorder="1" applyAlignment="1">
      <alignment horizontal="center"/>
    </xf>
    <xf numFmtId="0" fontId="1" fillId="7" borderId="42" xfId="0" applyFont="1" applyFill="1" applyBorder="1" applyAlignment="1">
      <alignment horizontal="center"/>
    </xf>
    <xf numFmtId="0" fontId="16" fillId="6" borderId="26" xfId="0" applyFont="1" applyFill="1" applyBorder="1" applyAlignment="1">
      <alignment horizontal="center" vertical="center" wrapText="1"/>
    </xf>
    <xf numFmtId="0" fontId="16" fillId="6" borderId="54" xfId="0" applyFont="1" applyFill="1" applyBorder="1" applyAlignment="1">
      <alignment horizontal="center" vertical="center" wrapText="1"/>
    </xf>
    <xf numFmtId="0" fontId="17" fillId="6" borderId="35" xfId="0" applyFont="1" applyFill="1" applyBorder="1" applyAlignment="1">
      <alignment horizontal="center" vertical="center" wrapText="1"/>
    </xf>
    <xf numFmtId="0" fontId="17" fillId="6" borderId="37" xfId="0" applyFont="1" applyFill="1" applyBorder="1" applyAlignment="1">
      <alignment horizontal="center" vertical="center" wrapText="1"/>
    </xf>
    <xf numFmtId="0" fontId="17" fillId="8" borderId="35" xfId="0" applyFont="1" applyFill="1" applyBorder="1" applyAlignment="1">
      <alignment horizontal="center" vertical="center" wrapText="1"/>
    </xf>
    <xf numFmtId="0" fontId="17" fillId="8" borderId="37" xfId="0" applyFont="1" applyFill="1" applyBorder="1" applyAlignment="1">
      <alignment horizontal="center" vertical="center" wrapText="1"/>
    </xf>
    <xf numFmtId="0" fontId="17" fillId="7" borderId="35" xfId="0" applyFont="1" applyFill="1" applyBorder="1" applyAlignment="1">
      <alignment horizontal="center" vertical="center" wrapText="1"/>
    </xf>
    <xf numFmtId="0" fontId="17" fillId="7" borderId="51" xfId="0" applyFont="1" applyFill="1" applyBorder="1" applyAlignment="1">
      <alignment horizontal="center" vertical="center" wrapText="1"/>
    </xf>
    <xf numFmtId="0" fontId="16" fillId="8" borderId="52" xfId="0" applyFont="1" applyFill="1" applyBorder="1" applyAlignment="1">
      <alignment horizontal="center" vertical="center" wrapText="1"/>
    </xf>
    <xf numFmtId="0" fontId="16" fillId="8" borderId="39" xfId="0" applyFont="1" applyFill="1" applyBorder="1" applyAlignment="1">
      <alignment horizontal="center" vertical="center" wrapText="1"/>
    </xf>
    <xf numFmtId="0" fontId="1" fillId="8" borderId="35" xfId="0" applyFont="1" applyFill="1" applyBorder="1" applyAlignment="1">
      <alignment horizontal="center"/>
    </xf>
    <xf numFmtId="0" fontId="1" fillId="8" borderId="37" xfId="0" applyFont="1" applyFill="1" applyBorder="1" applyAlignment="1">
      <alignment horizontal="center"/>
    </xf>
    <xf numFmtId="0" fontId="1" fillId="8" borderId="41" xfId="0" applyFont="1" applyFill="1" applyBorder="1" applyAlignment="1">
      <alignment horizontal="center"/>
    </xf>
    <xf numFmtId="0" fontId="1" fillId="8" borderId="40" xfId="0" applyFont="1" applyFill="1" applyBorder="1" applyAlignment="1">
      <alignment horizontal="center"/>
    </xf>
    <xf numFmtId="0" fontId="9" fillId="2" borderId="33" xfId="0" applyFont="1" applyFill="1" applyBorder="1" applyAlignment="1">
      <alignment horizontal="center"/>
    </xf>
    <xf numFmtId="0" fontId="16" fillId="6" borderId="53" xfId="0" applyFont="1" applyFill="1" applyBorder="1" applyAlignment="1">
      <alignment horizontal="center" vertical="center" wrapText="1"/>
    </xf>
    <xf numFmtId="0" fontId="16" fillId="6" borderId="27" xfId="0" applyFont="1" applyFill="1" applyBorder="1" applyAlignment="1">
      <alignment horizontal="center" vertical="center" wrapText="1"/>
    </xf>
    <xf numFmtId="0" fontId="16" fillId="7" borderId="52" xfId="0" applyFont="1" applyFill="1" applyBorder="1" applyAlignment="1">
      <alignment horizontal="center" vertical="center" wrapText="1"/>
    </xf>
    <xf numFmtId="0" fontId="16" fillId="7" borderId="50" xfId="0" applyFont="1" applyFill="1" applyBorder="1" applyAlignment="1">
      <alignment horizontal="center" vertical="center" wrapText="1"/>
    </xf>
    <xf numFmtId="0" fontId="1" fillId="7" borderId="35" xfId="0" applyFont="1" applyFill="1" applyBorder="1" applyAlignment="1">
      <alignment horizontal="center"/>
    </xf>
    <xf numFmtId="0" fontId="1" fillId="7" borderId="51" xfId="0" applyFont="1" applyFill="1" applyBorder="1" applyAlignment="1">
      <alignment horizontal="center"/>
    </xf>
    <xf numFmtId="0" fontId="11" fillId="8" borderId="34" xfId="0" applyFont="1" applyFill="1" applyBorder="1" applyAlignment="1">
      <alignment horizontal="center"/>
    </xf>
    <xf numFmtId="0" fontId="12" fillId="3" borderId="16" xfId="0" applyFont="1" applyFill="1" applyBorder="1" applyAlignment="1">
      <alignment horizontal="center" vertical="center"/>
    </xf>
    <xf numFmtId="0" fontId="16" fillId="6" borderId="24" xfId="0" applyFont="1" applyFill="1" applyBorder="1" applyAlignment="1">
      <alignment horizontal="center" vertical="center"/>
    </xf>
    <xf numFmtId="0" fontId="16" fillId="8" borderId="24" xfId="0" applyFont="1" applyFill="1" applyBorder="1" applyAlignment="1">
      <alignment horizontal="center" vertical="center"/>
    </xf>
    <xf numFmtId="0" fontId="16" fillId="6" borderId="25" xfId="0" applyFont="1" applyFill="1" applyBorder="1" applyAlignment="1">
      <alignment horizontal="center" vertical="center"/>
    </xf>
    <xf numFmtId="0" fontId="2" fillId="4" borderId="4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13" fillId="2" borderId="35" xfId="0" applyFont="1" applyFill="1" applyBorder="1" applyAlignment="1">
      <alignment horizontal="center"/>
    </xf>
    <xf numFmtId="0" fontId="13" fillId="2" borderId="36" xfId="0" applyFont="1" applyFill="1" applyBorder="1" applyAlignment="1">
      <alignment horizontal="center"/>
    </xf>
    <xf numFmtId="0" fontId="13" fillId="2" borderId="37" xfId="0" applyFont="1" applyFill="1" applyBorder="1" applyAlignment="1">
      <alignment horizontal="center"/>
    </xf>
    <xf numFmtId="0" fontId="6" fillId="8" borderId="8" xfId="0" applyFont="1" applyFill="1" applyBorder="1" applyAlignment="1">
      <alignment horizontal="center"/>
    </xf>
    <xf numFmtId="0" fontId="6" fillId="8" borderId="9" xfId="0" applyFont="1" applyFill="1" applyBorder="1" applyAlignment="1">
      <alignment horizontal="center"/>
    </xf>
    <xf numFmtId="0" fontId="6" fillId="8" borderId="10" xfId="0" applyFont="1" applyFill="1" applyBorder="1" applyAlignment="1">
      <alignment horizontal="center"/>
    </xf>
    <xf numFmtId="0" fontId="2" fillId="4" borderId="37" xfId="0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11" fillId="8" borderId="17" xfId="0" applyFont="1" applyFill="1" applyBorder="1" applyAlignment="1">
      <alignment horizontal="center" vertical="center"/>
    </xf>
    <xf numFmtId="0" fontId="11" fillId="8" borderId="18" xfId="0" applyFont="1" applyFill="1" applyBorder="1" applyAlignment="1">
      <alignment horizontal="center" vertical="center"/>
    </xf>
    <xf numFmtId="0" fontId="11" fillId="8" borderId="19" xfId="0" applyFont="1" applyFill="1" applyBorder="1" applyAlignment="1">
      <alignment horizontal="center" vertical="center"/>
    </xf>
    <xf numFmtId="0" fontId="11" fillId="8" borderId="20" xfId="0" applyFont="1" applyFill="1" applyBorder="1" applyAlignment="1">
      <alignment horizontal="center" vertical="center"/>
    </xf>
    <xf numFmtId="0" fontId="11" fillId="8" borderId="21" xfId="0" applyFont="1" applyFill="1" applyBorder="1" applyAlignment="1">
      <alignment horizontal="center" vertical="center"/>
    </xf>
    <xf numFmtId="0" fontId="11" fillId="8" borderId="22" xfId="0" applyFont="1" applyFill="1" applyBorder="1" applyAlignment="1">
      <alignment horizontal="center" vertical="center"/>
    </xf>
    <xf numFmtId="0" fontId="2" fillId="4" borderId="39" xfId="0" applyFont="1" applyFill="1" applyBorder="1" applyAlignment="1">
      <alignment horizontal="center"/>
    </xf>
    <xf numFmtId="0" fontId="2" fillId="4" borderId="29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4" borderId="35" xfId="0" applyFont="1" applyFill="1" applyBorder="1" applyAlignment="1">
      <alignment horizontal="center"/>
    </xf>
    <xf numFmtId="0" fontId="9" fillId="4" borderId="48" xfId="0" applyFont="1" applyFill="1" applyBorder="1" applyAlignment="1">
      <alignment horizontal="center"/>
    </xf>
    <xf numFmtId="0" fontId="9" fillId="4" borderId="49" xfId="0" applyFont="1" applyFill="1" applyBorder="1" applyAlignment="1">
      <alignment horizontal="center"/>
    </xf>
    <xf numFmtId="0" fontId="9" fillId="4" borderId="50" xfId="0" applyFont="1" applyFill="1" applyBorder="1" applyAlignment="1">
      <alignment horizontal="center"/>
    </xf>
    <xf numFmtId="0" fontId="9" fillId="4" borderId="8" xfId="0" applyFont="1" applyFill="1" applyBorder="1" applyAlignment="1">
      <alignment horizontal="center"/>
    </xf>
    <xf numFmtId="0" fontId="9" fillId="4" borderId="9" xfId="0" applyFont="1" applyFill="1" applyBorder="1" applyAlignment="1">
      <alignment horizontal="center"/>
    </xf>
    <xf numFmtId="0" fontId="9" fillId="4" borderId="10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 wrapText="1"/>
    </xf>
    <xf numFmtId="0" fontId="7" fillId="3" borderId="0" xfId="0" applyFont="1" applyFill="1" applyAlignment="1">
      <alignment horizontal="center" wrapText="1"/>
    </xf>
    <xf numFmtId="0" fontId="9" fillId="3" borderId="3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6" borderId="31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43" xfId="0" applyFont="1" applyFill="1" applyBorder="1" applyAlignment="1">
      <alignment horizontal="right" vertical="center"/>
    </xf>
    <xf numFmtId="0" fontId="1" fillId="6" borderId="34" xfId="0" applyFont="1" applyFill="1" applyBorder="1" applyAlignment="1">
      <alignment horizontal="right" vertical="center"/>
    </xf>
    <xf numFmtId="0" fontId="1" fillId="6" borderId="19" xfId="0" applyFont="1" applyFill="1" applyBorder="1" applyAlignment="1">
      <alignment horizontal="right" vertical="center"/>
    </xf>
    <xf numFmtId="0" fontId="1" fillId="6" borderId="16" xfId="0" applyFont="1" applyFill="1" applyBorder="1" applyAlignment="1">
      <alignment horizontal="right" vertical="center"/>
    </xf>
    <xf numFmtId="0" fontId="1" fillId="6" borderId="21" xfId="0" applyFont="1" applyFill="1" applyBorder="1" applyAlignment="1">
      <alignment horizontal="right" vertical="center"/>
    </xf>
    <xf numFmtId="0" fontId="1" fillId="6" borderId="31" xfId="0" applyFont="1" applyFill="1" applyBorder="1" applyAlignment="1">
      <alignment horizontal="right" vertical="center"/>
    </xf>
    <xf numFmtId="0" fontId="4" fillId="8" borderId="23" xfId="0" applyFont="1" applyFill="1" applyBorder="1" applyAlignment="1">
      <alignment horizontal="center"/>
    </xf>
    <xf numFmtId="0" fontId="4" fillId="8" borderId="24" xfId="0" applyFont="1" applyFill="1" applyBorder="1" applyAlignment="1">
      <alignment horizontal="center"/>
    </xf>
    <xf numFmtId="0" fontId="4" fillId="8" borderId="25" xfId="0" applyFont="1" applyFill="1" applyBorder="1" applyAlignment="1">
      <alignment horizontal="center"/>
    </xf>
    <xf numFmtId="0" fontId="0" fillId="9" borderId="29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31" xfId="0" applyFill="1" applyBorder="1" applyAlignment="1">
      <alignment horizontal="center" vertical="center"/>
    </xf>
    <xf numFmtId="0" fontId="1" fillId="6" borderId="34" xfId="0" applyFont="1" applyFill="1" applyBorder="1" applyAlignment="1">
      <alignment horizontal="center" vertical="center"/>
    </xf>
    <xf numFmtId="0" fontId="1" fillId="6" borderId="44" xfId="0" applyFont="1" applyFill="1" applyBorder="1" applyAlignment="1">
      <alignment horizontal="center" vertical="center"/>
    </xf>
    <xf numFmtId="0" fontId="2" fillId="9" borderId="16" xfId="0" applyFont="1" applyFill="1" applyBorder="1" applyAlignment="1">
      <alignment horizontal="center" vertical="center"/>
    </xf>
    <xf numFmtId="0" fontId="2" fillId="9" borderId="20" xfId="0" applyFont="1" applyFill="1" applyBorder="1" applyAlignment="1">
      <alignment horizontal="center" vertical="center"/>
    </xf>
    <xf numFmtId="0" fontId="0" fillId="9" borderId="39" xfId="0" applyFill="1" applyBorder="1" applyAlignment="1">
      <alignment horizontal="center" vertical="center"/>
    </xf>
    <xf numFmtId="0" fontId="0" fillId="9" borderId="37" xfId="0" applyFill="1" applyBorder="1" applyAlignment="1">
      <alignment horizontal="center" vertical="center"/>
    </xf>
    <xf numFmtId="0" fontId="0" fillId="9" borderId="40" xfId="0" applyFill="1" applyBorder="1" applyAlignment="1">
      <alignment horizontal="center" vertical="center"/>
    </xf>
    <xf numFmtId="0" fontId="3" fillId="6" borderId="17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21" xfId="0" applyFont="1" applyFill="1" applyBorder="1" applyAlignment="1">
      <alignment horizontal="center" vertical="center"/>
    </xf>
    <xf numFmtId="0" fontId="3" fillId="6" borderId="22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/>
    </xf>
    <xf numFmtId="0" fontId="1" fillId="6" borderId="20" xfId="0" applyFont="1" applyFill="1" applyBorder="1" applyAlignment="1">
      <alignment horizontal="center"/>
    </xf>
    <xf numFmtId="0" fontId="1" fillId="6" borderId="31" xfId="0" applyFont="1" applyFill="1" applyBorder="1" applyAlignment="1">
      <alignment horizontal="center"/>
    </xf>
    <xf numFmtId="0" fontId="1" fillId="6" borderId="22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right" vertical="center"/>
    </xf>
    <xf numFmtId="0" fontId="1" fillId="6" borderId="28" xfId="0" applyFont="1" applyFill="1" applyBorder="1" applyAlignment="1">
      <alignment horizontal="right" vertical="center"/>
    </xf>
    <xf numFmtId="0" fontId="1" fillId="6" borderId="5" xfId="0" applyFont="1" applyFill="1" applyBorder="1" applyAlignment="1">
      <alignment horizontal="right" vertical="center"/>
    </xf>
    <xf numFmtId="0" fontId="1" fillId="6" borderId="30" xfId="0" applyFont="1" applyFill="1" applyBorder="1" applyAlignment="1">
      <alignment horizontal="right" vertical="center"/>
    </xf>
    <xf numFmtId="0" fontId="3" fillId="6" borderId="29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1" fillId="6" borderId="37" xfId="0" applyFont="1" applyFill="1" applyBorder="1" applyAlignment="1">
      <alignment horizontal="center"/>
    </xf>
    <xf numFmtId="0" fontId="1" fillId="6" borderId="40" xfId="0" applyFont="1" applyFill="1" applyBorder="1" applyAlignment="1">
      <alignment horizontal="center"/>
    </xf>
    <xf numFmtId="0" fontId="1" fillId="6" borderId="38" xfId="0" applyFont="1" applyFill="1" applyBorder="1" applyAlignment="1">
      <alignment horizontal="center"/>
    </xf>
    <xf numFmtId="0" fontId="1" fillId="6" borderId="34" xfId="0" applyFont="1" applyFill="1" applyBorder="1" applyAlignment="1">
      <alignment horizontal="center"/>
    </xf>
    <xf numFmtId="0" fontId="1" fillId="6" borderId="44" xfId="0" applyFont="1" applyFill="1" applyBorder="1" applyAlignment="1">
      <alignment horizontal="center"/>
    </xf>
    <xf numFmtId="0" fontId="2" fillId="9" borderId="16" xfId="0" applyFont="1" applyFill="1" applyBorder="1" applyAlignment="1">
      <alignment horizontal="center"/>
    </xf>
    <xf numFmtId="0" fontId="2" fillId="9" borderId="20" xfId="0" applyFont="1" applyFill="1" applyBorder="1" applyAlignment="1">
      <alignment horizontal="center"/>
    </xf>
    <xf numFmtId="0" fontId="0" fillId="9" borderId="29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9" borderId="31" xfId="0" applyFill="1" applyBorder="1" applyAlignment="1">
      <alignment horizontal="center"/>
    </xf>
    <xf numFmtId="0" fontId="3" fillId="6" borderId="31" xfId="0" applyFont="1" applyFill="1" applyBorder="1" applyAlignment="1">
      <alignment horizontal="center" vertical="center"/>
    </xf>
    <xf numFmtId="0" fontId="3" fillId="6" borderId="17" xfId="0" applyFont="1" applyFill="1" applyBorder="1" applyAlignment="1">
      <alignment horizontal="center"/>
    </xf>
    <xf numFmtId="0" fontId="3" fillId="6" borderId="29" xfId="0" applyFont="1" applyFill="1" applyBorder="1" applyAlignment="1">
      <alignment horizontal="center"/>
    </xf>
    <xf numFmtId="0" fontId="3" fillId="6" borderId="19" xfId="0" applyFont="1" applyFill="1" applyBorder="1" applyAlignment="1">
      <alignment horizontal="center"/>
    </xf>
    <xf numFmtId="0" fontId="3" fillId="6" borderId="16" xfId="0" applyFont="1" applyFill="1" applyBorder="1" applyAlignment="1">
      <alignment horizontal="center"/>
    </xf>
    <xf numFmtId="0" fontId="3" fillId="6" borderId="21" xfId="0" applyFont="1" applyFill="1" applyBorder="1" applyAlignment="1">
      <alignment horizontal="center"/>
    </xf>
    <xf numFmtId="0" fontId="3" fillId="6" borderId="31" xfId="0" applyFont="1" applyFill="1" applyBorder="1" applyAlignment="1">
      <alignment horizontal="center"/>
    </xf>
    <xf numFmtId="0" fontId="1" fillId="6" borderId="41" xfId="0" applyFont="1" applyFill="1" applyBorder="1" applyAlignment="1">
      <alignment horizontal="center" vertical="center"/>
    </xf>
    <xf numFmtId="0" fontId="1" fillId="6" borderId="4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0" fillId="9" borderId="34" xfId="0" applyFill="1" applyBorder="1" applyAlignment="1">
      <alignment horizontal="center" vertical="center"/>
    </xf>
    <xf numFmtId="0" fontId="3" fillId="6" borderId="43" xfId="0" applyFont="1" applyFill="1" applyBorder="1" applyAlignment="1">
      <alignment horizontal="center" vertical="center"/>
    </xf>
    <xf numFmtId="0" fontId="3" fillId="6" borderId="34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4" fillId="7" borderId="17" xfId="0" applyFont="1" applyFill="1" applyBorder="1" applyAlignment="1">
      <alignment horizontal="center" vertical="center" wrapText="1"/>
    </xf>
    <xf numFmtId="0" fontId="4" fillId="7" borderId="19" xfId="0" applyFont="1" applyFill="1" applyBorder="1" applyAlignment="1">
      <alignment horizontal="center" vertical="center" wrapText="1"/>
    </xf>
    <xf numFmtId="0" fontId="4" fillId="7" borderId="21" xfId="0" applyFont="1" applyFill="1" applyBorder="1" applyAlignment="1">
      <alignment horizontal="center" vertical="center" wrapText="1"/>
    </xf>
    <xf numFmtId="0" fontId="5" fillId="4" borderId="20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/>
    </xf>
    <xf numFmtId="0" fontId="2" fillId="9" borderId="7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7" borderId="31" xfId="0" applyFont="1" applyFill="1" applyBorder="1" applyAlignment="1">
      <alignment horizontal="center" vertical="center"/>
    </xf>
    <xf numFmtId="0" fontId="1" fillId="7" borderId="22" xfId="0" applyFont="1" applyFill="1" applyBorder="1" applyAlignment="1">
      <alignment horizontal="center" vertical="center"/>
    </xf>
    <xf numFmtId="0" fontId="1" fillId="8" borderId="31" xfId="0" applyFont="1" applyFill="1" applyBorder="1" applyAlignment="1">
      <alignment horizontal="center" vertical="center"/>
    </xf>
    <xf numFmtId="0" fontId="1" fillId="8" borderId="16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" fillId="7" borderId="2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9" borderId="11" xfId="0" applyFont="1" applyFill="1" applyBorder="1" applyAlignment="1">
      <alignment horizontal="center" vertical="center" wrapText="1"/>
    </xf>
    <xf numFmtId="0" fontId="2" fillId="9" borderId="0" xfId="0" applyFont="1" applyFill="1" applyBorder="1" applyAlignment="1">
      <alignment horizontal="center" vertical="center" wrapText="1"/>
    </xf>
    <xf numFmtId="0" fontId="2" fillId="9" borderId="12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2" fillId="9" borderId="6" xfId="0" applyFont="1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2" fillId="4" borderId="57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center" vertical="center"/>
    </xf>
    <xf numFmtId="0" fontId="2" fillId="4" borderId="59" xfId="0" applyFont="1" applyFill="1" applyBorder="1" applyAlignment="1">
      <alignment horizontal="center" vertical="center"/>
    </xf>
    <xf numFmtId="0" fontId="2" fillId="4" borderId="60" xfId="0" applyFont="1" applyFill="1" applyBorder="1" applyAlignment="1">
      <alignment horizontal="center" vertical="center"/>
    </xf>
    <xf numFmtId="0" fontId="1" fillId="7" borderId="32" xfId="0" applyFont="1" applyFill="1" applyBorder="1" applyAlignment="1">
      <alignment horizontal="center" vertical="center"/>
    </xf>
    <xf numFmtId="0" fontId="1" fillId="7" borderId="58" xfId="0" applyFont="1" applyFill="1" applyBorder="1" applyAlignment="1">
      <alignment horizontal="center" vertical="center"/>
    </xf>
    <xf numFmtId="0" fontId="1" fillId="7" borderId="60" xfId="0" applyFont="1" applyFill="1" applyBorder="1" applyAlignment="1">
      <alignment horizontal="center" vertical="center"/>
    </xf>
    <xf numFmtId="0" fontId="1" fillId="7" borderId="38" xfId="0" applyFont="1" applyFill="1" applyBorder="1" applyAlignment="1">
      <alignment horizontal="center" vertical="center"/>
    </xf>
    <xf numFmtId="0" fontId="4" fillId="10" borderId="16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9" fontId="0" fillId="4" borderId="16" xfId="1" applyFont="1" applyFill="1" applyBorder="1" applyAlignment="1">
      <alignment horizontal="center" vertical="center"/>
    </xf>
    <xf numFmtId="9" fontId="23" fillId="4" borderId="16" xfId="0" applyNumberFormat="1" applyFont="1" applyFill="1" applyBorder="1" applyAlignment="1">
      <alignment horizontal="center" vertical="center"/>
    </xf>
    <xf numFmtId="0" fontId="23" fillId="4" borderId="16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4" fillId="10" borderId="17" xfId="0" applyFont="1" applyFill="1" applyBorder="1" applyAlignment="1">
      <alignment horizontal="center" vertical="center"/>
    </xf>
    <xf numFmtId="0" fontId="4" fillId="10" borderId="29" xfId="0" applyFont="1" applyFill="1" applyBorder="1" applyAlignment="1">
      <alignment horizontal="center" vertical="center"/>
    </xf>
    <xf numFmtId="0" fontId="4" fillId="10" borderId="18" xfId="0" applyFont="1" applyFill="1" applyBorder="1" applyAlignment="1">
      <alignment horizontal="center" vertical="center"/>
    </xf>
    <xf numFmtId="0" fontId="4" fillId="10" borderId="19" xfId="0" applyFont="1" applyFill="1" applyBorder="1" applyAlignment="1">
      <alignment horizontal="center" vertical="center"/>
    </xf>
    <xf numFmtId="0" fontId="4" fillId="10" borderId="20" xfId="0" applyFont="1" applyFill="1" applyBorder="1" applyAlignment="1">
      <alignment horizontal="center" vertical="center"/>
    </xf>
    <xf numFmtId="0" fontId="1" fillId="7" borderId="19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1" fillId="7" borderId="61" xfId="0" applyFont="1" applyFill="1" applyBorder="1" applyAlignment="1">
      <alignment horizontal="center" vertical="center"/>
    </xf>
    <xf numFmtId="0" fontId="2" fillId="4" borderId="62" xfId="0" applyFont="1" applyFill="1" applyBorder="1" applyAlignment="1">
      <alignment horizontal="center" vertical="center"/>
    </xf>
    <xf numFmtId="0" fontId="1" fillId="7" borderId="63" xfId="0" applyFont="1" applyFill="1" applyBorder="1" applyAlignment="1">
      <alignment horizontal="center" vertical="center"/>
    </xf>
    <xf numFmtId="0" fontId="2" fillId="4" borderId="6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0" fontId="2" fillId="4" borderId="6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9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1" fillId="10" borderId="18" xfId="0" applyFont="1" applyFill="1" applyBorder="1" applyAlignment="1">
      <alignment horizontal="center" vertical="center"/>
    </xf>
    <xf numFmtId="0" fontId="1" fillId="10" borderId="20" xfId="0" applyFont="1" applyFill="1" applyBorder="1" applyAlignment="1">
      <alignment horizontal="center" vertical="center"/>
    </xf>
    <xf numFmtId="9" fontId="0" fillId="4" borderId="19" xfId="1" applyFont="1" applyFill="1" applyBorder="1" applyAlignment="1">
      <alignment horizontal="center" vertical="center"/>
    </xf>
    <xf numFmtId="0" fontId="23" fillId="4" borderId="20" xfId="0" applyFont="1" applyFill="1" applyBorder="1" applyAlignment="1">
      <alignment horizontal="center" vertical="center"/>
    </xf>
    <xf numFmtId="9" fontId="0" fillId="4" borderId="21" xfId="1" applyFont="1" applyFill="1" applyBorder="1" applyAlignment="1">
      <alignment horizontal="center" vertical="center"/>
    </xf>
    <xf numFmtId="9" fontId="0" fillId="4" borderId="31" xfId="1" applyFont="1" applyFill="1" applyBorder="1" applyAlignment="1">
      <alignment horizontal="center" vertical="center"/>
    </xf>
    <xf numFmtId="0" fontId="23" fillId="4" borderId="31" xfId="0" applyFont="1" applyFill="1" applyBorder="1" applyAlignment="1">
      <alignment horizontal="center" vertical="center"/>
    </xf>
    <xf numFmtId="0" fontId="23" fillId="4" borderId="22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9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499984740745262"/>
  </sheetPr>
  <dimension ref="A1:T139"/>
  <sheetViews>
    <sheetView tabSelected="1" workbookViewId="0">
      <pane ySplit="4" topLeftCell="A5" activePane="bottomLeft" state="frozen"/>
      <selection pane="bottomLeft" activeCell="O40" sqref="O40"/>
    </sheetView>
  </sheetViews>
  <sheetFormatPr baseColWidth="10" defaultRowHeight="15" x14ac:dyDescent="0.25"/>
  <cols>
    <col min="1" max="3" width="11.42578125" style="1"/>
    <col min="4" max="4" width="14.28515625" style="1" customWidth="1"/>
    <col min="5" max="16384" width="11.42578125" style="1"/>
  </cols>
  <sheetData>
    <row r="1" spans="1:18" ht="16.5" thickBot="1" x14ac:dyDescent="0.3">
      <c r="A1" s="295" t="s">
        <v>2</v>
      </c>
      <c r="B1" s="296"/>
      <c r="C1" s="296"/>
      <c r="D1" s="297"/>
      <c r="F1" s="298" t="s">
        <v>0</v>
      </c>
      <c r="G1" s="299"/>
      <c r="H1" s="299"/>
      <c r="I1" s="300"/>
      <c r="J1" s="58" t="s">
        <v>77</v>
      </c>
      <c r="K1" s="55" t="s">
        <v>75</v>
      </c>
      <c r="L1" s="62"/>
      <c r="M1" s="77" t="s">
        <v>78</v>
      </c>
      <c r="N1" s="78"/>
      <c r="O1" s="78"/>
      <c r="P1" s="78"/>
      <c r="Q1" s="78"/>
      <c r="R1" s="79"/>
    </row>
    <row r="2" spans="1:18" ht="15.75" thickBot="1" x14ac:dyDescent="0.3">
      <c r="A2" s="301" t="s">
        <v>1</v>
      </c>
      <c r="B2" s="302"/>
      <c r="C2" s="302"/>
      <c r="D2" s="303"/>
      <c r="F2" s="304" t="s">
        <v>19</v>
      </c>
      <c r="G2" s="305"/>
      <c r="H2" s="305"/>
      <c r="I2" s="306"/>
    </row>
    <row r="3" spans="1:18" ht="15.75" thickBot="1" x14ac:dyDescent="0.3">
      <c r="K3" s="272" t="s">
        <v>13</v>
      </c>
      <c r="L3" s="273"/>
      <c r="M3" s="63" t="s">
        <v>12</v>
      </c>
      <c r="N3" s="63" t="s">
        <v>14</v>
      </c>
      <c r="O3" s="64" t="s">
        <v>15</v>
      </c>
      <c r="P3" s="54"/>
    </row>
    <row r="4" spans="1:18" ht="15.75" thickBot="1" x14ac:dyDescent="0.3">
      <c r="A4" s="307" t="s">
        <v>3</v>
      </c>
      <c r="B4" s="308"/>
      <c r="C4" s="308"/>
      <c r="D4" s="309"/>
      <c r="F4" s="66">
        <v>3</v>
      </c>
      <c r="K4" s="274"/>
      <c r="L4" s="275"/>
      <c r="M4" s="61" t="s">
        <v>16</v>
      </c>
      <c r="N4" s="61" t="s">
        <v>17</v>
      </c>
      <c r="O4" s="65" t="s">
        <v>18</v>
      </c>
    </row>
    <row r="5" spans="1:18" ht="15.75" thickBot="1" x14ac:dyDescent="0.3"/>
    <row r="6" spans="1:18" x14ac:dyDescent="0.25">
      <c r="A6" s="310" t="s">
        <v>87</v>
      </c>
      <c r="B6" s="311"/>
      <c r="C6" s="311"/>
      <c r="D6" s="312"/>
      <c r="F6" s="72">
        <v>123</v>
      </c>
      <c r="H6" s="290" t="s">
        <v>7</v>
      </c>
      <c r="I6" s="6">
        <f>F6/2</f>
        <v>61.5</v>
      </c>
    </row>
    <row r="7" spans="1:18" x14ac:dyDescent="0.25">
      <c r="A7" s="281" t="s">
        <v>5</v>
      </c>
      <c r="B7" s="282"/>
      <c r="C7" s="282"/>
      <c r="D7" s="283"/>
      <c r="F7" s="73">
        <v>88</v>
      </c>
      <c r="H7" s="291"/>
      <c r="I7" s="293">
        <f>F10</f>
        <v>76</v>
      </c>
    </row>
    <row r="8" spans="1:18" ht="15.75" thickBot="1" x14ac:dyDescent="0.3">
      <c r="A8" s="284" t="s">
        <v>6</v>
      </c>
      <c r="B8" s="285"/>
      <c r="C8" s="285"/>
      <c r="D8" s="286"/>
      <c r="F8" s="74">
        <v>12</v>
      </c>
      <c r="H8" s="292"/>
      <c r="I8" s="294"/>
    </row>
    <row r="9" spans="1:18" ht="15.75" thickBot="1" x14ac:dyDescent="0.3">
      <c r="A9" s="131"/>
      <c r="B9" s="131"/>
      <c r="C9" s="131"/>
      <c r="D9" s="131"/>
      <c r="F9" s="4"/>
    </row>
    <row r="10" spans="1:18" ht="15.75" thickBot="1" x14ac:dyDescent="0.3">
      <c r="A10" s="287" t="s">
        <v>4</v>
      </c>
      <c r="B10" s="288"/>
      <c r="C10" s="288"/>
      <c r="D10" s="289"/>
      <c r="F10" s="5">
        <f>F7-F8</f>
        <v>76</v>
      </c>
    </row>
    <row r="11" spans="1:18" ht="15.75" thickBot="1" x14ac:dyDescent="0.3">
      <c r="F11" s="3"/>
    </row>
    <row r="12" spans="1:18" ht="37.5" customHeight="1" thickBot="1" x14ac:dyDescent="0.3">
      <c r="A12" s="279" t="s">
        <v>8</v>
      </c>
      <c r="B12" s="83"/>
      <c r="C12" s="280" t="s">
        <v>20</v>
      </c>
      <c r="D12" s="280"/>
      <c r="E12" s="33" t="s">
        <v>9</v>
      </c>
      <c r="F12" s="280" t="s">
        <v>25</v>
      </c>
      <c r="G12" s="280"/>
      <c r="H12" s="33" t="s">
        <v>10</v>
      </c>
      <c r="I12" s="33" t="s">
        <v>11</v>
      </c>
      <c r="J12" s="33"/>
      <c r="K12" s="83" t="s">
        <v>74</v>
      </c>
      <c r="L12" s="84"/>
    </row>
    <row r="13" spans="1:18" x14ac:dyDescent="0.25">
      <c r="A13" s="277" t="str">
        <f>$M$3</f>
        <v xml:space="preserve">CFDT </v>
      </c>
      <c r="B13" s="278"/>
      <c r="C13" s="276" t="s">
        <v>21</v>
      </c>
      <c r="D13" s="276"/>
      <c r="E13" s="59" t="s">
        <v>27</v>
      </c>
      <c r="F13" s="276">
        <v>34</v>
      </c>
      <c r="G13" s="276"/>
      <c r="H13" s="59">
        <v>5</v>
      </c>
      <c r="I13" s="32">
        <f>IF(ISNUMBER(H13),IFERROR(ROUND((H13/$F$17)*100,2),""),"")</f>
        <v>5.21</v>
      </c>
      <c r="J13" s="34">
        <f>I13</f>
        <v>5.21</v>
      </c>
      <c r="K13" s="85" t="str">
        <f t="shared" ref="K13:K18" ca="1" si="0">IF($H13&lt;&gt;"",IF(OR(COUNTIF(cfdtpc,"&lt;10")=COUNTA(OFFSET(cfdtpc,0,-10,4,1)),COUNTIF(cfdtpc,"&gt;10")=COUNTA(OFFSET(cfdtpc,0,-10,4,1)),AND($I13&lt;10,$I13&lt;&gt;"",COUNTIF(cfdtpc,"&gt;10")&lt;&gt;SUM($F$18+$F$27+$F$36+$F$45+$F$54))),"Eligible","Non Eligible"),"")</f>
        <v>Eligible</v>
      </c>
      <c r="L13" s="86"/>
      <c r="M13" s="7"/>
      <c r="N13" s="7"/>
      <c r="O13" s="7"/>
      <c r="P13" s="7"/>
    </row>
    <row r="14" spans="1:18" x14ac:dyDescent="0.25">
      <c r="A14" s="239" t="str">
        <f>$M$3</f>
        <v xml:space="preserve">CFDT </v>
      </c>
      <c r="B14" s="252"/>
      <c r="C14" s="228" t="s">
        <v>22</v>
      </c>
      <c r="D14" s="228"/>
      <c r="E14" s="60" t="s">
        <v>27</v>
      </c>
      <c r="F14" s="228">
        <v>31</v>
      </c>
      <c r="G14" s="228"/>
      <c r="H14" s="60">
        <v>12</v>
      </c>
      <c r="I14" s="30">
        <f t="shared" ref="I14:I16" si="1">IF(ISNUMBER(H14),IFERROR(ROUND((H14/$F$17)*100,2),""),"")</f>
        <v>12.5</v>
      </c>
      <c r="J14" s="35">
        <f t="shared" ref="J14:J16" si="2">I14</f>
        <v>12.5</v>
      </c>
      <c r="K14" s="85" t="str">
        <f t="shared" ca="1" si="0"/>
        <v>Eligible</v>
      </c>
      <c r="L14" s="86"/>
      <c r="M14" s="7"/>
      <c r="N14" s="7"/>
      <c r="O14" s="7"/>
      <c r="P14" s="7"/>
    </row>
    <row r="15" spans="1:18" x14ac:dyDescent="0.25">
      <c r="A15" s="239" t="str">
        <f>$M$3</f>
        <v xml:space="preserve">CFDT </v>
      </c>
      <c r="B15" s="252"/>
      <c r="C15" s="228" t="s">
        <v>23</v>
      </c>
      <c r="D15" s="228"/>
      <c r="E15" s="60" t="s">
        <v>27</v>
      </c>
      <c r="F15" s="228">
        <v>31</v>
      </c>
      <c r="G15" s="228"/>
      <c r="H15" s="60">
        <v>14</v>
      </c>
      <c r="I15" s="30">
        <f t="shared" si="1"/>
        <v>14.58</v>
      </c>
      <c r="J15" s="35">
        <f t="shared" si="2"/>
        <v>14.58</v>
      </c>
      <c r="K15" s="85" t="str">
        <f t="shared" ca="1" si="0"/>
        <v>Eligible</v>
      </c>
      <c r="L15" s="86"/>
      <c r="M15" s="7"/>
      <c r="N15" s="7"/>
      <c r="O15" s="7"/>
      <c r="P15" s="7"/>
    </row>
    <row r="16" spans="1:18" ht="15.75" thickBot="1" x14ac:dyDescent="0.3">
      <c r="A16" s="241" t="str">
        <f>$M$3</f>
        <v xml:space="preserve">CFDT </v>
      </c>
      <c r="B16" s="263"/>
      <c r="C16" s="229"/>
      <c r="D16" s="229"/>
      <c r="E16" s="61"/>
      <c r="F16" s="229"/>
      <c r="G16" s="229"/>
      <c r="H16" s="61"/>
      <c r="I16" s="10" t="str">
        <f t="shared" si="1"/>
        <v/>
      </c>
      <c r="J16" s="42" t="str">
        <f t="shared" si="2"/>
        <v/>
      </c>
      <c r="K16" s="87" t="str">
        <f t="shared" ca="1" si="0"/>
        <v/>
      </c>
      <c r="L16" s="88"/>
      <c r="M16" s="7"/>
      <c r="N16" s="7"/>
      <c r="O16" s="7"/>
      <c r="P16" s="7"/>
    </row>
    <row r="17" spans="1:16" x14ac:dyDescent="0.25">
      <c r="A17" s="218" t="str">
        <f>$M$3</f>
        <v xml:space="preserve">CFDT </v>
      </c>
      <c r="B17" s="219"/>
      <c r="C17" s="230" t="s">
        <v>24</v>
      </c>
      <c r="D17" s="230"/>
      <c r="E17" s="230"/>
      <c r="F17" s="256">
        <f>SUM(F13:G16)</f>
        <v>96</v>
      </c>
      <c r="G17" s="257"/>
      <c r="H17" s="7"/>
      <c r="I17" s="7"/>
      <c r="J17" s="38"/>
      <c r="K17" s="80" t="str">
        <f t="shared" ca="1" si="0"/>
        <v/>
      </c>
      <c r="L17" s="80"/>
      <c r="M17" s="7"/>
      <c r="N17" s="7"/>
      <c r="O17" s="7"/>
      <c r="P17" s="7"/>
    </row>
    <row r="18" spans="1:16" x14ac:dyDescent="0.25">
      <c r="A18" s="220"/>
      <c r="B18" s="221"/>
      <c r="C18" s="214" t="s">
        <v>26</v>
      </c>
      <c r="D18" s="214"/>
      <c r="E18" s="214"/>
      <c r="F18" s="258">
        <v>3</v>
      </c>
      <c r="G18" s="259"/>
      <c r="H18" s="7"/>
      <c r="I18" s="7"/>
      <c r="J18" s="38"/>
      <c r="K18" s="80" t="str">
        <f t="shared" ca="1" si="0"/>
        <v/>
      </c>
      <c r="L18" s="80"/>
      <c r="M18" s="7"/>
      <c r="N18" s="7"/>
      <c r="O18" s="7"/>
      <c r="P18" s="7"/>
    </row>
    <row r="19" spans="1:16" x14ac:dyDescent="0.25">
      <c r="A19" s="220"/>
      <c r="B19" s="221"/>
      <c r="C19" s="214" t="s">
        <v>28</v>
      </c>
      <c r="D19" s="214"/>
      <c r="E19" s="214"/>
      <c r="F19" s="243">
        <f>ROUND(F17/F18,2)</f>
        <v>32</v>
      </c>
      <c r="G19" s="244"/>
      <c r="H19" s="75" t="s">
        <v>76</v>
      </c>
      <c r="I19" s="76"/>
      <c r="J19" s="76"/>
      <c r="K19" s="76"/>
      <c r="L19" s="76"/>
      <c r="M19" s="76"/>
      <c r="N19" s="57"/>
      <c r="O19" s="57"/>
      <c r="P19" s="7"/>
    </row>
    <row r="20" spans="1:16" ht="15.75" thickBot="1" x14ac:dyDescent="0.3">
      <c r="A20" s="222"/>
      <c r="B20" s="223"/>
      <c r="C20" s="216" t="s">
        <v>29</v>
      </c>
      <c r="D20" s="216"/>
      <c r="E20" s="216"/>
      <c r="F20" s="245">
        <f>F65+F89+F111+F133</f>
        <v>2</v>
      </c>
      <c r="G20" s="246"/>
      <c r="H20" s="7"/>
      <c r="I20" s="7"/>
      <c r="J20" s="38"/>
      <c r="K20" s="80" t="str">
        <f ca="1">IF($H20&lt;&gt;"",IF(OR(COUNTIF(cfdtpc,"&lt;10")=COUNTA(OFFSET(cfdtpc,0,-10,4,1)),COUNTIF(cfdtpc,"&gt;10")=COUNTA(OFFSET(cfdtpc,0,-10,4,1)),AND($I20&lt;10,$I20&lt;&gt;"",COUNTIF(cfdtpc,"&gt;10")&lt;&gt;SUM($F$18+$F$27+$F$36+$F$45+$F$54))),"Eligible","Non Eligible"),"")</f>
        <v/>
      </c>
      <c r="L20" s="80"/>
      <c r="M20" s="7"/>
      <c r="N20" s="7"/>
      <c r="O20" s="7"/>
      <c r="P20" s="7"/>
    </row>
    <row r="21" spans="1:16" ht="15.75" thickBot="1" x14ac:dyDescent="0.3">
      <c r="A21" s="7"/>
      <c r="B21" s="7"/>
      <c r="C21" s="7"/>
      <c r="D21" s="7"/>
      <c r="E21" s="7"/>
      <c r="F21" s="7"/>
      <c r="G21" s="7"/>
      <c r="H21" s="7"/>
      <c r="I21" s="7"/>
      <c r="J21" s="38"/>
      <c r="K21" s="80" t="str">
        <f ca="1">IF($H21&lt;&gt;"",IF(OR(COUNTIF(cfdtpc,"&lt;10")=COUNTA(OFFSET(cfdtpc,0,-10,4,1)),COUNTIF(cfdtpc,"&gt;10")=COUNTA(OFFSET(cfdtpc,0,-10,4,1)),AND($I21&lt;10,$I21&lt;&gt;"",COUNTIF(cfdtpc,"&gt;10")&lt;&gt;SUM($F$18+$F$27+$F$36+$F$45+$F$54))),"Eligible","Non Eligible"),"")</f>
        <v/>
      </c>
      <c r="L21" s="80"/>
      <c r="M21" s="7"/>
      <c r="N21" s="7"/>
      <c r="O21" s="7"/>
      <c r="P21" s="7"/>
    </row>
    <row r="22" spans="1:16" x14ac:dyDescent="0.25">
      <c r="A22" s="237" t="str">
        <f>$N$3</f>
        <v xml:space="preserve">CGT </v>
      </c>
      <c r="B22" s="238"/>
      <c r="C22" s="234" t="s">
        <v>30</v>
      </c>
      <c r="D22" s="227"/>
      <c r="E22" s="63" t="s">
        <v>27</v>
      </c>
      <c r="F22" s="227">
        <v>16</v>
      </c>
      <c r="G22" s="227"/>
      <c r="H22" s="63">
        <v>5</v>
      </c>
      <c r="I22" s="43">
        <f>IF(ISNUMBER($H22),IFERROR(ROUND(($H22/$F$26)*100,2),""),"")</f>
        <v>15.15</v>
      </c>
      <c r="J22" s="44">
        <f>I22</f>
        <v>15.15</v>
      </c>
      <c r="K22" s="89" t="str">
        <f ca="1">IF($H22&lt;&gt;"",IF(OR(COUNTIF(cgtpc,"&lt;10")=COUNTA(OFFSET(cgtpc,0,-10,4,1)),COUNTIF(cgtpc,"&gt;10")=COUNTA(OFFSET(cgtpc,0,-10,4,1)),AND($I22&lt;10,$I22&lt;&gt;"",COUNTIF(cgtpc,"&gt;10")&lt;&gt;SUM($F$18+$F$27+$F$36+$F$45+$F$54))),"Eligible","Non Eligible"),"")</f>
        <v>Non Eligible</v>
      </c>
      <c r="L22" s="90"/>
      <c r="M22" s="7"/>
      <c r="N22" s="7"/>
      <c r="O22" s="7"/>
      <c r="P22" s="7"/>
    </row>
    <row r="23" spans="1:16" x14ac:dyDescent="0.25">
      <c r="A23" s="239" t="str">
        <f>$N$3</f>
        <v xml:space="preserve">CGT </v>
      </c>
      <c r="B23" s="240"/>
      <c r="C23" s="235" t="s">
        <v>31</v>
      </c>
      <c r="D23" s="228"/>
      <c r="E23" s="60" t="s">
        <v>27</v>
      </c>
      <c r="F23" s="228">
        <v>17</v>
      </c>
      <c r="G23" s="228"/>
      <c r="H23" s="60">
        <v>4</v>
      </c>
      <c r="I23" s="11">
        <f t="shared" ref="I23:I25" si="3">IF(ISNUMBER($H23),IFERROR(ROUND(($H23/$F$26)*100,2),""),"")</f>
        <v>12.12</v>
      </c>
      <c r="J23" s="35">
        <f t="shared" ref="J23:J25" si="4">I23</f>
        <v>12.12</v>
      </c>
      <c r="K23" s="91" t="str">
        <f ca="1">IF($H23&lt;&gt;"",IF(OR(COUNTIF(cgtpc,"&lt;10")=COUNTA(OFFSET(cgtpc,0,-10,4,1)),COUNTIF(cgtpc,"&gt;10")=COUNTA(OFFSET(cgtpc,0,-10,4,1)),AND($I23&lt;10,$I23&lt;&gt;"",COUNTIF(cgtpc,"&gt;10")&lt;&gt;SUM($F$18+$F$27+$F$36+$F$45+$F$54))),"Eligible","Non Eligible"),"")</f>
        <v>Non Eligible</v>
      </c>
      <c r="L23" s="92"/>
      <c r="M23" s="7"/>
      <c r="N23" s="7"/>
      <c r="O23" s="7"/>
      <c r="P23" s="7"/>
    </row>
    <row r="24" spans="1:16" x14ac:dyDescent="0.25">
      <c r="A24" s="239" t="str">
        <f>$N$3</f>
        <v xml:space="preserve">CGT </v>
      </c>
      <c r="B24" s="240"/>
      <c r="C24" s="235"/>
      <c r="D24" s="228"/>
      <c r="E24" s="60"/>
      <c r="F24" s="228"/>
      <c r="G24" s="228"/>
      <c r="H24" s="60"/>
      <c r="I24" s="11" t="str">
        <f t="shared" si="3"/>
        <v/>
      </c>
      <c r="J24" s="35" t="str">
        <f t="shared" si="4"/>
        <v/>
      </c>
      <c r="K24" s="91" t="str">
        <f ca="1">IF($H24&lt;&gt;"",IF(OR(COUNTIF(cgtpc,"&lt;10")=COUNTA(OFFSET(cgtpc,0,-10,4,1)),COUNTIF(cgtpc,"&gt;10")=COUNTA(OFFSET(cgtpc,0,-10,4,1)),AND($I24&lt;10,$I24&lt;&gt;"",COUNTIF(cgtpc,"&gt;10")&lt;&gt;SUM($F$18+$F$27+$F$36+$F$45+$F$54))),"Eligible","Non Eligible"),"")</f>
        <v/>
      </c>
      <c r="L24" s="92"/>
      <c r="M24" s="7"/>
      <c r="N24" s="7"/>
      <c r="O24" s="7"/>
      <c r="P24" s="7"/>
    </row>
    <row r="25" spans="1:16" ht="15.75" thickBot="1" x14ac:dyDescent="0.3">
      <c r="A25" s="241" t="str">
        <f>$N$3</f>
        <v xml:space="preserve">CGT </v>
      </c>
      <c r="B25" s="242"/>
      <c r="C25" s="236"/>
      <c r="D25" s="229"/>
      <c r="E25" s="61"/>
      <c r="F25" s="229"/>
      <c r="G25" s="229"/>
      <c r="H25" s="61"/>
      <c r="I25" s="45" t="str">
        <f t="shared" si="3"/>
        <v/>
      </c>
      <c r="J25" s="42" t="str">
        <f t="shared" si="4"/>
        <v/>
      </c>
      <c r="K25" s="93" t="str">
        <f ca="1">IF($H25&lt;&gt;"",IF(OR(COUNTIF(cgtpc,"&lt;10")=COUNTA(OFFSET(cgtpc,0,-10,4,1)),COUNTIF(cgtpc,"&gt;10")=COUNTA(OFFSET(cgtpc,0,-10,4,1)),AND($I25&lt;10,$I25&lt;&gt;"",COUNTIF(cgtpc,"&gt;10")&lt;&gt;SUM($F$18+$F$27+$F$36+$F$45+$F$54))),"Eligible","Non Eligible"),"")</f>
        <v/>
      </c>
      <c r="L25" s="94"/>
      <c r="M25" s="7"/>
      <c r="N25" s="7"/>
      <c r="O25" s="7"/>
      <c r="P25" s="7"/>
    </row>
    <row r="26" spans="1:16" x14ac:dyDescent="0.25">
      <c r="A26" s="247" t="str">
        <f>$N$3</f>
        <v xml:space="preserve">CGT </v>
      </c>
      <c r="B26" s="248"/>
      <c r="C26" s="230" t="str">
        <f>C17</f>
        <v xml:space="preserve">Nombre de voix obtenues </v>
      </c>
      <c r="D26" s="230"/>
      <c r="E26" s="230"/>
      <c r="F26" s="230">
        <f>SUM(F22:G25)</f>
        <v>33</v>
      </c>
      <c r="G26" s="231"/>
      <c r="H26" s="36"/>
      <c r="I26" s="8"/>
      <c r="J26" s="39"/>
      <c r="K26" s="80" t="str">
        <f ca="1">IF($H26&lt;&gt;"",IF(OR(COUNTIF(cfdtpc,"&lt;10")=COUNTA(OFFSET(cfdtpc,0,-10,4,1)),COUNTIF(cfdtpc,"&gt;10")=COUNTA(OFFSET(cfdtpc,0,-10,4,1)),AND($I26&lt;10,$I26&lt;&gt;"",COUNTIF(cfdtpc,"&gt;10")&lt;&gt;SUM($F$18+$F$27+$F$36+$F$45+$F$54))),"Eligible","Non Eligible"),"")</f>
        <v/>
      </c>
      <c r="L26" s="80"/>
      <c r="M26" s="7"/>
      <c r="N26" s="7"/>
      <c r="O26" s="7"/>
      <c r="P26" s="7"/>
    </row>
    <row r="27" spans="1:16" x14ac:dyDescent="0.25">
      <c r="A27" s="247"/>
      <c r="B27" s="248"/>
      <c r="C27" s="214" t="str">
        <f t="shared" ref="C27:C29" si="5">C18</f>
        <v xml:space="preserve">Nombre de candidats </v>
      </c>
      <c r="D27" s="214"/>
      <c r="E27" s="214"/>
      <c r="F27" s="232">
        <v>2</v>
      </c>
      <c r="G27" s="233"/>
      <c r="H27" s="36"/>
      <c r="I27" s="8"/>
      <c r="J27" s="39"/>
      <c r="K27" s="80" t="str">
        <f ca="1">IF($H27&lt;&gt;"",IF(OR(COUNTIF(cfdtpc,"&lt;10")=COUNTA(OFFSET(cfdtpc,0,-10,4,1)),COUNTIF(cfdtpc,"&gt;10")=COUNTA(OFFSET(cfdtpc,0,-10,4,1)),AND($I27&lt;10,$I27&lt;&gt;"",COUNTIF(cfdtpc,"&gt;10")&lt;&gt;SUM($F$18+$F$27+$F$36+$F$45+$F$54))),"Eligible","Non Eligible"),"")</f>
        <v/>
      </c>
      <c r="L27" s="80"/>
      <c r="M27" s="7"/>
      <c r="N27" s="7"/>
      <c r="O27" s="7"/>
      <c r="P27" s="7"/>
    </row>
    <row r="28" spans="1:16" x14ac:dyDescent="0.25">
      <c r="A28" s="247"/>
      <c r="B28" s="248"/>
      <c r="C28" s="214" t="str">
        <f t="shared" si="5"/>
        <v xml:space="preserve">Moyenne des voix de la liste </v>
      </c>
      <c r="D28" s="214"/>
      <c r="E28" s="214"/>
      <c r="F28" s="214">
        <f>ROUND(F26/F27,2)</f>
        <v>16.5</v>
      </c>
      <c r="G28" s="215"/>
      <c r="H28" s="75" t="s">
        <v>76</v>
      </c>
      <c r="I28" s="76"/>
      <c r="J28" s="76"/>
      <c r="K28" s="76"/>
      <c r="L28" s="76"/>
      <c r="M28" s="76"/>
      <c r="N28" s="7"/>
      <c r="O28" s="7"/>
      <c r="P28" s="7"/>
    </row>
    <row r="29" spans="1:16" ht="15.75" thickBot="1" x14ac:dyDescent="0.3">
      <c r="A29" s="249"/>
      <c r="B29" s="250"/>
      <c r="C29" s="216" t="str">
        <f t="shared" si="5"/>
        <v xml:space="preserve">Nombre de sièges attribués </v>
      </c>
      <c r="D29" s="216"/>
      <c r="E29" s="216"/>
      <c r="F29" s="270">
        <f>F66+F90+F112+F134</f>
        <v>1</v>
      </c>
      <c r="G29" s="271"/>
      <c r="H29" s="36"/>
      <c r="I29" s="8"/>
      <c r="J29" s="39"/>
      <c r="K29" s="80" t="str">
        <f ca="1">IF($H29&lt;&gt;"",IF(OR(COUNTIF(cfdtpc,"&lt;10")=COUNTA(OFFSET(cfdtpc,0,-10,4,1)),COUNTIF(cfdtpc,"&gt;10")=COUNTA(OFFSET(cfdtpc,0,-10,4,1)),AND($I29&lt;10,$I29&lt;&gt;"",COUNTIF(cfdtpc,"&gt;10")&lt;&gt;SUM($F$18+$F$27+$F$36+$F$45+$F$54))),"Eligible","Non Eligible"),"")</f>
        <v/>
      </c>
      <c r="L29" s="80"/>
      <c r="M29" s="7"/>
      <c r="N29" s="7"/>
      <c r="O29" s="7"/>
      <c r="P29" s="7"/>
    </row>
    <row r="30" spans="1:16" ht="15.75" thickBot="1" x14ac:dyDescent="0.3">
      <c r="A30" s="7"/>
      <c r="B30" s="7"/>
      <c r="C30" s="7"/>
      <c r="D30" s="7"/>
      <c r="E30" s="7"/>
      <c r="F30" s="7"/>
      <c r="G30" s="7"/>
      <c r="H30" s="37"/>
      <c r="I30" s="7"/>
      <c r="J30" s="38"/>
      <c r="K30" s="80" t="str">
        <f ca="1">IF($H30&lt;&gt;"",IF(OR(COUNTIF(cfdtpc,"&lt;10")=COUNTA(OFFSET(cfdtpc,0,-10,4,1)),COUNTIF(cfdtpc,"&gt;10")=COUNTA(OFFSET(cfdtpc,0,-10,4,1)),AND($I30&lt;10,$I30&lt;&gt;"",COUNTIF(cfdtpc,"&gt;10")&lt;&gt;SUM($F$18+$F$27+$F$36+$F$45+$F$54))),"Eligible","Non Eligible"),"")</f>
        <v/>
      </c>
      <c r="L30" s="80"/>
      <c r="M30" s="7"/>
      <c r="N30" s="7"/>
      <c r="O30" s="7"/>
      <c r="P30" s="7"/>
    </row>
    <row r="31" spans="1:16" x14ac:dyDescent="0.25">
      <c r="A31" s="264" t="str">
        <f>$O$3</f>
        <v xml:space="preserve">FO </v>
      </c>
      <c r="B31" s="265"/>
      <c r="C31" s="260" t="s">
        <v>32</v>
      </c>
      <c r="D31" s="260"/>
      <c r="E31" s="63" t="s">
        <v>35</v>
      </c>
      <c r="F31" s="260">
        <v>23</v>
      </c>
      <c r="G31" s="260"/>
      <c r="H31" s="68">
        <v>6</v>
      </c>
      <c r="I31" s="46">
        <f>IF(ISNUMBER($H31),IFERROR(ROUND(($H31/$F$35)*100,2),""),"")</f>
        <v>9.09</v>
      </c>
      <c r="J31" s="47">
        <f>I31</f>
        <v>9.09</v>
      </c>
      <c r="K31" s="89" t="str">
        <f ca="1">IF($H31&lt;&gt;"",IF(OR(COUNTIF(fopc,"&lt;10")=COUNTA(OFFSET(fopc,0,-10,4,1)),COUNTIF(fopc,"&gt;10")=COUNTA(OFFSET(fopc,0,-10,4,1)),AND($I31&lt;10,$I31&lt;&gt;"",COUNTIF(fopc,"&gt;10")&lt;&gt;SUM($F$18+$F$27+$F$36+$F$45+$F$54))),"Eligible","Non Eligible"),"")</f>
        <v>Eligible</v>
      </c>
      <c r="L31" s="90"/>
      <c r="M31" s="7"/>
      <c r="N31" s="7"/>
      <c r="O31" s="7"/>
      <c r="P31" s="7"/>
    </row>
    <row r="32" spans="1:16" x14ac:dyDescent="0.25">
      <c r="A32" s="266" t="str">
        <f>$O$3</f>
        <v xml:space="preserve">FO </v>
      </c>
      <c r="B32" s="267"/>
      <c r="C32" s="261" t="s">
        <v>33</v>
      </c>
      <c r="D32" s="261"/>
      <c r="E32" s="60" t="s">
        <v>35</v>
      </c>
      <c r="F32" s="261">
        <v>22</v>
      </c>
      <c r="G32" s="261"/>
      <c r="H32" s="69">
        <v>2</v>
      </c>
      <c r="I32" s="12">
        <f t="shared" ref="I32:I34" si="6">IF(ISNUMBER($H32),IFERROR(ROUND(($H32/$F$35)*100,2),""),"")</f>
        <v>3.03</v>
      </c>
      <c r="J32" s="40">
        <f t="shared" ref="J32:J34" si="7">I32</f>
        <v>3.03</v>
      </c>
      <c r="K32" s="91" t="str">
        <f ca="1">IF($H32&lt;&gt;"",IF(OR(COUNTIF(fopc,"&lt;10")=COUNTA(OFFSET(fopc,0,-10,4,1)),COUNTIF(fopc,"&gt;10")=COUNTA(OFFSET(fopc,0,-10,4,1)),AND($I32&lt;10,$I32&lt;&gt;"",COUNTIF(fopc,"&gt;10")&lt;&gt;SUM($F$18+$F$27+$F$36+$F$45+$F$54))),"Eligible","Non Eligible"),"")</f>
        <v>Eligible</v>
      </c>
      <c r="L32" s="92"/>
      <c r="M32" s="7"/>
      <c r="N32" s="7"/>
      <c r="O32" s="7"/>
      <c r="P32" s="7"/>
    </row>
    <row r="33" spans="1:16" x14ac:dyDescent="0.25">
      <c r="A33" s="266" t="str">
        <f>$O$3</f>
        <v xml:space="preserve">FO </v>
      </c>
      <c r="B33" s="267"/>
      <c r="C33" s="261" t="s">
        <v>34</v>
      </c>
      <c r="D33" s="261"/>
      <c r="E33" s="60" t="s">
        <v>35</v>
      </c>
      <c r="F33" s="261">
        <v>21</v>
      </c>
      <c r="G33" s="261"/>
      <c r="H33" s="69">
        <v>8</v>
      </c>
      <c r="I33" s="12">
        <f t="shared" si="6"/>
        <v>12.12</v>
      </c>
      <c r="J33" s="40">
        <f t="shared" si="7"/>
        <v>12.12</v>
      </c>
      <c r="K33" s="91" t="str">
        <f ca="1">IF($H33&lt;&gt;"",IF(OR(COUNTIF(fopc,"&lt;10")=COUNTA(OFFSET(fopc,0,-10,4,1)),COUNTIF(fopc,"&gt;10")=COUNTA(OFFSET(fopc,0,-10,4,1)),AND($I33&lt;10,$I33&lt;&gt;"",COUNTIF(fopc,"&gt;10")&lt;&gt;SUM($F$18+$F$27+$F$36+$F$45+$F$54))),"Eligible","Non Eligible"),"")</f>
        <v>Eligible</v>
      </c>
      <c r="L33" s="92"/>
      <c r="M33" s="7"/>
      <c r="N33" s="7"/>
      <c r="O33" s="7"/>
      <c r="P33" s="7"/>
    </row>
    <row r="34" spans="1:16" ht="15.75" thickBot="1" x14ac:dyDescent="0.3">
      <c r="A34" s="268" t="str">
        <f>$O$3</f>
        <v xml:space="preserve">FO </v>
      </c>
      <c r="B34" s="269"/>
      <c r="C34" s="262"/>
      <c r="D34" s="262"/>
      <c r="E34" s="70"/>
      <c r="F34" s="262"/>
      <c r="G34" s="262"/>
      <c r="H34" s="71"/>
      <c r="I34" s="48" t="str">
        <f t="shared" si="6"/>
        <v/>
      </c>
      <c r="J34" s="49" t="str">
        <f t="shared" si="7"/>
        <v/>
      </c>
      <c r="K34" s="93" t="str">
        <f ca="1">IF($H34&lt;&gt;"",IF(OR(COUNTIF(fopc,"&lt;10")=COUNTA(OFFSET(fopc,0,-10,4,1)),COUNTIF(fopc,"&gt;10")=COUNTA(OFFSET(fopc,0,-10,4,1)),AND($I34&lt;10,$I34&lt;&gt;"",COUNTIF(fopc,"&gt;10")&lt;&gt;SUM($F$18+$F$27+$F$36+$F$45+$F$54))),"Eligible","Non Eligible"),"")</f>
        <v/>
      </c>
      <c r="L34" s="94"/>
      <c r="M34" s="7"/>
      <c r="N34" s="7"/>
      <c r="O34" s="7"/>
      <c r="P34" s="7"/>
    </row>
    <row r="35" spans="1:16" x14ac:dyDescent="0.25">
      <c r="A35" s="247" t="str">
        <f>$O$3</f>
        <v xml:space="preserve">FO </v>
      </c>
      <c r="B35" s="248"/>
      <c r="C35" s="255" t="str">
        <f>C17</f>
        <v xml:space="preserve">Nombre de voix obtenues </v>
      </c>
      <c r="D35" s="256"/>
      <c r="E35" s="256"/>
      <c r="F35" s="256">
        <f>SUM(F31:G34)</f>
        <v>66</v>
      </c>
      <c r="G35" s="257"/>
      <c r="H35" s="37"/>
      <c r="I35" s="7"/>
      <c r="J35" s="38"/>
      <c r="K35" s="80" t="str">
        <f ca="1">IF($H35&lt;&gt;"",IF(OR(COUNTIF(cfdtpc,"&lt;10")=COUNTA(OFFSET(cfdtpc,0,-10,4,1)),COUNTIF(cfdtpc,"&gt;10")=COUNTA(OFFSET(cfdtpc,0,-10,4,1)),AND($I35&lt;10,$I35&lt;&gt;"",COUNTIF(cfdtpc,"&gt;10")&lt;&gt;SUM($F$18+$F$27+$F$36+$F$45+$F$54))),"Eligible","Non Eligible"),"")</f>
        <v/>
      </c>
      <c r="L35" s="80"/>
      <c r="M35" s="7"/>
      <c r="N35" s="7"/>
      <c r="O35" s="7"/>
      <c r="P35" s="7"/>
    </row>
    <row r="36" spans="1:16" x14ac:dyDescent="0.25">
      <c r="A36" s="247"/>
      <c r="B36" s="248"/>
      <c r="C36" s="253" t="str">
        <f t="shared" ref="C36:C38" si="8">C18</f>
        <v xml:space="preserve">Nombre de candidats </v>
      </c>
      <c r="D36" s="243"/>
      <c r="E36" s="243"/>
      <c r="F36" s="258">
        <v>3</v>
      </c>
      <c r="G36" s="259"/>
      <c r="H36" s="31"/>
      <c r="J36" s="41"/>
      <c r="K36" s="80" t="str">
        <f ca="1">IF($H36&lt;&gt;"",IF(OR(COUNTIF(cfdtpc,"&lt;10")=COUNTA(OFFSET(cfdtpc,0,-10,4,1)),COUNTIF(cfdtpc,"&gt;10")=COUNTA(OFFSET(cfdtpc,0,-10,4,1)),AND($I36&lt;10,$I36&lt;&gt;"",COUNTIF(cfdtpc,"&gt;10")&lt;&gt;SUM($F$18+$F$27+$F$36+$F$45+$F$54))),"Eligible","Non Eligible"),"")</f>
        <v/>
      </c>
      <c r="L36" s="80"/>
      <c r="M36" s="7"/>
      <c r="N36" s="7"/>
      <c r="O36" s="7"/>
    </row>
    <row r="37" spans="1:16" x14ac:dyDescent="0.25">
      <c r="A37" s="247"/>
      <c r="B37" s="248"/>
      <c r="C37" s="253" t="str">
        <f t="shared" si="8"/>
        <v xml:space="preserve">Moyenne des voix de la liste </v>
      </c>
      <c r="D37" s="243"/>
      <c r="E37" s="243"/>
      <c r="F37" s="243">
        <f>ROUND(F35/F36,2)</f>
        <v>22</v>
      </c>
      <c r="G37" s="244"/>
      <c r="H37" s="75" t="s">
        <v>76</v>
      </c>
      <c r="I37" s="76"/>
      <c r="J37" s="76"/>
      <c r="K37" s="76"/>
      <c r="L37" s="76"/>
      <c r="M37" s="76"/>
      <c r="N37" s="7"/>
      <c r="O37" s="7"/>
    </row>
    <row r="38" spans="1:16" ht="15.75" thickBot="1" x14ac:dyDescent="0.3">
      <c r="A38" s="249"/>
      <c r="B38" s="250"/>
      <c r="C38" s="254" t="str">
        <f t="shared" si="8"/>
        <v xml:space="preserve">Nombre de sièges attribués </v>
      </c>
      <c r="D38" s="245"/>
      <c r="E38" s="245"/>
      <c r="F38" s="245">
        <f>F67+F91+F113+F135</f>
        <v>1</v>
      </c>
      <c r="G38" s="246"/>
      <c r="H38" s="31"/>
      <c r="J38" s="41"/>
      <c r="K38" s="80" t="str">
        <f ca="1">IF($H38&lt;&gt;"",IF(OR(COUNTIF(cfdtpc,"&lt;10")=COUNTA(OFFSET(cfdtpc,0,-10,4,1)),COUNTIF(cfdtpc,"&gt;10")=COUNTA(OFFSET(cfdtpc,0,-10,4,1)),AND($I38&lt;10,$I38&lt;&gt;"",COUNTIF(cfdtpc,"&gt;10")&lt;&gt;SUM($F$18+$F$27+$F$36+$F$45+$F$54))),"Eligible","Non Eligible"),"")</f>
        <v/>
      </c>
      <c r="L38" s="80"/>
      <c r="M38" s="7"/>
      <c r="N38" s="7"/>
      <c r="O38" s="7"/>
    </row>
    <row r="39" spans="1:16" ht="15.75" thickBot="1" x14ac:dyDescent="0.3">
      <c r="H39" s="31"/>
      <c r="J39" s="41"/>
      <c r="K39" s="81" t="str">
        <f ca="1">IF($H39&lt;&gt;"",IF(OR(COUNTIF(cfdtpc,"&lt;10")=COUNTA(OFFSET(cfdtpc,0,-10,4,1)),COUNTIF(cfdtpc,"&gt;10")=COUNTA(OFFSET(cfdtpc,0,-10,4,1)),AND($I39&lt;10,$I39&lt;&gt;"",COUNTIF(cfdtpc,"&gt;10")&lt;&gt;SUM($F$18+$F$27+$F$36+$F$45+$F$54))),"Eligible","Non Eligible"),"")</f>
        <v/>
      </c>
      <c r="L39" s="81"/>
      <c r="M39" s="7"/>
      <c r="N39" s="7"/>
      <c r="O39" s="7"/>
    </row>
    <row r="40" spans="1:16" x14ac:dyDescent="0.25">
      <c r="A40" s="237" t="str">
        <f>$M$4</f>
        <v>CFE-CGT</v>
      </c>
      <c r="B40" s="251"/>
      <c r="C40" s="227"/>
      <c r="D40" s="227"/>
      <c r="E40" s="63"/>
      <c r="F40" s="227"/>
      <c r="G40" s="227"/>
      <c r="H40" s="63"/>
      <c r="I40" s="9" t="str">
        <f>IF(ISNUMBER($H40),IFERROR(ROUND(($H40/$F$44)*100,2),""),"")</f>
        <v/>
      </c>
      <c r="J40" s="44" t="str">
        <f>I40</f>
        <v/>
      </c>
      <c r="K40" s="95" t="str">
        <f ca="1">IF($H40&lt;&gt;"",IF(OR(COUNTIF(cfecgtpc,"&lt;10")=COUNTA(OFFSET(cfecgtpc,0,-10,4,1)),COUNTIF(cfecgtpc,"&gt;10")=COUNTA(OFFSET(cfecgtpc,0,-10,4,1)),AND($I40&lt;10,$I40&lt;&gt;"",COUNTIF(cfecgtpc,"&gt;10")&lt;&gt;SUM($F$18+$F$27+$F$36+$F$45+$F$54))),"Eligible","Non Eligible"),"")</f>
        <v/>
      </c>
      <c r="L40" s="96"/>
    </row>
    <row r="41" spans="1:16" x14ac:dyDescent="0.25">
      <c r="A41" s="239" t="str">
        <f>$M$4</f>
        <v>CFE-CGT</v>
      </c>
      <c r="B41" s="252"/>
      <c r="C41" s="228"/>
      <c r="D41" s="228"/>
      <c r="E41" s="60"/>
      <c r="F41" s="228"/>
      <c r="G41" s="228"/>
      <c r="H41" s="60"/>
      <c r="I41" s="30" t="str">
        <f t="shared" ref="I41:I43" si="9">IF(ISNUMBER($H41),IFERROR(ROUND(($H41/$F$44)*100,2),""),"")</f>
        <v/>
      </c>
      <c r="J41" s="35" t="str">
        <f t="shared" ref="J41:J43" si="10">I41</f>
        <v/>
      </c>
      <c r="K41" s="97" t="str">
        <f ca="1">IF($H41&lt;&gt;"",IF(OR(COUNTIF(cfecgtpc,"&lt;10")=COUNTA(OFFSET(cfecgtpc,0,-10,4,1)),COUNTIF(cfecgtpc,"&gt;10")=COUNTA(OFFSET(cfecgtpc,0,-10,4,1)),AND($I41&lt;10,$I41&lt;&gt;"",COUNTIF(cfecgtpc,"&gt;10")&lt;&gt;SUM($F$18+$F$27+$F$36+$F$45+$F$54))),"Eligible","Non Eligible"),"")</f>
        <v/>
      </c>
      <c r="L41" s="98"/>
    </row>
    <row r="42" spans="1:16" x14ac:dyDescent="0.25">
      <c r="A42" s="239" t="str">
        <f>$M$4</f>
        <v>CFE-CGT</v>
      </c>
      <c r="B42" s="252"/>
      <c r="C42" s="228"/>
      <c r="D42" s="228"/>
      <c r="E42" s="60"/>
      <c r="F42" s="228"/>
      <c r="G42" s="228"/>
      <c r="H42" s="60"/>
      <c r="I42" s="30" t="str">
        <f t="shared" si="9"/>
        <v/>
      </c>
      <c r="J42" s="35" t="str">
        <f t="shared" si="10"/>
        <v/>
      </c>
      <c r="K42" s="97" t="str">
        <f ca="1">IF($H42&lt;&gt;"",IF(OR(COUNTIF(cfecgtpc,"&lt;10")=COUNTA(OFFSET(cfecgtpc,0,-10,4,1)),COUNTIF(cfecgtpc,"&gt;10")=COUNTA(OFFSET(cfecgtpc,0,-10,4,1)),AND($I42&lt;10,$I42&lt;&gt;"",COUNTIF(cfecgtpc,"&gt;10")&lt;&gt;SUM($F$18+$F$27+$F$36+$F$45+$F$54))),"Eligible","Non Eligible"),"")</f>
        <v/>
      </c>
      <c r="L42" s="98"/>
    </row>
    <row r="43" spans="1:16" ht="15.75" thickBot="1" x14ac:dyDescent="0.3">
      <c r="A43" s="241" t="str">
        <f>$M$4</f>
        <v>CFE-CGT</v>
      </c>
      <c r="B43" s="263"/>
      <c r="C43" s="229"/>
      <c r="D43" s="229"/>
      <c r="E43" s="61"/>
      <c r="F43" s="229"/>
      <c r="G43" s="229"/>
      <c r="H43" s="61"/>
      <c r="I43" s="10" t="str">
        <f t="shared" si="9"/>
        <v/>
      </c>
      <c r="J43" s="42" t="str">
        <f t="shared" si="10"/>
        <v/>
      </c>
      <c r="K43" s="93" t="str">
        <f ca="1">IF($H43&lt;&gt;"",IF(OR(COUNTIF(cfecgtpc,"&lt;10")=COUNTA(OFFSET(cfecgtpc,0,-10,4,1)),COUNTIF(cfecgtpc,"&gt;10")=COUNTA(OFFSET(cfecgtpc,0,-10,4,1)),AND($I43&lt;10,$I43&lt;&gt;"",COUNTIF(cfecgtpc,"&gt;10")&lt;&gt;SUM($F$18+$F$27+$F$36+$F$45+$F$54))),"Eligible","Non Eligible"),"")</f>
        <v/>
      </c>
      <c r="L43" s="94"/>
    </row>
    <row r="44" spans="1:16" x14ac:dyDescent="0.25">
      <c r="A44" s="218" t="str">
        <f>$M$4</f>
        <v>CFE-CGT</v>
      </c>
      <c r="B44" s="219"/>
      <c r="C44" s="230" t="str">
        <f>C17</f>
        <v xml:space="preserve">Nombre de voix obtenues </v>
      </c>
      <c r="D44" s="230"/>
      <c r="E44" s="230"/>
      <c r="F44" s="230">
        <f>SUM(F40:G43)</f>
        <v>0</v>
      </c>
      <c r="G44" s="231"/>
      <c r="H44" s="31"/>
      <c r="J44" s="41"/>
      <c r="K44" s="80" t="str">
        <f ca="1">IF($H44&lt;&gt;"",IF(OR(COUNTIF(cfdtpc,"&lt;10")=COUNTA(OFFSET(cfdtpc,0,-10,4,1)),COUNTIF(cfdtpc,"&gt;10")=COUNTA(OFFSET(cfdtpc,0,-10,4,1)),AND($I44&lt;10,$I44&lt;&gt;"",COUNTIF(cfdtpc,"&gt;10")&lt;&gt;SUM($F$18+$F$27+$F$36+$F$45+$F$54))),"Eligible","Non Eligible"),"")</f>
        <v/>
      </c>
      <c r="L44" s="80"/>
      <c r="M44" s="7"/>
      <c r="N44" s="7"/>
    </row>
    <row r="45" spans="1:16" x14ac:dyDescent="0.25">
      <c r="A45" s="220"/>
      <c r="B45" s="221"/>
      <c r="C45" s="214" t="str">
        <f t="shared" ref="C45:C47" si="11">C18</f>
        <v xml:space="preserve">Nombre de candidats </v>
      </c>
      <c r="D45" s="214"/>
      <c r="E45" s="214"/>
      <c r="F45" s="232"/>
      <c r="G45" s="233"/>
      <c r="H45" s="31"/>
      <c r="J45" s="41"/>
      <c r="K45" s="80" t="str">
        <f ca="1">IF($H45&lt;&gt;"",IF(OR(COUNTIF(cfdtpc,"&lt;10")=COUNTA(OFFSET(cfdtpc,0,-10,4,1)),COUNTIF(cfdtpc,"&gt;10")=COUNTA(OFFSET(cfdtpc,0,-10,4,1)),AND($I45&lt;10,$I45&lt;&gt;"",COUNTIF(cfdtpc,"&gt;10")&lt;&gt;SUM($F$18+$F$27+$F$36+$F$45+$F$54))),"Eligible","Non Eligible"),"")</f>
        <v/>
      </c>
      <c r="L45" s="80"/>
      <c r="M45" s="7"/>
      <c r="N45" s="7"/>
    </row>
    <row r="46" spans="1:16" x14ac:dyDescent="0.25">
      <c r="A46" s="220"/>
      <c r="B46" s="221"/>
      <c r="C46" s="214" t="str">
        <f t="shared" si="11"/>
        <v xml:space="preserve">Moyenne des voix de la liste </v>
      </c>
      <c r="D46" s="214"/>
      <c r="E46" s="214"/>
      <c r="F46" s="214"/>
      <c r="G46" s="215"/>
      <c r="H46" s="75" t="s">
        <v>76</v>
      </c>
      <c r="I46" s="76"/>
      <c r="J46" s="76"/>
      <c r="K46" s="76"/>
      <c r="L46" s="76"/>
      <c r="M46" s="76"/>
      <c r="N46" s="7"/>
    </row>
    <row r="47" spans="1:16" ht="15.75" thickBot="1" x14ac:dyDescent="0.3">
      <c r="A47" s="222"/>
      <c r="B47" s="223"/>
      <c r="C47" s="216" t="str">
        <f t="shared" si="11"/>
        <v xml:space="preserve">Nombre de sièges attribués </v>
      </c>
      <c r="D47" s="216"/>
      <c r="E47" s="216"/>
      <c r="F47" s="216">
        <f>F68+F92+F114+F136</f>
        <v>0</v>
      </c>
      <c r="G47" s="217"/>
      <c r="H47" s="31"/>
      <c r="J47" s="41"/>
      <c r="K47" s="80" t="str">
        <f ca="1">IF($H47&lt;&gt;"",IF(OR(COUNTIF(cfdtpc,"&lt;10")=COUNTA(OFFSET(cfdtpc,0,-10,4,1)),COUNTIF(cfdtpc,"&gt;10")=COUNTA(OFFSET(cfdtpc,0,-10,4,1)),AND($I47&lt;10,$I47&lt;&gt;"",COUNTIF(cfdtpc,"&gt;10")&lt;&gt;SUM($F$18+$F$27+$F$36+$F$45+$F$54))),"Eligible","Non Eligible"),"")</f>
        <v/>
      </c>
      <c r="L47" s="80"/>
      <c r="M47" s="7"/>
      <c r="N47" s="7"/>
    </row>
    <row r="48" spans="1:16" ht="15.75" thickBot="1" x14ac:dyDescent="0.3">
      <c r="A48" s="13"/>
      <c r="H48" s="31"/>
      <c r="J48" s="41"/>
      <c r="K48" s="80" t="str">
        <f ca="1">IF($H48&lt;&gt;"",IF(OR(COUNTIF(cfdtpc,"&lt;10")=COUNTA(OFFSET(cfdtpc,0,-10,4,1)),COUNTIF(cfdtpc,"&gt;10")=COUNTA(OFFSET(cfdtpc,0,-10,4,1)),AND($I48&lt;10,$I48&lt;&gt;"",COUNTIF(cfdtpc,"&gt;10")&lt;&gt;SUM($F$18+$F$27+$F$36+$F$45+$F$54))),"Eligible","Non Eligible"),"")</f>
        <v/>
      </c>
      <c r="L48" s="80"/>
      <c r="M48" s="7"/>
      <c r="N48" s="7"/>
    </row>
    <row r="49" spans="1:13" x14ac:dyDescent="0.25">
      <c r="A49" s="237" t="str">
        <f>$N$4</f>
        <v>CFTC</v>
      </c>
      <c r="B49" s="238"/>
      <c r="C49" s="234"/>
      <c r="D49" s="227"/>
      <c r="E49" s="63"/>
      <c r="F49" s="227"/>
      <c r="G49" s="227"/>
      <c r="H49" s="63"/>
      <c r="I49" s="9" t="str">
        <f>IF(ISNUMBER($H49),IFERROR(ROUND(($H49/$F$53)*100,2),""),"")</f>
        <v/>
      </c>
      <c r="J49" s="44" t="str">
        <f>I49</f>
        <v/>
      </c>
      <c r="K49" s="89" t="str">
        <f ca="1">IF($H49&lt;&gt;"",IF(OR(COUNTIF(cftcpc,"&lt;10")=COUNTA(OFFSET(cftcpc,0,-10,4,1)),COUNTIF(cftcpc,"&gt;10")=COUNTA(OFFSET(cftcpc,0,-10,4,1)),AND($I49&lt;10,$I49&lt;&gt;"",COUNTIF(cftcpc,"&gt;10")&lt;&gt;SUM($F$18+$F$27+$F$36+$F$45+$F$54))),"Eligible","Non Eligible"),"")</f>
        <v/>
      </c>
      <c r="L49" s="90"/>
    </row>
    <row r="50" spans="1:13" x14ac:dyDescent="0.25">
      <c r="A50" s="239" t="str">
        <f>$N$4</f>
        <v>CFTC</v>
      </c>
      <c r="B50" s="240"/>
      <c r="C50" s="235"/>
      <c r="D50" s="228"/>
      <c r="E50" s="60"/>
      <c r="F50" s="228"/>
      <c r="G50" s="228"/>
      <c r="H50" s="60"/>
      <c r="I50" s="30" t="str">
        <f t="shared" ref="I50:I52" si="12">IF(ISNUMBER($H50),IFERROR(ROUND(($H50/$F$53)*100,2),""),"")</f>
        <v/>
      </c>
      <c r="J50" s="35" t="str">
        <f t="shared" ref="J50:J52" si="13">I50</f>
        <v/>
      </c>
      <c r="K50" s="91" t="str">
        <f ca="1">IF($H50&lt;&gt;"",IF(OR(COUNTIF(cftcpc,"&lt;10")=COUNTA(OFFSET(cftcpc,0,-10,4,1)),COUNTIF(cftcpc,"&gt;10")=COUNTA(OFFSET(cftcpc,0,-10,4,1)),AND($I50&lt;10,$I50&lt;&gt;"",COUNTIF(cftcpc,"&gt;10")&lt;&gt;SUM($F$18+$F$27+$F$36+$F$45+$F$54))),"Eligible","Non Eligible"),"")</f>
        <v/>
      </c>
      <c r="L50" s="92"/>
    </row>
    <row r="51" spans="1:13" x14ac:dyDescent="0.25">
      <c r="A51" s="239" t="str">
        <f>$N$4</f>
        <v>CFTC</v>
      </c>
      <c r="B51" s="240"/>
      <c r="C51" s="235"/>
      <c r="D51" s="228"/>
      <c r="E51" s="60"/>
      <c r="F51" s="228"/>
      <c r="G51" s="228"/>
      <c r="H51" s="60"/>
      <c r="I51" s="30" t="str">
        <f t="shared" si="12"/>
        <v/>
      </c>
      <c r="J51" s="35" t="str">
        <f t="shared" si="13"/>
        <v/>
      </c>
      <c r="K51" s="91" t="str">
        <f ca="1">IF($H51&lt;&gt;"",IF(OR(COUNTIF(cftcpc,"&lt;10")=COUNTA(OFFSET(cftcpc,0,-10,4,1)),COUNTIF(cftcpc,"&gt;10")=COUNTA(OFFSET(cftcpc,0,-10,4,1)),AND($I51&lt;10,$I51&lt;&gt;"",COUNTIF(cftcpc,"&gt;10")&lt;&gt;SUM($F$18+$F$27+$F$36+$F$45+$F$54))),"Eligible","Non Eligible"),"")</f>
        <v/>
      </c>
      <c r="L51" s="92"/>
    </row>
    <row r="52" spans="1:13" ht="15.75" thickBot="1" x14ac:dyDescent="0.3">
      <c r="A52" s="241" t="str">
        <f>$N$4</f>
        <v>CFTC</v>
      </c>
      <c r="B52" s="242"/>
      <c r="C52" s="236"/>
      <c r="D52" s="229"/>
      <c r="E52" s="61"/>
      <c r="F52" s="229"/>
      <c r="G52" s="229"/>
      <c r="H52" s="61"/>
      <c r="I52" s="10" t="str">
        <f t="shared" si="12"/>
        <v/>
      </c>
      <c r="J52" s="42" t="str">
        <f t="shared" si="13"/>
        <v/>
      </c>
      <c r="K52" s="93" t="str">
        <f ca="1">IF($H52&lt;&gt;"",IF(OR(COUNTIF(cftcpc,"&lt;10")=COUNTA(OFFSET(cftcpc,0,-10,4,1)),COUNTIF(cftcpc,"&gt;10")=COUNTA(OFFSET(cftcpc,0,-10,4,1)),AND($I52&lt;10,$I52&lt;&gt;"",COUNTIF(cftcpc,"&gt;10")&lt;&gt;SUM($F$18+$F$27+$F$36+$F$45+$F$54))),"Eligible","Non Eligible"),"")</f>
        <v/>
      </c>
      <c r="L52" s="94"/>
    </row>
    <row r="53" spans="1:13" x14ac:dyDescent="0.25">
      <c r="A53" s="218" t="str">
        <f>$N$4</f>
        <v>CFTC</v>
      </c>
      <c r="B53" s="219"/>
      <c r="C53" s="230" t="str">
        <f>C17</f>
        <v xml:space="preserve">Nombre de voix obtenues </v>
      </c>
      <c r="D53" s="230"/>
      <c r="E53" s="230"/>
      <c r="F53" s="230">
        <f>SUM(F49:G52)</f>
        <v>0</v>
      </c>
      <c r="G53" s="231"/>
      <c r="H53" s="2"/>
      <c r="I53" s="2"/>
      <c r="J53" s="2"/>
    </row>
    <row r="54" spans="1:13" x14ac:dyDescent="0.25">
      <c r="A54" s="220"/>
      <c r="B54" s="221"/>
      <c r="C54" s="214" t="str">
        <f t="shared" ref="C54:C56" si="14">C18</f>
        <v xml:space="preserve">Nombre de candidats </v>
      </c>
      <c r="D54" s="214"/>
      <c r="E54" s="214"/>
      <c r="F54" s="232"/>
      <c r="G54" s="233"/>
      <c r="H54" s="2"/>
      <c r="I54" s="2"/>
      <c r="J54" s="2"/>
    </row>
    <row r="55" spans="1:13" x14ac:dyDescent="0.25">
      <c r="A55" s="220"/>
      <c r="B55" s="221"/>
      <c r="C55" s="214" t="str">
        <f t="shared" si="14"/>
        <v xml:space="preserve">Moyenne des voix de la liste </v>
      </c>
      <c r="D55" s="214"/>
      <c r="E55" s="214"/>
      <c r="F55" s="214"/>
      <c r="G55" s="215"/>
      <c r="H55" s="75" t="s">
        <v>76</v>
      </c>
      <c r="I55" s="76"/>
      <c r="J55" s="76"/>
      <c r="K55" s="76"/>
      <c r="L55" s="76"/>
      <c r="M55" s="76"/>
    </row>
    <row r="56" spans="1:13" ht="15.75" thickBot="1" x14ac:dyDescent="0.3">
      <c r="A56" s="222"/>
      <c r="B56" s="223"/>
      <c r="C56" s="216" t="str">
        <f t="shared" si="14"/>
        <v xml:space="preserve">Nombre de sièges attribués </v>
      </c>
      <c r="D56" s="216"/>
      <c r="E56" s="216"/>
      <c r="F56" s="216">
        <f>F69+F93+F115+F137</f>
        <v>0</v>
      </c>
      <c r="G56" s="217"/>
      <c r="H56" s="2"/>
      <c r="I56" s="2"/>
      <c r="J56" s="2"/>
    </row>
    <row r="57" spans="1:13" ht="15.75" thickBot="1" x14ac:dyDescent="0.3"/>
    <row r="58" spans="1:13" ht="16.5" thickBot="1" x14ac:dyDescent="0.3">
      <c r="A58" s="224" t="s">
        <v>36</v>
      </c>
      <c r="B58" s="225"/>
      <c r="C58" s="225"/>
      <c r="D58" s="226"/>
      <c r="F58" s="14">
        <f>SUM(F17+F26+F35+F44+F53)</f>
        <v>195</v>
      </c>
    </row>
    <row r="59" spans="1:13" ht="15.75" thickBot="1" x14ac:dyDescent="0.3"/>
    <row r="60" spans="1:13" ht="16.5" thickBot="1" x14ac:dyDescent="0.3">
      <c r="A60" s="224" t="s">
        <v>37</v>
      </c>
      <c r="B60" s="225"/>
      <c r="C60" s="225"/>
      <c r="D60" s="226"/>
      <c r="F60" s="14">
        <f>ROUND(F10/F4,2)</f>
        <v>25.33</v>
      </c>
    </row>
    <row r="61" spans="1:13" ht="15.75" thickBot="1" x14ac:dyDescent="0.3">
      <c r="A61" s="131"/>
      <c r="B61" s="131"/>
      <c r="C61" s="131"/>
      <c r="D61" s="131"/>
    </row>
    <row r="62" spans="1:13" ht="19.5" thickBot="1" x14ac:dyDescent="0.35">
      <c r="A62" s="188" t="s">
        <v>38</v>
      </c>
      <c r="B62" s="189"/>
      <c r="C62" s="189"/>
      <c r="D62" s="189"/>
      <c r="E62" s="189"/>
      <c r="F62" s="189"/>
      <c r="G62" s="189"/>
      <c r="H62" s="189"/>
      <c r="I62" s="190"/>
    </row>
    <row r="63" spans="1:13" x14ac:dyDescent="0.25">
      <c r="A63" s="210" t="s">
        <v>39</v>
      </c>
      <c r="B63" s="210"/>
      <c r="C63" s="210"/>
      <c r="D63" s="210"/>
      <c r="F63" s="212" t="s">
        <v>40</v>
      </c>
      <c r="G63" s="212"/>
      <c r="H63" s="212"/>
      <c r="I63" s="212"/>
    </row>
    <row r="64" spans="1:13" ht="15.75" thickBot="1" x14ac:dyDescent="0.3">
      <c r="A64" s="211"/>
      <c r="B64" s="211"/>
      <c r="C64" s="211"/>
      <c r="D64" s="211"/>
      <c r="F64" s="213"/>
      <c r="G64" s="213"/>
      <c r="H64" s="213"/>
      <c r="I64" s="213"/>
    </row>
    <row r="65" spans="1:20" ht="15.75" thickBot="1" x14ac:dyDescent="0.3">
      <c r="A65" s="192" t="str">
        <f>$M$3</f>
        <v xml:space="preserve">CFDT </v>
      </c>
      <c r="B65" s="192"/>
      <c r="C65" s="203"/>
      <c r="D65" s="15">
        <f>ROUND($F$19/$F$60,2)</f>
        <v>1.26</v>
      </c>
      <c r="F65" s="204">
        <f>IF(D65&gt;=1,ROUNDDOWN(D65,),IF(D65&lt;1,"0"))</f>
        <v>1</v>
      </c>
      <c r="G65" s="205"/>
      <c r="H65" s="205"/>
      <c r="I65" s="206"/>
      <c r="K65" s="194" t="s">
        <v>44</v>
      </c>
      <c r="L65" s="195"/>
      <c r="M65" s="200"/>
      <c r="N65" s="201"/>
      <c r="O65" s="201"/>
      <c r="P65" s="201"/>
      <c r="Q65" s="201"/>
      <c r="R65" s="201"/>
      <c r="S65" s="201"/>
      <c r="T65" s="202"/>
    </row>
    <row r="66" spans="1:20" ht="15.75" thickBot="1" x14ac:dyDescent="0.3">
      <c r="A66" s="192" t="str">
        <f>$N$3</f>
        <v xml:space="preserve">CGT </v>
      </c>
      <c r="B66" s="192"/>
      <c r="C66" s="203"/>
      <c r="D66" s="15">
        <f>ROUND($F$28/$F$60,2)</f>
        <v>0.65</v>
      </c>
      <c r="F66" s="204" t="str">
        <f t="shared" ref="F66:F69" si="15">IF(D66&gt;=1,ROUNDDOWN(D66,),IF(D66&lt;1,"0"))</f>
        <v>0</v>
      </c>
      <c r="G66" s="205"/>
      <c r="H66" s="205"/>
      <c r="I66" s="206"/>
      <c r="K66" s="196"/>
      <c r="L66" s="197"/>
      <c r="M66" s="191"/>
      <c r="N66" s="192"/>
      <c r="O66" s="192"/>
      <c r="P66" s="192"/>
      <c r="Q66" s="192"/>
      <c r="R66" s="192"/>
      <c r="S66" s="192"/>
      <c r="T66" s="193"/>
    </row>
    <row r="67" spans="1:20" ht="15.75" thickBot="1" x14ac:dyDescent="0.3">
      <c r="A67" s="192" t="str">
        <f>$O$3</f>
        <v xml:space="preserve">FO </v>
      </c>
      <c r="B67" s="192"/>
      <c r="C67" s="203"/>
      <c r="D67" s="15">
        <f>ROUND($F$37/$F$60,2)</f>
        <v>0.87</v>
      </c>
      <c r="F67" s="204" t="str">
        <f t="shared" si="15"/>
        <v>0</v>
      </c>
      <c r="G67" s="205"/>
      <c r="H67" s="205"/>
      <c r="I67" s="206"/>
      <c r="K67" s="196"/>
      <c r="L67" s="197"/>
      <c r="M67" s="191"/>
      <c r="N67" s="192"/>
      <c r="O67" s="192"/>
      <c r="P67" s="192"/>
      <c r="Q67" s="192"/>
      <c r="R67" s="192"/>
      <c r="S67" s="192"/>
      <c r="T67" s="193"/>
    </row>
    <row r="68" spans="1:20" ht="15.75" thickBot="1" x14ac:dyDescent="0.3">
      <c r="A68" s="192" t="str">
        <f>$M$4</f>
        <v>CFE-CGT</v>
      </c>
      <c r="B68" s="192"/>
      <c r="C68" s="203"/>
      <c r="D68" s="15">
        <f>ROUND($F$46/$F$60,2)</f>
        <v>0</v>
      </c>
      <c r="F68" s="204" t="str">
        <f t="shared" si="15"/>
        <v>0</v>
      </c>
      <c r="G68" s="205"/>
      <c r="H68" s="205"/>
      <c r="I68" s="206"/>
      <c r="K68" s="196"/>
      <c r="L68" s="197"/>
      <c r="M68" s="191"/>
      <c r="N68" s="192"/>
      <c r="O68" s="192"/>
      <c r="P68" s="192"/>
      <c r="Q68" s="192"/>
      <c r="R68" s="192"/>
      <c r="S68" s="192"/>
      <c r="T68" s="193"/>
    </row>
    <row r="69" spans="1:20" ht="15.75" thickBot="1" x14ac:dyDescent="0.3">
      <c r="A69" s="192" t="str">
        <f>$N$4</f>
        <v>CFTC</v>
      </c>
      <c r="B69" s="192"/>
      <c r="C69" s="203"/>
      <c r="D69" s="21">
        <f>ROUND($F$55/$F$60,2)</f>
        <v>0</v>
      </c>
      <c r="F69" s="207" t="str">
        <f t="shared" si="15"/>
        <v>0</v>
      </c>
      <c r="G69" s="208"/>
      <c r="H69" s="208"/>
      <c r="I69" s="209"/>
      <c r="K69" s="198"/>
      <c r="L69" s="199"/>
      <c r="M69" s="182"/>
      <c r="N69" s="183"/>
      <c r="O69" s="183"/>
      <c r="P69" s="183"/>
      <c r="Q69" s="183"/>
      <c r="R69" s="183"/>
      <c r="S69" s="183"/>
      <c r="T69" s="184"/>
    </row>
    <row r="71" spans="1:20" ht="15.75" x14ac:dyDescent="0.25">
      <c r="A71" s="185" t="s">
        <v>42</v>
      </c>
      <c r="B71" s="186"/>
      <c r="C71" s="186"/>
      <c r="D71" s="186"/>
      <c r="E71" s="186"/>
      <c r="F71" s="186"/>
      <c r="G71" s="187"/>
      <c r="I71" s="16">
        <f>F4-SUM(F65:I69)</f>
        <v>2</v>
      </c>
    </row>
    <row r="72" spans="1:20" ht="15.75" thickBot="1" x14ac:dyDescent="0.3"/>
    <row r="73" spans="1:20" ht="19.5" thickBot="1" x14ac:dyDescent="0.35">
      <c r="A73" s="188" t="s">
        <v>43</v>
      </c>
      <c r="B73" s="189"/>
      <c r="C73" s="189"/>
      <c r="D73" s="189"/>
      <c r="E73" s="189"/>
      <c r="F73" s="189"/>
      <c r="G73" s="189"/>
      <c r="H73" s="189"/>
      <c r="I73" s="190"/>
    </row>
    <row r="75" spans="1:20" ht="15.75" x14ac:dyDescent="0.25">
      <c r="A75" s="178" t="s">
        <v>45</v>
      </c>
      <c r="B75" s="178"/>
      <c r="C75" s="178"/>
      <c r="D75" s="178"/>
      <c r="E75" s="178"/>
      <c r="F75" s="178"/>
      <c r="G75" s="178"/>
      <c r="H75" s="178"/>
      <c r="I75" s="178"/>
      <c r="J75" s="20"/>
      <c r="K75" s="20"/>
      <c r="L75" s="20"/>
    </row>
    <row r="76" spans="1:20" ht="15.75" thickBot="1" x14ac:dyDescent="0.3"/>
    <row r="77" spans="1:20" ht="30" customHeight="1" thickBot="1" x14ac:dyDescent="0.3">
      <c r="C77" s="23" t="s">
        <v>49</v>
      </c>
      <c r="D77" s="179" t="s">
        <v>46</v>
      </c>
      <c r="E77" s="179"/>
      <c r="F77" s="180" t="s">
        <v>47</v>
      </c>
      <c r="G77" s="180"/>
      <c r="H77" s="179" t="s">
        <v>48</v>
      </c>
      <c r="I77" s="181"/>
    </row>
    <row r="78" spans="1:20" x14ac:dyDescent="0.25">
      <c r="A78" s="17" t="str">
        <f>$M$3</f>
        <v xml:space="preserve">CFDT </v>
      </c>
      <c r="C78" s="24">
        <f>F19</f>
        <v>32</v>
      </c>
      <c r="D78" s="85">
        <f>F65</f>
        <v>1</v>
      </c>
      <c r="E78" s="85"/>
      <c r="F78" s="177">
        <v>1</v>
      </c>
      <c r="G78" s="177"/>
      <c r="H78" s="85">
        <f>ROUND(C78/(D78+F78),2)</f>
        <v>16</v>
      </c>
      <c r="I78" s="86"/>
    </row>
    <row r="79" spans="1:20" x14ac:dyDescent="0.25">
      <c r="A79" s="18" t="str">
        <f>$N$3</f>
        <v xml:space="preserve">CGT </v>
      </c>
      <c r="C79" s="25">
        <f>F28</f>
        <v>16.5</v>
      </c>
      <c r="D79" s="91" t="str">
        <f t="shared" ref="D79:D82" si="16">F66</f>
        <v>0</v>
      </c>
      <c r="E79" s="91"/>
      <c r="F79" s="109">
        <v>1</v>
      </c>
      <c r="G79" s="109"/>
      <c r="H79" s="91">
        <f t="shared" ref="H79:H82" si="17">ROUND(C79/(D79+F79),2)</f>
        <v>16.5</v>
      </c>
      <c r="I79" s="92"/>
    </row>
    <row r="80" spans="1:20" x14ac:dyDescent="0.25">
      <c r="A80" s="18" t="str">
        <f>$O$3</f>
        <v xml:space="preserve">FO </v>
      </c>
      <c r="C80" s="25">
        <f>F37</f>
        <v>22</v>
      </c>
      <c r="D80" s="91" t="str">
        <f t="shared" si="16"/>
        <v>0</v>
      </c>
      <c r="E80" s="91"/>
      <c r="F80" s="109">
        <v>1</v>
      </c>
      <c r="G80" s="109"/>
      <c r="H80" s="91">
        <f t="shared" si="17"/>
        <v>22</v>
      </c>
      <c r="I80" s="92"/>
    </row>
    <row r="81" spans="1:15" x14ac:dyDescent="0.25">
      <c r="A81" s="18" t="str">
        <f>$M$4</f>
        <v>CFE-CGT</v>
      </c>
      <c r="C81" s="25">
        <f>F46</f>
        <v>0</v>
      </c>
      <c r="D81" s="91" t="str">
        <f t="shared" si="16"/>
        <v>0</v>
      </c>
      <c r="E81" s="91"/>
      <c r="F81" s="109">
        <v>1</v>
      </c>
      <c r="G81" s="109"/>
      <c r="H81" s="91">
        <f t="shared" si="17"/>
        <v>0</v>
      </c>
      <c r="I81" s="92"/>
    </row>
    <row r="82" spans="1:15" ht="15.75" thickBot="1" x14ac:dyDescent="0.3">
      <c r="A82" s="19" t="str">
        <f>$N$4</f>
        <v>CFTC</v>
      </c>
      <c r="C82" s="26">
        <f>F55</f>
        <v>0</v>
      </c>
      <c r="D82" s="93" t="str">
        <f t="shared" si="16"/>
        <v>0</v>
      </c>
      <c r="E82" s="93"/>
      <c r="F82" s="112">
        <v>1</v>
      </c>
      <c r="G82" s="112"/>
      <c r="H82" s="93">
        <f t="shared" si="17"/>
        <v>0</v>
      </c>
      <c r="I82" s="94"/>
    </row>
    <row r="83" spans="1:15" ht="15.75" thickBot="1" x14ac:dyDescent="0.3"/>
    <row r="84" spans="1:15" ht="16.5" thickBot="1" x14ac:dyDescent="0.3">
      <c r="A84" s="99" t="s">
        <v>50</v>
      </c>
      <c r="B84" s="99"/>
      <c r="C84" s="99"/>
      <c r="D84" s="99"/>
      <c r="E84" s="99"/>
      <c r="F84" s="99"/>
      <c r="G84" s="100"/>
      <c r="H84" s="101" t="str">
        <f>IF(H78=MAXA(H78:I82),A78,IF(H79=MAXA(H78:H82),A79,IF(H80=MAXA(H78:H82),A80,IF(H81=MAXA(H78:H82),A81,IF(H82=MAXA(H78:H82),A82,0)))))</f>
        <v xml:space="preserve">FO </v>
      </c>
      <c r="I84" s="102"/>
      <c r="K84" s="103" t="s">
        <v>41</v>
      </c>
      <c r="L84" s="104"/>
      <c r="M84" s="105"/>
      <c r="N84" s="106"/>
      <c r="O84" s="107"/>
    </row>
    <row r="86" spans="1:15" ht="15.75" thickBot="1" x14ac:dyDescent="0.3">
      <c r="A86" s="125" t="s">
        <v>56</v>
      </c>
      <c r="B86" s="125"/>
      <c r="C86" s="170"/>
      <c r="D86" s="170"/>
      <c r="E86" s="170"/>
      <c r="F86" s="170"/>
      <c r="G86" s="170"/>
      <c r="H86" s="170"/>
      <c r="I86" s="170"/>
    </row>
    <row r="87" spans="1:15" ht="30" customHeight="1" x14ac:dyDescent="0.25">
      <c r="C87" s="156" t="s">
        <v>51</v>
      </c>
      <c r="D87" s="171" t="s">
        <v>46</v>
      </c>
      <c r="E87" s="172"/>
      <c r="F87" s="164" t="s">
        <v>53</v>
      </c>
      <c r="G87" s="165"/>
      <c r="H87" s="173" t="s">
        <v>57</v>
      </c>
      <c r="I87" s="174"/>
    </row>
    <row r="88" spans="1:15" ht="15" customHeight="1" thickBot="1" x14ac:dyDescent="0.3">
      <c r="C88" s="157"/>
      <c r="D88" s="158" t="s">
        <v>52</v>
      </c>
      <c r="E88" s="159"/>
      <c r="F88" s="160" t="s">
        <v>55</v>
      </c>
      <c r="G88" s="161"/>
      <c r="H88" s="162" t="s">
        <v>54</v>
      </c>
      <c r="I88" s="163"/>
    </row>
    <row r="89" spans="1:15" x14ac:dyDescent="0.25">
      <c r="A89" s="17" t="str">
        <f>$M$3</f>
        <v xml:space="preserve">CFDT </v>
      </c>
      <c r="C89" s="27">
        <f>F19</f>
        <v>32</v>
      </c>
      <c r="D89" s="91">
        <f>F65</f>
        <v>1</v>
      </c>
      <c r="E89" s="91"/>
      <c r="F89" s="166">
        <f>IF(H78=MAXA(H$78:I$82),1,0)</f>
        <v>0</v>
      </c>
      <c r="G89" s="167"/>
      <c r="H89" s="175">
        <f>D89+F89</f>
        <v>1</v>
      </c>
      <c r="I89" s="176"/>
    </row>
    <row r="90" spans="1:15" x14ac:dyDescent="0.25">
      <c r="A90" s="18" t="str">
        <f>$N$3</f>
        <v xml:space="preserve">CGT </v>
      </c>
      <c r="C90" s="28">
        <f>F28</f>
        <v>16.5</v>
      </c>
      <c r="D90" s="91" t="str">
        <f t="shared" ref="D90:D93" si="18">F66</f>
        <v>0</v>
      </c>
      <c r="E90" s="91"/>
      <c r="F90" s="166">
        <f t="shared" ref="F90:F93" si="19">IF(H79=MAXA(H$78:I$82),1,0)</f>
        <v>0</v>
      </c>
      <c r="G90" s="167"/>
      <c r="H90" s="175">
        <f t="shared" ref="H90:H93" si="20">D90+F90</f>
        <v>0</v>
      </c>
      <c r="I90" s="176"/>
    </row>
    <row r="91" spans="1:15" x14ac:dyDescent="0.25">
      <c r="A91" s="18" t="str">
        <f>$O$3</f>
        <v xml:space="preserve">FO </v>
      </c>
      <c r="C91" s="28">
        <f>F37</f>
        <v>22</v>
      </c>
      <c r="D91" s="91" t="str">
        <f t="shared" si="18"/>
        <v>0</v>
      </c>
      <c r="E91" s="91"/>
      <c r="F91" s="166">
        <f t="shared" si="19"/>
        <v>1</v>
      </c>
      <c r="G91" s="167"/>
      <c r="H91" s="175">
        <f t="shared" si="20"/>
        <v>1</v>
      </c>
      <c r="I91" s="176"/>
    </row>
    <row r="92" spans="1:15" x14ac:dyDescent="0.25">
      <c r="A92" s="18" t="str">
        <f>$M$4</f>
        <v>CFE-CGT</v>
      </c>
      <c r="C92" s="28">
        <f>F46</f>
        <v>0</v>
      </c>
      <c r="D92" s="91" t="str">
        <f t="shared" si="18"/>
        <v>0</v>
      </c>
      <c r="E92" s="91"/>
      <c r="F92" s="166">
        <f t="shared" si="19"/>
        <v>0</v>
      </c>
      <c r="G92" s="167"/>
      <c r="H92" s="175">
        <f t="shared" si="20"/>
        <v>0</v>
      </c>
      <c r="I92" s="176"/>
    </row>
    <row r="93" spans="1:15" ht="15.75" thickBot="1" x14ac:dyDescent="0.3">
      <c r="A93" s="19" t="str">
        <f>$N$4</f>
        <v>CFTC</v>
      </c>
      <c r="C93" s="29">
        <f>F55</f>
        <v>0</v>
      </c>
      <c r="D93" s="93" t="str">
        <f t="shared" si="18"/>
        <v>0</v>
      </c>
      <c r="E93" s="93"/>
      <c r="F93" s="168">
        <f t="shared" si="19"/>
        <v>0</v>
      </c>
      <c r="G93" s="169"/>
      <c r="H93" s="154">
        <f t="shared" si="20"/>
        <v>0</v>
      </c>
      <c r="I93" s="155"/>
    </row>
    <row r="95" spans="1:15" ht="15.75" x14ac:dyDescent="0.25">
      <c r="A95" s="82" t="s">
        <v>58</v>
      </c>
      <c r="B95" s="82"/>
      <c r="C95" s="82"/>
      <c r="D95" s="82"/>
      <c r="E95" s="82"/>
      <c r="F95" s="82"/>
      <c r="G95" s="82"/>
      <c r="I95" s="16">
        <f>F4-SUM(H89:I93)</f>
        <v>1</v>
      </c>
    </row>
    <row r="97" spans="1:15" ht="15.75" x14ac:dyDescent="0.25">
      <c r="A97" s="118" t="s">
        <v>59</v>
      </c>
      <c r="B97" s="118"/>
      <c r="C97" s="118"/>
      <c r="D97" s="118"/>
      <c r="E97" s="118"/>
      <c r="F97" s="118"/>
      <c r="G97" s="118"/>
      <c r="H97" s="118"/>
      <c r="I97" s="118"/>
    </row>
    <row r="98" spans="1:15" ht="15.75" thickBot="1" x14ac:dyDescent="0.3"/>
    <row r="99" spans="1:15" ht="30" customHeight="1" thickBot="1" x14ac:dyDescent="0.3">
      <c r="C99" s="53" t="s">
        <v>60</v>
      </c>
      <c r="D99" s="151" t="s">
        <v>46</v>
      </c>
      <c r="E99" s="152"/>
      <c r="F99" s="145" t="s">
        <v>47</v>
      </c>
      <c r="G99" s="146"/>
      <c r="H99" s="151" t="s">
        <v>48</v>
      </c>
      <c r="I99" s="153"/>
    </row>
    <row r="100" spans="1:15" x14ac:dyDescent="0.25">
      <c r="A100" s="50" t="str">
        <f>$M$3</f>
        <v xml:space="preserve">CFDT </v>
      </c>
      <c r="C100" s="28">
        <f>F19</f>
        <v>32</v>
      </c>
      <c r="D100" s="133">
        <f>H89</f>
        <v>1</v>
      </c>
      <c r="E100" s="143"/>
      <c r="F100" s="147">
        <v>1</v>
      </c>
      <c r="G100" s="148"/>
      <c r="H100" s="133">
        <f>ROUND(C100/(D100+F100),2)</f>
        <v>16</v>
      </c>
      <c r="I100" s="134"/>
    </row>
    <row r="101" spans="1:15" x14ac:dyDescent="0.25">
      <c r="A101" s="51" t="str">
        <f>$N$3</f>
        <v xml:space="preserve">CGT </v>
      </c>
      <c r="C101" s="28">
        <f>F28</f>
        <v>16.5</v>
      </c>
      <c r="D101" s="133">
        <f t="shared" ref="D101:D104" si="21">H90</f>
        <v>0</v>
      </c>
      <c r="E101" s="143"/>
      <c r="F101" s="147">
        <v>1</v>
      </c>
      <c r="G101" s="148"/>
      <c r="H101" s="133">
        <f t="shared" ref="H101:H104" si="22">ROUND(C101/(D101+F101),2)</f>
        <v>16.5</v>
      </c>
      <c r="I101" s="134"/>
    </row>
    <row r="102" spans="1:15" x14ac:dyDescent="0.25">
      <c r="A102" s="51" t="str">
        <f>$O$3</f>
        <v xml:space="preserve">FO </v>
      </c>
      <c r="C102" s="28">
        <f>F37</f>
        <v>22</v>
      </c>
      <c r="D102" s="133">
        <f t="shared" si="21"/>
        <v>1</v>
      </c>
      <c r="E102" s="143"/>
      <c r="F102" s="147">
        <v>1</v>
      </c>
      <c r="G102" s="148"/>
      <c r="H102" s="133">
        <f t="shared" si="22"/>
        <v>11</v>
      </c>
      <c r="I102" s="134"/>
    </row>
    <row r="103" spans="1:15" x14ac:dyDescent="0.25">
      <c r="A103" s="51" t="str">
        <f>$M$4</f>
        <v>CFE-CGT</v>
      </c>
      <c r="C103" s="28">
        <f>F46</f>
        <v>0</v>
      </c>
      <c r="D103" s="133">
        <f t="shared" si="21"/>
        <v>0</v>
      </c>
      <c r="E103" s="143"/>
      <c r="F103" s="147">
        <v>1</v>
      </c>
      <c r="G103" s="148"/>
      <c r="H103" s="133">
        <f t="shared" si="22"/>
        <v>0</v>
      </c>
      <c r="I103" s="134"/>
    </row>
    <row r="104" spans="1:15" ht="15.75" thickBot="1" x14ac:dyDescent="0.3">
      <c r="A104" s="52" t="str">
        <f>$N$4</f>
        <v>CFTC</v>
      </c>
      <c r="C104" s="29">
        <f>F55</f>
        <v>0</v>
      </c>
      <c r="D104" s="135">
        <f t="shared" si="21"/>
        <v>0</v>
      </c>
      <c r="E104" s="144"/>
      <c r="F104" s="149">
        <v>1</v>
      </c>
      <c r="G104" s="150"/>
      <c r="H104" s="135">
        <f t="shared" si="22"/>
        <v>0</v>
      </c>
      <c r="I104" s="136"/>
    </row>
    <row r="105" spans="1:15" ht="15.75" thickBot="1" x14ac:dyDescent="0.3"/>
    <row r="106" spans="1:15" ht="16.5" thickBot="1" x14ac:dyDescent="0.3">
      <c r="A106" s="99" t="s">
        <v>50</v>
      </c>
      <c r="B106" s="99"/>
      <c r="C106" s="99"/>
      <c r="D106" s="99"/>
      <c r="E106" s="99"/>
      <c r="F106" s="99"/>
      <c r="G106" s="100"/>
      <c r="H106" s="101" t="str">
        <f>IF(H100=MAXA(H100:I104),A100,IF(H101=MAXA(H100:I104),A101,IF(H102=MAXA(H100:I104),A102,IF(H103=MAXA(H100:I104),A103,IF(H104=MAXA(H100:I104),A104,"0")))))</f>
        <v xml:space="preserve">CGT </v>
      </c>
      <c r="I106" s="102"/>
      <c r="K106" s="141" t="s">
        <v>41</v>
      </c>
      <c r="L106" s="142"/>
      <c r="M106" s="105"/>
      <c r="N106" s="106"/>
      <c r="O106" s="107"/>
    </row>
    <row r="107" spans="1:15" x14ac:dyDescent="0.25">
      <c r="D107" s="22"/>
    </row>
    <row r="108" spans="1:15" ht="16.5" thickBot="1" x14ac:dyDescent="0.3">
      <c r="A108" s="125" t="s">
        <v>61</v>
      </c>
      <c r="B108" s="126"/>
      <c r="C108" s="127"/>
      <c r="D108" s="127"/>
      <c r="E108" s="127"/>
      <c r="F108" s="127"/>
      <c r="G108" s="127"/>
      <c r="H108" s="127"/>
      <c r="I108" s="127"/>
    </row>
    <row r="109" spans="1:15" ht="30" customHeight="1" x14ac:dyDescent="0.25">
      <c r="B109" s="130"/>
      <c r="C109" s="128" t="s">
        <v>62</v>
      </c>
      <c r="D109" s="119" t="s">
        <v>46</v>
      </c>
      <c r="E109" s="119"/>
      <c r="F109" s="120" t="s">
        <v>69</v>
      </c>
      <c r="G109" s="120"/>
      <c r="H109" s="137" t="s">
        <v>63</v>
      </c>
      <c r="I109" s="138"/>
    </row>
    <row r="110" spans="1:15" ht="15.75" thickBot="1" x14ac:dyDescent="0.3">
      <c r="B110" s="131"/>
      <c r="C110" s="129"/>
      <c r="D110" s="132" t="s">
        <v>54</v>
      </c>
      <c r="E110" s="132"/>
      <c r="F110" s="122" t="s">
        <v>64</v>
      </c>
      <c r="G110" s="122"/>
      <c r="H110" s="139" t="s">
        <v>65</v>
      </c>
      <c r="I110" s="140"/>
    </row>
    <row r="111" spans="1:15" x14ac:dyDescent="0.25">
      <c r="A111" s="50" t="str">
        <f>$M$3</f>
        <v xml:space="preserve">CFDT </v>
      </c>
      <c r="C111" s="28">
        <f>F19</f>
        <v>32</v>
      </c>
      <c r="D111" s="91">
        <f>H89</f>
        <v>1</v>
      </c>
      <c r="E111" s="91"/>
      <c r="F111" s="123">
        <f>IF(H100=MAXA(H$100:I$104),1,0)</f>
        <v>0</v>
      </c>
      <c r="G111" s="123"/>
      <c r="H111" s="114">
        <f>D111+F111</f>
        <v>1</v>
      </c>
      <c r="I111" s="115"/>
    </row>
    <row r="112" spans="1:15" x14ac:dyDescent="0.25">
      <c r="A112" s="51" t="str">
        <f>$N$3</f>
        <v xml:space="preserve">CGT </v>
      </c>
      <c r="C112" s="28">
        <f>F28</f>
        <v>16.5</v>
      </c>
      <c r="D112" s="91">
        <f t="shared" ref="D112:D115" si="23">H90</f>
        <v>0</v>
      </c>
      <c r="E112" s="91"/>
      <c r="F112" s="123">
        <f t="shared" ref="F112:F115" si="24">IF(H101=MAXA(H$100:I$104),1,0)</f>
        <v>1</v>
      </c>
      <c r="G112" s="123"/>
      <c r="H112" s="114">
        <f t="shared" ref="H112:H115" si="25">D112+F112</f>
        <v>1</v>
      </c>
      <c r="I112" s="115"/>
    </row>
    <row r="113" spans="1:15" x14ac:dyDescent="0.25">
      <c r="A113" s="51" t="str">
        <f>$O$3</f>
        <v xml:space="preserve">FO </v>
      </c>
      <c r="C113" s="28">
        <f>F37</f>
        <v>22</v>
      </c>
      <c r="D113" s="91">
        <f t="shared" si="23"/>
        <v>1</v>
      </c>
      <c r="E113" s="91"/>
      <c r="F113" s="123">
        <f t="shared" si="24"/>
        <v>0</v>
      </c>
      <c r="G113" s="123"/>
      <c r="H113" s="114">
        <f t="shared" si="25"/>
        <v>1</v>
      </c>
      <c r="I113" s="115"/>
    </row>
    <row r="114" spans="1:15" x14ac:dyDescent="0.25">
      <c r="A114" s="51" t="str">
        <f>$M$4</f>
        <v>CFE-CGT</v>
      </c>
      <c r="C114" s="28">
        <f>F46</f>
        <v>0</v>
      </c>
      <c r="D114" s="91">
        <f t="shared" si="23"/>
        <v>0</v>
      </c>
      <c r="E114" s="91"/>
      <c r="F114" s="123">
        <f t="shared" si="24"/>
        <v>0</v>
      </c>
      <c r="G114" s="123"/>
      <c r="H114" s="114">
        <f t="shared" si="25"/>
        <v>0</v>
      </c>
      <c r="I114" s="115"/>
    </row>
    <row r="115" spans="1:15" ht="15.75" thickBot="1" x14ac:dyDescent="0.3">
      <c r="A115" s="52" t="str">
        <f>$N$4</f>
        <v>CFTC</v>
      </c>
      <c r="C115" s="29">
        <f>F55</f>
        <v>0</v>
      </c>
      <c r="D115" s="93">
        <f t="shared" si="23"/>
        <v>0</v>
      </c>
      <c r="E115" s="93"/>
      <c r="F115" s="124">
        <f t="shared" si="24"/>
        <v>0</v>
      </c>
      <c r="G115" s="124"/>
      <c r="H115" s="116">
        <f t="shared" si="25"/>
        <v>0</v>
      </c>
      <c r="I115" s="117"/>
    </row>
    <row r="117" spans="1:15" ht="15.75" x14ac:dyDescent="0.25">
      <c r="A117" s="82" t="s">
        <v>58</v>
      </c>
      <c r="B117" s="82"/>
      <c r="C117" s="82"/>
      <c r="D117" s="82"/>
      <c r="E117" s="82"/>
      <c r="F117" s="82"/>
      <c r="G117" s="82"/>
      <c r="I117" s="16">
        <f>F4-SUM(H111:I115)</f>
        <v>0</v>
      </c>
    </row>
    <row r="119" spans="1:15" ht="15.75" x14ac:dyDescent="0.25">
      <c r="A119" s="118" t="s">
        <v>66</v>
      </c>
      <c r="B119" s="118"/>
      <c r="C119" s="118"/>
      <c r="D119" s="118"/>
      <c r="E119" s="118"/>
      <c r="F119" s="118"/>
      <c r="G119" s="118"/>
      <c r="H119" s="118"/>
      <c r="I119" s="118"/>
    </row>
    <row r="120" spans="1:15" ht="15.75" thickBot="1" x14ac:dyDescent="0.3"/>
    <row r="121" spans="1:15" ht="30" customHeight="1" thickBot="1" x14ac:dyDescent="0.3">
      <c r="C121" s="53" t="s">
        <v>62</v>
      </c>
      <c r="D121" s="119" t="s">
        <v>46</v>
      </c>
      <c r="E121" s="119"/>
      <c r="F121" s="120" t="s">
        <v>47</v>
      </c>
      <c r="G121" s="120"/>
      <c r="H121" s="119" t="s">
        <v>48</v>
      </c>
      <c r="I121" s="121"/>
    </row>
    <row r="122" spans="1:15" x14ac:dyDescent="0.25">
      <c r="A122" s="50" t="str">
        <f>$M$3</f>
        <v xml:space="preserve">CFDT </v>
      </c>
      <c r="C122" s="28">
        <f>F19</f>
        <v>32</v>
      </c>
      <c r="D122" s="108">
        <f>H111</f>
        <v>1</v>
      </c>
      <c r="E122" s="108"/>
      <c r="F122" s="109">
        <v>1</v>
      </c>
      <c r="G122" s="109"/>
      <c r="H122" s="108">
        <f>ROUND(C122/(D122+F122),2)</f>
        <v>16</v>
      </c>
      <c r="I122" s="110"/>
    </row>
    <row r="123" spans="1:15" x14ac:dyDescent="0.25">
      <c r="A123" s="51" t="str">
        <f>$N$3</f>
        <v xml:space="preserve">CGT </v>
      </c>
      <c r="C123" s="28">
        <f>F28</f>
        <v>16.5</v>
      </c>
      <c r="D123" s="108">
        <f t="shared" ref="D123:D126" si="26">H112</f>
        <v>1</v>
      </c>
      <c r="E123" s="108"/>
      <c r="F123" s="109">
        <v>1</v>
      </c>
      <c r="G123" s="109"/>
      <c r="H123" s="108">
        <f t="shared" ref="H123:H126" si="27">ROUND(C123/(D123+F123),2)</f>
        <v>8.25</v>
      </c>
      <c r="I123" s="110"/>
    </row>
    <row r="124" spans="1:15" x14ac:dyDescent="0.25">
      <c r="A124" s="51" t="str">
        <f>$O$3</f>
        <v xml:space="preserve">FO </v>
      </c>
      <c r="C124" s="28">
        <f>F37</f>
        <v>22</v>
      </c>
      <c r="D124" s="108">
        <f t="shared" si="26"/>
        <v>1</v>
      </c>
      <c r="E124" s="108"/>
      <c r="F124" s="109">
        <v>1</v>
      </c>
      <c r="G124" s="109"/>
      <c r="H124" s="108">
        <f t="shared" si="27"/>
        <v>11</v>
      </c>
      <c r="I124" s="110"/>
    </row>
    <row r="125" spans="1:15" x14ac:dyDescent="0.25">
      <c r="A125" s="51" t="str">
        <f>$M$4</f>
        <v>CFE-CGT</v>
      </c>
      <c r="C125" s="28">
        <f>F46</f>
        <v>0</v>
      </c>
      <c r="D125" s="108">
        <f t="shared" si="26"/>
        <v>0</v>
      </c>
      <c r="E125" s="108"/>
      <c r="F125" s="109">
        <v>1</v>
      </c>
      <c r="G125" s="109"/>
      <c r="H125" s="108">
        <f t="shared" si="27"/>
        <v>0</v>
      </c>
      <c r="I125" s="110"/>
    </row>
    <row r="126" spans="1:15" ht="15.75" thickBot="1" x14ac:dyDescent="0.3">
      <c r="A126" s="52" t="str">
        <f>$N$4</f>
        <v>CFTC</v>
      </c>
      <c r="C126" s="29">
        <f>F55</f>
        <v>0</v>
      </c>
      <c r="D126" s="111">
        <f t="shared" si="26"/>
        <v>0</v>
      </c>
      <c r="E126" s="111"/>
      <c r="F126" s="112">
        <v>1</v>
      </c>
      <c r="G126" s="112"/>
      <c r="H126" s="111">
        <f t="shared" si="27"/>
        <v>0</v>
      </c>
      <c r="I126" s="113"/>
    </row>
    <row r="127" spans="1:15" ht="15.75" thickBot="1" x14ac:dyDescent="0.3"/>
    <row r="128" spans="1:15" ht="16.5" thickBot="1" x14ac:dyDescent="0.3">
      <c r="A128" s="99" t="s">
        <v>50</v>
      </c>
      <c r="B128" s="99"/>
      <c r="C128" s="99"/>
      <c r="D128" s="99"/>
      <c r="E128" s="99"/>
      <c r="F128" s="99"/>
      <c r="G128" s="100"/>
      <c r="H128" s="101" t="str">
        <f>IF(H122=MAXA(H122:I126),A122,IF(H123=MAXA(H122:I126),A123,IF(H124=MAXA(H122:I126),A124,IF(H125=MAXA(H122:I126),A125,IF(H126=MAXA(H122:I126),A126,"0")))))</f>
        <v xml:space="preserve">CFDT </v>
      </c>
      <c r="I128" s="102"/>
      <c r="K128" s="103" t="s">
        <v>41</v>
      </c>
      <c r="L128" s="104"/>
      <c r="M128" s="105"/>
      <c r="N128" s="106"/>
      <c r="O128" s="107"/>
    </row>
    <row r="130" spans="1:9" ht="15.75" thickBot="1" x14ac:dyDescent="0.3">
      <c r="A130" s="125" t="s">
        <v>67</v>
      </c>
      <c r="B130" s="125"/>
      <c r="C130" s="170"/>
      <c r="D130" s="170"/>
      <c r="E130" s="170"/>
      <c r="F130" s="170"/>
      <c r="G130" s="170"/>
      <c r="H130" s="170"/>
      <c r="I130" s="170"/>
    </row>
    <row r="131" spans="1:9" ht="30" customHeight="1" x14ac:dyDescent="0.25">
      <c r="C131" s="128" t="s">
        <v>68</v>
      </c>
      <c r="D131" s="119" t="s">
        <v>46</v>
      </c>
      <c r="E131" s="119"/>
      <c r="F131" s="120" t="s">
        <v>70</v>
      </c>
      <c r="G131" s="120"/>
      <c r="H131" s="137" t="s">
        <v>63</v>
      </c>
      <c r="I131" s="138"/>
    </row>
    <row r="132" spans="1:9" ht="15.75" thickBot="1" x14ac:dyDescent="0.3">
      <c r="C132" s="129"/>
      <c r="D132" s="132" t="s">
        <v>71</v>
      </c>
      <c r="E132" s="132"/>
      <c r="F132" s="122" t="s">
        <v>72</v>
      </c>
      <c r="G132" s="122"/>
      <c r="H132" s="139" t="s">
        <v>65</v>
      </c>
      <c r="I132" s="140"/>
    </row>
    <row r="133" spans="1:9" x14ac:dyDescent="0.25">
      <c r="A133" s="50" t="str">
        <f>$M$3</f>
        <v xml:space="preserve">CFDT </v>
      </c>
      <c r="C133" s="25">
        <f>F19</f>
        <v>32</v>
      </c>
      <c r="D133" s="108">
        <f>D122</f>
        <v>1</v>
      </c>
      <c r="E133" s="108"/>
      <c r="F133" s="316">
        <f>IF(H122=MAXA(H$122:I$126),1,0)</f>
        <v>1</v>
      </c>
      <c r="G133" s="316"/>
      <c r="H133" s="317">
        <f>D133+F133</f>
        <v>2</v>
      </c>
      <c r="I133" s="318"/>
    </row>
    <row r="134" spans="1:9" x14ac:dyDescent="0.25">
      <c r="A134" s="51" t="str">
        <f>N$3</f>
        <v xml:space="preserve">CGT </v>
      </c>
      <c r="C134" s="25">
        <f>F28</f>
        <v>16.5</v>
      </c>
      <c r="D134" s="108">
        <f t="shared" ref="D134:D137" si="28">D123</f>
        <v>1</v>
      </c>
      <c r="E134" s="108"/>
      <c r="F134" s="316">
        <f t="shared" ref="F134:F137" si="29">IF(H123=MAXA(H$122:I$126),1,0)</f>
        <v>0</v>
      </c>
      <c r="G134" s="316"/>
      <c r="H134" s="317">
        <f t="shared" ref="H134:H137" si="30">D134+F134</f>
        <v>1</v>
      </c>
      <c r="I134" s="318"/>
    </row>
    <row r="135" spans="1:9" x14ac:dyDescent="0.25">
      <c r="A135" s="51" t="str">
        <f>$O$3</f>
        <v xml:space="preserve">FO </v>
      </c>
      <c r="C135" s="25">
        <f>F37</f>
        <v>22</v>
      </c>
      <c r="D135" s="108">
        <f t="shared" si="28"/>
        <v>1</v>
      </c>
      <c r="E135" s="108"/>
      <c r="F135" s="316">
        <f t="shared" si="29"/>
        <v>0</v>
      </c>
      <c r="G135" s="316"/>
      <c r="H135" s="317">
        <f t="shared" si="30"/>
        <v>1</v>
      </c>
      <c r="I135" s="318"/>
    </row>
    <row r="136" spans="1:9" x14ac:dyDescent="0.25">
      <c r="A136" s="51" t="str">
        <f>$M$4</f>
        <v>CFE-CGT</v>
      </c>
      <c r="C136" s="25">
        <f>F46</f>
        <v>0</v>
      </c>
      <c r="D136" s="108">
        <f t="shared" si="28"/>
        <v>0</v>
      </c>
      <c r="E136" s="108"/>
      <c r="F136" s="316">
        <f t="shared" si="29"/>
        <v>0</v>
      </c>
      <c r="G136" s="316"/>
      <c r="H136" s="317">
        <f t="shared" si="30"/>
        <v>0</v>
      </c>
      <c r="I136" s="318"/>
    </row>
    <row r="137" spans="1:9" ht="15.75" thickBot="1" x14ac:dyDescent="0.3">
      <c r="A137" s="52" t="str">
        <f>$N$4</f>
        <v>CFTC</v>
      </c>
      <c r="C137" s="26">
        <f>F55</f>
        <v>0</v>
      </c>
      <c r="D137" s="111">
        <f t="shared" si="28"/>
        <v>0</v>
      </c>
      <c r="E137" s="111"/>
      <c r="F137" s="315">
        <f t="shared" si="29"/>
        <v>0</v>
      </c>
      <c r="G137" s="315"/>
      <c r="H137" s="313">
        <f t="shared" si="30"/>
        <v>0</v>
      </c>
      <c r="I137" s="314"/>
    </row>
    <row r="139" spans="1:9" ht="15.75" x14ac:dyDescent="0.25">
      <c r="A139" s="82" t="s">
        <v>73</v>
      </c>
      <c r="B139" s="82"/>
      <c r="C139" s="82"/>
      <c r="D139" s="82"/>
      <c r="E139" s="82"/>
      <c r="F139" s="82"/>
      <c r="G139" s="82"/>
      <c r="I139" s="16">
        <f>F4-SUM(H133:I137)</f>
        <v>-1</v>
      </c>
    </row>
  </sheetData>
  <mergeCells count="345">
    <mergeCell ref="D133:E133"/>
    <mergeCell ref="D134:E134"/>
    <mergeCell ref="D135:E135"/>
    <mergeCell ref="H137:I137"/>
    <mergeCell ref="D137:E137"/>
    <mergeCell ref="F137:G137"/>
    <mergeCell ref="D136:E136"/>
    <mergeCell ref="F132:G132"/>
    <mergeCell ref="F133:G133"/>
    <mergeCell ref="F134:G134"/>
    <mergeCell ref="F135:G135"/>
    <mergeCell ref="F136:G136"/>
    <mergeCell ref="H132:I132"/>
    <mergeCell ref="H133:I133"/>
    <mergeCell ref="H134:I134"/>
    <mergeCell ref="H135:I135"/>
    <mergeCell ref="H136:I136"/>
    <mergeCell ref="A1:D1"/>
    <mergeCell ref="F1:I1"/>
    <mergeCell ref="A2:D2"/>
    <mergeCell ref="F2:I2"/>
    <mergeCell ref="A4:D4"/>
    <mergeCell ref="A6:D6"/>
    <mergeCell ref="A130:I130"/>
    <mergeCell ref="D131:E131"/>
    <mergeCell ref="F131:G131"/>
    <mergeCell ref="H131:I131"/>
    <mergeCell ref="C131:C132"/>
    <mergeCell ref="D132:E132"/>
    <mergeCell ref="A12:B12"/>
    <mergeCell ref="C12:D12"/>
    <mergeCell ref="F12:G12"/>
    <mergeCell ref="A7:D7"/>
    <mergeCell ref="A8:D8"/>
    <mergeCell ref="A9:D9"/>
    <mergeCell ref="A10:D10"/>
    <mergeCell ref="H6:H8"/>
    <mergeCell ref="I7:I8"/>
    <mergeCell ref="F13:G13"/>
    <mergeCell ref="F14:G14"/>
    <mergeCell ref="F15:G15"/>
    <mergeCell ref="F16:G16"/>
    <mergeCell ref="A13:B13"/>
    <mergeCell ref="A14:B14"/>
    <mergeCell ref="A15:B15"/>
    <mergeCell ref="A16:B16"/>
    <mergeCell ref="C13:D13"/>
    <mergeCell ref="C14:D14"/>
    <mergeCell ref="C15:D15"/>
    <mergeCell ref="C16:D16"/>
    <mergeCell ref="C22:D22"/>
    <mergeCell ref="C23:D23"/>
    <mergeCell ref="C24:D24"/>
    <mergeCell ref="C25:D25"/>
    <mergeCell ref="C26:E26"/>
    <mergeCell ref="F19:G19"/>
    <mergeCell ref="F20:G20"/>
    <mergeCell ref="A22:B22"/>
    <mergeCell ref="A23:B23"/>
    <mergeCell ref="A24:B24"/>
    <mergeCell ref="A25:B25"/>
    <mergeCell ref="F22:G22"/>
    <mergeCell ref="F23:G23"/>
    <mergeCell ref="F24:G24"/>
    <mergeCell ref="F25:G25"/>
    <mergeCell ref="A26:B29"/>
    <mergeCell ref="A17:B20"/>
    <mergeCell ref="C17:E17"/>
    <mergeCell ref="C18:E18"/>
    <mergeCell ref="C19:E19"/>
    <mergeCell ref="C20:E20"/>
    <mergeCell ref="F17:G17"/>
    <mergeCell ref="F18:G18"/>
    <mergeCell ref="C27:E27"/>
    <mergeCell ref="C28:E28"/>
    <mergeCell ref="F26:G26"/>
    <mergeCell ref="F27:G27"/>
    <mergeCell ref="F28:G28"/>
    <mergeCell ref="C29:E29"/>
    <mergeCell ref="F29:G29"/>
    <mergeCell ref="F31:G31"/>
    <mergeCell ref="F32:G32"/>
    <mergeCell ref="F36:G36"/>
    <mergeCell ref="C31:D31"/>
    <mergeCell ref="C32:D32"/>
    <mergeCell ref="C33:D33"/>
    <mergeCell ref="C34:D34"/>
    <mergeCell ref="A43:B43"/>
    <mergeCell ref="C40:D40"/>
    <mergeCell ref="C41:D41"/>
    <mergeCell ref="C42:D42"/>
    <mergeCell ref="C43:D43"/>
    <mergeCell ref="A31:B31"/>
    <mergeCell ref="A32:B32"/>
    <mergeCell ref="A33:B33"/>
    <mergeCell ref="A34:B34"/>
    <mergeCell ref="F33:G33"/>
    <mergeCell ref="F34:G34"/>
    <mergeCell ref="A44:B47"/>
    <mergeCell ref="F37:G37"/>
    <mergeCell ref="F38:G38"/>
    <mergeCell ref="A35:B38"/>
    <mergeCell ref="A40:B40"/>
    <mergeCell ref="A41:B41"/>
    <mergeCell ref="A42:B42"/>
    <mergeCell ref="F40:G40"/>
    <mergeCell ref="F41:G41"/>
    <mergeCell ref="F42:G42"/>
    <mergeCell ref="C37:E37"/>
    <mergeCell ref="C38:E38"/>
    <mergeCell ref="F43:G43"/>
    <mergeCell ref="C44:E44"/>
    <mergeCell ref="C45:E45"/>
    <mergeCell ref="C46:E46"/>
    <mergeCell ref="C47:E47"/>
    <mergeCell ref="F44:G44"/>
    <mergeCell ref="F45:G45"/>
    <mergeCell ref="F46:G46"/>
    <mergeCell ref="F47:G47"/>
    <mergeCell ref="C35:E35"/>
    <mergeCell ref="C36:E36"/>
    <mergeCell ref="F35:G35"/>
    <mergeCell ref="F55:G55"/>
    <mergeCell ref="F56:G56"/>
    <mergeCell ref="A53:B56"/>
    <mergeCell ref="A58:D58"/>
    <mergeCell ref="A61:D61"/>
    <mergeCell ref="A60:D60"/>
    <mergeCell ref="F49:G49"/>
    <mergeCell ref="F50:G50"/>
    <mergeCell ref="F51:G51"/>
    <mergeCell ref="F52:G52"/>
    <mergeCell ref="C53:E53"/>
    <mergeCell ref="C54:E54"/>
    <mergeCell ref="F53:G53"/>
    <mergeCell ref="F54:G54"/>
    <mergeCell ref="C49:D49"/>
    <mergeCell ref="C50:D50"/>
    <mergeCell ref="C51:D51"/>
    <mergeCell ref="C52:D52"/>
    <mergeCell ref="C55:E55"/>
    <mergeCell ref="C56:E56"/>
    <mergeCell ref="A49:B49"/>
    <mergeCell ref="A50:B50"/>
    <mergeCell ref="A51:B51"/>
    <mergeCell ref="A52:B52"/>
    <mergeCell ref="A68:C68"/>
    <mergeCell ref="A69:C69"/>
    <mergeCell ref="F65:I65"/>
    <mergeCell ref="F66:I66"/>
    <mergeCell ref="F67:I67"/>
    <mergeCell ref="F68:I68"/>
    <mergeCell ref="F69:I69"/>
    <mergeCell ref="A62:I62"/>
    <mergeCell ref="A63:D64"/>
    <mergeCell ref="F63:I64"/>
    <mergeCell ref="A65:C65"/>
    <mergeCell ref="A66:C66"/>
    <mergeCell ref="A67:C67"/>
    <mergeCell ref="M67:N67"/>
    <mergeCell ref="O67:P67"/>
    <mergeCell ref="Q67:R67"/>
    <mergeCell ref="S67:T67"/>
    <mergeCell ref="M68:N68"/>
    <mergeCell ref="O68:P68"/>
    <mergeCell ref="Q68:R68"/>
    <mergeCell ref="S68:T68"/>
    <mergeCell ref="K65:L69"/>
    <mergeCell ref="M65:N65"/>
    <mergeCell ref="O65:P65"/>
    <mergeCell ref="Q65:R65"/>
    <mergeCell ref="S65:T65"/>
    <mergeCell ref="M66:N66"/>
    <mergeCell ref="O66:P66"/>
    <mergeCell ref="Q66:R66"/>
    <mergeCell ref="S66:T66"/>
    <mergeCell ref="A75:I75"/>
    <mergeCell ref="D77:E77"/>
    <mergeCell ref="F77:G77"/>
    <mergeCell ref="H77:I77"/>
    <mergeCell ref="M69:N69"/>
    <mergeCell ref="O69:P69"/>
    <mergeCell ref="Q69:R69"/>
    <mergeCell ref="S69:T69"/>
    <mergeCell ref="A71:G71"/>
    <mergeCell ref="A73:I73"/>
    <mergeCell ref="H82:I82"/>
    <mergeCell ref="A84:G84"/>
    <mergeCell ref="H84:I84"/>
    <mergeCell ref="K84:L84"/>
    <mergeCell ref="M84:O84"/>
    <mergeCell ref="H78:I78"/>
    <mergeCell ref="F79:G79"/>
    <mergeCell ref="H79:I79"/>
    <mergeCell ref="F80:G80"/>
    <mergeCell ref="H80:I80"/>
    <mergeCell ref="F81:G81"/>
    <mergeCell ref="H81:I81"/>
    <mergeCell ref="D78:E78"/>
    <mergeCell ref="D79:E79"/>
    <mergeCell ref="D80:E80"/>
    <mergeCell ref="D81:E81"/>
    <mergeCell ref="D82:E82"/>
    <mergeCell ref="F78:G78"/>
    <mergeCell ref="F82:G82"/>
    <mergeCell ref="A86:I86"/>
    <mergeCell ref="D87:E87"/>
    <mergeCell ref="D89:E89"/>
    <mergeCell ref="D90:E90"/>
    <mergeCell ref="D91:E91"/>
    <mergeCell ref="D92:E92"/>
    <mergeCell ref="H87:I87"/>
    <mergeCell ref="H89:I89"/>
    <mergeCell ref="H90:I90"/>
    <mergeCell ref="H91:I91"/>
    <mergeCell ref="H92:I92"/>
    <mergeCell ref="H93:I93"/>
    <mergeCell ref="C87:C88"/>
    <mergeCell ref="D88:E88"/>
    <mergeCell ref="F88:G88"/>
    <mergeCell ref="H88:I88"/>
    <mergeCell ref="D93:E93"/>
    <mergeCell ref="F87:G87"/>
    <mergeCell ref="F89:G89"/>
    <mergeCell ref="F90:G90"/>
    <mergeCell ref="F91:G91"/>
    <mergeCell ref="F92:G92"/>
    <mergeCell ref="F93:G93"/>
    <mergeCell ref="F99:G99"/>
    <mergeCell ref="F100:G100"/>
    <mergeCell ref="F101:G101"/>
    <mergeCell ref="F102:G102"/>
    <mergeCell ref="F103:G103"/>
    <mergeCell ref="F104:G104"/>
    <mergeCell ref="A95:G95"/>
    <mergeCell ref="A97:I97"/>
    <mergeCell ref="D99:E99"/>
    <mergeCell ref="D100:E100"/>
    <mergeCell ref="D101:E101"/>
    <mergeCell ref="D102:E102"/>
    <mergeCell ref="H99:I99"/>
    <mergeCell ref="H100:I100"/>
    <mergeCell ref="H101:I101"/>
    <mergeCell ref="H102:I102"/>
    <mergeCell ref="H103:I103"/>
    <mergeCell ref="H104:I104"/>
    <mergeCell ref="A106:G106"/>
    <mergeCell ref="H106:I106"/>
    <mergeCell ref="H109:I109"/>
    <mergeCell ref="H110:I110"/>
    <mergeCell ref="K106:L106"/>
    <mergeCell ref="M106:O106"/>
    <mergeCell ref="D103:E103"/>
    <mergeCell ref="D104:E104"/>
    <mergeCell ref="F109:G109"/>
    <mergeCell ref="F110:G110"/>
    <mergeCell ref="F111:G111"/>
    <mergeCell ref="F112:G112"/>
    <mergeCell ref="F113:G113"/>
    <mergeCell ref="F114:G114"/>
    <mergeCell ref="F115:G115"/>
    <mergeCell ref="A108:I108"/>
    <mergeCell ref="C109:C110"/>
    <mergeCell ref="B109:B110"/>
    <mergeCell ref="D109:E109"/>
    <mergeCell ref="D110:E110"/>
    <mergeCell ref="H111:I111"/>
    <mergeCell ref="H112:I112"/>
    <mergeCell ref="H113:I113"/>
    <mergeCell ref="H114:I114"/>
    <mergeCell ref="H115:I115"/>
    <mergeCell ref="D123:E123"/>
    <mergeCell ref="F123:G123"/>
    <mergeCell ref="H123:I123"/>
    <mergeCell ref="D124:E124"/>
    <mergeCell ref="F124:G124"/>
    <mergeCell ref="H124:I124"/>
    <mergeCell ref="A117:G117"/>
    <mergeCell ref="A119:I119"/>
    <mergeCell ref="D121:E121"/>
    <mergeCell ref="F121:G121"/>
    <mergeCell ref="H121:I121"/>
    <mergeCell ref="D122:E122"/>
    <mergeCell ref="F122:G122"/>
    <mergeCell ref="H122:I122"/>
    <mergeCell ref="D111:E111"/>
    <mergeCell ref="D112:E112"/>
    <mergeCell ref="D113:E113"/>
    <mergeCell ref="D114:E114"/>
    <mergeCell ref="D115:E115"/>
    <mergeCell ref="A128:G128"/>
    <mergeCell ref="H128:I128"/>
    <mergeCell ref="K128:L128"/>
    <mergeCell ref="M128:O128"/>
    <mergeCell ref="D125:E125"/>
    <mergeCell ref="F125:G125"/>
    <mergeCell ref="H125:I125"/>
    <mergeCell ref="D126:E126"/>
    <mergeCell ref="F126:G126"/>
    <mergeCell ref="H126:I126"/>
    <mergeCell ref="A139:G139"/>
    <mergeCell ref="K12:L12"/>
    <mergeCell ref="K13:L13"/>
    <mergeCell ref="K14:L14"/>
    <mergeCell ref="K15:L15"/>
    <mergeCell ref="K16:L16"/>
    <mergeCell ref="K22:L22"/>
    <mergeCell ref="K23:L23"/>
    <mergeCell ref="K24:L24"/>
    <mergeCell ref="K25:L25"/>
    <mergeCell ref="K31:L31"/>
    <mergeCell ref="K32:L32"/>
    <mergeCell ref="K33:L33"/>
    <mergeCell ref="K34:L34"/>
    <mergeCell ref="K40:L40"/>
    <mergeCell ref="K41:L41"/>
    <mergeCell ref="K42:L42"/>
    <mergeCell ref="K43:L43"/>
    <mergeCell ref="K49:L49"/>
    <mergeCell ref="K50:L50"/>
    <mergeCell ref="K51:L51"/>
    <mergeCell ref="K52:L52"/>
    <mergeCell ref="K17:L17"/>
    <mergeCell ref="K18:L18"/>
    <mergeCell ref="H55:M55"/>
    <mergeCell ref="M1:R1"/>
    <mergeCell ref="H19:M19"/>
    <mergeCell ref="H28:M28"/>
    <mergeCell ref="H37:M37"/>
    <mergeCell ref="K36:L36"/>
    <mergeCell ref="K38:L38"/>
    <mergeCell ref="K39:L39"/>
    <mergeCell ref="K44:L44"/>
    <mergeCell ref="K45:L45"/>
    <mergeCell ref="K47:L47"/>
    <mergeCell ref="K48:L48"/>
    <mergeCell ref="H46:M46"/>
    <mergeCell ref="K20:L20"/>
    <mergeCell ref="K21:L21"/>
    <mergeCell ref="K26:L26"/>
    <mergeCell ref="K27:L27"/>
    <mergeCell ref="K29:L29"/>
    <mergeCell ref="K30:L30"/>
    <mergeCell ref="K35:L35"/>
    <mergeCell ref="K3:L4"/>
  </mergeCells>
  <conditionalFormatting sqref="F13:G16">
    <cfRule type="cellIs" dxfId="8" priority="7" operator="equal">
      <formula>MAXA($F$13:$G$16)</formula>
    </cfRule>
  </conditionalFormatting>
  <conditionalFormatting sqref="F22:G25">
    <cfRule type="cellIs" dxfId="7" priority="6" operator="equal">
      <formula>MAXA($F$22:$G$25)</formula>
    </cfRule>
  </conditionalFormatting>
  <conditionalFormatting sqref="F31:G34">
    <cfRule type="cellIs" dxfId="6" priority="4" operator="equal">
      <formula>MAXA($F$31:$G$34)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" id="{B3D96E9A-E2F2-458C-B861-190EF6F76398}">
            <x14:iconSet iconSet="3Symbols" showValue="0" custom="1">
              <x14:cfvo type="percent">
                <xm:f>0</xm:f>
              </x14:cfvo>
              <x14:cfvo type="num">
                <xm:f>$I$6</xm:f>
              </x14:cfvo>
              <x14:cfvo type="num">
                <xm:f>$I$6</xm:f>
              </x14:cfvo>
              <x14:cfIcon iconSet="3Symbols" iconId="0"/>
              <x14:cfIcon iconSet="3Symbols" iconId="2"/>
              <x14:cfIcon iconSet="3Symbols" iconId="2"/>
            </x14:iconSet>
          </x14:cfRule>
          <xm:sqref>I7:I8</xm:sqref>
        </x14:conditionalFormatting>
        <x14:conditionalFormatting xmlns:xm="http://schemas.microsoft.com/office/excel/2006/main">
          <x14:cfRule type="iconSet" priority="3" id="{BEE70DF9-7B55-4209-AA3D-1791497DF316}">
            <x14:iconSet iconSet="3Symbols" showValue="0" custom="1">
              <x14:cfvo type="percent">
                <xm:f>0</xm:f>
              </x14:cfvo>
              <x14:cfvo type="num">
                <xm:f>10</xm:f>
              </x14:cfvo>
              <x14:cfvo type="num" gte="0">
                <xm:f>10</xm:f>
              </x14:cfvo>
              <x14:cfIcon iconSet="3Symbols" iconId="2"/>
              <x14:cfIcon iconSet="3Symbols" iconId="2"/>
              <x14:cfIcon iconSet="3Symbols" iconId="0"/>
            </x14:iconSet>
          </x14:cfRule>
          <xm:sqref>J13:J18 J20:J27 J29:J36 J38:J45 J47:J52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499984740745262"/>
  </sheetPr>
  <dimension ref="A1:T140"/>
  <sheetViews>
    <sheetView workbookViewId="0">
      <pane ySplit="5" topLeftCell="A39" activePane="bottomLeft" state="frozen"/>
      <selection pane="bottomLeft" activeCell="K4" sqref="K4:O5"/>
    </sheetView>
  </sheetViews>
  <sheetFormatPr baseColWidth="10" defaultRowHeight="15" x14ac:dyDescent="0.25"/>
  <cols>
    <col min="1" max="3" width="11.42578125" style="1"/>
    <col min="4" max="4" width="14.28515625" style="1" customWidth="1"/>
    <col min="5" max="16384" width="11.42578125" style="1"/>
  </cols>
  <sheetData>
    <row r="1" spans="1:18" ht="16.5" thickBot="1" x14ac:dyDescent="0.3">
      <c r="A1" s="295" t="s">
        <v>2</v>
      </c>
      <c r="B1" s="296"/>
      <c r="C1" s="296"/>
      <c r="D1" s="297"/>
      <c r="F1" s="298" t="s">
        <v>82</v>
      </c>
      <c r="G1" s="299"/>
      <c r="H1" s="299"/>
      <c r="I1" s="300"/>
      <c r="J1" s="58" t="s">
        <v>77</v>
      </c>
      <c r="K1" s="55" t="s">
        <v>75</v>
      </c>
      <c r="L1" s="62"/>
      <c r="M1" s="77" t="s">
        <v>78</v>
      </c>
      <c r="N1" s="78"/>
      <c r="O1" s="78"/>
      <c r="P1" s="78"/>
      <c r="Q1" s="78"/>
      <c r="R1" s="79"/>
    </row>
    <row r="2" spans="1:18" ht="15" customHeight="1" x14ac:dyDescent="0.25">
      <c r="A2" s="319" t="s">
        <v>1</v>
      </c>
      <c r="B2" s="320"/>
      <c r="C2" s="320"/>
      <c r="D2" s="321"/>
      <c r="F2" s="325" t="s">
        <v>79</v>
      </c>
      <c r="G2" s="326"/>
      <c r="H2" s="326"/>
      <c r="I2" s="327"/>
      <c r="J2" s="58"/>
      <c r="K2" s="37"/>
      <c r="L2" s="56"/>
      <c r="M2" s="37"/>
      <c r="N2" s="37"/>
      <c r="O2" s="37"/>
      <c r="P2" s="37"/>
      <c r="Q2" s="37"/>
      <c r="R2" s="37"/>
    </row>
    <row r="3" spans="1:18" ht="15.75" customHeight="1" thickBot="1" x14ac:dyDescent="0.3">
      <c r="A3" s="322"/>
      <c r="B3" s="323"/>
      <c r="C3" s="323"/>
      <c r="D3" s="324"/>
      <c r="F3" s="328"/>
      <c r="G3" s="329"/>
      <c r="H3" s="329"/>
      <c r="I3" s="330"/>
    </row>
    <row r="4" spans="1:18" ht="15.75" thickBot="1" x14ac:dyDescent="0.3">
      <c r="K4" s="272" t="s">
        <v>13</v>
      </c>
      <c r="L4" s="273"/>
      <c r="M4" s="63" t="s">
        <v>12</v>
      </c>
      <c r="N4" s="63" t="s">
        <v>14</v>
      </c>
      <c r="O4" s="64" t="s">
        <v>15</v>
      </c>
      <c r="P4" s="54"/>
    </row>
    <row r="5" spans="1:18" ht="15.75" thickBot="1" x14ac:dyDescent="0.3">
      <c r="A5" s="307" t="s">
        <v>3</v>
      </c>
      <c r="B5" s="308"/>
      <c r="C5" s="308"/>
      <c r="D5" s="309"/>
      <c r="F5" s="66">
        <v>1</v>
      </c>
      <c r="K5" s="274"/>
      <c r="L5" s="275"/>
      <c r="M5" s="61" t="s">
        <v>16</v>
      </c>
      <c r="N5" s="61" t="s">
        <v>17</v>
      </c>
      <c r="O5" s="65" t="s">
        <v>18</v>
      </c>
    </row>
    <row r="6" spans="1:18" ht="15.75" thickBot="1" x14ac:dyDescent="0.3"/>
    <row r="7" spans="1:18" x14ac:dyDescent="0.25">
      <c r="A7" s="310" t="s">
        <v>87</v>
      </c>
      <c r="B7" s="311"/>
      <c r="C7" s="311"/>
      <c r="D7" s="312"/>
      <c r="F7" s="72">
        <v>25</v>
      </c>
      <c r="H7" s="290" t="s">
        <v>7</v>
      </c>
      <c r="I7" s="6">
        <f>F7/2</f>
        <v>12.5</v>
      </c>
    </row>
    <row r="8" spans="1:18" x14ac:dyDescent="0.25">
      <c r="A8" s="281" t="s">
        <v>5</v>
      </c>
      <c r="B8" s="282"/>
      <c r="C8" s="282"/>
      <c r="D8" s="283"/>
      <c r="F8" s="73">
        <v>14</v>
      </c>
      <c r="H8" s="291"/>
      <c r="I8" s="293">
        <f>F11</f>
        <v>11</v>
      </c>
    </row>
    <row r="9" spans="1:18" ht="15.75" thickBot="1" x14ac:dyDescent="0.3">
      <c r="A9" s="284" t="s">
        <v>6</v>
      </c>
      <c r="B9" s="285"/>
      <c r="C9" s="285"/>
      <c r="D9" s="286"/>
      <c r="F9" s="74">
        <v>3</v>
      </c>
      <c r="H9" s="292"/>
      <c r="I9" s="294"/>
    </row>
    <row r="10" spans="1:18" ht="15.75" thickBot="1" x14ac:dyDescent="0.3">
      <c r="A10" s="131"/>
      <c r="B10" s="131"/>
      <c r="C10" s="131"/>
      <c r="D10" s="131"/>
      <c r="F10" s="4"/>
    </row>
    <row r="11" spans="1:18" ht="15.75" thickBot="1" x14ac:dyDescent="0.3">
      <c r="A11" s="287" t="s">
        <v>4</v>
      </c>
      <c r="B11" s="288"/>
      <c r="C11" s="288"/>
      <c r="D11" s="289"/>
      <c r="F11" s="5">
        <f>F8-F9</f>
        <v>11</v>
      </c>
    </row>
    <row r="12" spans="1:18" ht="15.75" thickBot="1" x14ac:dyDescent="0.3">
      <c r="F12" s="3"/>
    </row>
    <row r="13" spans="1:18" ht="37.5" customHeight="1" thickBot="1" x14ac:dyDescent="0.3">
      <c r="A13" s="279" t="s">
        <v>8</v>
      </c>
      <c r="B13" s="83"/>
      <c r="C13" s="280" t="s">
        <v>20</v>
      </c>
      <c r="D13" s="280"/>
      <c r="E13" s="33" t="s">
        <v>9</v>
      </c>
      <c r="F13" s="280" t="s">
        <v>25</v>
      </c>
      <c r="G13" s="280"/>
      <c r="H13" s="33" t="s">
        <v>10</v>
      </c>
      <c r="I13" s="33" t="s">
        <v>11</v>
      </c>
      <c r="J13" s="33"/>
      <c r="K13" s="83" t="s">
        <v>74</v>
      </c>
      <c r="L13" s="84"/>
    </row>
    <row r="14" spans="1:18" x14ac:dyDescent="0.25">
      <c r="A14" s="277" t="str">
        <f>$M$4</f>
        <v xml:space="preserve">CFDT </v>
      </c>
      <c r="B14" s="278"/>
      <c r="C14" s="276" t="s">
        <v>84</v>
      </c>
      <c r="D14" s="276"/>
      <c r="E14" s="59" t="s">
        <v>85</v>
      </c>
      <c r="F14" s="276">
        <v>11</v>
      </c>
      <c r="G14" s="276"/>
      <c r="H14" s="59"/>
      <c r="I14" s="32" t="str">
        <f>IF(ISNUMBER(H14),IFERROR(ROUND((H14/$F$18)*100,2),""),"")</f>
        <v/>
      </c>
      <c r="J14" s="34" t="str">
        <f>I14</f>
        <v/>
      </c>
      <c r="K14" s="85" t="str">
        <f t="shared" ref="K14:K19" ca="1" si="0">IF($H14&lt;&gt;"",IF(OR(COUNTIF(cfdtpc,"&lt;10")=COUNTA(OFFSET(cfdtpc,0,-10,4,1)),COUNTIF(cfdtpc,"&gt;10")=COUNTA(OFFSET(cfdtpc,0,-10,4,1)),AND($I14&lt;10,$I14&lt;&gt;"",COUNTIF(cfdtpc,"&gt;10")&lt;&gt;SUM($F$19+$F$28+$F$37+$F$46+$F$55))),"Eligible","Non Eligible"),"")</f>
        <v/>
      </c>
      <c r="L14" s="86"/>
      <c r="M14" s="7"/>
      <c r="N14" s="7"/>
      <c r="O14" s="7"/>
      <c r="P14" s="7"/>
    </row>
    <row r="15" spans="1:18" x14ac:dyDescent="0.25">
      <c r="A15" s="239" t="str">
        <f>$M$4</f>
        <v xml:space="preserve">CFDT </v>
      </c>
      <c r="B15" s="252"/>
      <c r="C15" s="228"/>
      <c r="D15" s="228"/>
      <c r="E15" s="60"/>
      <c r="F15" s="228"/>
      <c r="G15" s="228"/>
      <c r="H15" s="60"/>
      <c r="I15" s="30" t="str">
        <f t="shared" ref="I15:I17" si="1">IF(ISNUMBER(H15),IFERROR(ROUND((H15/$F$18)*100,2),""),"")</f>
        <v/>
      </c>
      <c r="J15" s="35" t="str">
        <f t="shared" ref="J15:J17" si="2">I15</f>
        <v/>
      </c>
      <c r="K15" s="85" t="str">
        <f t="shared" ca="1" si="0"/>
        <v/>
      </c>
      <c r="L15" s="86"/>
      <c r="M15" s="7"/>
      <c r="N15" s="7"/>
      <c r="O15" s="7"/>
      <c r="P15" s="7"/>
    </row>
    <row r="16" spans="1:18" x14ac:dyDescent="0.25">
      <c r="A16" s="239" t="str">
        <f>$M$4</f>
        <v xml:space="preserve">CFDT </v>
      </c>
      <c r="B16" s="252"/>
      <c r="C16" s="228"/>
      <c r="D16" s="228"/>
      <c r="E16" s="60"/>
      <c r="F16" s="228"/>
      <c r="G16" s="228"/>
      <c r="H16" s="60"/>
      <c r="I16" s="30" t="str">
        <f t="shared" si="1"/>
        <v/>
      </c>
      <c r="J16" s="35" t="str">
        <f t="shared" si="2"/>
        <v/>
      </c>
      <c r="K16" s="85" t="str">
        <f t="shared" ca="1" si="0"/>
        <v/>
      </c>
      <c r="L16" s="86"/>
      <c r="M16" s="7"/>
      <c r="N16" s="7"/>
      <c r="O16" s="7"/>
      <c r="P16" s="7"/>
    </row>
    <row r="17" spans="1:16" ht="15.75" thickBot="1" x14ac:dyDescent="0.3">
      <c r="A17" s="241" t="str">
        <f>$M$4</f>
        <v xml:space="preserve">CFDT </v>
      </c>
      <c r="B17" s="263"/>
      <c r="C17" s="229"/>
      <c r="D17" s="229"/>
      <c r="E17" s="61"/>
      <c r="F17" s="229"/>
      <c r="G17" s="229"/>
      <c r="H17" s="61"/>
      <c r="I17" s="10" t="str">
        <f t="shared" si="1"/>
        <v/>
      </c>
      <c r="J17" s="42" t="str">
        <f t="shared" si="2"/>
        <v/>
      </c>
      <c r="K17" s="87" t="str">
        <f t="shared" ca="1" si="0"/>
        <v/>
      </c>
      <c r="L17" s="88"/>
      <c r="M17" s="7"/>
      <c r="N17" s="7"/>
      <c r="O17" s="7"/>
      <c r="P17" s="7"/>
    </row>
    <row r="18" spans="1:16" x14ac:dyDescent="0.25">
      <c r="A18" s="218" t="str">
        <f>$M$4</f>
        <v xml:space="preserve">CFDT </v>
      </c>
      <c r="B18" s="219"/>
      <c r="C18" s="230" t="s">
        <v>24</v>
      </c>
      <c r="D18" s="230"/>
      <c r="E18" s="230"/>
      <c r="F18" s="256">
        <f>SUM(F14:G17)</f>
        <v>11</v>
      </c>
      <c r="G18" s="257"/>
      <c r="H18" s="7"/>
      <c r="I18" s="7"/>
      <c r="J18" s="38"/>
      <c r="K18" s="80" t="str">
        <f t="shared" ca="1" si="0"/>
        <v/>
      </c>
      <c r="L18" s="80"/>
      <c r="M18" s="7"/>
      <c r="N18" s="7"/>
      <c r="O18" s="7"/>
      <c r="P18" s="7"/>
    </row>
    <row r="19" spans="1:16" x14ac:dyDescent="0.25">
      <c r="A19" s="220"/>
      <c r="B19" s="221"/>
      <c r="C19" s="214" t="s">
        <v>26</v>
      </c>
      <c r="D19" s="214"/>
      <c r="E19" s="214"/>
      <c r="F19" s="258">
        <v>1</v>
      </c>
      <c r="G19" s="259"/>
      <c r="H19" s="7"/>
      <c r="I19" s="7"/>
      <c r="J19" s="38"/>
      <c r="K19" s="80" t="str">
        <f t="shared" ca="1" si="0"/>
        <v/>
      </c>
      <c r="L19" s="80"/>
      <c r="M19" s="7"/>
      <c r="N19" s="7"/>
      <c r="O19" s="7"/>
      <c r="P19" s="7"/>
    </row>
    <row r="20" spans="1:16" x14ac:dyDescent="0.25">
      <c r="A20" s="220"/>
      <c r="B20" s="221"/>
      <c r="C20" s="214" t="s">
        <v>28</v>
      </c>
      <c r="D20" s="214"/>
      <c r="E20" s="214"/>
      <c r="F20" s="243">
        <f>ROUND(F18/F19,2)</f>
        <v>11</v>
      </c>
      <c r="G20" s="244"/>
      <c r="H20" s="75" t="s">
        <v>76</v>
      </c>
      <c r="I20" s="76"/>
      <c r="J20" s="76"/>
      <c r="K20" s="76"/>
      <c r="L20" s="76"/>
      <c r="M20" s="76"/>
      <c r="N20" s="57"/>
      <c r="O20" s="57"/>
      <c r="P20" s="7"/>
    </row>
    <row r="21" spans="1:16" ht="15.75" thickBot="1" x14ac:dyDescent="0.3">
      <c r="A21" s="222"/>
      <c r="B21" s="223"/>
      <c r="C21" s="216" t="s">
        <v>29</v>
      </c>
      <c r="D21" s="216"/>
      <c r="E21" s="216"/>
      <c r="F21" s="245">
        <f>F66+F90+F112+F134</f>
        <v>4</v>
      </c>
      <c r="G21" s="246"/>
      <c r="H21" s="7"/>
      <c r="I21" s="7"/>
      <c r="J21" s="38"/>
      <c r="K21" s="80" t="str">
        <f ca="1">IF($H21&lt;&gt;"",IF(OR(COUNTIF(cfdtpc,"&lt;10")=COUNTA(OFFSET(cfdtpc,0,-10,4,1)),COUNTIF(cfdtpc,"&gt;10")=COUNTA(OFFSET(cfdtpc,0,-10,4,1)),AND($I21&lt;10,$I21&lt;&gt;"",COUNTIF(cfdtpc,"&gt;10")&lt;&gt;SUM($F$19+$F$28+$F$37+$F$46+$F$55))),"Eligible","Non Eligible"),"")</f>
        <v/>
      </c>
      <c r="L21" s="80"/>
      <c r="M21" s="7"/>
      <c r="N21" s="7"/>
      <c r="O21" s="7"/>
      <c r="P21" s="7"/>
    </row>
    <row r="22" spans="1:16" ht="15.75" thickBot="1" x14ac:dyDescent="0.3">
      <c r="A22" s="7"/>
      <c r="B22" s="7"/>
      <c r="C22" s="7"/>
      <c r="D22" s="7"/>
      <c r="E22" s="7"/>
      <c r="F22" s="7"/>
      <c r="G22" s="7"/>
      <c r="H22" s="7"/>
      <c r="I22" s="7"/>
      <c r="J22" s="38"/>
      <c r="K22" s="80" t="str">
        <f ca="1">IF($H22&lt;&gt;"",IF(OR(COUNTIF(cfdtpc,"&lt;10")=COUNTA(OFFSET(cfdtpc,0,-10,4,1)),COUNTIF(cfdtpc,"&gt;10")=COUNTA(OFFSET(cfdtpc,0,-10,4,1)),AND($I22&lt;10,$I22&lt;&gt;"",COUNTIF(cfdtpc,"&gt;10")&lt;&gt;SUM($F$19+$F$28+$F$37+$F$46+$F$55))),"Eligible","Non Eligible"),"")</f>
        <v/>
      </c>
      <c r="L22" s="80"/>
      <c r="M22" s="7"/>
      <c r="N22" s="7"/>
      <c r="O22" s="7"/>
      <c r="P22" s="7"/>
    </row>
    <row r="23" spans="1:16" x14ac:dyDescent="0.25">
      <c r="A23" s="237" t="str">
        <f>$N$4</f>
        <v xml:space="preserve">CGT </v>
      </c>
      <c r="B23" s="238"/>
      <c r="C23" s="234"/>
      <c r="D23" s="227"/>
      <c r="E23" s="63"/>
      <c r="F23" s="227"/>
      <c r="G23" s="227"/>
      <c r="H23" s="63"/>
      <c r="I23" s="43" t="str">
        <f>IF(ISNUMBER($H23),IFERROR(ROUND(($H23/$F$27)*100,2),""),"")</f>
        <v/>
      </c>
      <c r="J23" s="44" t="str">
        <f>I23</f>
        <v/>
      </c>
      <c r="K23" s="89" t="str">
        <f ca="1">IF($H23&lt;&gt;"",IF(OR(COUNTIF(cgtpc,"&lt;10")=COUNTA(OFFSET(cgtpc,0,-10,4,1)),COUNTIF(cgtpc,"&gt;10")=COUNTA(OFFSET(cgtpc,0,-10,4,1)),AND($I23&lt;10,$I23&lt;&gt;"",COUNTIF(cgtpc,"&gt;10")&lt;&gt;SUM($F$19+$F$28+$F$37+$F$46+$F$55))),"Eligible","Non Eligible"),"")</f>
        <v/>
      </c>
      <c r="L23" s="90"/>
      <c r="M23" s="7"/>
      <c r="N23" s="7"/>
      <c r="O23" s="7"/>
      <c r="P23" s="7"/>
    </row>
    <row r="24" spans="1:16" x14ac:dyDescent="0.25">
      <c r="A24" s="239" t="str">
        <f>$N$4</f>
        <v xml:space="preserve">CGT </v>
      </c>
      <c r="B24" s="240"/>
      <c r="C24" s="235"/>
      <c r="D24" s="228"/>
      <c r="E24" s="60"/>
      <c r="F24" s="228"/>
      <c r="G24" s="228"/>
      <c r="H24" s="60"/>
      <c r="I24" s="11" t="str">
        <f t="shared" ref="I24:I26" si="3">IF(ISNUMBER($H24),IFERROR(ROUND(($H24/$F$27)*100,2),""),"")</f>
        <v/>
      </c>
      <c r="J24" s="35" t="str">
        <f t="shared" ref="J24:J26" si="4">I24</f>
        <v/>
      </c>
      <c r="K24" s="91" t="str">
        <f ca="1">IF($H24&lt;&gt;"",IF(OR(COUNTIF(cgtpc,"&lt;10")=COUNTA(OFFSET(cgtpc,0,-10,4,1)),COUNTIF(cgtpc,"&gt;10")=COUNTA(OFFSET(cgtpc,0,-10,4,1)),AND($I24&lt;10,$I24&lt;&gt;"",COUNTIF(cgtpc,"&gt;10")&lt;&gt;SUM($F$19+$F$28+$F$37+$F$46+$F$55))),"Eligible","Non Eligible"),"")</f>
        <v/>
      </c>
      <c r="L24" s="92"/>
      <c r="M24" s="7"/>
      <c r="N24" s="7"/>
      <c r="O24" s="7"/>
      <c r="P24" s="7"/>
    </row>
    <row r="25" spans="1:16" x14ac:dyDescent="0.25">
      <c r="A25" s="239" t="str">
        <f>$N$4</f>
        <v xml:space="preserve">CGT </v>
      </c>
      <c r="B25" s="240"/>
      <c r="C25" s="235"/>
      <c r="D25" s="228"/>
      <c r="E25" s="60"/>
      <c r="F25" s="228"/>
      <c r="G25" s="228"/>
      <c r="H25" s="60"/>
      <c r="I25" s="11" t="str">
        <f t="shared" si="3"/>
        <v/>
      </c>
      <c r="J25" s="35" t="str">
        <f t="shared" si="4"/>
        <v/>
      </c>
      <c r="K25" s="91" t="str">
        <f ca="1">IF($H25&lt;&gt;"",IF(OR(COUNTIF(cgtpc,"&lt;10")=COUNTA(OFFSET(cgtpc,0,-10,4,1)),COUNTIF(cgtpc,"&gt;10")=COUNTA(OFFSET(cgtpc,0,-10,4,1)),AND($I25&lt;10,$I25&lt;&gt;"",COUNTIF(cgtpc,"&gt;10")&lt;&gt;SUM($F$19+$F$28+$F$37+$F$46+$F$55))),"Eligible","Non Eligible"),"")</f>
        <v/>
      </c>
      <c r="L25" s="92"/>
      <c r="M25" s="7"/>
      <c r="N25" s="7"/>
      <c r="O25" s="7"/>
      <c r="P25" s="7"/>
    </row>
    <row r="26" spans="1:16" ht="15.75" thickBot="1" x14ac:dyDescent="0.3">
      <c r="A26" s="241" t="str">
        <f>$N$4</f>
        <v xml:space="preserve">CGT </v>
      </c>
      <c r="B26" s="242"/>
      <c r="C26" s="236"/>
      <c r="D26" s="229"/>
      <c r="E26" s="61"/>
      <c r="F26" s="229"/>
      <c r="G26" s="229"/>
      <c r="H26" s="61"/>
      <c r="I26" s="45" t="str">
        <f t="shared" si="3"/>
        <v/>
      </c>
      <c r="J26" s="42" t="str">
        <f t="shared" si="4"/>
        <v/>
      </c>
      <c r="K26" s="93" t="str">
        <f ca="1">IF($H26&lt;&gt;"",IF(OR(COUNTIF(cgtpc,"&lt;10")=COUNTA(OFFSET(cgtpc,0,-10,4,1)),COUNTIF(cgtpc,"&gt;10")=COUNTA(OFFSET(cgtpc,0,-10,4,1)),AND($I26&lt;10,$I26&lt;&gt;"",COUNTIF(cgtpc,"&gt;10")&lt;&gt;SUM($F$19+$F$28+$F$37+$F$46+$F$55))),"Eligible","Non Eligible"),"")</f>
        <v/>
      </c>
      <c r="L26" s="94"/>
      <c r="M26" s="7"/>
      <c r="N26" s="7"/>
      <c r="O26" s="7"/>
      <c r="P26" s="7"/>
    </row>
    <row r="27" spans="1:16" x14ac:dyDescent="0.25">
      <c r="A27" s="247" t="str">
        <f>$N$4</f>
        <v xml:space="preserve">CGT </v>
      </c>
      <c r="B27" s="248"/>
      <c r="C27" s="230" t="str">
        <f>C18</f>
        <v xml:space="preserve">Nombre de voix obtenues </v>
      </c>
      <c r="D27" s="230"/>
      <c r="E27" s="230"/>
      <c r="F27" s="230">
        <f>SUM(F23:G26)</f>
        <v>0</v>
      </c>
      <c r="G27" s="231"/>
      <c r="H27" s="36"/>
      <c r="I27" s="8"/>
      <c r="J27" s="39"/>
      <c r="K27" s="80" t="str">
        <f ca="1">IF($H27&lt;&gt;"",IF(OR(COUNTIF(cfdtpc,"&lt;10")=COUNTA(OFFSET(cfdtpc,0,-10,4,1)),COUNTIF(cfdtpc,"&gt;10")=COUNTA(OFFSET(cfdtpc,0,-10,4,1)),AND($I27&lt;10,$I27&lt;&gt;"",COUNTIF(cfdtpc,"&gt;10")&lt;&gt;SUM($F$19+$F$28+$F$37+$F$46+$F$55))),"Eligible","Non Eligible"),"")</f>
        <v/>
      </c>
      <c r="L27" s="80"/>
      <c r="M27" s="7"/>
      <c r="N27" s="7"/>
      <c r="O27" s="7"/>
      <c r="P27" s="7"/>
    </row>
    <row r="28" spans="1:16" x14ac:dyDescent="0.25">
      <c r="A28" s="247"/>
      <c r="B28" s="248"/>
      <c r="C28" s="214" t="str">
        <f t="shared" ref="C28:C30" si="5">C19</f>
        <v xml:space="preserve">Nombre de candidats </v>
      </c>
      <c r="D28" s="214"/>
      <c r="E28" s="214"/>
      <c r="F28" s="232"/>
      <c r="G28" s="233"/>
      <c r="H28" s="36"/>
      <c r="I28" s="8"/>
      <c r="J28" s="39"/>
      <c r="K28" s="80" t="str">
        <f ca="1">IF($H28&lt;&gt;"",IF(OR(COUNTIF(cfdtpc,"&lt;10")=COUNTA(OFFSET(cfdtpc,0,-10,4,1)),COUNTIF(cfdtpc,"&gt;10")=COUNTA(OFFSET(cfdtpc,0,-10,4,1)),AND($I28&lt;10,$I28&lt;&gt;"",COUNTIF(cfdtpc,"&gt;10")&lt;&gt;SUM($F$19+$F$28+$F$37+$F$46+$F$55))),"Eligible","Non Eligible"),"")</f>
        <v/>
      </c>
      <c r="L28" s="80"/>
      <c r="M28" s="7"/>
      <c r="N28" s="7"/>
      <c r="O28" s="7"/>
      <c r="P28" s="7"/>
    </row>
    <row r="29" spans="1:16" x14ac:dyDescent="0.25">
      <c r="A29" s="247"/>
      <c r="B29" s="248"/>
      <c r="C29" s="214" t="str">
        <f t="shared" si="5"/>
        <v xml:space="preserve">Moyenne des voix de la liste </v>
      </c>
      <c r="D29" s="214"/>
      <c r="E29" s="214"/>
      <c r="F29" s="214"/>
      <c r="G29" s="215"/>
      <c r="H29" s="75" t="s">
        <v>76</v>
      </c>
      <c r="I29" s="76"/>
      <c r="J29" s="76"/>
      <c r="K29" s="76"/>
      <c r="L29" s="76"/>
      <c r="M29" s="76"/>
      <c r="N29" s="7"/>
      <c r="O29" s="7"/>
      <c r="P29" s="7"/>
    </row>
    <row r="30" spans="1:16" ht="15.75" thickBot="1" x14ac:dyDescent="0.3">
      <c r="A30" s="249"/>
      <c r="B30" s="250"/>
      <c r="C30" s="216" t="str">
        <f t="shared" si="5"/>
        <v xml:space="preserve">Nombre de sièges attribués </v>
      </c>
      <c r="D30" s="216"/>
      <c r="E30" s="216"/>
      <c r="F30" s="270">
        <f>F67+F91+F113+F135</f>
        <v>0</v>
      </c>
      <c r="G30" s="271"/>
      <c r="H30" s="36"/>
      <c r="I30" s="8"/>
      <c r="J30" s="39"/>
      <c r="K30" s="80" t="str">
        <f ca="1">IF($H30&lt;&gt;"",IF(OR(COUNTIF(cfdtpc,"&lt;10")=COUNTA(OFFSET(cfdtpc,0,-10,4,1)),COUNTIF(cfdtpc,"&gt;10")=COUNTA(OFFSET(cfdtpc,0,-10,4,1)),AND($I30&lt;10,$I30&lt;&gt;"",COUNTIF(cfdtpc,"&gt;10")&lt;&gt;SUM($F$19+$F$28+$F$37+$F$46+$F$55))),"Eligible","Non Eligible"),"")</f>
        <v/>
      </c>
      <c r="L30" s="80"/>
      <c r="M30" s="7"/>
      <c r="N30" s="7"/>
      <c r="O30" s="7"/>
      <c r="P30" s="7"/>
    </row>
    <row r="31" spans="1:16" ht="15.75" thickBot="1" x14ac:dyDescent="0.3">
      <c r="A31" s="7"/>
      <c r="B31" s="7"/>
      <c r="C31" s="7"/>
      <c r="D31" s="7"/>
      <c r="E31" s="7"/>
      <c r="F31" s="7"/>
      <c r="G31" s="7"/>
      <c r="H31" s="37"/>
      <c r="I31" s="7"/>
      <c r="J31" s="38"/>
      <c r="K31" s="80" t="str">
        <f ca="1">IF($H31&lt;&gt;"",IF(OR(COUNTIF(cfdtpc,"&lt;10")=COUNTA(OFFSET(cfdtpc,0,-10,4,1)),COUNTIF(cfdtpc,"&gt;10")=COUNTA(OFFSET(cfdtpc,0,-10,4,1)),AND($I31&lt;10,$I31&lt;&gt;"",COUNTIF(cfdtpc,"&gt;10")&lt;&gt;SUM($F$19+$F$28+$F$37+$F$46+$F$55))),"Eligible","Non Eligible"),"")</f>
        <v/>
      </c>
      <c r="L31" s="80"/>
      <c r="M31" s="7"/>
      <c r="N31" s="7"/>
      <c r="O31" s="7"/>
      <c r="P31" s="7"/>
    </row>
    <row r="32" spans="1:16" x14ac:dyDescent="0.25">
      <c r="A32" s="264" t="str">
        <f>$O$4</f>
        <v xml:space="preserve">FO </v>
      </c>
      <c r="B32" s="265"/>
      <c r="C32" s="260"/>
      <c r="D32" s="260"/>
      <c r="E32" s="63"/>
      <c r="F32" s="260"/>
      <c r="G32" s="260"/>
      <c r="H32" s="68"/>
      <c r="I32" s="46" t="str">
        <f>IF(ISNUMBER($H32),IFERROR(ROUND(($H32/$F$36)*100,2),""),"")</f>
        <v/>
      </c>
      <c r="J32" s="47" t="str">
        <f>I32</f>
        <v/>
      </c>
      <c r="K32" s="89" t="str">
        <f ca="1">IF($H32&lt;&gt;"",IF(OR(COUNTIF(fopc,"&lt;10")=COUNTA(OFFSET(fopc,0,-10,4,1)),COUNTIF(fopc,"&gt;10")=COUNTA(OFFSET(fopc,0,-10,4,1)),AND($I32&lt;10,$I32&lt;&gt;"",COUNTIF(fopc,"&gt;10")&lt;&gt;SUM($F$19+$F$28+$F$37+$F$46+$F$55))),"Eligible","Non Eligible"),"")</f>
        <v/>
      </c>
      <c r="L32" s="90"/>
      <c r="M32" s="7"/>
      <c r="N32" s="7"/>
      <c r="O32" s="7"/>
      <c r="P32" s="7"/>
    </row>
    <row r="33" spans="1:16" x14ac:dyDescent="0.25">
      <c r="A33" s="266" t="str">
        <f>$O$4</f>
        <v xml:space="preserve">FO </v>
      </c>
      <c r="B33" s="267"/>
      <c r="C33" s="261"/>
      <c r="D33" s="261"/>
      <c r="E33" s="60"/>
      <c r="F33" s="261"/>
      <c r="G33" s="261"/>
      <c r="H33" s="69"/>
      <c r="I33" s="12" t="str">
        <f t="shared" ref="I33:I35" si="6">IF(ISNUMBER($H33),IFERROR(ROUND(($H33/$F$36)*100,2),""),"")</f>
        <v/>
      </c>
      <c r="J33" s="40" t="str">
        <f t="shared" ref="J33:J35" si="7">I33</f>
        <v/>
      </c>
      <c r="K33" s="91" t="str">
        <f ca="1">IF($H33&lt;&gt;"",IF(OR(COUNTIF(fopc,"&lt;10")=COUNTA(OFFSET(fopc,0,-10,4,1)),COUNTIF(fopc,"&gt;10")=COUNTA(OFFSET(fopc,0,-10,4,1)),AND($I33&lt;10,$I33&lt;&gt;"",COUNTIF(fopc,"&gt;10")&lt;&gt;SUM($F$19+$F$28+$F$37+$F$46+$F$55))),"Eligible","Non Eligible"),"")</f>
        <v/>
      </c>
      <c r="L33" s="92"/>
      <c r="M33" s="7"/>
      <c r="N33" s="7"/>
      <c r="O33" s="7"/>
      <c r="P33" s="7"/>
    </row>
    <row r="34" spans="1:16" x14ac:dyDescent="0.25">
      <c r="A34" s="266" t="str">
        <f>$O$4</f>
        <v xml:space="preserve">FO </v>
      </c>
      <c r="B34" s="267"/>
      <c r="C34" s="261"/>
      <c r="D34" s="261"/>
      <c r="E34" s="60"/>
      <c r="F34" s="261"/>
      <c r="G34" s="261"/>
      <c r="H34" s="69"/>
      <c r="I34" s="12" t="str">
        <f t="shared" si="6"/>
        <v/>
      </c>
      <c r="J34" s="40" t="str">
        <f t="shared" si="7"/>
        <v/>
      </c>
      <c r="K34" s="91" t="str">
        <f ca="1">IF($H34&lt;&gt;"",IF(OR(COUNTIF(fopc,"&lt;10")=COUNTA(OFFSET(fopc,0,-10,4,1)),COUNTIF(fopc,"&gt;10")=COUNTA(OFFSET(fopc,0,-10,4,1)),AND($I34&lt;10,$I34&lt;&gt;"",COUNTIF(fopc,"&gt;10")&lt;&gt;SUM($F$19+$F$28+$F$37+$F$46+$F$55))),"Eligible","Non Eligible"),"")</f>
        <v/>
      </c>
      <c r="L34" s="92"/>
      <c r="M34" s="7"/>
      <c r="N34" s="7"/>
      <c r="O34" s="7"/>
      <c r="P34" s="7"/>
    </row>
    <row r="35" spans="1:16" ht="15.75" thickBot="1" x14ac:dyDescent="0.3">
      <c r="A35" s="268" t="str">
        <f>$O$4</f>
        <v xml:space="preserve">FO </v>
      </c>
      <c r="B35" s="269"/>
      <c r="C35" s="262"/>
      <c r="D35" s="262"/>
      <c r="E35" s="70"/>
      <c r="F35" s="262"/>
      <c r="G35" s="262"/>
      <c r="H35" s="71"/>
      <c r="I35" s="48" t="str">
        <f t="shared" si="6"/>
        <v/>
      </c>
      <c r="J35" s="49" t="str">
        <f t="shared" si="7"/>
        <v/>
      </c>
      <c r="K35" s="93" t="str">
        <f ca="1">IF($H35&lt;&gt;"",IF(OR(COUNTIF(fopc,"&lt;10")=COUNTA(OFFSET(fopc,0,-10,4,1)),COUNTIF(fopc,"&gt;10")=COUNTA(OFFSET(fopc,0,-10,4,1)),AND($I35&lt;10,$I35&lt;&gt;"",COUNTIF(fopc,"&gt;10")&lt;&gt;SUM($F$19+$F$28+$F$37+$F$46+$F$55))),"Eligible","Non Eligible"),"")</f>
        <v/>
      </c>
      <c r="L35" s="94"/>
      <c r="M35" s="7"/>
      <c r="N35" s="7"/>
      <c r="O35" s="7"/>
      <c r="P35" s="7"/>
    </row>
    <row r="36" spans="1:16" x14ac:dyDescent="0.25">
      <c r="A36" s="247" t="str">
        <f>$O$4</f>
        <v xml:space="preserve">FO </v>
      </c>
      <c r="B36" s="248"/>
      <c r="C36" s="255" t="str">
        <f>C18</f>
        <v xml:space="preserve">Nombre de voix obtenues </v>
      </c>
      <c r="D36" s="256"/>
      <c r="E36" s="256"/>
      <c r="F36" s="256">
        <f>SUM(F32:G35)</f>
        <v>0</v>
      </c>
      <c r="G36" s="257"/>
      <c r="H36" s="37"/>
      <c r="I36" s="7"/>
      <c r="J36" s="38"/>
      <c r="K36" s="80" t="str">
        <f ca="1">IF($H36&lt;&gt;"",IF(OR(COUNTIF(cfdtpc,"&lt;10")=COUNTA(OFFSET(cfdtpc,0,-10,4,1)),COUNTIF(cfdtpc,"&gt;10")=COUNTA(OFFSET(cfdtpc,0,-10,4,1)),AND($I36&lt;10,$I36&lt;&gt;"",COUNTIF(cfdtpc,"&gt;10")&lt;&gt;SUM($F$19+$F$28+$F$37+$F$46+$F$55))),"Eligible","Non Eligible"),"")</f>
        <v/>
      </c>
      <c r="L36" s="80"/>
      <c r="M36" s="7"/>
      <c r="N36" s="7"/>
      <c r="O36" s="7"/>
      <c r="P36" s="7"/>
    </row>
    <row r="37" spans="1:16" x14ac:dyDescent="0.25">
      <c r="A37" s="247"/>
      <c r="B37" s="248"/>
      <c r="C37" s="253" t="str">
        <f t="shared" ref="C37:C39" si="8">C19</f>
        <v xml:space="preserve">Nombre de candidats </v>
      </c>
      <c r="D37" s="243"/>
      <c r="E37" s="243"/>
      <c r="F37" s="258"/>
      <c r="G37" s="259"/>
      <c r="H37" s="31"/>
      <c r="J37" s="41"/>
      <c r="K37" s="80" t="str">
        <f ca="1">IF($H37&lt;&gt;"",IF(OR(COUNTIF(cfdtpc,"&lt;10")=COUNTA(OFFSET(cfdtpc,0,-10,4,1)),COUNTIF(cfdtpc,"&gt;10")=COUNTA(OFFSET(cfdtpc,0,-10,4,1)),AND($I37&lt;10,$I37&lt;&gt;"",COUNTIF(cfdtpc,"&gt;10")&lt;&gt;SUM($F$19+$F$28+$F$37+$F$46+$F$55))),"Eligible","Non Eligible"),"")</f>
        <v/>
      </c>
      <c r="L37" s="80"/>
      <c r="M37" s="7"/>
      <c r="N37" s="7"/>
      <c r="O37" s="7"/>
    </row>
    <row r="38" spans="1:16" x14ac:dyDescent="0.25">
      <c r="A38" s="247"/>
      <c r="B38" s="248"/>
      <c r="C38" s="253" t="str">
        <f t="shared" si="8"/>
        <v xml:space="preserve">Moyenne des voix de la liste </v>
      </c>
      <c r="D38" s="243"/>
      <c r="E38" s="243"/>
      <c r="F38" s="243"/>
      <c r="G38" s="244"/>
      <c r="H38" s="75" t="s">
        <v>76</v>
      </c>
      <c r="I38" s="76"/>
      <c r="J38" s="76"/>
      <c r="K38" s="76"/>
      <c r="L38" s="76"/>
      <c r="M38" s="76"/>
      <c r="N38" s="7"/>
      <c r="O38" s="7"/>
    </row>
    <row r="39" spans="1:16" ht="15.75" thickBot="1" x14ac:dyDescent="0.3">
      <c r="A39" s="249"/>
      <c r="B39" s="250"/>
      <c r="C39" s="254" t="str">
        <f t="shared" si="8"/>
        <v xml:space="preserve">Nombre de sièges attribués </v>
      </c>
      <c r="D39" s="245"/>
      <c r="E39" s="245"/>
      <c r="F39" s="245">
        <f>F68+F92+F114+F136</f>
        <v>0</v>
      </c>
      <c r="G39" s="246"/>
      <c r="H39" s="31"/>
      <c r="J39" s="41"/>
      <c r="K39" s="80" t="str">
        <f ca="1">IF($H39&lt;&gt;"",IF(OR(COUNTIF(cfdtpc,"&lt;10")=COUNTA(OFFSET(cfdtpc,0,-10,4,1)),COUNTIF(cfdtpc,"&gt;10")=COUNTA(OFFSET(cfdtpc,0,-10,4,1)),AND($I39&lt;10,$I39&lt;&gt;"",COUNTIF(cfdtpc,"&gt;10")&lt;&gt;SUM($F$19+$F$28+$F$37+$F$46+$F$55))),"Eligible","Non Eligible"),"")</f>
        <v/>
      </c>
      <c r="L39" s="80"/>
      <c r="M39" s="7"/>
      <c r="N39" s="7"/>
      <c r="O39" s="7"/>
    </row>
    <row r="40" spans="1:16" ht="15.75" thickBot="1" x14ac:dyDescent="0.3">
      <c r="H40" s="31"/>
      <c r="J40" s="41"/>
      <c r="K40" s="81" t="str">
        <f ca="1">IF($H40&lt;&gt;"",IF(OR(COUNTIF(cfdtpc,"&lt;10")=COUNTA(OFFSET(cfdtpc,0,-10,4,1)),COUNTIF(cfdtpc,"&gt;10")=COUNTA(OFFSET(cfdtpc,0,-10,4,1)),AND($I40&lt;10,$I40&lt;&gt;"",COUNTIF(cfdtpc,"&gt;10")&lt;&gt;SUM($F$19+$F$28+$F$37+$F$46+$F$55))),"Eligible","Non Eligible"),"")</f>
        <v/>
      </c>
      <c r="L40" s="81"/>
      <c r="M40" s="7"/>
      <c r="N40" s="7"/>
      <c r="O40" s="7"/>
    </row>
    <row r="41" spans="1:16" x14ac:dyDescent="0.25">
      <c r="A41" s="237" t="str">
        <f>$M$5</f>
        <v>CFE-CGT</v>
      </c>
      <c r="B41" s="251"/>
      <c r="C41" s="227"/>
      <c r="D41" s="227"/>
      <c r="E41" s="63"/>
      <c r="F41" s="227"/>
      <c r="G41" s="227"/>
      <c r="H41" s="63"/>
      <c r="I41" s="9" t="str">
        <f>IF(ISNUMBER($H41),IFERROR(ROUND(($H41/$F$45)*100,2),""),"")</f>
        <v/>
      </c>
      <c r="J41" s="44" t="str">
        <f>I41</f>
        <v/>
      </c>
      <c r="K41" s="95" t="str">
        <f ca="1">IF($H41&lt;&gt;"",IF(OR(COUNTIF(cfecgtpc,"&lt;10")=COUNTA(OFFSET(cfecgtpc,0,-10,4,1)),COUNTIF(cfecgtpc,"&gt;10")=COUNTA(OFFSET(cfecgtpc,0,-10,4,1)),AND($I41&lt;10,$I41&lt;&gt;"",COUNTIF(cfecgtpc,"&gt;10")&lt;&gt;SUM($F$19+$F$28+$F$37+$F$46+$F$55))),"Eligible","Non Eligible"),"")</f>
        <v/>
      </c>
      <c r="L41" s="96"/>
    </row>
    <row r="42" spans="1:16" x14ac:dyDescent="0.25">
      <c r="A42" s="239" t="str">
        <f>$M$5</f>
        <v>CFE-CGT</v>
      </c>
      <c r="B42" s="252"/>
      <c r="C42" s="228"/>
      <c r="D42" s="228"/>
      <c r="E42" s="60"/>
      <c r="F42" s="228"/>
      <c r="G42" s="228"/>
      <c r="H42" s="60"/>
      <c r="I42" s="30" t="str">
        <f t="shared" ref="I42:I44" si="9">IF(ISNUMBER($H42),IFERROR(ROUND(($H42/$F$45)*100,2),""),"")</f>
        <v/>
      </c>
      <c r="J42" s="35" t="str">
        <f t="shared" ref="J42:J44" si="10">I42</f>
        <v/>
      </c>
      <c r="K42" s="97" t="str">
        <f ca="1">IF($H42&lt;&gt;"",IF(OR(COUNTIF(cfecgtpc,"&lt;10")=COUNTA(OFFSET(cfecgtpc,0,-10,4,1)),COUNTIF(cfecgtpc,"&gt;10")=COUNTA(OFFSET(cfecgtpc,0,-10,4,1)),AND($I42&lt;10,$I42&lt;&gt;"",COUNTIF(cfecgtpc,"&gt;10")&lt;&gt;SUM($F$19+$F$28+$F$37+$F$46+$F$55))),"Eligible","Non Eligible"),"")</f>
        <v/>
      </c>
      <c r="L42" s="98"/>
    </row>
    <row r="43" spans="1:16" x14ac:dyDescent="0.25">
      <c r="A43" s="239" t="str">
        <f>$M$5</f>
        <v>CFE-CGT</v>
      </c>
      <c r="B43" s="252"/>
      <c r="C43" s="228"/>
      <c r="D43" s="228"/>
      <c r="E43" s="60"/>
      <c r="F43" s="228"/>
      <c r="G43" s="228"/>
      <c r="H43" s="60"/>
      <c r="I43" s="30" t="str">
        <f t="shared" si="9"/>
        <v/>
      </c>
      <c r="J43" s="35" t="str">
        <f t="shared" si="10"/>
        <v/>
      </c>
      <c r="K43" s="97" t="str">
        <f ca="1">IF($H43&lt;&gt;"",IF(OR(COUNTIF(cfecgtpc,"&lt;10")=COUNTA(OFFSET(cfecgtpc,0,-10,4,1)),COUNTIF(cfecgtpc,"&gt;10")=COUNTA(OFFSET(cfecgtpc,0,-10,4,1)),AND($I43&lt;10,$I43&lt;&gt;"",COUNTIF(cfecgtpc,"&gt;10")&lt;&gt;SUM($F$19+$F$28+$F$37+$F$46+$F$55))),"Eligible","Non Eligible"),"")</f>
        <v/>
      </c>
      <c r="L43" s="98"/>
    </row>
    <row r="44" spans="1:16" ht="15.75" thickBot="1" x14ac:dyDescent="0.3">
      <c r="A44" s="241" t="str">
        <f>$M$5</f>
        <v>CFE-CGT</v>
      </c>
      <c r="B44" s="263"/>
      <c r="C44" s="229"/>
      <c r="D44" s="229"/>
      <c r="E44" s="61"/>
      <c r="F44" s="229"/>
      <c r="G44" s="229"/>
      <c r="H44" s="61"/>
      <c r="I44" s="10" t="str">
        <f t="shared" si="9"/>
        <v/>
      </c>
      <c r="J44" s="42" t="str">
        <f t="shared" si="10"/>
        <v/>
      </c>
      <c r="K44" s="93" t="str">
        <f ca="1">IF($H44&lt;&gt;"",IF(OR(COUNTIF(cfecgtpc,"&lt;10")=COUNTA(OFFSET(cfecgtpc,0,-10,4,1)),COUNTIF(cfecgtpc,"&gt;10")=COUNTA(OFFSET(cfecgtpc,0,-10,4,1)),AND($I44&lt;10,$I44&lt;&gt;"",COUNTIF(cfecgtpc,"&gt;10")&lt;&gt;SUM($F$19+$F$28+$F$37+$F$46+$F$55))),"Eligible","Non Eligible"),"")</f>
        <v/>
      </c>
      <c r="L44" s="94"/>
    </row>
    <row r="45" spans="1:16" x14ac:dyDescent="0.25">
      <c r="A45" s="218" t="str">
        <f>$M$5</f>
        <v>CFE-CGT</v>
      </c>
      <c r="B45" s="219"/>
      <c r="C45" s="230" t="str">
        <f>C18</f>
        <v xml:space="preserve">Nombre de voix obtenues </v>
      </c>
      <c r="D45" s="230"/>
      <c r="E45" s="230"/>
      <c r="F45" s="230">
        <f>SUM(F41:G44)</f>
        <v>0</v>
      </c>
      <c r="G45" s="231"/>
      <c r="H45" s="31"/>
      <c r="J45" s="41"/>
      <c r="K45" s="80" t="str">
        <f ca="1">IF($H45&lt;&gt;"",IF(OR(COUNTIF(cfdtpc,"&lt;10")=COUNTA(OFFSET(cfdtpc,0,-10,4,1)),COUNTIF(cfdtpc,"&gt;10")=COUNTA(OFFSET(cfdtpc,0,-10,4,1)),AND($I45&lt;10,$I45&lt;&gt;"",COUNTIF(cfdtpc,"&gt;10")&lt;&gt;SUM($F$19+$F$28+$F$37+$F$46+$F$55))),"Eligible","Non Eligible"),"")</f>
        <v/>
      </c>
      <c r="L45" s="80"/>
      <c r="M45" s="7"/>
      <c r="N45" s="7"/>
    </row>
    <row r="46" spans="1:16" x14ac:dyDescent="0.25">
      <c r="A46" s="220"/>
      <c r="B46" s="221"/>
      <c r="C46" s="214" t="str">
        <f t="shared" ref="C46:C48" si="11">C19</f>
        <v xml:space="preserve">Nombre de candidats </v>
      </c>
      <c r="D46" s="214"/>
      <c r="E46" s="214"/>
      <c r="F46" s="232"/>
      <c r="G46" s="233"/>
      <c r="H46" s="31"/>
      <c r="J46" s="41"/>
      <c r="K46" s="80" t="str">
        <f ca="1">IF($H46&lt;&gt;"",IF(OR(COUNTIF(cfdtpc,"&lt;10")=COUNTA(OFFSET(cfdtpc,0,-10,4,1)),COUNTIF(cfdtpc,"&gt;10")=COUNTA(OFFSET(cfdtpc,0,-10,4,1)),AND($I46&lt;10,$I46&lt;&gt;"",COUNTIF(cfdtpc,"&gt;10")&lt;&gt;SUM($F$19+$F$28+$F$37+$F$46+$F$55))),"Eligible","Non Eligible"),"")</f>
        <v/>
      </c>
      <c r="L46" s="80"/>
      <c r="M46" s="7"/>
      <c r="N46" s="7"/>
    </row>
    <row r="47" spans="1:16" x14ac:dyDescent="0.25">
      <c r="A47" s="220"/>
      <c r="B47" s="221"/>
      <c r="C47" s="214" t="str">
        <f t="shared" si="11"/>
        <v xml:space="preserve">Moyenne des voix de la liste </v>
      </c>
      <c r="D47" s="214"/>
      <c r="E47" s="214"/>
      <c r="F47" s="214"/>
      <c r="G47" s="215"/>
      <c r="H47" s="75" t="s">
        <v>76</v>
      </c>
      <c r="I47" s="76"/>
      <c r="J47" s="76"/>
      <c r="K47" s="76"/>
      <c r="L47" s="76"/>
      <c r="M47" s="76"/>
      <c r="N47" s="7"/>
    </row>
    <row r="48" spans="1:16" ht="15.75" thickBot="1" x14ac:dyDescent="0.3">
      <c r="A48" s="222"/>
      <c r="B48" s="223"/>
      <c r="C48" s="216" t="str">
        <f t="shared" si="11"/>
        <v xml:space="preserve">Nombre de sièges attribués </v>
      </c>
      <c r="D48" s="216"/>
      <c r="E48" s="216"/>
      <c r="F48" s="216">
        <f>F69+F93+F115+F137</f>
        <v>0</v>
      </c>
      <c r="G48" s="217"/>
      <c r="H48" s="31"/>
      <c r="J48" s="41"/>
      <c r="K48" s="80" t="str">
        <f ca="1">IF($H48&lt;&gt;"",IF(OR(COUNTIF(cfdtpc,"&lt;10")=COUNTA(OFFSET(cfdtpc,0,-10,4,1)),COUNTIF(cfdtpc,"&gt;10")=COUNTA(OFFSET(cfdtpc,0,-10,4,1)),AND($I48&lt;10,$I48&lt;&gt;"",COUNTIF(cfdtpc,"&gt;10")&lt;&gt;SUM($F$19+$F$28+$F$37+$F$46+$F$55))),"Eligible","Non Eligible"),"")</f>
        <v/>
      </c>
      <c r="L48" s="80"/>
      <c r="M48" s="7"/>
      <c r="N48" s="7"/>
    </row>
    <row r="49" spans="1:14" ht="15.75" thickBot="1" x14ac:dyDescent="0.3">
      <c r="A49" s="13"/>
      <c r="H49" s="31"/>
      <c r="J49" s="41"/>
      <c r="K49" s="80" t="str">
        <f ca="1">IF($H49&lt;&gt;"",IF(OR(COUNTIF(cfdtpc,"&lt;10")=COUNTA(OFFSET(cfdtpc,0,-10,4,1)),COUNTIF(cfdtpc,"&gt;10")=COUNTA(OFFSET(cfdtpc,0,-10,4,1)),AND($I49&lt;10,$I49&lt;&gt;"",COUNTIF(cfdtpc,"&gt;10")&lt;&gt;SUM($F$19+$F$28+$F$37+$F$46+$F$55))),"Eligible","Non Eligible"),"")</f>
        <v/>
      </c>
      <c r="L49" s="80"/>
      <c r="M49" s="7"/>
      <c r="N49" s="7"/>
    </row>
    <row r="50" spans="1:14" x14ac:dyDescent="0.25">
      <c r="A50" s="237" t="str">
        <f>$N$5</f>
        <v>CFTC</v>
      </c>
      <c r="B50" s="238"/>
      <c r="C50" s="234"/>
      <c r="D50" s="227"/>
      <c r="E50" s="63"/>
      <c r="F50" s="227"/>
      <c r="G50" s="227"/>
      <c r="H50" s="63"/>
      <c r="I50" s="9" t="str">
        <f>IF(ISNUMBER($H50),IFERROR(ROUND(($H50/$F$54)*100,2),""),"")</f>
        <v/>
      </c>
      <c r="J50" s="44" t="str">
        <f>I50</f>
        <v/>
      </c>
      <c r="K50" s="89" t="str">
        <f ca="1">IF($H50&lt;&gt;"",IF(OR(COUNTIF(cftcpc,"&lt;10")=COUNTA(OFFSET(cftcpc,0,-10,4,1)),COUNTIF(cftcpc,"&gt;10")=COUNTA(OFFSET(cftcpc,0,-10,4,1)),AND($I50&lt;10,$I50&lt;&gt;"",COUNTIF(cftcpc,"&gt;10")&lt;&gt;SUM($F$19+$F$28+$F$37+$F$46+$F$55))),"Eligible","Non Eligible"),"")</f>
        <v/>
      </c>
      <c r="L50" s="90"/>
    </row>
    <row r="51" spans="1:14" x14ac:dyDescent="0.25">
      <c r="A51" s="239" t="str">
        <f>$N$5</f>
        <v>CFTC</v>
      </c>
      <c r="B51" s="240"/>
      <c r="C51" s="235"/>
      <c r="D51" s="228"/>
      <c r="E51" s="60"/>
      <c r="F51" s="228"/>
      <c r="G51" s="228"/>
      <c r="H51" s="60"/>
      <c r="I51" s="30" t="str">
        <f t="shared" ref="I51:I53" si="12">IF(ISNUMBER($H51),IFERROR(ROUND(($H51/$F$54)*100,2),""),"")</f>
        <v/>
      </c>
      <c r="J51" s="35" t="str">
        <f t="shared" ref="J51:J53" si="13">I51</f>
        <v/>
      </c>
      <c r="K51" s="91" t="str">
        <f ca="1">IF($H51&lt;&gt;"",IF(OR(COUNTIF(cftcpc,"&lt;10")=COUNTA(OFFSET(cftcpc,0,-10,4,1)),COUNTIF(cftcpc,"&gt;10")=COUNTA(OFFSET(cftcpc,0,-10,4,1)),AND($I51&lt;10,$I51&lt;&gt;"",COUNTIF(cftcpc,"&gt;10")&lt;&gt;SUM($F$19+$F$28+$F$37+$F$46+$F$55))),"Eligible","Non Eligible"),"")</f>
        <v/>
      </c>
      <c r="L51" s="92"/>
    </row>
    <row r="52" spans="1:14" x14ac:dyDescent="0.25">
      <c r="A52" s="239" t="str">
        <f>$N$5</f>
        <v>CFTC</v>
      </c>
      <c r="B52" s="240"/>
      <c r="C52" s="235"/>
      <c r="D52" s="228"/>
      <c r="E52" s="60"/>
      <c r="F52" s="228"/>
      <c r="G52" s="228"/>
      <c r="H52" s="60"/>
      <c r="I52" s="30" t="str">
        <f t="shared" si="12"/>
        <v/>
      </c>
      <c r="J52" s="35" t="str">
        <f t="shared" si="13"/>
        <v/>
      </c>
      <c r="K52" s="91" t="str">
        <f ca="1">IF($H52&lt;&gt;"",IF(OR(COUNTIF(cftcpc,"&lt;10")=COUNTA(OFFSET(cftcpc,0,-10,4,1)),COUNTIF(cftcpc,"&gt;10")=COUNTA(OFFSET(cftcpc,0,-10,4,1)),AND($I52&lt;10,$I52&lt;&gt;"",COUNTIF(cftcpc,"&gt;10")&lt;&gt;SUM($F$19+$F$28+$F$37+$F$46+$F$55))),"Eligible","Non Eligible"),"")</f>
        <v/>
      </c>
      <c r="L52" s="92"/>
    </row>
    <row r="53" spans="1:14" ht="15.75" thickBot="1" x14ac:dyDescent="0.3">
      <c r="A53" s="241" t="str">
        <f>$N$5</f>
        <v>CFTC</v>
      </c>
      <c r="B53" s="242"/>
      <c r="C53" s="236"/>
      <c r="D53" s="229"/>
      <c r="E53" s="61"/>
      <c r="F53" s="229"/>
      <c r="G53" s="229"/>
      <c r="H53" s="61"/>
      <c r="I53" s="10" t="str">
        <f t="shared" si="12"/>
        <v/>
      </c>
      <c r="J53" s="42" t="str">
        <f t="shared" si="13"/>
        <v/>
      </c>
      <c r="K53" s="93" t="str">
        <f ca="1">IF($H53&lt;&gt;"",IF(OR(COUNTIF(cftcpc,"&lt;10")=COUNTA(OFFSET(cftcpc,0,-10,4,1)),COUNTIF(cftcpc,"&gt;10")=COUNTA(OFFSET(cftcpc,0,-10,4,1)),AND($I53&lt;10,$I53&lt;&gt;"",COUNTIF(cftcpc,"&gt;10")&lt;&gt;SUM($F$19+$F$28+$F$37+$F$46+$F$55))),"Eligible","Non Eligible"),"")</f>
        <v/>
      </c>
      <c r="L53" s="94"/>
    </row>
    <row r="54" spans="1:14" x14ac:dyDescent="0.25">
      <c r="A54" s="218" t="str">
        <f>$N$5</f>
        <v>CFTC</v>
      </c>
      <c r="B54" s="219"/>
      <c r="C54" s="230" t="str">
        <f>C18</f>
        <v xml:space="preserve">Nombre de voix obtenues </v>
      </c>
      <c r="D54" s="230"/>
      <c r="E54" s="230"/>
      <c r="F54" s="230">
        <f>SUM(F50:G53)</f>
        <v>0</v>
      </c>
      <c r="G54" s="231"/>
      <c r="H54" s="2"/>
      <c r="I54" s="2"/>
      <c r="J54" s="2"/>
    </row>
    <row r="55" spans="1:14" x14ac:dyDescent="0.25">
      <c r="A55" s="220"/>
      <c r="B55" s="221"/>
      <c r="C55" s="214" t="str">
        <f t="shared" ref="C55:C57" si="14">C19</f>
        <v xml:space="preserve">Nombre de candidats </v>
      </c>
      <c r="D55" s="214"/>
      <c r="E55" s="214"/>
      <c r="F55" s="232"/>
      <c r="G55" s="233"/>
      <c r="H55" s="2"/>
      <c r="I55" s="2"/>
      <c r="J55" s="2"/>
    </row>
    <row r="56" spans="1:14" x14ac:dyDescent="0.25">
      <c r="A56" s="220"/>
      <c r="B56" s="221"/>
      <c r="C56" s="214" t="str">
        <f t="shared" si="14"/>
        <v xml:space="preserve">Moyenne des voix de la liste </v>
      </c>
      <c r="D56" s="214"/>
      <c r="E56" s="214"/>
      <c r="F56" s="214"/>
      <c r="G56" s="215"/>
      <c r="H56" s="75" t="s">
        <v>76</v>
      </c>
      <c r="I56" s="76"/>
      <c r="J56" s="76"/>
      <c r="K56" s="76"/>
      <c r="L56" s="76"/>
      <c r="M56" s="76"/>
    </row>
    <row r="57" spans="1:14" ht="15.75" thickBot="1" x14ac:dyDescent="0.3">
      <c r="A57" s="222"/>
      <c r="B57" s="223"/>
      <c r="C57" s="216" t="str">
        <f t="shared" si="14"/>
        <v xml:space="preserve">Nombre de sièges attribués </v>
      </c>
      <c r="D57" s="216"/>
      <c r="E57" s="216"/>
      <c r="F57" s="216">
        <f>F70+F94+F116+F138</f>
        <v>0</v>
      </c>
      <c r="G57" s="217"/>
      <c r="H57" s="2"/>
      <c r="I57" s="2"/>
      <c r="J57" s="2"/>
    </row>
    <row r="58" spans="1:14" ht="15.75" thickBot="1" x14ac:dyDescent="0.3"/>
    <row r="59" spans="1:14" ht="16.5" thickBot="1" x14ac:dyDescent="0.3">
      <c r="A59" s="224" t="s">
        <v>36</v>
      </c>
      <c r="B59" s="225"/>
      <c r="C59" s="225"/>
      <c r="D59" s="226"/>
      <c r="F59" s="14">
        <f>SUM(F18+F27+F36+F45+F54)</f>
        <v>11</v>
      </c>
    </row>
    <row r="60" spans="1:14" ht="15.75" thickBot="1" x14ac:dyDescent="0.3"/>
    <row r="61" spans="1:14" ht="16.5" thickBot="1" x14ac:dyDescent="0.3">
      <c r="A61" s="224" t="s">
        <v>37</v>
      </c>
      <c r="B61" s="225"/>
      <c r="C61" s="225"/>
      <c r="D61" s="226"/>
      <c r="F61" s="14">
        <f>ROUND(F11/F5,2)</f>
        <v>11</v>
      </c>
    </row>
    <row r="62" spans="1:14" ht="15.75" thickBot="1" x14ac:dyDescent="0.3">
      <c r="A62" s="131"/>
      <c r="B62" s="131"/>
      <c r="C62" s="131"/>
      <c r="D62" s="131"/>
    </row>
    <row r="63" spans="1:14" ht="19.5" thickBot="1" x14ac:dyDescent="0.35">
      <c r="A63" s="188" t="s">
        <v>38</v>
      </c>
      <c r="B63" s="189"/>
      <c r="C63" s="189"/>
      <c r="D63" s="189"/>
      <c r="E63" s="189"/>
      <c r="F63" s="189"/>
      <c r="G63" s="189"/>
      <c r="H63" s="189"/>
      <c r="I63" s="190"/>
    </row>
    <row r="64" spans="1:14" x14ac:dyDescent="0.25">
      <c r="A64" s="210" t="s">
        <v>39</v>
      </c>
      <c r="B64" s="210"/>
      <c r="C64" s="210"/>
      <c r="D64" s="210"/>
      <c r="F64" s="212" t="s">
        <v>40</v>
      </c>
      <c r="G64" s="212"/>
      <c r="H64" s="212"/>
      <c r="I64" s="212"/>
    </row>
    <row r="65" spans="1:20" ht="15.75" thickBot="1" x14ac:dyDescent="0.3">
      <c r="A65" s="211"/>
      <c r="B65" s="211"/>
      <c r="C65" s="211"/>
      <c r="D65" s="211"/>
      <c r="F65" s="213"/>
      <c r="G65" s="213"/>
      <c r="H65" s="213"/>
      <c r="I65" s="213"/>
    </row>
    <row r="66" spans="1:20" ht="15.75" thickBot="1" x14ac:dyDescent="0.3">
      <c r="A66" s="192" t="str">
        <f>$M$4</f>
        <v xml:space="preserve">CFDT </v>
      </c>
      <c r="B66" s="192"/>
      <c r="C66" s="203"/>
      <c r="D66" s="15">
        <f>ROUND($F$20/$F$61,2)</f>
        <v>1</v>
      </c>
      <c r="F66" s="204">
        <f>IF(D66&gt;=1,ROUNDDOWN(D66,),IF(D66&lt;1,"0"))</f>
        <v>1</v>
      </c>
      <c r="G66" s="205"/>
      <c r="H66" s="205"/>
      <c r="I66" s="206"/>
      <c r="K66" s="194" t="s">
        <v>44</v>
      </c>
      <c r="L66" s="195"/>
      <c r="M66" s="200"/>
      <c r="N66" s="201"/>
      <c r="O66" s="201"/>
      <c r="P66" s="201"/>
      <c r="Q66" s="201"/>
      <c r="R66" s="201"/>
      <c r="S66" s="201"/>
      <c r="T66" s="202"/>
    </row>
    <row r="67" spans="1:20" ht="15.75" thickBot="1" x14ac:dyDescent="0.3">
      <c r="A67" s="192" t="str">
        <f>$N$4</f>
        <v xml:space="preserve">CGT </v>
      </c>
      <c r="B67" s="192"/>
      <c r="C67" s="203"/>
      <c r="D67" s="15">
        <f>ROUND($F$29/$F$61,2)</f>
        <v>0</v>
      </c>
      <c r="F67" s="204" t="str">
        <f t="shared" ref="F67:F70" si="15">IF(D67&gt;=1,ROUNDDOWN(D67,),IF(D67&lt;1,"0"))</f>
        <v>0</v>
      </c>
      <c r="G67" s="205"/>
      <c r="H67" s="205"/>
      <c r="I67" s="206"/>
      <c r="K67" s="196"/>
      <c r="L67" s="197"/>
      <c r="M67" s="191"/>
      <c r="N67" s="192"/>
      <c r="O67" s="192"/>
      <c r="P67" s="192"/>
      <c r="Q67" s="192"/>
      <c r="R67" s="192"/>
      <c r="S67" s="192"/>
      <c r="T67" s="193"/>
    </row>
    <row r="68" spans="1:20" ht="15.75" thickBot="1" x14ac:dyDescent="0.3">
      <c r="A68" s="192" t="str">
        <f>$O$4</f>
        <v xml:space="preserve">FO </v>
      </c>
      <c r="B68" s="192"/>
      <c r="C68" s="203"/>
      <c r="D68" s="15">
        <f>ROUND($F$38/$F$61,2)</f>
        <v>0</v>
      </c>
      <c r="F68" s="204" t="str">
        <f t="shared" si="15"/>
        <v>0</v>
      </c>
      <c r="G68" s="205"/>
      <c r="H68" s="205"/>
      <c r="I68" s="206"/>
      <c r="K68" s="196"/>
      <c r="L68" s="197"/>
      <c r="M68" s="191"/>
      <c r="N68" s="192"/>
      <c r="O68" s="192"/>
      <c r="P68" s="192"/>
      <c r="Q68" s="192"/>
      <c r="R68" s="192"/>
      <c r="S68" s="192"/>
      <c r="T68" s="193"/>
    </row>
    <row r="69" spans="1:20" ht="15.75" thickBot="1" x14ac:dyDescent="0.3">
      <c r="A69" s="192" t="str">
        <f>$M$5</f>
        <v>CFE-CGT</v>
      </c>
      <c r="B69" s="192"/>
      <c r="C69" s="203"/>
      <c r="D69" s="15">
        <f>ROUND($F$47/$F$61,2)</f>
        <v>0</v>
      </c>
      <c r="F69" s="204" t="str">
        <f t="shared" si="15"/>
        <v>0</v>
      </c>
      <c r="G69" s="205"/>
      <c r="H69" s="205"/>
      <c r="I69" s="206"/>
      <c r="K69" s="196"/>
      <c r="L69" s="197"/>
      <c r="M69" s="191"/>
      <c r="N69" s="192"/>
      <c r="O69" s="192"/>
      <c r="P69" s="192"/>
      <c r="Q69" s="192"/>
      <c r="R69" s="192"/>
      <c r="S69" s="192"/>
      <c r="T69" s="193"/>
    </row>
    <row r="70" spans="1:20" ht="15.75" thickBot="1" x14ac:dyDescent="0.3">
      <c r="A70" s="192" t="str">
        <f>$N$5</f>
        <v>CFTC</v>
      </c>
      <c r="B70" s="192"/>
      <c r="C70" s="203"/>
      <c r="D70" s="21">
        <f>ROUND($F$56/$F$61,2)</f>
        <v>0</v>
      </c>
      <c r="F70" s="207" t="str">
        <f t="shared" si="15"/>
        <v>0</v>
      </c>
      <c r="G70" s="208"/>
      <c r="H70" s="208"/>
      <c r="I70" s="209"/>
      <c r="K70" s="198"/>
      <c r="L70" s="199"/>
      <c r="M70" s="182"/>
      <c r="N70" s="183"/>
      <c r="O70" s="183"/>
      <c r="P70" s="183"/>
      <c r="Q70" s="183"/>
      <c r="R70" s="183"/>
      <c r="S70" s="183"/>
      <c r="T70" s="184"/>
    </row>
    <row r="72" spans="1:20" ht="15.75" x14ac:dyDescent="0.25">
      <c r="A72" s="185" t="s">
        <v>42</v>
      </c>
      <c r="B72" s="186"/>
      <c r="C72" s="186"/>
      <c r="D72" s="186"/>
      <c r="E72" s="186"/>
      <c r="F72" s="186"/>
      <c r="G72" s="187"/>
      <c r="I72" s="16">
        <f>F5-SUM(F66:I70)</f>
        <v>0</v>
      </c>
    </row>
    <row r="73" spans="1:20" ht="15.75" thickBot="1" x14ac:dyDescent="0.3"/>
    <row r="74" spans="1:20" ht="19.5" thickBot="1" x14ac:dyDescent="0.35">
      <c r="A74" s="188" t="s">
        <v>43</v>
      </c>
      <c r="B74" s="189"/>
      <c r="C74" s="189"/>
      <c r="D74" s="189"/>
      <c r="E74" s="189"/>
      <c r="F74" s="189"/>
      <c r="G74" s="189"/>
      <c r="H74" s="189"/>
      <c r="I74" s="190"/>
    </row>
    <row r="76" spans="1:20" ht="15.75" x14ac:dyDescent="0.25">
      <c r="A76" s="178" t="s">
        <v>45</v>
      </c>
      <c r="B76" s="178"/>
      <c r="C76" s="178"/>
      <c r="D76" s="178"/>
      <c r="E76" s="178"/>
      <c r="F76" s="178"/>
      <c r="G76" s="178"/>
      <c r="H76" s="178"/>
      <c r="I76" s="178"/>
      <c r="J76" s="20"/>
      <c r="K76" s="20"/>
      <c r="L76" s="20"/>
    </row>
    <row r="77" spans="1:20" ht="15.75" thickBot="1" x14ac:dyDescent="0.3"/>
    <row r="78" spans="1:20" ht="30" customHeight="1" thickBot="1" x14ac:dyDescent="0.3">
      <c r="C78" s="23" t="s">
        <v>49</v>
      </c>
      <c r="D78" s="179" t="s">
        <v>46</v>
      </c>
      <c r="E78" s="179"/>
      <c r="F78" s="180" t="s">
        <v>47</v>
      </c>
      <c r="G78" s="180"/>
      <c r="H78" s="179" t="s">
        <v>48</v>
      </c>
      <c r="I78" s="181"/>
    </row>
    <row r="79" spans="1:20" x14ac:dyDescent="0.25">
      <c r="A79" s="17" t="str">
        <f>$M$4</f>
        <v xml:space="preserve">CFDT </v>
      </c>
      <c r="C79" s="24">
        <f>F20</f>
        <v>11</v>
      </c>
      <c r="D79" s="85">
        <f>F66</f>
        <v>1</v>
      </c>
      <c r="E79" s="85"/>
      <c r="F79" s="177">
        <v>1</v>
      </c>
      <c r="G79" s="177"/>
      <c r="H79" s="85">
        <f>ROUND(C79/(D79+F79),2)</f>
        <v>5.5</v>
      </c>
      <c r="I79" s="86"/>
    </row>
    <row r="80" spans="1:20" x14ac:dyDescent="0.25">
      <c r="A80" s="18" t="str">
        <f>$N$4</f>
        <v xml:space="preserve">CGT </v>
      </c>
      <c r="C80" s="25">
        <f>F29</f>
        <v>0</v>
      </c>
      <c r="D80" s="91" t="str">
        <f t="shared" ref="D80:D83" si="16">F67</f>
        <v>0</v>
      </c>
      <c r="E80" s="91"/>
      <c r="F80" s="109">
        <v>1</v>
      </c>
      <c r="G80" s="109"/>
      <c r="H80" s="91">
        <f t="shared" ref="H80:H83" si="17">ROUND(C80/(D80+F80),2)</f>
        <v>0</v>
      </c>
      <c r="I80" s="92"/>
    </row>
    <row r="81" spans="1:15" x14ac:dyDescent="0.25">
      <c r="A81" s="18" t="str">
        <f>$O$4</f>
        <v xml:space="preserve">FO </v>
      </c>
      <c r="C81" s="25">
        <f>F38</f>
        <v>0</v>
      </c>
      <c r="D81" s="91" t="str">
        <f t="shared" si="16"/>
        <v>0</v>
      </c>
      <c r="E81" s="91"/>
      <c r="F81" s="109">
        <v>1</v>
      </c>
      <c r="G81" s="109"/>
      <c r="H81" s="91">
        <f t="shared" si="17"/>
        <v>0</v>
      </c>
      <c r="I81" s="92"/>
    </row>
    <row r="82" spans="1:15" x14ac:dyDescent="0.25">
      <c r="A82" s="18" t="str">
        <f>$M$5</f>
        <v>CFE-CGT</v>
      </c>
      <c r="C82" s="25">
        <f>F47</f>
        <v>0</v>
      </c>
      <c r="D82" s="91" t="str">
        <f t="shared" si="16"/>
        <v>0</v>
      </c>
      <c r="E82" s="91"/>
      <c r="F82" s="109">
        <v>1</v>
      </c>
      <c r="G82" s="109"/>
      <c r="H82" s="91">
        <f t="shared" si="17"/>
        <v>0</v>
      </c>
      <c r="I82" s="92"/>
    </row>
    <row r="83" spans="1:15" ht="15.75" thickBot="1" x14ac:dyDescent="0.3">
      <c r="A83" s="19" t="str">
        <f>$N$5</f>
        <v>CFTC</v>
      </c>
      <c r="C83" s="26">
        <f>F56</f>
        <v>0</v>
      </c>
      <c r="D83" s="93" t="str">
        <f t="shared" si="16"/>
        <v>0</v>
      </c>
      <c r="E83" s="93"/>
      <c r="F83" s="112">
        <v>1</v>
      </c>
      <c r="G83" s="112"/>
      <c r="H83" s="93">
        <f t="shared" si="17"/>
        <v>0</v>
      </c>
      <c r="I83" s="94"/>
    </row>
    <row r="84" spans="1:15" ht="15.75" thickBot="1" x14ac:dyDescent="0.3"/>
    <row r="85" spans="1:15" ht="16.5" thickBot="1" x14ac:dyDescent="0.3">
      <c r="A85" s="99" t="s">
        <v>50</v>
      </c>
      <c r="B85" s="99"/>
      <c r="C85" s="99"/>
      <c r="D85" s="99"/>
      <c r="E85" s="99"/>
      <c r="F85" s="99"/>
      <c r="G85" s="100"/>
      <c r="H85" s="101" t="str">
        <f>IF(H79=MAXA(H79:I83),A79,IF(H80=MAXA(H79:H83),A80,IF(H81=MAXA(H79:H83),A81,IF(H82=MAXA(H79:H83),A82,IF(H83=MAXA(H79:H83),A83,0)))))</f>
        <v xml:space="preserve">CFDT </v>
      </c>
      <c r="I85" s="102"/>
      <c r="K85" s="103" t="s">
        <v>41</v>
      </c>
      <c r="L85" s="104"/>
      <c r="M85" s="105"/>
      <c r="N85" s="106"/>
      <c r="O85" s="107"/>
    </row>
    <row r="87" spans="1:15" ht="15.75" thickBot="1" x14ac:dyDescent="0.3">
      <c r="A87" s="125" t="s">
        <v>56</v>
      </c>
      <c r="B87" s="125"/>
      <c r="C87" s="170"/>
      <c r="D87" s="170"/>
      <c r="E87" s="170"/>
      <c r="F87" s="170"/>
      <c r="G87" s="170"/>
      <c r="H87" s="170"/>
      <c r="I87" s="170"/>
    </row>
    <row r="88" spans="1:15" ht="30" customHeight="1" x14ac:dyDescent="0.25">
      <c r="C88" s="156" t="s">
        <v>51</v>
      </c>
      <c r="D88" s="171" t="s">
        <v>46</v>
      </c>
      <c r="E88" s="172"/>
      <c r="F88" s="164" t="s">
        <v>53</v>
      </c>
      <c r="G88" s="165"/>
      <c r="H88" s="173" t="s">
        <v>57</v>
      </c>
      <c r="I88" s="174"/>
    </row>
    <row r="89" spans="1:15" ht="15" customHeight="1" thickBot="1" x14ac:dyDescent="0.3">
      <c r="C89" s="157"/>
      <c r="D89" s="158" t="s">
        <v>52</v>
      </c>
      <c r="E89" s="159"/>
      <c r="F89" s="160" t="s">
        <v>55</v>
      </c>
      <c r="G89" s="161"/>
      <c r="H89" s="162" t="s">
        <v>54</v>
      </c>
      <c r="I89" s="163"/>
    </row>
    <row r="90" spans="1:15" x14ac:dyDescent="0.25">
      <c r="A90" s="17" t="str">
        <f>$M$4</f>
        <v xml:space="preserve">CFDT </v>
      </c>
      <c r="C90" s="27">
        <f>F20</f>
        <v>11</v>
      </c>
      <c r="D90" s="91">
        <f>F66</f>
        <v>1</v>
      </c>
      <c r="E90" s="91"/>
      <c r="F90" s="166">
        <f>IF(H79=MAXA(H$79:I$83),1,0)</f>
        <v>1</v>
      </c>
      <c r="G90" s="167"/>
      <c r="H90" s="175">
        <f>D90+F90</f>
        <v>2</v>
      </c>
      <c r="I90" s="176"/>
    </row>
    <row r="91" spans="1:15" x14ac:dyDescent="0.25">
      <c r="A91" s="18" t="str">
        <f>$N$4</f>
        <v xml:space="preserve">CGT </v>
      </c>
      <c r="C91" s="28">
        <f>F29</f>
        <v>0</v>
      </c>
      <c r="D91" s="91" t="str">
        <f t="shared" ref="D91:D94" si="18">F67</f>
        <v>0</v>
      </c>
      <c r="E91" s="91"/>
      <c r="F91" s="166">
        <f t="shared" ref="F91:F94" si="19">IF(H80=MAXA(H$79:I$83),1,0)</f>
        <v>0</v>
      </c>
      <c r="G91" s="167"/>
      <c r="H91" s="175">
        <f t="shared" ref="H91:H94" si="20">D91+F91</f>
        <v>0</v>
      </c>
      <c r="I91" s="176"/>
    </row>
    <row r="92" spans="1:15" x14ac:dyDescent="0.25">
      <c r="A92" s="18" t="str">
        <f>$O$4</f>
        <v xml:space="preserve">FO </v>
      </c>
      <c r="C92" s="28">
        <f>F38</f>
        <v>0</v>
      </c>
      <c r="D92" s="91" t="str">
        <f t="shared" si="18"/>
        <v>0</v>
      </c>
      <c r="E92" s="91"/>
      <c r="F92" s="166">
        <f t="shared" si="19"/>
        <v>0</v>
      </c>
      <c r="G92" s="167"/>
      <c r="H92" s="175">
        <f t="shared" si="20"/>
        <v>0</v>
      </c>
      <c r="I92" s="176"/>
    </row>
    <row r="93" spans="1:15" x14ac:dyDescent="0.25">
      <c r="A93" s="18" t="str">
        <f>$M$5</f>
        <v>CFE-CGT</v>
      </c>
      <c r="C93" s="28">
        <f>F47</f>
        <v>0</v>
      </c>
      <c r="D93" s="91" t="str">
        <f t="shared" si="18"/>
        <v>0</v>
      </c>
      <c r="E93" s="91"/>
      <c r="F93" s="166">
        <f t="shared" si="19"/>
        <v>0</v>
      </c>
      <c r="G93" s="167"/>
      <c r="H93" s="175">
        <f t="shared" si="20"/>
        <v>0</v>
      </c>
      <c r="I93" s="176"/>
    </row>
    <row r="94" spans="1:15" ht="15.75" thickBot="1" x14ac:dyDescent="0.3">
      <c r="A94" s="19" t="str">
        <f>$N$5</f>
        <v>CFTC</v>
      </c>
      <c r="C94" s="29">
        <f>F56</f>
        <v>0</v>
      </c>
      <c r="D94" s="93" t="str">
        <f t="shared" si="18"/>
        <v>0</v>
      </c>
      <c r="E94" s="93"/>
      <c r="F94" s="168">
        <f t="shared" si="19"/>
        <v>0</v>
      </c>
      <c r="G94" s="169"/>
      <c r="H94" s="154">
        <f t="shared" si="20"/>
        <v>0</v>
      </c>
      <c r="I94" s="155"/>
    </row>
    <row r="96" spans="1:15" ht="15.75" x14ac:dyDescent="0.25">
      <c r="A96" s="82" t="s">
        <v>58</v>
      </c>
      <c r="B96" s="82"/>
      <c r="C96" s="82"/>
      <c r="D96" s="82"/>
      <c r="E96" s="82"/>
      <c r="F96" s="82"/>
      <c r="G96" s="82"/>
      <c r="I96" s="16">
        <f>F5-SUM(H90:I94)</f>
        <v>-1</v>
      </c>
    </row>
    <row r="98" spans="1:15" ht="15.75" x14ac:dyDescent="0.25">
      <c r="A98" s="118" t="s">
        <v>59</v>
      </c>
      <c r="B98" s="118"/>
      <c r="C98" s="118"/>
      <c r="D98" s="118"/>
      <c r="E98" s="118"/>
      <c r="F98" s="118"/>
      <c r="G98" s="118"/>
      <c r="H98" s="118"/>
      <c r="I98" s="118"/>
    </row>
    <row r="99" spans="1:15" ht="15.75" thickBot="1" x14ac:dyDescent="0.3"/>
    <row r="100" spans="1:15" ht="30" customHeight="1" thickBot="1" x14ac:dyDescent="0.3">
      <c r="C100" s="53" t="s">
        <v>60</v>
      </c>
      <c r="D100" s="151" t="s">
        <v>46</v>
      </c>
      <c r="E100" s="152"/>
      <c r="F100" s="145" t="s">
        <v>47</v>
      </c>
      <c r="G100" s="146"/>
      <c r="H100" s="151" t="s">
        <v>48</v>
      </c>
      <c r="I100" s="153"/>
    </row>
    <row r="101" spans="1:15" x14ac:dyDescent="0.25">
      <c r="A101" s="50" t="str">
        <f>$M$4</f>
        <v xml:space="preserve">CFDT </v>
      </c>
      <c r="C101" s="28">
        <f>F20</f>
        <v>11</v>
      </c>
      <c r="D101" s="133">
        <f>H90</f>
        <v>2</v>
      </c>
      <c r="E101" s="143"/>
      <c r="F101" s="147">
        <v>1</v>
      </c>
      <c r="G101" s="148"/>
      <c r="H101" s="133">
        <f>ROUND(C101/(D101+F101),2)</f>
        <v>3.67</v>
      </c>
      <c r="I101" s="134"/>
    </row>
    <row r="102" spans="1:15" x14ac:dyDescent="0.25">
      <c r="A102" s="51" t="str">
        <f>$N$4</f>
        <v xml:space="preserve">CGT </v>
      </c>
      <c r="C102" s="28">
        <f>F29</f>
        <v>0</v>
      </c>
      <c r="D102" s="133">
        <f t="shared" ref="D102:D105" si="21">H91</f>
        <v>0</v>
      </c>
      <c r="E102" s="143"/>
      <c r="F102" s="147">
        <v>1</v>
      </c>
      <c r="G102" s="148"/>
      <c r="H102" s="133">
        <f t="shared" ref="H102:H105" si="22">ROUND(C102/(D102+F102),2)</f>
        <v>0</v>
      </c>
      <c r="I102" s="134"/>
    </row>
    <row r="103" spans="1:15" x14ac:dyDescent="0.25">
      <c r="A103" s="51" t="str">
        <f>$O$4</f>
        <v xml:space="preserve">FO </v>
      </c>
      <c r="C103" s="28">
        <f>F38</f>
        <v>0</v>
      </c>
      <c r="D103" s="133">
        <f t="shared" si="21"/>
        <v>0</v>
      </c>
      <c r="E103" s="143"/>
      <c r="F103" s="147">
        <v>1</v>
      </c>
      <c r="G103" s="148"/>
      <c r="H103" s="133">
        <f t="shared" si="22"/>
        <v>0</v>
      </c>
      <c r="I103" s="134"/>
    </row>
    <row r="104" spans="1:15" x14ac:dyDescent="0.25">
      <c r="A104" s="51" t="str">
        <f>$M$5</f>
        <v>CFE-CGT</v>
      </c>
      <c r="C104" s="28">
        <f>F47</f>
        <v>0</v>
      </c>
      <c r="D104" s="133">
        <f t="shared" si="21"/>
        <v>0</v>
      </c>
      <c r="E104" s="143"/>
      <c r="F104" s="147">
        <v>1</v>
      </c>
      <c r="G104" s="148"/>
      <c r="H104" s="133">
        <f t="shared" si="22"/>
        <v>0</v>
      </c>
      <c r="I104" s="134"/>
    </row>
    <row r="105" spans="1:15" ht="15.75" thickBot="1" x14ac:dyDescent="0.3">
      <c r="A105" s="52" t="str">
        <f>$N$5</f>
        <v>CFTC</v>
      </c>
      <c r="C105" s="29">
        <f>F56</f>
        <v>0</v>
      </c>
      <c r="D105" s="135">
        <f t="shared" si="21"/>
        <v>0</v>
      </c>
      <c r="E105" s="144"/>
      <c r="F105" s="149">
        <v>1</v>
      </c>
      <c r="G105" s="150"/>
      <c r="H105" s="135">
        <f t="shared" si="22"/>
        <v>0</v>
      </c>
      <c r="I105" s="136"/>
    </row>
    <row r="106" spans="1:15" ht="15.75" thickBot="1" x14ac:dyDescent="0.3"/>
    <row r="107" spans="1:15" ht="16.5" thickBot="1" x14ac:dyDescent="0.3">
      <c r="A107" s="99" t="s">
        <v>50</v>
      </c>
      <c r="B107" s="99"/>
      <c r="C107" s="99"/>
      <c r="D107" s="99"/>
      <c r="E107" s="99"/>
      <c r="F107" s="99"/>
      <c r="G107" s="100"/>
      <c r="H107" s="101" t="str">
        <f>IF(H101=MAXA(H101:I105),A101,IF(H102=MAXA(H101:I105),A102,IF(H103=MAXA(H101:I105),A103,IF(H104=MAXA(H101:I105),A104,IF(H105=MAXA(H101:I105),A105,"0")))))</f>
        <v xml:space="preserve">CFDT </v>
      </c>
      <c r="I107" s="102"/>
      <c r="K107" s="141" t="s">
        <v>41</v>
      </c>
      <c r="L107" s="142"/>
      <c r="M107" s="105"/>
      <c r="N107" s="106"/>
      <c r="O107" s="107"/>
    </row>
    <row r="108" spans="1:15" x14ac:dyDescent="0.25">
      <c r="D108" s="22"/>
    </row>
    <row r="109" spans="1:15" ht="16.5" thickBot="1" x14ac:dyDescent="0.3">
      <c r="A109" s="125" t="s">
        <v>61</v>
      </c>
      <c r="B109" s="126"/>
      <c r="C109" s="127"/>
      <c r="D109" s="127"/>
      <c r="E109" s="127"/>
      <c r="F109" s="127"/>
      <c r="G109" s="127"/>
      <c r="H109" s="127"/>
      <c r="I109" s="127"/>
    </row>
    <row r="110" spans="1:15" ht="30" customHeight="1" x14ac:dyDescent="0.25">
      <c r="B110" s="130"/>
      <c r="C110" s="128" t="s">
        <v>62</v>
      </c>
      <c r="D110" s="119" t="s">
        <v>46</v>
      </c>
      <c r="E110" s="119"/>
      <c r="F110" s="120" t="s">
        <v>69</v>
      </c>
      <c r="G110" s="120"/>
      <c r="H110" s="137" t="s">
        <v>63</v>
      </c>
      <c r="I110" s="138"/>
    </row>
    <row r="111" spans="1:15" ht="15.75" thickBot="1" x14ac:dyDescent="0.3">
      <c r="B111" s="131"/>
      <c r="C111" s="129"/>
      <c r="D111" s="132" t="s">
        <v>54</v>
      </c>
      <c r="E111" s="132"/>
      <c r="F111" s="122" t="s">
        <v>64</v>
      </c>
      <c r="G111" s="122"/>
      <c r="H111" s="139" t="s">
        <v>65</v>
      </c>
      <c r="I111" s="140"/>
    </row>
    <row r="112" spans="1:15" x14ac:dyDescent="0.25">
      <c r="A112" s="50" t="str">
        <f>$M$4</f>
        <v xml:space="preserve">CFDT </v>
      </c>
      <c r="C112" s="28">
        <f>F20</f>
        <v>11</v>
      </c>
      <c r="D112" s="91">
        <f>H90</f>
        <v>2</v>
      </c>
      <c r="E112" s="91"/>
      <c r="F112" s="123">
        <f>IF(H101=MAXA(H$101:I$105),1,0)</f>
        <v>1</v>
      </c>
      <c r="G112" s="123"/>
      <c r="H112" s="114">
        <f>D112+F112</f>
        <v>3</v>
      </c>
      <c r="I112" s="115"/>
    </row>
    <row r="113" spans="1:9" x14ac:dyDescent="0.25">
      <c r="A113" s="51" t="str">
        <f>$N$4</f>
        <v xml:space="preserve">CGT </v>
      </c>
      <c r="C113" s="28">
        <f>F29</f>
        <v>0</v>
      </c>
      <c r="D113" s="91">
        <f t="shared" ref="D113:D116" si="23">H91</f>
        <v>0</v>
      </c>
      <c r="E113" s="91"/>
      <c r="F113" s="123">
        <f t="shared" ref="F113:F116" si="24">IF(H102=MAXA(H$101:I$105),1,0)</f>
        <v>0</v>
      </c>
      <c r="G113" s="123"/>
      <c r="H113" s="114">
        <f t="shared" ref="H113:H116" si="25">D113+F113</f>
        <v>0</v>
      </c>
      <c r="I113" s="115"/>
    </row>
    <row r="114" spans="1:9" x14ac:dyDescent="0.25">
      <c r="A114" s="51" t="str">
        <f>$O$4</f>
        <v xml:space="preserve">FO </v>
      </c>
      <c r="C114" s="28">
        <f>F38</f>
        <v>0</v>
      </c>
      <c r="D114" s="91">
        <f t="shared" si="23"/>
        <v>0</v>
      </c>
      <c r="E114" s="91"/>
      <c r="F114" s="123">
        <f t="shared" si="24"/>
        <v>0</v>
      </c>
      <c r="G114" s="123"/>
      <c r="H114" s="114">
        <f t="shared" si="25"/>
        <v>0</v>
      </c>
      <c r="I114" s="115"/>
    </row>
    <row r="115" spans="1:9" x14ac:dyDescent="0.25">
      <c r="A115" s="51" t="str">
        <f>$M$5</f>
        <v>CFE-CGT</v>
      </c>
      <c r="C115" s="28">
        <f>F47</f>
        <v>0</v>
      </c>
      <c r="D115" s="91">
        <f t="shared" si="23"/>
        <v>0</v>
      </c>
      <c r="E115" s="91"/>
      <c r="F115" s="123">
        <f t="shared" si="24"/>
        <v>0</v>
      </c>
      <c r="G115" s="123"/>
      <c r="H115" s="114">
        <f t="shared" si="25"/>
        <v>0</v>
      </c>
      <c r="I115" s="115"/>
    </row>
    <row r="116" spans="1:9" ht="15.75" thickBot="1" x14ac:dyDescent="0.3">
      <c r="A116" s="52" t="str">
        <f>$N$5</f>
        <v>CFTC</v>
      </c>
      <c r="C116" s="29">
        <f>F56</f>
        <v>0</v>
      </c>
      <c r="D116" s="93">
        <f t="shared" si="23"/>
        <v>0</v>
      </c>
      <c r="E116" s="93"/>
      <c r="F116" s="124">
        <f t="shared" si="24"/>
        <v>0</v>
      </c>
      <c r="G116" s="124"/>
      <c r="H116" s="116">
        <f t="shared" si="25"/>
        <v>0</v>
      </c>
      <c r="I116" s="117"/>
    </row>
    <row r="118" spans="1:9" ht="15.75" x14ac:dyDescent="0.25">
      <c r="A118" s="82" t="s">
        <v>58</v>
      </c>
      <c r="B118" s="82"/>
      <c r="C118" s="82"/>
      <c r="D118" s="82"/>
      <c r="E118" s="82"/>
      <c r="F118" s="82"/>
      <c r="G118" s="82"/>
      <c r="I118" s="16">
        <f>F5-SUM(H112:I116)</f>
        <v>-2</v>
      </c>
    </row>
    <row r="120" spans="1:9" ht="15.75" x14ac:dyDescent="0.25">
      <c r="A120" s="118" t="s">
        <v>66</v>
      </c>
      <c r="B120" s="118"/>
      <c r="C120" s="118"/>
      <c r="D120" s="118"/>
      <c r="E120" s="118"/>
      <c r="F120" s="118"/>
      <c r="G120" s="118"/>
      <c r="H120" s="118"/>
      <c r="I120" s="118"/>
    </row>
    <row r="121" spans="1:9" ht="15.75" thickBot="1" x14ac:dyDescent="0.3"/>
    <row r="122" spans="1:9" ht="30" customHeight="1" thickBot="1" x14ac:dyDescent="0.3">
      <c r="C122" s="53" t="s">
        <v>62</v>
      </c>
      <c r="D122" s="119" t="s">
        <v>46</v>
      </c>
      <c r="E122" s="119"/>
      <c r="F122" s="120" t="s">
        <v>47</v>
      </c>
      <c r="G122" s="120"/>
      <c r="H122" s="119" t="s">
        <v>48</v>
      </c>
      <c r="I122" s="121"/>
    </row>
    <row r="123" spans="1:9" x14ac:dyDescent="0.25">
      <c r="A123" s="50" t="str">
        <f>$M$4</f>
        <v xml:space="preserve">CFDT </v>
      </c>
      <c r="C123" s="28">
        <f>F20</f>
        <v>11</v>
      </c>
      <c r="D123" s="108">
        <f>H112</f>
        <v>3</v>
      </c>
      <c r="E123" s="108"/>
      <c r="F123" s="109">
        <v>1</v>
      </c>
      <c r="G123" s="109"/>
      <c r="H123" s="108">
        <f>ROUND(C123/(D123+F123),2)</f>
        <v>2.75</v>
      </c>
      <c r="I123" s="110"/>
    </row>
    <row r="124" spans="1:9" x14ac:dyDescent="0.25">
      <c r="A124" s="51" t="str">
        <f>$N$4</f>
        <v xml:space="preserve">CGT </v>
      </c>
      <c r="C124" s="28">
        <f>F29</f>
        <v>0</v>
      </c>
      <c r="D124" s="108">
        <f t="shared" ref="D124:D127" si="26">H113</f>
        <v>0</v>
      </c>
      <c r="E124" s="108"/>
      <c r="F124" s="109">
        <v>1</v>
      </c>
      <c r="G124" s="109"/>
      <c r="H124" s="108">
        <f t="shared" ref="H124:H127" si="27">ROUND(C124/(D124+F124),2)</f>
        <v>0</v>
      </c>
      <c r="I124" s="110"/>
    </row>
    <row r="125" spans="1:9" x14ac:dyDescent="0.25">
      <c r="A125" s="51" t="str">
        <f>$O$4</f>
        <v xml:space="preserve">FO </v>
      </c>
      <c r="C125" s="28">
        <f>F38</f>
        <v>0</v>
      </c>
      <c r="D125" s="108">
        <f t="shared" si="26"/>
        <v>0</v>
      </c>
      <c r="E125" s="108"/>
      <c r="F125" s="109">
        <v>1</v>
      </c>
      <c r="G125" s="109"/>
      <c r="H125" s="108">
        <f t="shared" si="27"/>
        <v>0</v>
      </c>
      <c r="I125" s="110"/>
    </row>
    <row r="126" spans="1:9" x14ac:dyDescent="0.25">
      <c r="A126" s="51" t="str">
        <f>$M$5</f>
        <v>CFE-CGT</v>
      </c>
      <c r="C126" s="28">
        <f>F47</f>
        <v>0</v>
      </c>
      <c r="D126" s="108">
        <f t="shared" si="26"/>
        <v>0</v>
      </c>
      <c r="E126" s="108"/>
      <c r="F126" s="109">
        <v>1</v>
      </c>
      <c r="G126" s="109"/>
      <c r="H126" s="108">
        <f t="shared" si="27"/>
        <v>0</v>
      </c>
      <c r="I126" s="110"/>
    </row>
    <row r="127" spans="1:9" ht="15.75" thickBot="1" x14ac:dyDescent="0.3">
      <c r="A127" s="52" t="str">
        <f>$N$5</f>
        <v>CFTC</v>
      </c>
      <c r="C127" s="29">
        <f>F56</f>
        <v>0</v>
      </c>
      <c r="D127" s="111">
        <f t="shared" si="26"/>
        <v>0</v>
      </c>
      <c r="E127" s="111"/>
      <c r="F127" s="112">
        <v>1</v>
      </c>
      <c r="G127" s="112"/>
      <c r="H127" s="111">
        <f t="shared" si="27"/>
        <v>0</v>
      </c>
      <c r="I127" s="113"/>
    </row>
    <row r="128" spans="1:9" ht="15.75" thickBot="1" x14ac:dyDescent="0.3"/>
    <row r="129" spans="1:15" ht="16.5" thickBot="1" x14ac:dyDescent="0.3">
      <c r="A129" s="99" t="s">
        <v>50</v>
      </c>
      <c r="B129" s="99"/>
      <c r="C129" s="99"/>
      <c r="D129" s="99"/>
      <c r="E129" s="99"/>
      <c r="F129" s="99"/>
      <c r="G129" s="100"/>
      <c r="H129" s="101" t="str">
        <f>IF(H123=MAXA(H123:I127),A123,IF(H124=MAXA(H123:I127),A124,IF(H125=MAXA(H123:I127),A125,IF(H126=MAXA(H123:I127),A126,IF(H127=MAXA(H123:I127),A127,"0")))))</f>
        <v xml:space="preserve">CFDT </v>
      </c>
      <c r="I129" s="102"/>
      <c r="K129" s="103" t="s">
        <v>41</v>
      </c>
      <c r="L129" s="104"/>
      <c r="M129" s="105"/>
      <c r="N129" s="106"/>
      <c r="O129" s="107"/>
    </row>
    <row r="131" spans="1:15" ht="15.75" thickBot="1" x14ac:dyDescent="0.3">
      <c r="A131" s="125" t="s">
        <v>67</v>
      </c>
      <c r="B131" s="125"/>
      <c r="C131" s="170"/>
      <c r="D131" s="170"/>
      <c r="E131" s="170"/>
      <c r="F131" s="170"/>
      <c r="G131" s="170"/>
      <c r="H131" s="170"/>
      <c r="I131" s="170"/>
    </row>
    <row r="132" spans="1:15" ht="30" customHeight="1" x14ac:dyDescent="0.25">
      <c r="C132" s="128" t="s">
        <v>68</v>
      </c>
      <c r="D132" s="119" t="s">
        <v>46</v>
      </c>
      <c r="E132" s="119"/>
      <c r="F132" s="120" t="s">
        <v>70</v>
      </c>
      <c r="G132" s="120"/>
      <c r="H132" s="137" t="s">
        <v>63</v>
      </c>
      <c r="I132" s="138"/>
    </row>
    <row r="133" spans="1:15" ht="15.75" thickBot="1" x14ac:dyDescent="0.3">
      <c r="C133" s="129"/>
      <c r="D133" s="132" t="s">
        <v>71</v>
      </c>
      <c r="E133" s="132"/>
      <c r="F133" s="122" t="s">
        <v>72</v>
      </c>
      <c r="G133" s="122"/>
      <c r="H133" s="139" t="s">
        <v>65</v>
      </c>
      <c r="I133" s="140"/>
    </row>
    <row r="134" spans="1:15" x14ac:dyDescent="0.25">
      <c r="A134" s="50" t="str">
        <f>$M$4</f>
        <v xml:space="preserve">CFDT </v>
      </c>
      <c r="C134" s="25">
        <f>F20</f>
        <v>11</v>
      </c>
      <c r="D134" s="108">
        <f>D123</f>
        <v>3</v>
      </c>
      <c r="E134" s="108"/>
      <c r="F134" s="316">
        <f>IF(H123=MAXA(H$123:I$127),1,0)</f>
        <v>1</v>
      </c>
      <c r="G134" s="316"/>
      <c r="H134" s="317">
        <f>D134+F134</f>
        <v>4</v>
      </c>
      <c r="I134" s="318"/>
    </row>
    <row r="135" spans="1:15" x14ac:dyDescent="0.25">
      <c r="A135" s="51" t="str">
        <f>N$4</f>
        <v xml:space="preserve">CGT </v>
      </c>
      <c r="C135" s="25">
        <f>F29</f>
        <v>0</v>
      </c>
      <c r="D135" s="108">
        <f t="shared" ref="D135:D138" si="28">D124</f>
        <v>0</v>
      </c>
      <c r="E135" s="108"/>
      <c r="F135" s="316">
        <f t="shared" ref="F135:F138" si="29">IF(H124=MAXA(H$123:I$127),1,0)</f>
        <v>0</v>
      </c>
      <c r="G135" s="316"/>
      <c r="H135" s="317">
        <f t="shared" ref="H135:H138" si="30">D135+F135</f>
        <v>0</v>
      </c>
      <c r="I135" s="318"/>
    </row>
    <row r="136" spans="1:15" x14ac:dyDescent="0.25">
      <c r="A136" s="51" t="str">
        <f>$O$4</f>
        <v xml:space="preserve">FO </v>
      </c>
      <c r="C136" s="25">
        <f>F38</f>
        <v>0</v>
      </c>
      <c r="D136" s="108">
        <f t="shared" si="28"/>
        <v>0</v>
      </c>
      <c r="E136" s="108"/>
      <c r="F136" s="316">
        <f t="shared" si="29"/>
        <v>0</v>
      </c>
      <c r="G136" s="316"/>
      <c r="H136" s="317">
        <f t="shared" si="30"/>
        <v>0</v>
      </c>
      <c r="I136" s="318"/>
    </row>
    <row r="137" spans="1:15" x14ac:dyDescent="0.25">
      <c r="A137" s="51" t="str">
        <f>$M$5</f>
        <v>CFE-CGT</v>
      </c>
      <c r="C137" s="25">
        <f>F47</f>
        <v>0</v>
      </c>
      <c r="D137" s="108">
        <f t="shared" si="28"/>
        <v>0</v>
      </c>
      <c r="E137" s="108"/>
      <c r="F137" s="316">
        <f t="shared" si="29"/>
        <v>0</v>
      </c>
      <c r="G137" s="316"/>
      <c r="H137" s="317">
        <f t="shared" si="30"/>
        <v>0</v>
      </c>
      <c r="I137" s="318"/>
    </row>
    <row r="138" spans="1:15" ht="15.75" thickBot="1" x14ac:dyDescent="0.3">
      <c r="A138" s="52" t="str">
        <f>$N$5</f>
        <v>CFTC</v>
      </c>
      <c r="C138" s="26">
        <f>F56</f>
        <v>0</v>
      </c>
      <c r="D138" s="111">
        <f t="shared" si="28"/>
        <v>0</v>
      </c>
      <c r="E138" s="111"/>
      <c r="F138" s="315">
        <f t="shared" si="29"/>
        <v>0</v>
      </c>
      <c r="G138" s="315"/>
      <c r="H138" s="313">
        <f t="shared" si="30"/>
        <v>0</v>
      </c>
      <c r="I138" s="314"/>
    </row>
    <row r="140" spans="1:15" ht="15.75" x14ac:dyDescent="0.25">
      <c r="A140" s="82" t="s">
        <v>73</v>
      </c>
      <c r="B140" s="82"/>
      <c r="C140" s="82"/>
      <c r="D140" s="82"/>
      <c r="E140" s="82"/>
      <c r="F140" s="82"/>
      <c r="G140" s="82"/>
      <c r="I140" s="16">
        <f>F5-SUM(H134:I138)</f>
        <v>-3</v>
      </c>
    </row>
  </sheetData>
  <mergeCells count="345">
    <mergeCell ref="A7:D7"/>
    <mergeCell ref="H7:H9"/>
    <mergeCell ref="A8:D8"/>
    <mergeCell ref="I8:I9"/>
    <mergeCell ref="A9:D9"/>
    <mergeCell ref="A10:D10"/>
    <mergeCell ref="A1:D1"/>
    <mergeCell ref="F1:I1"/>
    <mergeCell ref="M1:R1"/>
    <mergeCell ref="K4:L5"/>
    <mergeCell ref="A5:D5"/>
    <mergeCell ref="A15:B15"/>
    <mergeCell ref="C15:D15"/>
    <mergeCell ref="F15:G15"/>
    <mergeCell ref="K15:L15"/>
    <mergeCell ref="A16:B16"/>
    <mergeCell ref="C16:D16"/>
    <mergeCell ref="F16:G16"/>
    <mergeCell ref="K16:L16"/>
    <mergeCell ref="A11:D11"/>
    <mergeCell ref="A13:B13"/>
    <mergeCell ref="C13:D13"/>
    <mergeCell ref="F13:G13"/>
    <mergeCell ref="K13:L13"/>
    <mergeCell ref="A14:B14"/>
    <mergeCell ref="C14:D14"/>
    <mergeCell ref="F14:G14"/>
    <mergeCell ref="K14:L14"/>
    <mergeCell ref="K19:L19"/>
    <mergeCell ref="C20:E20"/>
    <mergeCell ref="F20:G20"/>
    <mergeCell ref="H20:M20"/>
    <mergeCell ref="C21:E21"/>
    <mergeCell ref="F21:G21"/>
    <mergeCell ref="K21:L21"/>
    <mergeCell ref="A17:B17"/>
    <mergeCell ref="C17:D17"/>
    <mergeCell ref="F17:G17"/>
    <mergeCell ref="K17:L17"/>
    <mergeCell ref="A18:B21"/>
    <mergeCell ref="C18:E18"/>
    <mergeCell ref="F18:G18"/>
    <mergeCell ref="K18:L18"/>
    <mergeCell ref="C19:E19"/>
    <mergeCell ref="F19:G19"/>
    <mergeCell ref="K22:L22"/>
    <mergeCell ref="A23:B23"/>
    <mergeCell ref="C23:D23"/>
    <mergeCell ref="F23:G23"/>
    <mergeCell ref="K23:L23"/>
    <mergeCell ref="A24:B24"/>
    <mergeCell ref="C24:D24"/>
    <mergeCell ref="F24:G24"/>
    <mergeCell ref="K24:L24"/>
    <mergeCell ref="F29:G29"/>
    <mergeCell ref="H29:M29"/>
    <mergeCell ref="A25:B25"/>
    <mergeCell ref="C25:D25"/>
    <mergeCell ref="F25:G25"/>
    <mergeCell ref="K25:L25"/>
    <mergeCell ref="A26:B26"/>
    <mergeCell ref="C26:D26"/>
    <mergeCell ref="F26:G26"/>
    <mergeCell ref="K26:L26"/>
    <mergeCell ref="A33:B33"/>
    <mergeCell ref="C33:D33"/>
    <mergeCell ref="F33:G33"/>
    <mergeCell ref="K33:L33"/>
    <mergeCell ref="A34:B34"/>
    <mergeCell ref="C34:D34"/>
    <mergeCell ref="F34:G34"/>
    <mergeCell ref="K34:L34"/>
    <mergeCell ref="C30:E30"/>
    <mergeCell ref="F30:G30"/>
    <mergeCell ref="K30:L30"/>
    <mergeCell ref="K31:L31"/>
    <mergeCell ref="A32:B32"/>
    <mergeCell ref="C32:D32"/>
    <mergeCell ref="F32:G32"/>
    <mergeCell ref="K32:L32"/>
    <mergeCell ref="A27:B30"/>
    <mergeCell ref="C27:E27"/>
    <mergeCell ref="F27:G27"/>
    <mergeCell ref="K27:L27"/>
    <mergeCell ref="C28:E28"/>
    <mergeCell ref="F28:G28"/>
    <mergeCell ref="K28:L28"/>
    <mergeCell ref="C29:E29"/>
    <mergeCell ref="K37:L37"/>
    <mergeCell ref="C38:E38"/>
    <mergeCell ref="F38:G38"/>
    <mergeCell ref="H38:M38"/>
    <mergeCell ref="C39:E39"/>
    <mergeCell ref="F39:G39"/>
    <mergeCell ref="K39:L39"/>
    <mergeCell ref="A35:B35"/>
    <mergeCell ref="C35:D35"/>
    <mergeCell ref="F35:G35"/>
    <mergeCell ref="K35:L35"/>
    <mergeCell ref="A36:B39"/>
    <mergeCell ref="C36:E36"/>
    <mergeCell ref="F36:G36"/>
    <mergeCell ref="K36:L36"/>
    <mergeCell ref="C37:E37"/>
    <mergeCell ref="F37:G37"/>
    <mergeCell ref="K40:L40"/>
    <mergeCell ref="A41:B41"/>
    <mergeCell ref="C41:D41"/>
    <mergeCell ref="F41:G41"/>
    <mergeCell ref="K41:L41"/>
    <mergeCell ref="A42:B42"/>
    <mergeCell ref="C42:D42"/>
    <mergeCell ref="F42:G42"/>
    <mergeCell ref="K42:L42"/>
    <mergeCell ref="F47:G47"/>
    <mergeCell ref="H47:M47"/>
    <mergeCell ref="A43:B43"/>
    <mergeCell ref="C43:D43"/>
    <mergeCell ref="F43:G43"/>
    <mergeCell ref="K43:L43"/>
    <mergeCell ref="A44:B44"/>
    <mergeCell ref="C44:D44"/>
    <mergeCell ref="F44:G44"/>
    <mergeCell ref="K44:L44"/>
    <mergeCell ref="A51:B51"/>
    <mergeCell ref="C51:D51"/>
    <mergeCell ref="F51:G51"/>
    <mergeCell ref="K51:L51"/>
    <mergeCell ref="A52:B52"/>
    <mergeCell ref="C52:D52"/>
    <mergeCell ref="F52:G52"/>
    <mergeCell ref="K52:L52"/>
    <mergeCell ref="C48:E48"/>
    <mergeCell ref="F48:G48"/>
    <mergeCell ref="K48:L48"/>
    <mergeCell ref="K49:L49"/>
    <mergeCell ref="A50:B50"/>
    <mergeCell ref="C50:D50"/>
    <mergeCell ref="F50:G50"/>
    <mergeCell ref="K50:L50"/>
    <mergeCell ref="A45:B48"/>
    <mergeCell ref="C45:E45"/>
    <mergeCell ref="F45:G45"/>
    <mergeCell ref="K45:L45"/>
    <mergeCell ref="C46:E46"/>
    <mergeCell ref="F46:G46"/>
    <mergeCell ref="K46:L46"/>
    <mergeCell ref="C47:E47"/>
    <mergeCell ref="A53:B53"/>
    <mergeCell ref="C53:D53"/>
    <mergeCell ref="F53:G53"/>
    <mergeCell ref="K53:L53"/>
    <mergeCell ref="A54:B57"/>
    <mergeCell ref="C54:E54"/>
    <mergeCell ref="F54:G54"/>
    <mergeCell ref="C55:E55"/>
    <mergeCell ref="F55:G55"/>
    <mergeCell ref="C56:E56"/>
    <mergeCell ref="A62:D62"/>
    <mergeCell ref="A63:I63"/>
    <mergeCell ref="A64:D65"/>
    <mergeCell ref="F64:I65"/>
    <mergeCell ref="A66:C66"/>
    <mergeCell ref="F66:I66"/>
    <mergeCell ref="F56:G56"/>
    <mergeCell ref="H56:M56"/>
    <mergeCell ref="C57:E57"/>
    <mergeCell ref="F57:G57"/>
    <mergeCell ref="A59:D59"/>
    <mergeCell ref="A61:D61"/>
    <mergeCell ref="S67:T67"/>
    <mergeCell ref="A68:C68"/>
    <mergeCell ref="F68:I68"/>
    <mergeCell ref="M68:N68"/>
    <mergeCell ref="O68:P68"/>
    <mergeCell ref="Q68:R68"/>
    <mergeCell ref="S68:T68"/>
    <mergeCell ref="K66:L70"/>
    <mergeCell ref="M66:N66"/>
    <mergeCell ref="O66:P66"/>
    <mergeCell ref="Q66:R66"/>
    <mergeCell ref="S66:T66"/>
    <mergeCell ref="A67:C67"/>
    <mergeCell ref="F67:I67"/>
    <mergeCell ref="M67:N67"/>
    <mergeCell ref="O67:P67"/>
    <mergeCell ref="Q67:R67"/>
    <mergeCell ref="A70:C70"/>
    <mergeCell ref="F70:I70"/>
    <mergeCell ref="M70:N70"/>
    <mergeCell ref="O70:P70"/>
    <mergeCell ref="Q70:R70"/>
    <mergeCell ref="S70:T70"/>
    <mergeCell ref="A69:C69"/>
    <mergeCell ref="F69:I69"/>
    <mergeCell ref="M69:N69"/>
    <mergeCell ref="O69:P69"/>
    <mergeCell ref="Q69:R69"/>
    <mergeCell ref="S69:T69"/>
    <mergeCell ref="D79:E79"/>
    <mergeCell ref="F79:G79"/>
    <mergeCell ref="H79:I79"/>
    <mergeCell ref="D80:E80"/>
    <mergeCell ref="F80:G80"/>
    <mergeCell ref="H80:I80"/>
    <mergeCell ref="A72:G72"/>
    <mergeCell ref="A74:I74"/>
    <mergeCell ref="A76:I76"/>
    <mergeCell ref="D78:E78"/>
    <mergeCell ref="F78:G78"/>
    <mergeCell ref="H78:I78"/>
    <mergeCell ref="D83:E83"/>
    <mergeCell ref="F83:G83"/>
    <mergeCell ref="H83:I83"/>
    <mergeCell ref="A85:G85"/>
    <mergeCell ref="H85:I85"/>
    <mergeCell ref="K85:L85"/>
    <mergeCell ref="D81:E81"/>
    <mergeCell ref="F81:G81"/>
    <mergeCell ref="H81:I81"/>
    <mergeCell ref="D82:E82"/>
    <mergeCell ref="F82:G82"/>
    <mergeCell ref="H82:I82"/>
    <mergeCell ref="M85:O85"/>
    <mergeCell ref="A87:I87"/>
    <mergeCell ref="C88:C89"/>
    <mergeCell ref="D88:E88"/>
    <mergeCell ref="F88:G88"/>
    <mergeCell ref="H88:I88"/>
    <mergeCell ref="D89:E89"/>
    <mergeCell ref="F89:G89"/>
    <mergeCell ref="H89:I89"/>
    <mergeCell ref="D92:E92"/>
    <mergeCell ref="F92:G92"/>
    <mergeCell ref="H92:I92"/>
    <mergeCell ref="D93:E93"/>
    <mergeCell ref="F93:G93"/>
    <mergeCell ref="H93:I93"/>
    <mergeCell ref="D90:E90"/>
    <mergeCell ref="F90:G90"/>
    <mergeCell ref="H90:I90"/>
    <mergeCell ref="D91:E91"/>
    <mergeCell ref="F91:G91"/>
    <mergeCell ref="H91:I91"/>
    <mergeCell ref="D101:E101"/>
    <mergeCell ref="F101:G101"/>
    <mergeCell ref="H101:I101"/>
    <mergeCell ref="D102:E102"/>
    <mergeCell ref="F102:G102"/>
    <mergeCell ref="H102:I102"/>
    <mergeCell ref="D94:E94"/>
    <mergeCell ref="F94:G94"/>
    <mergeCell ref="H94:I94"/>
    <mergeCell ref="A96:G96"/>
    <mergeCell ref="A98:I98"/>
    <mergeCell ref="D100:E100"/>
    <mergeCell ref="F100:G100"/>
    <mergeCell ref="H100:I100"/>
    <mergeCell ref="D105:E105"/>
    <mergeCell ref="F105:G105"/>
    <mergeCell ref="H105:I105"/>
    <mergeCell ref="A107:G107"/>
    <mergeCell ref="H107:I107"/>
    <mergeCell ref="K107:L107"/>
    <mergeCell ref="D103:E103"/>
    <mergeCell ref="F103:G103"/>
    <mergeCell ref="H103:I103"/>
    <mergeCell ref="D104:E104"/>
    <mergeCell ref="F104:G104"/>
    <mergeCell ref="H104:I104"/>
    <mergeCell ref="D112:E112"/>
    <mergeCell ref="F112:G112"/>
    <mergeCell ref="H112:I112"/>
    <mergeCell ref="D113:E113"/>
    <mergeCell ref="F113:G113"/>
    <mergeCell ref="H113:I113"/>
    <mergeCell ref="M107:O107"/>
    <mergeCell ref="A109:I109"/>
    <mergeCell ref="B110:B111"/>
    <mergeCell ref="C110:C111"/>
    <mergeCell ref="D110:E110"/>
    <mergeCell ref="F110:G110"/>
    <mergeCell ref="H110:I110"/>
    <mergeCell ref="D111:E111"/>
    <mergeCell ref="F111:G111"/>
    <mergeCell ref="H111:I111"/>
    <mergeCell ref="D116:E116"/>
    <mergeCell ref="F116:G116"/>
    <mergeCell ref="H116:I116"/>
    <mergeCell ref="A118:G118"/>
    <mergeCell ref="A120:I120"/>
    <mergeCell ref="D122:E122"/>
    <mergeCell ref="F122:G122"/>
    <mergeCell ref="H122:I122"/>
    <mergeCell ref="D114:E114"/>
    <mergeCell ref="F114:G114"/>
    <mergeCell ref="H114:I114"/>
    <mergeCell ref="D115:E115"/>
    <mergeCell ref="F115:G115"/>
    <mergeCell ref="H115:I115"/>
    <mergeCell ref="D126:E126"/>
    <mergeCell ref="F126:G126"/>
    <mergeCell ref="H126:I126"/>
    <mergeCell ref="D123:E123"/>
    <mergeCell ref="F123:G123"/>
    <mergeCell ref="H123:I123"/>
    <mergeCell ref="D124:E124"/>
    <mergeCell ref="F124:G124"/>
    <mergeCell ref="H124:I124"/>
    <mergeCell ref="M129:O129"/>
    <mergeCell ref="A131:I131"/>
    <mergeCell ref="C132:C133"/>
    <mergeCell ref="D132:E132"/>
    <mergeCell ref="F132:G132"/>
    <mergeCell ref="H132:I132"/>
    <mergeCell ref="D133:E133"/>
    <mergeCell ref="F133:G133"/>
    <mergeCell ref="H133:I133"/>
    <mergeCell ref="A129:G129"/>
    <mergeCell ref="H129:I129"/>
    <mergeCell ref="K129:L129"/>
    <mergeCell ref="D138:E138"/>
    <mergeCell ref="F138:G138"/>
    <mergeCell ref="H138:I138"/>
    <mergeCell ref="A140:G140"/>
    <mergeCell ref="A2:D3"/>
    <mergeCell ref="F2:I3"/>
    <mergeCell ref="D136:E136"/>
    <mergeCell ref="F136:G136"/>
    <mergeCell ref="H136:I136"/>
    <mergeCell ref="D137:E137"/>
    <mergeCell ref="F137:G137"/>
    <mergeCell ref="H137:I137"/>
    <mergeCell ref="D134:E134"/>
    <mergeCell ref="F134:G134"/>
    <mergeCell ref="H134:I134"/>
    <mergeCell ref="D135:E135"/>
    <mergeCell ref="F135:G135"/>
    <mergeCell ref="H135:I135"/>
    <mergeCell ref="D127:E127"/>
    <mergeCell ref="F127:G127"/>
    <mergeCell ref="H127:I127"/>
    <mergeCell ref="D125:E125"/>
    <mergeCell ref="F125:G125"/>
    <mergeCell ref="H125:I125"/>
  </mergeCells>
  <conditionalFormatting sqref="F14:G17">
    <cfRule type="cellIs" dxfId="5" priority="4" operator="equal">
      <formula>MAXA($F$14:$G$17)</formula>
    </cfRule>
  </conditionalFormatting>
  <conditionalFormatting sqref="F23:G26">
    <cfRule type="cellIs" dxfId="4" priority="3" operator="equal">
      <formula>MAXA($F$23:$G$26)</formula>
    </cfRule>
  </conditionalFormatting>
  <conditionalFormatting sqref="F32:G35">
    <cfRule type="cellIs" dxfId="3" priority="2" operator="equal">
      <formula>MAXA($F$32:$G$35)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16A35A34-A295-4B25-AFE9-988F8EE7D097}">
            <x14:iconSet iconSet="3Symbols" showValue="0" custom="1">
              <x14:cfvo type="percent">
                <xm:f>0</xm:f>
              </x14:cfvo>
              <x14:cfvo type="num">
                <xm:f>$I$7</xm:f>
              </x14:cfvo>
              <x14:cfvo type="num">
                <xm:f>$I$7</xm:f>
              </x14:cfvo>
              <x14:cfIcon iconSet="3Symbols" iconId="0"/>
              <x14:cfIcon iconSet="3Symbols" iconId="2"/>
              <x14:cfIcon iconSet="3Symbols" iconId="2"/>
            </x14:iconSet>
          </x14:cfRule>
          <xm:sqref>I8:I9</xm:sqref>
        </x14:conditionalFormatting>
        <x14:conditionalFormatting xmlns:xm="http://schemas.microsoft.com/office/excel/2006/main">
          <x14:cfRule type="iconSet" priority="1" id="{1BA88C32-3954-4F72-B29C-2A2050E7061D}">
            <x14:iconSet iconSet="3Symbols" showValue="0" custom="1">
              <x14:cfvo type="percent">
                <xm:f>0</xm:f>
              </x14:cfvo>
              <x14:cfvo type="num">
                <xm:f>10</xm:f>
              </x14:cfvo>
              <x14:cfvo type="num" gte="0">
                <xm:f>10</xm:f>
              </x14:cfvo>
              <x14:cfIcon iconSet="3Symbols" iconId="2"/>
              <x14:cfIcon iconSet="3Symbols" iconId="2"/>
              <x14:cfIcon iconSet="3Symbols" iconId="0"/>
            </x14:iconSet>
          </x14:cfRule>
          <xm:sqref>J14:J19 J21:J28 J30:J37 J39:J46 J48:J53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499984740745262"/>
  </sheetPr>
  <dimension ref="A1:T139"/>
  <sheetViews>
    <sheetView workbookViewId="0">
      <pane ySplit="4" topLeftCell="A40" activePane="bottomLeft" state="frozen"/>
      <selection pane="bottomLeft" activeCell="G9" sqref="G9"/>
    </sheetView>
  </sheetViews>
  <sheetFormatPr baseColWidth="10" defaultRowHeight="15" x14ac:dyDescent="0.25"/>
  <cols>
    <col min="1" max="3" width="11.42578125" style="1"/>
    <col min="4" max="4" width="14.28515625" style="1" customWidth="1"/>
    <col min="5" max="16384" width="11.42578125" style="1"/>
  </cols>
  <sheetData>
    <row r="1" spans="1:18" ht="16.5" thickBot="1" x14ac:dyDescent="0.3">
      <c r="A1" s="295" t="s">
        <v>2</v>
      </c>
      <c r="B1" s="296"/>
      <c r="C1" s="296"/>
      <c r="D1" s="297"/>
      <c r="F1" s="298" t="s">
        <v>80</v>
      </c>
      <c r="G1" s="299"/>
      <c r="H1" s="299"/>
      <c r="I1" s="300"/>
      <c r="J1" s="58" t="s">
        <v>77</v>
      </c>
      <c r="K1" s="55" t="s">
        <v>75</v>
      </c>
      <c r="L1" s="62"/>
      <c r="M1" s="77" t="s">
        <v>78</v>
      </c>
      <c r="N1" s="78"/>
      <c r="O1" s="78"/>
      <c r="P1" s="78"/>
      <c r="Q1" s="78"/>
      <c r="R1" s="79"/>
    </row>
    <row r="2" spans="1:18" ht="15.75" thickBot="1" x14ac:dyDescent="0.3">
      <c r="A2" s="301" t="s">
        <v>1</v>
      </c>
      <c r="B2" s="302"/>
      <c r="C2" s="302"/>
      <c r="D2" s="303"/>
      <c r="F2" s="304" t="s">
        <v>81</v>
      </c>
      <c r="G2" s="305"/>
      <c r="H2" s="305"/>
      <c r="I2" s="306"/>
    </row>
    <row r="3" spans="1:18" ht="15.75" thickBot="1" x14ac:dyDescent="0.3">
      <c r="K3" s="272" t="s">
        <v>13</v>
      </c>
      <c r="L3" s="273"/>
      <c r="M3" s="63" t="s">
        <v>12</v>
      </c>
      <c r="N3" s="63" t="s">
        <v>14</v>
      </c>
      <c r="O3" s="64" t="s">
        <v>15</v>
      </c>
      <c r="P3" s="54"/>
    </row>
    <row r="4" spans="1:18" ht="15.75" thickBot="1" x14ac:dyDescent="0.3">
      <c r="A4" s="307" t="s">
        <v>3</v>
      </c>
      <c r="B4" s="308"/>
      <c r="C4" s="308"/>
      <c r="D4" s="309"/>
      <c r="F4" s="66">
        <v>1</v>
      </c>
      <c r="K4" s="274"/>
      <c r="L4" s="275"/>
      <c r="M4" s="61" t="s">
        <v>16</v>
      </c>
      <c r="N4" s="61" t="s">
        <v>17</v>
      </c>
      <c r="O4" s="65" t="s">
        <v>18</v>
      </c>
    </row>
    <row r="5" spans="1:18" ht="15.75" thickBot="1" x14ac:dyDescent="0.3"/>
    <row r="6" spans="1:18" x14ac:dyDescent="0.25">
      <c r="A6" s="310" t="s">
        <v>87</v>
      </c>
      <c r="B6" s="311"/>
      <c r="C6" s="311"/>
      <c r="D6" s="312"/>
      <c r="F6" s="72">
        <v>37</v>
      </c>
      <c r="H6" s="290" t="s">
        <v>7</v>
      </c>
      <c r="I6" s="6">
        <f>F6/2</f>
        <v>18.5</v>
      </c>
    </row>
    <row r="7" spans="1:18" x14ac:dyDescent="0.25">
      <c r="A7" s="281" t="s">
        <v>5</v>
      </c>
      <c r="B7" s="282"/>
      <c r="C7" s="282"/>
      <c r="D7" s="283"/>
      <c r="F7" s="73">
        <v>26</v>
      </c>
      <c r="H7" s="291"/>
      <c r="I7" s="293">
        <f>F10</f>
        <v>22</v>
      </c>
    </row>
    <row r="8" spans="1:18" ht="15.75" thickBot="1" x14ac:dyDescent="0.3">
      <c r="A8" s="284" t="s">
        <v>6</v>
      </c>
      <c r="B8" s="285"/>
      <c r="C8" s="285"/>
      <c r="D8" s="286"/>
      <c r="F8" s="74">
        <v>4</v>
      </c>
      <c r="H8" s="292"/>
      <c r="I8" s="294"/>
    </row>
    <row r="9" spans="1:18" ht="15.75" thickBot="1" x14ac:dyDescent="0.3">
      <c r="A9" s="131"/>
      <c r="B9" s="131"/>
      <c r="C9" s="131"/>
      <c r="D9" s="131"/>
      <c r="F9" s="4"/>
    </row>
    <row r="10" spans="1:18" ht="15.75" thickBot="1" x14ac:dyDescent="0.3">
      <c r="A10" s="287" t="s">
        <v>4</v>
      </c>
      <c r="B10" s="288"/>
      <c r="C10" s="288"/>
      <c r="D10" s="289"/>
      <c r="F10" s="5">
        <f>F7-F8</f>
        <v>22</v>
      </c>
    </row>
    <row r="11" spans="1:18" ht="15.75" thickBot="1" x14ac:dyDescent="0.3">
      <c r="F11" s="3"/>
    </row>
    <row r="12" spans="1:18" ht="37.5" customHeight="1" thickBot="1" x14ac:dyDescent="0.3">
      <c r="A12" s="279" t="s">
        <v>8</v>
      </c>
      <c r="B12" s="83"/>
      <c r="C12" s="280" t="s">
        <v>20</v>
      </c>
      <c r="D12" s="280"/>
      <c r="E12" s="33" t="s">
        <v>9</v>
      </c>
      <c r="F12" s="280" t="s">
        <v>25</v>
      </c>
      <c r="G12" s="280"/>
      <c r="H12" s="33" t="s">
        <v>10</v>
      </c>
      <c r="I12" s="33" t="s">
        <v>11</v>
      </c>
      <c r="J12" s="33"/>
      <c r="K12" s="83" t="s">
        <v>74</v>
      </c>
      <c r="L12" s="84"/>
    </row>
    <row r="13" spans="1:18" x14ac:dyDescent="0.25">
      <c r="A13" s="277" t="str">
        <f>$M$3</f>
        <v xml:space="preserve">CFDT </v>
      </c>
      <c r="B13" s="278"/>
      <c r="C13" s="276" t="s">
        <v>83</v>
      </c>
      <c r="D13" s="276"/>
      <c r="E13" s="59" t="s">
        <v>35</v>
      </c>
      <c r="F13" s="276">
        <v>22</v>
      </c>
      <c r="G13" s="276"/>
      <c r="H13" s="59"/>
      <c r="I13" s="32" t="str">
        <f>IF(ISNUMBER(H13),IFERROR(ROUND((H13/$F$17)*100,2),""),"")</f>
        <v/>
      </c>
      <c r="J13" s="34" t="str">
        <f>I13</f>
        <v/>
      </c>
      <c r="K13" s="85" t="str">
        <f t="shared" ref="K13:K18" ca="1" si="0">IF($H13&lt;&gt;"",IF(OR(COUNTIF(cfdtpc,"&lt;10")=COUNTA(OFFSET(cfdtpc,0,-10,4,1)),COUNTIF(cfdtpc,"&gt;10")=COUNTA(OFFSET(cfdtpc,0,-10,4,1)),AND($I13&lt;10,$I13&lt;&gt;"",COUNTIF(cfdtpc,"&gt;10")&lt;&gt;SUM($F$18+$F$27+$F$36+$F$45+$F$54))),"Eligible","Non Eligible"),"")</f>
        <v/>
      </c>
      <c r="L13" s="86"/>
      <c r="M13" s="7"/>
      <c r="N13" s="7"/>
      <c r="O13" s="7"/>
      <c r="P13" s="7"/>
    </row>
    <row r="14" spans="1:18" x14ac:dyDescent="0.25">
      <c r="A14" s="239" t="str">
        <f>$M$3</f>
        <v xml:space="preserve">CFDT </v>
      </c>
      <c r="B14" s="252"/>
      <c r="C14" s="228"/>
      <c r="D14" s="228"/>
      <c r="E14" s="60"/>
      <c r="F14" s="228"/>
      <c r="G14" s="228"/>
      <c r="H14" s="60"/>
      <c r="I14" s="30" t="str">
        <f t="shared" ref="I14:I16" si="1">IF(ISNUMBER(H14),IFERROR(ROUND((H14/$F$17)*100,2),""),"")</f>
        <v/>
      </c>
      <c r="J14" s="35" t="str">
        <f t="shared" ref="J14:J16" si="2">I14</f>
        <v/>
      </c>
      <c r="K14" s="85" t="str">
        <f t="shared" ca="1" si="0"/>
        <v/>
      </c>
      <c r="L14" s="86"/>
      <c r="M14" s="7"/>
      <c r="N14" s="7"/>
      <c r="O14" s="7"/>
      <c r="P14" s="7"/>
    </row>
    <row r="15" spans="1:18" x14ac:dyDescent="0.25">
      <c r="A15" s="239" t="str">
        <f>$M$3</f>
        <v xml:space="preserve">CFDT </v>
      </c>
      <c r="B15" s="252"/>
      <c r="C15" s="228"/>
      <c r="D15" s="228"/>
      <c r="E15" s="60"/>
      <c r="F15" s="228"/>
      <c r="G15" s="228"/>
      <c r="H15" s="60"/>
      <c r="I15" s="30" t="str">
        <f t="shared" si="1"/>
        <v/>
      </c>
      <c r="J15" s="35" t="str">
        <f t="shared" si="2"/>
        <v/>
      </c>
      <c r="K15" s="85" t="str">
        <f t="shared" ca="1" si="0"/>
        <v/>
      </c>
      <c r="L15" s="86"/>
      <c r="M15" s="7"/>
      <c r="N15" s="7"/>
      <c r="O15" s="7"/>
      <c r="P15" s="7"/>
    </row>
    <row r="16" spans="1:18" ht="15.75" thickBot="1" x14ac:dyDescent="0.3">
      <c r="A16" s="241" t="str">
        <f>$M$3</f>
        <v xml:space="preserve">CFDT </v>
      </c>
      <c r="B16" s="263"/>
      <c r="C16" s="229"/>
      <c r="D16" s="229"/>
      <c r="E16" s="61"/>
      <c r="F16" s="229"/>
      <c r="G16" s="229"/>
      <c r="H16" s="61"/>
      <c r="I16" s="10" t="str">
        <f t="shared" si="1"/>
        <v/>
      </c>
      <c r="J16" s="42" t="str">
        <f t="shared" si="2"/>
        <v/>
      </c>
      <c r="K16" s="87" t="str">
        <f t="shared" ca="1" si="0"/>
        <v/>
      </c>
      <c r="L16" s="88"/>
      <c r="M16" s="7"/>
      <c r="N16" s="7"/>
      <c r="O16" s="7"/>
      <c r="P16" s="7"/>
    </row>
    <row r="17" spans="1:16" x14ac:dyDescent="0.25">
      <c r="A17" s="218" t="str">
        <f>$M$3</f>
        <v xml:space="preserve">CFDT </v>
      </c>
      <c r="B17" s="219"/>
      <c r="C17" s="230" t="s">
        <v>24</v>
      </c>
      <c r="D17" s="230"/>
      <c r="E17" s="230"/>
      <c r="F17" s="256">
        <f>SUM(F13:G16)</f>
        <v>22</v>
      </c>
      <c r="G17" s="257"/>
      <c r="H17" s="7"/>
      <c r="I17" s="7"/>
      <c r="J17" s="38"/>
      <c r="K17" s="80" t="str">
        <f t="shared" ca="1" si="0"/>
        <v/>
      </c>
      <c r="L17" s="80"/>
      <c r="M17" s="7"/>
      <c r="N17" s="7"/>
      <c r="O17" s="7"/>
      <c r="P17" s="7"/>
    </row>
    <row r="18" spans="1:16" x14ac:dyDescent="0.25">
      <c r="A18" s="220"/>
      <c r="B18" s="221"/>
      <c r="C18" s="214" t="s">
        <v>26</v>
      </c>
      <c r="D18" s="214"/>
      <c r="E18" s="214"/>
      <c r="F18" s="258">
        <v>1</v>
      </c>
      <c r="G18" s="259"/>
      <c r="H18" s="7"/>
      <c r="I18" s="7"/>
      <c r="J18" s="38"/>
      <c r="K18" s="80" t="str">
        <f t="shared" ca="1" si="0"/>
        <v/>
      </c>
      <c r="L18" s="80"/>
      <c r="M18" s="7"/>
      <c r="N18" s="7"/>
      <c r="O18" s="7"/>
      <c r="P18" s="7"/>
    </row>
    <row r="19" spans="1:16" x14ac:dyDescent="0.25">
      <c r="A19" s="220"/>
      <c r="B19" s="221"/>
      <c r="C19" s="214" t="s">
        <v>28</v>
      </c>
      <c r="D19" s="214"/>
      <c r="E19" s="214"/>
      <c r="F19" s="243">
        <f>ROUND(F17/F18,2)</f>
        <v>22</v>
      </c>
      <c r="G19" s="244"/>
      <c r="H19" s="75" t="s">
        <v>76</v>
      </c>
      <c r="I19" s="76"/>
      <c r="J19" s="76"/>
      <c r="K19" s="76"/>
      <c r="L19" s="76"/>
      <c r="M19" s="76"/>
      <c r="N19" s="57"/>
      <c r="O19" s="57"/>
      <c r="P19" s="7"/>
    </row>
    <row r="20" spans="1:16" ht="15.75" thickBot="1" x14ac:dyDescent="0.3">
      <c r="A20" s="222"/>
      <c r="B20" s="223"/>
      <c r="C20" s="216" t="s">
        <v>29</v>
      </c>
      <c r="D20" s="216"/>
      <c r="E20" s="216"/>
      <c r="F20" s="245">
        <f>F65+F89+F111+F133</f>
        <v>4</v>
      </c>
      <c r="G20" s="246"/>
      <c r="H20" s="7"/>
      <c r="I20" s="7"/>
      <c r="J20" s="38"/>
      <c r="K20" s="80" t="str">
        <f ca="1">IF($H20&lt;&gt;"",IF(OR(COUNTIF(cfdtpc,"&lt;10")=COUNTA(OFFSET(cfdtpc,0,-10,4,1)),COUNTIF(cfdtpc,"&gt;10")=COUNTA(OFFSET(cfdtpc,0,-10,4,1)),AND($I20&lt;10,$I20&lt;&gt;"",COUNTIF(cfdtpc,"&gt;10")&lt;&gt;SUM($F$18+$F$27+$F$36+$F$45+$F$54))),"Eligible","Non Eligible"),"")</f>
        <v/>
      </c>
      <c r="L20" s="80"/>
      <c r="M20" s="7"/>
      <c r="N20" s="7"/>
      <c r="O20" s="7"/>
      <c r="P20" s="7"/>
    </row>
    <row r="21" spans="1:16" ht="15.75" thickBot="1" x14ac:dyDescent="0.3">
      <c r="A21" s="7"/>
      <c r="B21" s="7"/>
      <c r="C21" s="7"/>
      <c r="D21" s="7"/>
      <c r="E21" s="7"/>
      <c r="F21" s="7"/>
      <c r="G21" s="7"/>
      <c r="H21" s="7"/>
      <c r="I21" s="7"/>
      <c r="J21" s="38"/>
      <c r="K21" s="80" t="str">
        <f ca="1">IF($H21&lt;&gt;"",IF(OR(COUNTIF(cfdtpc,"&lt;10")=COUNTA(OFFSET(cfdtpc,0,-10,4,1)),COUNTIF(cfdtpc,"&gt;10")=COUNTA(OFFSET(cfdtpc,0,-10,4,1)),AND($I21&lt;10,$I21&lt;&gt;"",COUNTIF(cfdtpc,"&gt;10")&lt;&gt;SUM($F$18+$F$27+$F$36+$F$45+$F$54))),"Eligible","Non Eligible"),"")</f>
        <v/>
      </c>
      <c r="L21" s="80"/>
      <c r="M21" s="7"/>
      <c r="N21" s="7"/>
      <c r="O21" s="7"/>
      <c r="P21" s="7"/>
    </row>
    <row r="22" spans="1:16" x14ac:dyDescent="0.25">
      <c r="A22" s="237" t="str">
        <f>$N$3</f>
        <v xml:space="preserve">CGT </v>
      </c>
      <c r="B22" s="238"/>
      <c r="C22" s="234"/>
      <c r="D22" s="227"/>
      <c r="E22" s="63"/>
      <c r="F22" s="227"/>
      <c r="G22" s="227"/>
      <c r="H22" s="63"/>
      <c r="I22" s="43" t="str">
        <f>IF(ISNUMBER($H22),IFERROR(ROUND(($H22/$F$26)*100,2),""),"")</f>
        <v/>
      </c>
      <c r="J22" s="44" t="str">
        <f>I22</f>
        <v/>
      </c>
      <c r="K22" s="89" t="str">
        <f ca="1">IF($H22&lt;&gt;"",IF(OR(COUNTIF(cgtpc,"&lt;10")=COUNTA(OFFSET(cgtpc,0,-10,4,1)),COUNTIF(cgtpc,"&gt;10")=COUNTA(OFFSET(cgtpc,0,-10,4,1)),AND($I22&lt;10,$I22&lt;&gt;"",COUNTIF(cgtpc,"&gt;10")&lt;&gt;SUM($F$18+$F$27+$F$36+$F$45+$F$54))),"Eligible","Non Eligible"),"")</f>
        <v/>
      </c>
      <c r="L22" s="90"/>
      <c r="M22" s="7"/>
      <c r="N22" s="7"/>
      <c r="O22" s="7"/>
      <c r="P22" s="7"/>
    </row>
    <row r="23" spans="1:16" x14ac:dyDescent="0.25">
      <c r="A23" s="239" t="str">
        <f>$N$3</f>
        <v xml:space="preserve">CGT </v>
      </c>
      <c r="B23" s="240"/>
      <c r="C23" s="235"/>
      <c r="D23" s="228"/>
      <c r="E23" s="60"/>
      <c r="F23" s="228"/>
      <c r="G23" s="228"/>
      <c r="H23" s="60"/>
      <c r="I23" s="11" t="str">
        <f t="shared" ref="I23:I25" si="3">IF(ISNUMBER($H23),IFERROR(ROUND(($H23/$F$26)*100,2),""),"")</f>
        <v/>
      </c>
      <c r="J23" s="35" t="str">
        <f t="shared" ref="J23:J25" si="4">I23</f>
        <v/>
      </c>
      <c r="K23" s="91" t="str">
        <f ca="1">IF($H23&lt;&gt;"",IF(OR(COUNTIF(cgtpc,"&lt;10")=COUNTA(OFFSET(cgtpc,0,-10,4,1)),COUNTIF(cgtpc,"&gt;10")=COUNTA(OFFSET(cgtpc,0,-10,4,1)),AND($I23&lt;10,$I23&lt;&gt;"",COUNTIF(cgtpc,"&gt;10")&lt;&gt;SUM($F$18+$F$27+$F$36+$F$45+$F$54))),"Eligible","Non Eligible"),"")</f>
        <v/>
      </c>
      <c r="L23" s="92"/>
      <c r="M23" s="7"/>
      <c r="N23" s="7"/>
      <c r="O23" s="7"/>
      <c r="P23" s="7"/>
    </row>
    <row r="24" spans="1:16" x14ac:dyDescent="0.25">
      <c r="A24" s="239" t="str">
        <f>$N$3</f>
        <v xml:space="preserve">CGT </v>
      </c>
      <c r="B24" s="240"/>
      <c r="C24" s="235"/>
      <c r="D24" s="228"/>
      <c r="E24" s="60"/>
      <c r="F24" s="228"/>
      <c r="G24" s="228"/>
      <c r="H24" s="60"/>
      <c r="I24" s="11" t="str">
        <f t="shared" si="3"/>
        <v/>
      </c>
      <c r="J24" s="35" t="str">
        <f t="shared" si="4"/>
        <v/>
      </c>
      <c r="K24" s="91" t="str">
        <f ca="1">IF($H24&lt;&gt;"",IF(OR(COUNTIF(cgtpc,"&lt;10")=COUNTA(OFFSET(cgtpc,0,-10,4,1)),COUNTIF(cgtpc,"&gt;10")=COUNTA(OFFSET(cgtpc,0,-10,4,1)),AND($I24&lt;10,$I24&lt;&gt;"",COUNTIF(cgtpc,"&gt;10")&lt;&gt;SUM($F$18+$F$27+$F$36+$F$45+$F$54))),"Eligible","Non Eligible"),"")</f>
        <v/>
      </c>
      <c r="L24" s="92"/>
      <c r="M24" s="7"/>
      <c r="N24" s="7"/>
      <c r="O24" s="7"/>
      <c r="P24" s="7"/>
    </row>
    <row r="25" spans="1:16" ht="15.75" thickBot="1" x14ac:dyDescent="0.3">
      <c r="A25" s="241" t="str">
        <f>$N$3</f>
        <v xml:space="preserve">CGT </v>
      </c>
      <c r="B25" s="242"/>
      <c r="C25" s="236"/>
      <c r="D25" s="229"/>
      <c r="E25" s="61"/>
      <c r="F25" s="229"/>
      <c r="G25" s="229"/>
      <c r="H25" s="61"/>
      <c r="I25" s="45" t="str">
        <f t="shared" si="3"/>
        <v/>
      </c>
      <c r="J25" s="42" t="str">
        <f t="shared" si="4"/>
        <v/>
      </c>
      <c r="K25" s="93" t="str">
        <f ca="1">IF($H25&lt;&gt;"",IF(OR(COUNTIF(cgtpc,"&lt;10")=COUNTA(OFFSET(cgtpc,0,-10,4,1)),COUNTIF(cgtpc,"&gt;10")=COUNTA(OFFSET(cgtpc,0,-10,4,1)),AND($I25&lt;10,$I25&lt;&gt;"",COUNTIF(cgtpc,"&gt;10")&lt;&gt;SUM($F$18+$F$27+$F$36+$F$45+$F$54))),"Eligible","Non Eligible"),"")</f>
        <v/>
      </c>
      <c r="L25" s="94"/>
      <c r="M25" s="7"/>
      <c r="N25" s="7"/>
      <c r="O25" s="7"/>
      <c r="P25" s="7"/>
    </row>
    <row r="26" spans="1:16" x14ac:dyDescent="0.25">
      <c r="A26" s="247" t="str">
        <f>$N$3</f>
        <v xml:space="preserve">CGT </v>
      </c>
      <c r="B26" s="248"/>
      <c r="C26" s="230" t="str">
        <f>C17</f>
        <v xml:space="preserve">Nombre de voix obtenues </v>
      </c>
      <c r="D26" s="230"/>
      <c r="E26" s="230"/>
      <c r="F26" s="230">
        <f>SUM(F22:G25)</f>
        <v>0</v>
      </c>
      <c r="G26" s="231"/>
      <c r="H26" s="36"/>
      <c r="I26" s="8"/>
      <c r="J26" s="39"/>
      <c r="K26" s="80" t="str">
        <f ca="1">IF($H26&lt;&gt;"",IF(OR(COUNTIF(cfdtpc,"&lt;10")=COUNTA(OFFSET(cfdtpc,0,-10,4,1)),COUNTIF(cfdtpc,"&gt;10")=COUNTA(OFFSET(cfdtpc,0,-10,4,1)),AND($I26&lt;10,$I26&lt;&gt;"",COUNTIF(cfdtpc,"&gt;10")&lt;&gt;SUM($F$18+$F$27+$F$36+$F$45+$F$54))),"Eligible","Non Eligible"),"")</f>
        <v/>
      </c>
      <c r="L26" s="80"/>
      <c r="M26" s="7"/>
      <c r="N26" s="7"/>
      <c r="O26" s="7"/>
      <c r="P26" s="7"/>
    </row>
    <row r="27" spans="1:16" x14ac:dyDescent="0.25">
      <c r="A27" s="247"/>
      <c r="B27" s="248"/>
      <c r="C27" s="214" t="str">
        <f t="shared" ref="C27:C29" si="5">C18</f>
        <v xml:space="preserve">Nombre de candidats </v>
      </c>
      <c r="D27" s="214"/>
      <c r="E27" s="214"/>
      <c r="F27" s="232"/>
      <c r="G27" s="233"/>
      <c r="H27" s="36"/>
      <c r="I27" s="8"/>
      <c r="J27" s="39"/>
      <c r="K27" s="80" t="str">
        <f ca="1">IF($H27&lt;&gt;"",IF(OR(COUNTIF(cfdtpc,"&lt;10")=COUNTA(OFFSET(cfdtpc,0,-10,4,1)),COUNTIF(cfdtpc,"&gt;10")=COUNTA(OFFSET(cfdtpc,0,-10,4,1)),AND($I27&lt;10,$I27&lt;&gt;"",COUNTIF(cfdtpc,"&gt;10")&lt;&gt;SUM($F$18+$F$27+$F$36+$F$45+$F$54))),"Eligible","Non Eligible"),"")</f>
        <v/>
      </c>
      <c r="L27" s="80"/>
      <c r="M27" s="7"/>
      <c r="N27" s="7"/>
      <c r="O27" s="7"/>
      <c r="P27" s="7"/>
    </row>
    <row r="28" spans="1:16" x14ac:dyDescent="0.25">
      <c r="A28" s="247"/>
      <c r="B28" s="248"/>
      <c r="C28" s="214" t="str">
        <f t="shared" si="5"/>
        <v xml:space="preserve">Moyenne des voix de la liste </v>
      </c>
      <c r="D28" s="214"/>
      <c r="E28" s="214"/>
      <c r="F28" s="214"/>
      <c r="G28" s="215"/>
      <c r="H28" s="75" t="s">
        <v>76</v>
      </c>
      <c r="I28" s="76"/>
      <c r="J28" s="76"/>
      <c r="K28" s="76"/>
      <c r="L28" s="76"/>
      <c r="M28" s="76"/>
      <c r="N28" s="7"/>
      <c r="O28" s="7"/>
      <c r="P28" s="7"/>
    </row>
    <row r="29" spans="1:16" ht="15.75" thickBot="1" x14ac:dyDescent="0.3">
      <c r="A29" s="249"/>
      <c r="B29" s="250"/>
      <c r="C29" s="216" t="str">
        <f t="shared" si="5"/>
        <v xml:space="preserve">Nombre de sièges attribués </v>
      </c>
      <c r="D29" s="216"/>
      <c r="E29" s="216"/>
      <c r="F29" s="270">
        <f>F66+F90+F112+F134</f>
        <v>0</v>
      </c>
      <c r="G29" s="271"/>
      <c r="H29" s="36"/>
      <c r="I29" s="8"/>
      <c r="J29" s="39"/>
      <c r="K29" s="80" t="str">
        <f ca="1">IF($H29&lt;&gt;"",IF(OR(COUNTIF(cfdtpc,"&lt;10")=COUNTA(OFFSET(cfdtpc,0,-10,4,1)),COUNTIF(cfdtpc,"&gt;10")=COUNTA(OFFSET(cfdtpc,0,-10,4,1)),AND($I29&lt;10,$I29&lt;&gt;"",COUNTIF(cfdtpc,"&gt;10")&lt;&gt;SUM($F$18+$F$27+$F$36+$F$45+$F$54))),"Eligible","Non Eligible"),"")</f>
        <v/>
      </c>
      <c r="L29" s="80"/>
      <c r="M29" s="7"/>
      <c r="N29" s="7"/>
      <c r="O29" s="7"/>
      <c r="P29" s="7"/>
    </row>
    <row r="30" spans="1:16" ht="15.75" thickBot="1" x14ac:dyDescent="0.3">
      <c r="A30" s="7"/>
      <c r="B30" s="7"/>
      <c r="C30" s="7"/>
      <c r="D30" s="7"/>
      <c r="E30" s="7"/>
      <c r="F30" s="7"/>
      <c r="G30" s="7"/>
      <c r="H30" s="37"/>
      <c r="I30" s="7"/>
      <c r="J30" s="38"/>
      <c r="K30" s="80" t="str">
        <f ca="1">IF($H30&lt;&gt;"",IF(OR(COUNTIF(cfdtpc,"&lt;10")=COUNTA(OFFSET(cfdtpc,0,-10,4,1)),COUNTIF(cfdtpc,"&gt;10")=COUNTA(OFFSET(cfdtpc,0,-10,4,1)),AND($I30&lt;10,$I30&lt;&gt;"",COUNTIF(cfdtpc,"&gt;10")&lt;&gt;SUM($F$18+$F$27+$F$36+$F$45+$F$54))),"Eligible","Non Eligible"),"")</f>
        <v/>
      </c>
      <c r="L30" s="80"/>
      <c r="M30" s="7"/>
      <c r="N30" s="7"/>
      <c r="O30" s="7"/>
      <c r="P30" s="7"/>
    </row>
    <row r="31" spans="1:16" x14ac:dyDescent="0.25">
      <c r="A31" s="264" t="str">
        <f>$O$3</f>
        <v xml:space="preserve">FO </v>
      </c>
      <c r="B31" s="265"/>
      <c r="C31" s="260"/>
      <c r="D31" s="260"/>
      <c r="E31" s="63"/>
      <c r="F31" s="260"/>
      <c r="G31" s="260"/>
      <c r="H31" s="68"/>
      <c r="I31" s="46" t="str">
        <f>IF(ISNUMBER($H31),IFERROR(ROUND(($H31/$F$35)*100,2),""),"")</f>
        <v/>
      </c>
      <c r="J31" s="47" t="str">
        <f>I31</f>
        <v/>
      </c>
      <c r="K31" s="89" t="str">
        <f ca="1">IF($H31&lt;&gt;"",IF(OR(COUNTIF(fopc,"&lt;10")=COUNTA(OFFSET(fopc,0,-10,4,1)),COUNTIF(fopc,"&gt;10")=COUNTA(OFFSET(fopc,0,-10,4,1)),AND($I31&lt;10,$I31&lt;&gt;"",COUNTIF(fopc,"&gt;10")&lt;&gt;SUM($F$18+$F$27+$F$36+$F$45+$F$54))),"Eligible","Non Eligible"),"")</f>
        <v/>
      </c>
      <c r="L31" s="90"/>
      <c r="M31" s="7"/>
      <c r="N31" s="7"/>
      <c r="O31" s="7"/>
      <c r="P31" s="7"/>
    </row>
    <row r="32" spans="1:16" x14ac:dyDescent="0.25">
      <c r="A32" s="266" t="str">
        <f>$O$3</f>
        <v xml:space="preserve">FO </v>
      </c>
      <c r="B32" s="267"/>
      <c r="C32" s="261"/>
      <c r="D32" s="261"/>
      <c r="E32" s="60"/>
      <c r="F32" s="261"/>
      <c r="G32" s="261"/>
      <c r="H32" s="69"/>
      <c r="I32" s="12" t="str">
        <f t="shared" ref="I32:I34" si="6">IF(ISNUMBER($H32),IFERROR(ROUND(($H32/$F$35)*100,2),""),"")</f>
        <v/>
      </c>
      <c r="J32" s="40" t="str">
        <f t="shared" ref="J32:J34" si="7">I32</f>
        <v/>
      </c>
      <c r="K32" s="91" t="str">
        <f ca="1">IF($H32&lt;&gt;"",IF(OR(COUNTIF(fopc,"&lt;10")=COUNTA(OFFSET(fopc,0,-10,4,1)),COUNTIF(fopc,"&gt;10")=COUNTA(OFFSET(fopc,0,-10,4,1)),AND($I32&lt;10,$I32&lt;&gt;"",COUNTIF(fopc,"&gt;10")&lt;&gt;SUM($F$18+$F$27+$F$36+$F$45+$F$54))),"Eligible","Non Eligible"),"")</f>
        <v/>
      </c>
      <c r="L32" s="92"/>
      <c r="M32" s="7"/>
      <c r="N32" s="7"/>
      <c r="O32" s="7"/>
      <c r="P32" s="7"/>
    </row>
    <row r="33" spans="1:16" x14ac:dyDescent="0.25">
      <c r="A33" s="266" t="str">
        <f>$O$3</f>
        <v xml:space="preserve">FO </v>
      </c>
      <c r="B33" s="267"/>
      <c r="C33" s="261"/>
      <c r="D33" s="261"/>
      <c r="E33" s="60"/>
      <c r="F33" s="261"/>
      <c r="G33" s="261"/>
      <c r="H33" s="69"/>
      <c r="I33" s="12" t="str">
        <f t="shared" si="6"/>
        <v/>
      </c>
      <c r="J33" s="40" t="str">
        <f t="shared" si="7"/>
        <v/>
      </c>
      <c r="K33" s="91" t="str">
        <f ca="1">IF($H33&lt;&gt;"",IF(OR(COUNTIF(fopc,"&lt;10")=COUNTA(OFFSET(fopc,0,-10,4,1)),COUNTIF(fopc,"&gt;10")=COUNTA(OFFSET(fopc,0,-10,4,1)),AND($I33&lt;10,$I33&lt;&gt;"",COUNTIF(fopc,"&gt;10")&lt;&gt;SUM($F$18+$F$27+$F$36+$F$45+$F$54))),"Eligible","Non Eligible"),"")</f>
        <v/>
      </c>
      <c r="L33" s="92"/>
      <c r="M33" s="7"/>
      <c r="N33" s="7"/>
      <c r="O33" s="7"/>
      <c r="P33" s="7"/>
    </row>
    <row r="34" spans="1:16" ht="15.75" thickBot="1" x14ac:dyDescent="0.3">
      <c r="A34" s="268" t="str">
        <f>$O$3</f>
        <v xml:space="preserve">FO </v>
      </c>
      <c r="B34" s="269"/>
      <c r="C34" s="262"/>
      <c r="D34" s="262"/>
      <c r="E34" s="70"/>
      <c r="F34" s="262"/>
      <c r="G34" s="262"/>
      <c r="H34" s="71"/>
      <c r="I34" s="48" t="str">
        <f t="shared" si="6"/>
        <v/>
      </c>
      <c r="J34" s="49" t="str">
        <f t="shared" si="7"/>
        <v/>
      </c>
      <c r="K34" s="93" t="str">
        <f ca="1">IF($H34&lt;&gt;"",IF(OR(COUNTIF(fopc,"&lt;10")=COUNTA(OFFSET(fopc,0,-10,4,1)),COUNTIF(fopc,"&gt;10")=COUNTA(OFFSET(fopc,0,-10,4,1)),AND($I34&lt;10,$I34&lt;&gt;"",COUNTIF(fopc,"&gt;10")&lt;&gt;SUM($F$18+$F$27+$F$36+$F$45+$F$54))),"Eligible","Non Eligible"),"")</f>
        <v/>
      </c>
      <c r="L34" s="94"/>
      <c r="M34" s="7"/>
      <c r="N34" s="7"/>
      <c r="O34" s="7"/>
      <c r="P34" s="7"/>
    </row>
    <row r="35" spans="1:16" x14ac:dyDescent="0.25">
      <c r="A35" s="247" t="str">
        <f>$O$3</f>
        <v xml:space="preserve">FO </v>
      </c>
      <c r="B35" s="248"/>
      <c r="C35" s="255" t="str">
        <f>C17</f>
        <v xml:space="preserve">Nombre de voix obtenues </v>
      </c>
      <c r="D35" s="256"/>
      <c r="E35" s="256"/>
      <c r="F35" s="256">
        <f>SUM(F31:G34)</f>
        <v>0</v>
      </c>
      <c r="G35" s="257"/>
      <c r="H35" s="37"/>
      <c r="I35" s="7"/>
      <c r="J35" s="38"/>
      <c r="K35" s="80" t="str">
        <f ca="1">IF($H35&lt;&gt;"",IF(OR(COUNTIF(cfdtpc,"&lt;10")=COUNTA(OFFSET(cfdtpc,0,-10,4,1)),COUNTIF(cfdtpc,"&gt;10")=COUNTA(OFFSET(cfdtpc,0,-10,4,1)),AND($I35&lt;10,$I35&lt;&gt;"",COUNTIF(cfdtpc,"&gt;10")&lt;&gt;SUM($F$18+$F$27+$F$36+$F$45+$F$54))),"Eligible","Non Eligible"),"")</f>
        <v/>
      </c>
      <c r="L35" s="80"/>
      <c r="M35" s="7"/>
      <c r="N35" s="7"/>
      <c r="O35" s="7"/>
      <c r="P35" s="7"/>
    </row>
    <row r="36" spans="1:16" x14ac:dyDescent="0.25">
      <c r="A36" s="247"/>
      <c r="B36" s="248"/>
      <c r="C36" s="253" t="str">
        <f t="shared" ref="C36:C38" si="8">C18</f>
        <v xml:space="preserve">Nombre de candidats </v>
      </c>
      <c r="D36" s="243"/>
      <c r="E36" s="243"/>
      <c r="F36" s="258"/>
      <c r="G36" s="259"/>
      <c r="H36" s="31"/>
      <c r="J36" s="41"/>
      <c r="K36" s="80" t="str">
        <f ca="1">IF($H36&lt;&gt;"",IF(OR(COUNTIF(cfdtpc,"&lt;10")=COUNTA(OFFSET(cfdtpc,0,-10,4,1)),COUNTIF(cfdtpc,"&gt;10")=COUNTA(OFFSET(cfdtpc,0,-10,4,1)),AND($I36&lt;10,$I36&lt;&gt;"",COUNTIF(cfdtpc,"&gt;10")&lt;&gt;SUM($F$18+$F$27+$F$36+$F$45+$F$54))),"Eligible","Non Eligible"),"")</f>
        <v/>
      </c>
      <c r="L36" s="80"/>
      <c r="M36" s="7"/>
      <c r="N36" s="7"/>
      <c r="O36" s="7"/>
    </row>
    <row r="37" spans="1:16" x14ac:dyDescent="0.25">
      <c r="A37" s="247"/>
      <c r="B37" s="248"/>
      <c r="C37" s="253" t="str">
        <f t="shared" si="8"/>
        <v xml:space="preserve">Moyenne des voix de la liste </v>
      </c>
      <c r="D37" s="243"/>
      <c r="E37" s="243"/>
      <c r="F37" s="243"/>
      <c r="G37" s="244"/>
      <c r="H37" s="75" t="s">
        <v>76</v>
      </c>
      <c r="I37" s="76"/>
      <c r="J37" s="76"/>
      <c r="K37" s="76"/>
      <c r="L37" s="76"/>
      <c r="M37" s="76"/>
      <c r="N37" s="7"/>
      <c r="O37" s="7"/>
    </row>
    <row r="38" spans="1:16" ht="15.75" thickBot="1" x14ac:dyDescent="0.3">
      <c r="A38" s="249"/>
      <c r="B38" s="250"/>
      <c r="C38" s="254" t="str">
        <f t="shared" si="8"/>
        <v xml:space="preserve">Nombre de sièges attribués </v>
      </c>
      <c r="D38" s="245"/>
      <c r="E38" s="245"/>
      <c r="F38" s="245">
        <f>F67+F91+F113+F135</f>
        <v>0</v>
      </c>
      <c r="G38" s="246"/>
      <c r="H38" s="31"/>
      <c r="J38" s="41"/>
      <c r="K38" s="80" t="str">
        <f ca="1">IF($H38&lt;&gt;"",IF(OR(COUNTIF(cfdtpc,"&lt;10")=COUNTA(OFFSET(cfdtpc,0,-10,4,1)),COUNTIF(cfdtpc,"&gt;10")=COUNTA(OFFSET(cfdtpc,0,-10,4,1)),AND($I38&lt;10,$I38&lt;&gt;"",COUNTIF(cfdtpc,"&gt;10")&lt;&gt;SUM($F$18+$F$27+$F$36+$F$45+$F$54))),"Eligible","Non Eligible"),"")</f>
        <v/>
      </c>
      <c r="L38" s="80"/>
      <c r="M38" s="7"/>
      <c r="N38" s="7"/>
      <c r="O38" s="7"/>
    </row>
    <row r="39" spans="1:16" ht="15.75" thickBot="1" x14ac:dyDescent="0.3">
      <c r="H39" s="31"/>
      <c r="J39" s="41"/>
      <c r="K39" s="81" t="str">
        <f ca="1">IF($H39&lt;&gt;"",IF(OR(COUNTIF(cfdtpc,"&lt;10")=COUNTA(OFFSET(cfdtpc,0,-10,4,1)),COUNTIF(cfdtpc,"&gt;10")=COUNTA(OFFSET(cfdtpc,0,-10,4,1)),AND($I39&lt;10,$I39&lt;&gt;"",COUNTIF(cfdtpc,"&gt;10")&lt;&gt;SUM($F$18+$F$27+$F$36+$F$45+$F$54))),"Eligible","Non Eligible"),"")</f>
        <v/>
      </c>
      <c r="L39" s="81"/>
      <c r="M39" s="7"/>
      <c r="N39" s="7"/>
      <c r="O39" s="7"/>
    </row>
    <row r="40" spans="1:16" x14ac:dyDescent="0.25">
      <c r="A40" s="237" t="str">
        <f>$M$4</f>
        <v>CFE-CGT</v>
      </c>
      <c r="B40" s="251"/>
      <c r="C40" s="227"/>
      <c r="D40" s="227"/>
      <c r="E40" s="63"/>
      <c r="F40" s="227"/>
      <c r="G40" s="227"/>
      <c r="H40" s="63"/>
      <c r="I40" s="9" t="str">
        <f>IF(ISNUMBER($H40),IFERROR(ROUND(($H40/$F$44)*100,2),""),"")</f>
        <v/>
      </c>
      <c r="J40" s="44" t="str">
        <f>I40</f>
        <v/>
      </c>
      <c r="K40" s="95" t="str">
        <f ca="1">IF($H40&lt;&gt;"",IF(OR(COUNTIF(cfecgtpc,"&lt;10")=COUNTA(OFFSET(cfecgtpc,0,-10,4,1)),COUNTIF(cfecgtpc,"&gt;10")=COUNTA(OFFSET(cfecgtpc,0,-10,4,1)),AND($I40&lt;10,$I40&lt;&gt;"",COUNTIF(cfecgtpc,"&gt;10")&lt;&gt;SUM($F$18+$F$27+$F$36+$F$45+$F$54))),"Eligible","Non Eligible"),"")</f>
        <v/>
      </c>
      <c r="L40" s="96"/>
    </row>
    <row r="41" spans="1:16" x14ac:dyDescent="0.25">
      <c r="A41" s="239" t="str">
        <f>$M$4</f>
        <v>CFE-CGT</v>
      </c>
      <c r="B41" s="252"/>
      <c r="C41" s="228"/>
      <c r="D41" s="228"/>
      <c r="E41" s="60"/>
      <c r="F41" s="228"/>
      <c r="G41" s="228"/>
      <c r="H41" s="60"/>
      <c r="I41" s="30" t="str">
        <f t="shared" ref="I41:I43" si="9">IF(ISNUMBER($H41),IFERROR(ROUND(($H41/$F$44)*100,2),""),"")</f>
        <v/>
      </c>
      <c r="J41" s="35" t="str">
        <f t="shared" ref="J41:J43" si="10">I41</f>
        <v/>
      </c>
      <c r="K41" s="97" t="str">
        <f ca="1">IF($H41&lt;&gt;"",IF(OR(COUNTIF(cfecgtpc,"&lt;10")=COUNTA(OFFSET(cfecgtpc,0,-10,4,1)),COUNTIF(cfecgtpc,"&gt;10")=COUNTA(OFFSET(cfecgtpc,0,-10,4,1)),AND($I41&lt;10,$I41&lt;&gt;"",COUNTIF(cfecgtpc,"&gt;10")&lt;&gt;SUM($F$18+$F$27+$F$36+$F$45+$F$54))),"Eligible","Non Eligible"),"")</f>
        <v/>
      </c>
      <c r="L41" s="98"/>
    </row>
    <row r="42" spans="1:16" x14ac:dyDescent="0.25">
      <c r="A42" s="239" t="str">
        <f>$M$4</f>
        <v>CFE-CGT</v>
      </c>
      <c r="B42" s="252"/>
      <c r="C42" s="228"/>
      <c r="D42" s="228"/>
      <c r="E42" s="60"/>
      <c r="F42" s="228"/>
      <c r="G42" s="228"/>
      <c r="H42" s="60"/>
      <c r="I42" s="30" t="str">
        <f t="shared" si="9"/>
        <v/>
      </c>
      <c r="J42" s="35" t="str">
        <f t="shared" si="10"/>
        <v/>
      </c>
      <c r="K42" s="97" t="str">
        <f ca="1">IF($H42&lt;&gt;"",IF(OR(COUNTIF(cfecgtpc,"&lt;10")=COUNTA(OFFSET(cfecgtpc,0,-10,4,1)),COUNTIF(cfecgtpc,"&gt;10")=COUNTA(OFFSET(cfecgtpc,0,-10,4,1)),AND($I42&lt;10,$I42&lt;&gt;"",COUNTIF(cfecgtpc,"&gt;10")&lt;&gt;SUM($F$18+$F$27+$F$36+$F$45+$F$54))),"Eligible","Non Eligible"),"")</f>
        <v/>
      </c>
      <c r="L42" s="98"/>
    </row>
    <row r="43" spans="1:16" ht="15.75" thickBot="1" x14ac:dyDescent="0.3">
      <c r="A43" s="241" t="str">
        <f>$M$4</f>
        <v>CFE-CGT</v>
      </c>
      <c r="B43" s="263"/>
      <c r="C43" s="229"/>
      <c r="D43" s="229"/>
      <c r="E43" s="61"/>
      <c r="F43" s="229"/>
      <c r="G43" s="229"/>
      <c r="H43" s="61"/>
      <c r="I43" s="10" t="str">
        <f t="shared" si="9"/>
        <v/>
      </c>
      <c r="J43" s="42" t="str">
        <f t="shared" si="10"/>
        <v/>
      </c>
      <c r="K43" s="93" t="str">
        <f ca="1">IF($H43&lt;&gt;"",IF(OR(COUNTIF(cfecgtpc,"&lt;10")=COUNTA(OFFSET(cfecgtpc,0,-10,4,1)),COUNTIF(cfecgtpc,"&gt;10")=COUNTA(OFFSET(cfecgtpc,0,-10,4,1)),AND($I43&lt;10,$I43&lt;&gt;"",COUNTIF(cfecgtpc,"&gt;10")&lt;&gt;SUM($F$18+$F$27+$F$36+$F$45+$F$54))),"Eligible","Non Eligible"),"")</f>
        <v/>
      </c>
      <c r="L43" s="94"/>
    </row>
    <row r="44" spans="1:16" x14ac:dyDescent="0.25">
      <c r="A44" s="218" t="str">
        <f>$M$4</f>
        <v>CFE-CGT</v>
      </c>
      <c r="B44" s="219"/>
      <c r="C44" s="230" t="str">
        <f>C17</f>
        <v xml:space="preserve">Nombre de voix obtenues </v>
      </c>
      <c r="D44" s="230"/>
      <c r="E44" s="230"/>
      <c r="F44" s="230">
        <f>SUM(F40:G43)</f>
        <v>0</v>
      </c>
      <c r="G44" s="231"/>
      <c r="H44" s="31"/>
      <c r="J44" s="41"/>
      <c r="K44" s="80" t="str">
        <f ca="1">IF($H44&lt;&gt;"",IF(OR(COUNTIF(cfdtpc,"&lt;10")=COUNTA(OFFSET(cfdtpc,0,-10,4,1)),COUNTIF(cfdtpc,"&gt;10")=COUNTA(OFFSET(cfdtpc,0,-10,4,1)),AND($I44&lt;10,$I44&lt;&gt;"",COUNTIF(cfdtpc,"&gt;10")&lt;&gt;SUM($F$18+$F$27+$F$36+$F$45+$F$54))),"Eligible","Non Eligible"),"")</f>
        <v/>
      </c>
      <c r="L44" s="80"/>
      <c r="M44" s="7"/>
      <c r="N44" s="7"/>
    </row>
    <row r="45" spans="1:16" x14ac:dyDescent="0.25">
      <c r="A45" s="220"/>
      <c r="B45" s="221"/>
      <c r="C45" s="214" t="str">
        <f t="shared" ref="C45:C47" si="11">C18</f>
        <v xml:space="preserve">Nombre de candidats </v>
      </c>
      <c r="D45" s="214"/>
      <c r="E45" s="214"/>
      <c r="F45" s="232"/>
      <c r="G45" s="233"/>
      <c r="H45" s="31"/>
      <c r="J45" s="41"/>
      <c r="K45" s="80" t="str">
        <f ca="1">IF($H45&lt;&gt;"",IF(OR(COUNTIF(cfdtpc,"&lt;10")=COUNTA(OFFSET(cfdtpc,0,-10,4,1)),COUNTIF(cfdtpc,"&gt;10")=COUNTA(OFFSET(cfdtpc,0,-10,4,1)),AND($I45&lt;10,$I45&lt;&gt;"",COUNTIF(cfdtpc,"&gt;10")&lt;&gt;SUM($F$18+$F$27+$F$36+$F$45+$F$54))),"Eligible","Non Eligible"),"")</f>
        <v/>
      </c>
      <c r="L45" s="80"/>
      <c r="M45" s="7"/>
      <c r="N45" s="7"/>
    </row>
    <row r="46" spans="1:16" x14ac:dyDescent="0.25">
      <c r="A46" s="220"/>
      <c r="B46" s="221"/>
      <c r="C46" s="214" t="str">
        <f t="shared" si="11"/>
        <v xml:space="preserve">Moyenne des voix de la liste </v>
      </c>
      <c r="D46" s="214"/>
      <c r="E46" s="214"/>
      <c r="F46" s="214"/>
      <c r="G46" s="215"/>
      <c r="H46" s="75" t="s">
        <v>76</v>
      </c>
      <c r="I46" s="76"/>
      <c r="J46" s="76"/>
      <c r="K46" s="76"/>
      <c r="L46" s="76"/>
      <c r="M46" s="76"/>
      <c r="N46" s="7"/>
    </row>
    <row r="47" spans="1:16" ht="15.75" thickBot="1" x14ac:dyDescent="0.3">
      <c r="A47" s="222"/>
      <c r="B47" s="223"/>
      <c r="C47" s="216" t="str">
        <f t="shared" si="11"/>
        <v xml:space="preserve">Nombre de sièges attribués </v>
      </c>
      <c r="D47" s="216"/>
      <c r="E47" s="216"/>
      <c r="F47" s="216">
        <f>F68+F92+F114+F136</f>
        <v>0</v>
      </c>
      <c r="G47" s="217"/>
      <c r="H47" s="31"/>
      <c r="J47" s="41"/>
      <c r="K47" s="80" t="str">
        <f ca="1">IF($H47&lt;&gt;"",IF(OR(COUNTIF(cfdtpc,"&lt;10")=COUNTA(OFFSET(cfdtpc,0,-10,4,1)),COUNTIF(cfdtpc,"&gt;10")=COUNTA(OFFSET(cfdtpc,0,-10,4,1)),AND($I47&lt;10,$I47&lt;&gt;"",COUNTIF(cfdtpc,"&gt;10")&lt;&gt;SUM($F$18+$F$27+$F$36+$F$45+$F$54))),"Eligible","Non Eligible"),"")</f>
        <v/>
      </c>
      <c r="L47" s="80"/>
      <c r="M47" s="7"/>
      <c r="N47" s="7"/>
    </row>
    <row r="48" spans="1:16" ht="15.75" thickBot="1" x14ac:dyDescent="0.3">
      <c r="A48" s="13"/>
      <c r="H48" s="31"/>
      <c r="J48" s="41"/>
      <c r="K48" s="80" t="str">
        <f ca="1">IF($H48&lt;&gt;"",IF(OR(COUNTIF(cfdtpc,"&lt;10")=COUNTA(OFFSET(cfdtpc,0,-10,4,1)),COUNTIF(cfdtpc,"&gt;10")=COUNTA(OFFSET(cfdtpc,0,-10,4,1)),AND($I48&lt;10,$I48&lt;&gt;"",COUNTIF(cfdtpc,"&gt;10")&lt;&gt;SUM($F$18+$F$27+$F$36+$F$45+$F$54))),"Eligible","Non Eligible"),"")</f>
        <v/>
      </c>
      <c r="L48" s="80"/>
      <c r="M48" s="7"/>
      <c r="N48" s="7"/>
    </row>
    <row r="49" spans="1:13" x14ac:dyDescent="0.25">
      <c r="A49" s="237" t="str">
        <f>$N$4</f>
        <v>CFTC</v>
      </c>
      <c r="B49" s="238"/>
      <c r="C49" s="234"/>
      <c r="D49" s="227"/>
      <c r="E49" s="63"/>
      <c r="F49" s="227"/>
      <c r="G49" s="227"/>
      <c r="H49" s="63"/>
      <c r="I49" s="9" t="str">
        <f>IF(ISNUMBER($H49),IFERROR(ROUND(($H49/$F$53)*100,2),""),"")</f>
        <v/>
      </c>
      <c r="J49" s="44" t="str">
        <f>I49</f>
        <v/>
      </c>
      <c r="K49" s="89" t="str">
        <f ca="1">IF($H49&lt;&gt;"",IF(OR(COUNTIF(cftcpc,"&lt;10")=COUNTA(OFFSET(cftcpc,0,-10,4,1)),COUNTIF(cftcpc,"&gt;10")=COUNTA(OFFSET(cftcpc,0,-10,4,1)),AND($I49&lt;10,$I49&lt;&gt;"",COUNTIF(cftcpc,"&gt;10")&lt;&gt;SUM($F$18+$F$27+$F$36+$F$45+$F$54))),"Eligible","Non Eligible"),"")</f>
        <v/>
      </c>
      <c r="L49" s="90"/>
    </row>
    <row r="50" spans="1:13" x14ac:dyDescent="0.25">
      <c r="A50" s="239" t="str">
        <f>$N$4</f>
        <v>CFTC</v>
      </c>
      <c r="B50" s="240"/>
      <c r="C50" s="235"/>
      <c r="D50" s="228"/>
      <c r="E50" s="60"/>
      <c r="F50" s="228"/>
      <c r="G50" s="228"/>
      <c r="H50" s="60"/>
      <c r="I50" s="30" t="str">
        <f t="shared" ref="I50:I52" si="12">IF(ISNUMBER($H50),IFERROR(ROUND(($H50/$F$53)*100,2),""),"")</f>
        <v/>
      </c>
      <c r="J50" s="35" t="str">
        <f t="shared" ref="J50:J52" si="13">I50</f>
        <v/>
      </c>
      <c r="K50" s="91" t="str">
        <f ca="1">IF($H50&lt;&gt;"",IF(OR(COUNTIF(cftcpc,"&lt;10")=COUNTA(OFFSET(cftcpc,0,-10,4,1)),COUNTIF(cftcpc,"&gt;10")=COUNTA(OFFSET(cftcpc,0,-10,4,1)),AND($I50&lt;10,$I50&lt;&gt;"",COUNTIF(cftcpc,"&gt;10")&lt;&gt;SUM($F$18+$F$27+$F$36+$F$45+$F$54))),"Eligible","Non Eligible"),"")</f>
        <v/>
      </c>
      <c r="L50" s="92"/>
    </row>
    <row r="51" spans="1:13" x14ac:dyDescent="0.25">
      <c r="A51" s="239" t="str">
        <f>$N$4</f>
        <v>CFTC</v>
      </c>
      <c r="B51" s="240"/>
      <c r="C51" s="235"/>
      <c r="D51" s="228"/>
      <c r="E51" s="60"/>
      <c r="F51" s="228"/>
      <c r="G51" s="228"/>
      <c r="H51" s="60"/>
      <c r="I51" s="30" t="str">
        <f t="shared" si="12"/>
        <v/>
      </c>
      <c r="J51" s="35" t="str">
        <f t="shared" si="13"/>
        <v/>
      </c>
      <c r="K51" s="91" t="str">
        <f ca="1">IF($H51&lt;&gt;"",IF(OR(COUNTIF(cftcpc,"&lt;10")=COUNTA(OFFSET(cftcpc,0,-10,4,1)),COUNTIF(cftcpc,"&gt;10")=COUNTA(OFFSET(cftcpc,0,-10,4,1)),AND($I51&lt;10,$I51&lt;&gt;"",COUNTIF(cftcpc,"&gt;10")&lt;&gt;SUM($F$18+$F$27+$F$36+$F$45+$F$54))),"Eligible","Non Eligible"),"")</f>
        <v/>
      </c>
      <c r="L51" s="92"/>
    </row>
    <row r="52" spans="1:13" ht="15.75" thickBot="1" x14ac:dyDescent="0.3">
      <c r="A52" s="241" t="str">
        <f>$N$4</f>
        <v>CFTC</v>
      </c>
      <c r="B52" s="242"/>
      <c r="C52" s="236"/>
      <c r="D52" s="229"/>
      <c r="E52" s="61"/>
      <c r="F52" s="229"/>
      <c r="G52" s="229"/>
      <c r="H52" s="61"/>
      <c r="I52" s="10" t="str">
        <f t="shared" si="12"/>
        <v/>
      </c>
      <c r="J52" s="42" t="str">
        <f t="shared" si="13"/>
        <v/>
      </c>
      <c r="K52" s="93" t="str">
        <f ca="1">IF($H52&lt;&gt;"",IF(OR(COUNTIF(cftcpc,"&lt;10")=COUNTA(OFFSET(cftcpc,0,-10,4,1)),COUNTIF(cftcpc,"&gt;10")=COUNTA(OFFSET(cftcpc,0,-10,4,1)),AND($I52&lt;10,$I52&lt;&gt;"",COUNTIF(cftcpc,"&gt;10")&lt;&gt;SUM($F$18+$F$27+$F$36+$F$45+$F$54))),"Eligible","Non Eligible"),"")</f>
        <v/>
      </c>
      <c r="L52" s="94"/>
    </row>
    <row r="53" spans="1:13" x14ac:dyDescent="0.25">
      <c r="A53" s="218" t="str">
        <f>$N$4</f>
        <v>CFTC</v>
      </c>
      <c r="B53" s="219"/>
      <c r="C53" s="230" t="str">
        <f>C17</f>
        <v xml:space="preserve">Nombre de voix obtenues </v>
      </c>
      <c r="D53" s="230"/>
      <c r="E53" s="230"/>
      <c r="F53" s="230">
        <f>SUM(F49:G52)</f>
        <v>0</v>
      </c>
      <c r="G53" s="231"/>
      <c r="H53" s="2"/>
      <c r="I53" s="2"/>
      <c r="J53" s="2"/>
    </row>
    <row r="54" spans="1:13" x14ac:dyDescent="0.25">
      <c r="A54" s="220"/>
      <c r="B54" s="221"/>
      <c r="C54" s="214" t="str">
        <f t="shared" ref="C54:C56" si="14">C18</f>
        <v xml:space="preserve">Nombre de candidats </v>
      </c>
      <c r="D54" s="214"/>
      <c r="E54" s="214"/>
      <c r="F54" s="232"/>
      <c r="G54" s="233"/>
      <c r="H54" s="2"/>
      <c r="I54" s="2"/>
      <c r="J54" s="2"/>
    </row>
    <row r="55" spans="1:13" x14ac:dyDescent="0.25">
      <c r="A55" s="220"/>
      <c r="B55" s="221"/>
      <c r="C55" s="214" t="str">
        <f t="shared" si="14"/>
        <v xml:space="preserve">Moyenne des voix de la liste </v>
      </c>
      <c r="D55" s="214"/>
      <c r="E55" s="214"/>
      <c r="F55" s="214"/>
      <c r="G55" s="215"/>
      <c r="H55" s="75" t="s">
        <v>76</v>
      </c>
      <c r="I55" s="76"/>
      <c r="J55" s="76"/>
      <c r="K55" s="76"/>
      <c r="L55" s="76"/>
      <c r="M55" s="76"/>
    </row>
    <row r="56" spans="1:13" ht="15.75" thickBot="1" x14ac:dyDescent="0.3">
      <c r="A56" s="222"/>
      <c r="B56" s="223"/>
      <c r="C56" s="216" t="str">
        <f t="shared" si="14"/>
        <v xml:space="preserve">Nombre de sièges attribués </v>
      </c>
      <c r="D56" s="216"/>
      <c r="E56" s="216"/>
      <c r="F56" s="216">
        <f>F69+F93+F115+F137</f>
        <v>0</v>
      </c>
      <c r="G56" s="217"/>
      <c r="H56" s="2"/>
      <c r="I56" s="2"/>
      <c r="J56" s="2"/>
    </row>
    <row r="57" spans="1:13" ht="15.75" thickBot="1" x14ac:dyDescent="0.3"/>
    <row r="58" spans="1:13" ht="16.5" thickBot="1" x14ac:dyDescent="0.3">
      <c r="A58" s="224" t="s">
        <v>36</v>
      </c>
      <c r="B58" s="225"/>
      <c r="C58" s="225"/>
      <c r="D58" s="226"/>
      <c r="F58" s="14">
        <f>SUM(F17+F26+F35+F44+F53)</f>
        <v>22</v>
      </c>
    </row>
    <row r="59" spans="1:13" ht="15.75" thickBot="1" x14ac:dyDescent="0.3"/>
    <row r="60" spans="1:13" ht="16.5" thickBot="1" x14ac:dyDescent="0.3">
      <c r="A60" s="224" t="s">
        <v>37</v>
      </c>
      <c r="B60" s="225"/>
      <c r="C60" s="225"/>
      <c r="D60" s="226"/>
      <c r="F60" s="14">
        <f>ROUND(F10/F4,2)</f>
        <v>22</v>
      </c>
    </row>
    <row r="61" spans="1:13" ht="15.75" thickBot="1" x14ac:dyDescent="0.3">
      <c r="A61" s="131"/>
      <c r="B61" s="131"/>
      <c r="C61" s="131"/>
      <c r="D61" s="131"/>
    </row>
    <row r="62" spans="1:13" ht="19.5" thickBot="1" x14ac:dyDescent="0.35">
      <c r="A62" s="188" t="s">
        <v>38</v>
      </c>
      <c r="B62" s="189"/>
      <c r="C62" s="189"/>
      <c r="D62" s="189"/>
      <c r="E62" s="189"/>
      <c r="F62" s="189"/>
      <c r="G62" s="189"/>
      <c r="H62" s="189"/>
      <c r="I62" s="190"/>
    </row>
    <row r="63" spans="1:13" x14ac:dyDescent="0.25">
      <c r="A63" s="210" t="s">
        <v>39</v>
      </c>
      <c r="B63" s="210"/>
      <c r="C63" s="210"/>
      <c r="D63" s="210"/>
      <c r="F63" s="212" t="s">
        <v>40</v>
      </c>
      <c r="G63" s="212"/>
      <c r="H63" s="212"/>
      <c r="I63" s="212"/>
    </row>
    <row r="64" spans="1:13" ht="15.75" thickBot="1" x14ac:dyDescent="0.3">
      <c r="A64" s="211"/>
      <c r="B64" s="211"/>
      <c r="C64" s="211"/>
      <c r="D64" s="211"/>
      <c r="F64" s="213"/>
      <c r="G64" s="213"/>
      <c r="H64" s="213"/>
      <c r="I64" s="213"/>
    </row>
    <row r="65" spans="1:20" ht="15.75" thickBot="1" x14ac:dyDescent="0.3">
      <c r="A65" s="192" t="str">
        <f>$M$3</f>
        <v xml:space="preserve">CFDT </v>
      </c>
      <c r="B65" s="192"/>
      <c r="C65" s="203"/>
      <c r="D65" s="15">
        <f>ROUND($F$19/$F$60,2)</f>
        <v>1</v>
      </c>
      <c r="F65" s="204">
        <f>IF(D65&gt;=1,ROUNDDOWN(D65,),IF(D65&lt;1,"0"))</f>
        <v>1</v>
      </c>
      <c r="G65" s="205"/>
      <c r="H65" s="205"/>
      <c r="I65" s="206"/>
      <c r="K65" s="194" t="s">
        <v>44</v>
      </c>
      <c r="L65" s="195"/>
      <c r="M65" s="200"/>
      <c r="N65" s="201"/>
      <c r="O65" s="201"/>
      <c r="P65" s="201"/>
      <c r="Q65" s="201"/>
      <c r="R65" s="201"/>
      <c r="S65" s="201"/>
      <c r="T65" s="202"/>
    </row>
    <row r="66" spans="1:20" ht="15.75" thickBot="1" x14ac:dyDescent="0.3">
      <c r="A66" s="192" t="str">
        <f>$N$3</f>
        <v xml:space="preserve">CGT </v>
      </c>
      <c r="B66" s="192"/>
      <c r="C66" s="203"/>
      <c r="D66" s="15">
        <f>ROUND($F$28/$F$60,2)</f>
        <v>0</v>
      </c>
      <c r="F66" s="204" t="str">
        <f t="shared" ref="F66:F69" si="15">IF(D66&gt;=1,ROUNDDOWN(D66,),IF(D66&lt;1,"0"))</f>
        <v>0</v>
      </c>
      <c r="G66" s="205"/>
      <c r="H66" s="205"/>
      <c r="I66" s="206"/>
      <c r="K66" s="196"/>
      <c r="L66" s="197"/>
      <c r="M66" s="191"/>
      <c r="N66" s="192"/>
      <c r="O66" s="192"/>
      <c r="P66" s="192"/>
      <c r="Q66" s="192"/>
      <c r="R66" s="192"/>
      <c r="S66" s="192"/>
      <c r="T66" s="193"/>
    </row>
    <row r="67" spans="1:20" ht="15.75" thickBot="1" x14ac:dyDescent="0.3">
      <c r="A67" s="192" t="str">
        <f>$O$3</f>
        <v xml:space="preserve">FO </v>
      </c>
      <c r="B67" s="192"/>
      <c r="C67" s="203"/>
      <c r="D67" s="15">
        <f>ROUND($F$37/$F$60,2)</f>
        <v>0</v>
      </c>
      <c r="F67" s="204" t="str">
        <f t="shared" si="15"/>
        <v>0</v>
      </c>
      <c r="G67" s="205"/>
      <c r="H67" s="205"/>
      <c r="I67" s="206"/>
      <c r="K67" s="196"/>
      <c r="L67" s="197"/>
      <c r="M67" s="191"/>
      <c r="N67" s="192"/>
      <c r="O67" s="192"/>
      <c r="P67" s="192"/>
      <c r="Q67" s="192"/>
      <c r="R67" s="192"/>
      <c r="S67" s="192"/>
      <c r="T67" s="193"/>
    </row>
    <row r="68" spans="1:20" ht="15.75" thickBot="1" x14ac:dyDescent="0.3">
      <c r="A68" s="192" t="str">
        <f>$M$4</f>
        <v>CFE-CGT</v>
      </c>
      <c r="B68" s="192"/>
      <c r="C68" s="203"/>
      <c r="D68" s="15">
        <f>ROUND($F$46/$F$60,2)</f>
        <v>0</v>
      </c>
      <c r="F68" s="204" t="str">
        <f t="shared" si="15"/>
        <v>0</v>
      </c>
      <c r="G68" s="205"/>
      <c r="H68" s="205"/>
      <c r="I68" s="206"/>
      <c r="K68" s="196"/>
      <c r="L68" s="197"/>
      <c r="M68" s="191"/>
      <c r="N68" s="192"/>
      <c r="O68" s="192"/>
      <c r="P68" s="192"/>
      <c r="Q68" s="192"/>
      <c r="R68" s="192"/>
      <c r="S68" s="192"/>
      <c r="T68" s="193"/>
    </row>
    <row r="69" spans="1:20" ht="15.75" thickBot="1" x14ac:dyDescent="0.3">
      <c r="A69" s="192" t="str">
        <f>$N$4</f>
        <v>CFTC</v>
      </c>
      <c r="B69" s="192"/>
      <c r="C69" s="203"/>
      <c r="D69" s="21">
        <f>ROUND($F$55/$F$60,2)</f>
        <v>0</v>
      </c>
      <c r="F69" s="207" t="str">
        <f t="shared" si="15"/>
        <v>0</v>
      </c>
      <c r="G69" s="208"/>
      <c r="H69" s="208"/>
      <c r="I69" s="209"/>
      <c r="K69" s="198"/>
      <c r="L69" s="199"/>
      <c r="M69" s="182"/>
      <c r="N69" s="183"/>
      <c r="O69" s="183"/>
      <c r="P69" s="183"/>
      <c r="Q69" s="183"/>
      <c r="R69" s="183"/>
      <c r="S69" s="183"/>
      <c r="T69" s="184"/>
    </row>
    <row r="71" spans="1:20" ht="15.75" x14ac:dyDescent="0.25">
      <c r="A71" s="185" t="s">
        <v>42</v>
      </c>
      <c r="B71" s="186"/>
      <c r="C71" s="186"/>
      <c r="D71" s="186"/>
      <c r="E71" s="186"/>
      <c r="F71" s="186"/>
      <c r="G71" s="187"/>
      <c r="I71" s="16">
        <f>F4-SUM(F65:I69)</f>
        <v>0</v>
      </c>
    </row>
    <row r="72" spans="1:20" ht="15.75" thickBot="1" x14ac:dyDescent="0.3"/>
    <row r="73" spans="1:20" ht="19.5" thickBot="1" x14ac:dyDescent="0.35">
      <c r="A73" s="188" t="s">
        <v>43</v>
      </c>
      <c r="B73" s="189"/>
      <c r="C73" s="189"/>
      <c r="D73" s="189"/>
      <c r="E73" s="189"/>
      <c r="F73" s="189"/>
      <c r="G73" s="189"/>
      <c r="H73" s="189"/>
      <c r="I73" s="190"/>
    </row>
    <row r="75" spans="1:20" ht="15.75" x14ac:dyDescent="0.25">
      <c r="A75" s="178" t="s">
        <v>45</v>
      </c>
      <c r="B75" s="178"/>
      <c r="C75" s="178"/>
      <c r="D75" s="178"/>
      <c r="E75" s="178"/>
      <c r="F75" s="178"/>
      <c r="G75" s="178"/>
      <c r="H75" s="178"/>
      <c r="I75" s="178"/>
      <c r="J75" s="20"/>
      <c r="K75" s="20"/>
      <c r="L75" s="20"/>
    </row>
    <row r="76" spans="1:20" ht="15.75" thickBot="1" x14ac:dyDescent="0.3"/>
    <row r="77" spans="1:20" ht="30" customHeight="1" thickBot="1" x14ac:dyDescent="0.3">
      <c r="C77" s="23" t="s">
        <v>49</v>
      </c>
      <c r="D77" s="179" t="s">
        <v>46</v>
      </c>
      <c r="E77" s="179"/>
      <c r="F77" s="180" t="s">
        <v>47</v>
      </c>
      <c r="G77" s="180"/>
      <c r="H77" s="179" t="s">
        <v>48</v>
      </c>
      <c r="I77" s="181"/>
    </row>
    <row r="78" spans="1:20" x14ac:dyDescent="0.25">
      <c r="A78" s="17" t="str">
        <f>$M$3</f>
        <v xml:space="preserve">CFDT </v>
      </c>
      <c r="C78" s="24">
        <f>F19</f>
        <v>22</v>
      </c>
      <c r="D78" s="85">
        <f>F65</f>
        <v>1</v>
      </c>
      <c r="E78" s="85"/>
      <c r="F78" s="177">
        <v>1</v>
      </c>
      <c r="G78" s="177"/>
      <c r="H78" s="85">
        <f>ROUND(C78/(D78+F78),2)</f>
        <v>11</v>
      </c>
      <c r="I78" s="86"/>
    </row>
    <row r="79" spans="1:20" x14ac:dyDescent="0.25">
      <c r="A79" s="18" t="str">
        <f>$N$3</f>
        <v xml:space="preserve">CGT </v>
      </c>
      <c r="C79" s="25">
        <f>F28</f>
        <v>0</v>
      </c>
      <c r="D79" s="91" t="str">
        <f t="shared" ref="D79:D82" si="16">F66</f>
        <v>0</v>
      </c>
      <c r="E79" s="91"/>
      <c r="F79" s="109">
        <v>1</v>
      </c>
      <c r="G79" s="109"/>
      <c r="H79" s="91">
        <f t="shared" ref="H79:H82" si="17">ROUND(C79/(D79+F79),2)</f>
        <v>0</v>
      </c>
      <c r="I79" s="92"/>
    </row>
    <row r="80" spans="1:20" x14ac:dyDescent="0.25">
      <c r="A80" s="18" t="str">
        <f>$O$3</f>
        <v xml:space="preserve">FO </v>
      </c>
      <c r="C80" s="25">
        <f>F37</f>
        <v>0</v>
      </c>
      <c r="D80" s="91" t="str">
        <f t="shared" si="16"/>
        <v>0</v>
      </c>
      <c r="E80" s="91"/>
      <c r="F80" s="109">
        <v>1</v>
      </c>
      <c r="G80" s="109"/>
      <c r="H80" s="91">
        <f t="shared" si="17"/>
        <v>0</v>
      </c>
      <c r="I80" s="92"/>
    </row>
    <row r="81" spans="1:15" x14ac:dyDescent="0.25">
      <c r="A81" s="18" t="str">
        <f>$M$4</f>
        <v>CFE-CGT</v>
      </c>
      <c r="C81" s="25">
        <f>F46</f>
        <v>0</v>
      </c>
      <c r="D81" s="91" t="str">
        <f t="shared" si="16"/>
        <v>0</v>
      </c>
      <c r="E81" s="91"/>
      <c r="F81" s="109">
        <v>1</v>
      </c>
      <c r="G81" s="109"/>
      <c r="H81" s="91">
        <f t="shared" si="17"/>
        <v>0</v>
      </c>
      <c r="I81" s="92"/>
    </row>
    <row r="82" spans="1:15" ht="15.75" thickBot="1" x14ac:dyDescent="0.3">
      <c r="A82" s="19" t="str">
        <f>$N$4</f>
        <v>CFTC</v>
      </c>
      <c r="C82" s="26">
        <f>F55</f>
        <v>0</v>
      </c>
      <c r="D82" s="93" t="str">
        <f t="shared" si="16"/>
        <v>0</v>
      </c>
      <c r="E82" s="93"/>
      <c r="F82" s="112">
        <v>1</v>
      </c>
      <c r="G82" s="112"/>
      <c r="H82" s="93">
        <f t="shared" si="17"/>
        <v>0</v>
      </c>
      <c r="I82" s="94"/>
    </row>
    <row r="83" spans="1:15" ht="15.75" thickBot="1" x14ac:dyDescent="0.3"/>
    <row r="84" spans="1:15" ht="16.5" thickBot="1" x14ac:dyDescent="0.3">
      <c r="A84" s="99" t="s">
        <v>50</v>
      </c>
      <c r="B84" s="99"/>
      <c r="C84" s="99"/>
      <c r="D84" s="99"/>
      <c r="E84" s="99"/>
      <c r="F84" s="99"/>
      <c r="G84" s="100"/>
      <c r="H84" s="101" t="str">
        <f>IF(H78=MAXA(H78:I82),A78,IF(H79=MAXA(H78:H82),A79,IF(H80=MAXA(H78:H82),A80,IF(H81=MAXA(H78:H82),A81,IF(H82=MAXA(H78:H82),A82,0)))))</f>
        <v xml:space="preserve">CFDT </v>
      </c>
      <c r="I84" s="102"/>
      <c r="K84" s="103" t="s">
        <v>41</v>
      </c>
      <c r="L84" s="104"/>
      <c r="M84" s="105"/>
      <c r="N84" s="106"/>
      <c r="O84" s="107"/>
    </row>
    <row r="86" spans="1:15" ht="15.75" thickBot="1" x14ac:dyDescent="0.3">
      <c r="A86" s="125" t="s">
        <v>56</v>
      </c>
      <c r="B86" s="125"/>
      <c r="C86" s="170"/>
      <c r="D86" s="170"/>
      <c r="E86" s="170"/>
      <c r="F86" s="170"/>
      <c r="G86" s="170"/>
      <c r="H86" s="170"/>
      <c r="I86" s="170"/>
    </row>
    <row r="87" spans="1:15" ht="30" customHeight="1" x14ac:dyDescent="0.25">
      <c r="C87" s="156" t="s">
        <v>51</v>
      </c>
      <c r="D87" s="171" t="s">
        <v>46</v>
      </c>
      <c r="E87" s="172"/>
      <c r="F87" s="164" t="s">
        <v>53</v>
      </c>
      <c r="G87" s="165"/>
      <c r="H87" s="173" t="s">
        <v>57</v>
      </c>
      <c r="I87" s="174"/>
    </row>
    <row r="88" spans="1:15" ht="15" customHeight="1" thickBot="1" x14ac:dyDescent="0.3">
      <c r="C88" s="157"/>
      <c r="D88" s="158" t="s">
        <v>52</v>
      </c>
      <c r="E88" s="159"/>
      <c r="F88" s="160" t="s">
        <v>55</v>
      </c>
      <c r="G88" s="161"/>
      <c r="H88" s="162" t="s">
        <v>54</v>
      </c>
      <c r="I88" s="163"/>
    </row>
    <row r="89" spans="1:15" x14ac:dyDescent="0.25">
      <c r="A89" s="17" t="str">
        <f>$M$3</f>
        <v xml:space="preserve">CFDT </v>
      </c>
      <c r="C89" s="27">
        <f>F19</f>
        <v>22</v>
      </c>
      <c r="D89" s="91">
        <f>F65</f>
        <v>1</v>
      </c>
      <c r="E89" s="91"/>
      <c r="F89" s="166">
        <f>IF(H78=MAXA(H$78:I$82),1,0)</f>
        <v>1</v>
      </c>
      <c r="G89" s="167"/>
      <c r="H89" s="175">
        <f>D89+F89</f>
        <v>2</v>
      </c>
      <c r="I89" s="176"/>
    </row>
    <row r="90" spans="1:15" x14ac:dyDescent="0.25">
      <c r="A90" s="18" t="str">
        <f>$N$3</f>
        <v xml:space="preserve">CGT </v>
      </c>
      <c r="C90" s="28">
        <f>F28</f>
        <v>0</v>
      </c>
      <c r="D90" s="91" t="str">
        <f t="shared" ref="D90:D93" si="18">F66</f>
        <v>0</v>
      </c>
      <c r="E90" s="91"/>
      <c r="F90" s="166">
        <f t="shared" ref="F90:F93" si="19">IF(H79=MAXA(H$78:I$82),1,0)</f>
        <v>0</v>
      </c>
      <c r="G90" s="167"/>
      <c r="H90" s="175">
        <f t="shared" ref="H90:H93" si="20">D90+F90</f>
        <v>0</v>
      </c>
      <c r="I90" s="176"/>
    </row>
    <row r="91" spans="1:15" x14ac:dyDescent="0.25">
      <c r="A91" s="18" t="str">
        <f>$O$3</f>
        <v xml:space="preserve">FO </v>
      </c>
      <c r="C91" s="28">
        <f>F37</f>
        <v>0</v>
      </c>
      <c r="D91" s="91" t="str">
        <f t="shared" si="18"/>
        <v>0</v>
      </c>
      <c r="E91" s="91"/>
      <c r="F91" s="166">
        <f t="shared" si="19"/>
        <v>0</v>
      </c>
      <c r="G91" s="167"/>
      <c r="H91" s="175">
        <f t="shared" si="20"/>
        <v>0</v>
      </c>
      <c r="I91" s="176"/>
    </row>
    <row r="92" spans="1:15" x14ac:dyDescent="0.25">
      <c r="A92" s="18" t="str">
        <f>$M$4</f>
        <v>CFE-CGT</v>
      </c>
      <c r="C92" s="28">
        <f>F46</f>
        <v>0</v>
      </c>
      <c r="D92" s="91" t="str">
        <f t="shared" si="18"/>
        <v>0</v>
      </c>
      <c r="E92" s="91"/>
      <c r="F92" s="166">
        <f t="shared" si="19"/>
        <v>0</v>
      </c>
      <c r="G92" s="167"/>
      <c r="H92" s="175">
        <f t="shared" si="20"/>
        <v>0</v>
      </c>
      <c r="I92" s="176"/>
    </row>
    <row r="93" spans="1:15" ht="15.75" thickBot="1" x14ac:dyDescent="0.3">
      <c r="A93" s="19" t="str">
        <f>$N$4</f>
        <v>CFTC</v>
      </c>
      <c r="C93" s="29">
        <f>F55</f>
        <v>0</v>
      </c>
      <c r="D93" s="93" t="str">
        <f t="shared" si="18"/>
        <v>0</v>
      </c>
      <c r="E93" s="93"/>
      <c r="F93" s="168">
        <f t="shared" si="19"/>
        <v>0</v>
      </c>
      <c r="G93" s="169"/>
      <c r="H93" s="154">
        <f t="shared" si="20"/>
        <v>0</v>
      </c>
      <c r="I93" s="155"/>
    </row>
    <row r="95" spans="1:15" ht="15.75" x14ac:dyDescent="0.25">
      <c r="A95" s="82" t="s">
        <v>58</v>
      </c>
      <c r="B95" s="82"/>
      <c r="C95" s="82"/>
      <c r="D95" s="82"/>
      <c r="E95" s="82"/>
      <c r="F95" s="82"/>
      <c r="G95" s="82"/>
      <c r="I95" s="16">
        <f>F4-SUM(H89:I93)</f>
        <v>-1</v>
      </c>
    </row>
    <row r="97" spans="1:15" ht="15.75" x14ac:dyDescent="0.25">
      <c r="A97" s="118" t="s">
        <v>59</v>
      </c>
      <c r="B97" s="118"/>
      <c r="C97" s="118"/>
      <c r="D97" s="118"/>
      <c r="E97" s="118"/>
      <c r="F97" s="118"/>
      <c r="G97" s="118"/>
      <c r="H97" s="118"/>
      <c r="I97" s="118"/>
    </row>
    <row r="98" spans="1:15" ht="15.75" thickBot="1" x14ac:dyDescent="0.3"/>
    <row r="99" spans="1:15" ht="30" customHeight="1" thickBot="1" x14ac:dyDescent="0.3">
      <c r="C99" s="53" t="s">
        <v>60</v>
      </c>
      <c r="D99" s="151" t="s">
        <v>46</v>
      </c>
      <c r="E99" s="152"/>
      <c r="F99" s="145" t="s">
        <v>47</v>
      </c>
      <c r="G99" s="146"/>
      <c r="H99" s="151" t="s">
        <v>48</v>
      </c>
      <c r="I99" s="153"/>
    </row>
    <row r="100" spans="1:15" x14ac:dyDescent="0.25">
      <c r="A100" s="50" t="str">
        <f>$M$3</f>
        <v xml:space="preserve">CFDT </v>
      </c>
      <c r="C100" s="28">
        <f>F19</f>
        <v>22</v>
      </c>
      <c r="D100" s="133">
        <f>H89</f>
        <v>2</v>
      </c>
      <c r="E100" s="143"/>
      <c r="F100" s="147">
        <v>1</v>
      </c>
      <c r="G100" s="148"/>
      <c r="H100" s="133">
        <f>ROUND(C100/(D100+F100),2)</f>
        <v>7.33</v>
      </c>
      <c r="I100" s="134"/>
    </row>
    <row r="101" spans="1:15" x14ac:dyDescent="0.25">
      <c r="A101" s="51" t="str">
        <f>$N$3</f>
        <v xml:space="preserve">CGT </v>
      </c>
      <c r="C101" s="28">
        <f>F28</f>
        <v>0</v>
      </c>
      <c r="D101" s="133">
        <f t="shared" ref="D101:D104" si="21">H90</f>
        <v>0</v>
      </c>
      <c r="E101" s="143"/>
      <c r="F101" s="147">
        <v>1</v>
      </c>
      <c r="G101" s="148"/>
      <c r="H101" s="133">
        <f t="shared" ref="H101:H104" si="22">ROUND(C101/(D101+F101),2)</f>
        <v>0</v>
      </c>
      <c r="I101" s="134"/>
    </row>
    <row r="102" spans="1:15" x14ac:dyDescent="0.25">
      <c r="A102" s="51" t="str">
        <f>$O$3</f>
        <v xml:space="preserve">FO </v>
      </c>
      <c r="C102" s="28">
        <f>F37</f>
        <v>0</v>
      </c>
      <c r="D102" s="133">
        <f t="shared" si="21"/>
        <v>0</v>
      </c>
      <c r="E102" s="143"/>
      <c r="F102" s="147">
        <v>1</v>
      </c>
      <c r="G102" s="148"/>
      <c r="H102" s="133">
        <f t="shared" si="22"/>
        <v>0</v>
      </c>
      <c r="I102" s="134"/>
    </row>
    <row r="103" spans="1:15" x14ac:dyDescent="0.25">
      <c r="A103" s="51" t="str">
        <f>$M$4</f>
        <v>CFE-CGT</v>
      </c>
      <c r="C103" s="28">
        <f>F46</f>
        <v>0</v>
      </c>
      <c r="D103" s="133">
        <f t="shared" si="21"/>
        <v>0</v>
      </c>
      <c r="E103" s="143"/>
      <c r="F103" s="147">
        <v>1</v>
      </c>
      <c r="G103" s="148"/>
      <c r="H103" s="133">
        <f t="shared" si="22"/>
        <v>0</v>
      </c>
      <c r="I103" s="134"/>
    </row>
    <row r="104" spans="1:15" ht="15.75" thickBot="1" x14ac:dyDescent="0.3">
      <c r="A104" s="52" t="str">
        <f>$N$4</f>
        <v>CFTC</v>
      </c>
      <c r="C104" s="29">
        <f>F55</f>
        <v>0</v>
      </c>
      <c r="D104" s="135">
        <f t="shared" si="21"/>
        <v>0</v>
      </c>
      <c r="E104" s="144"/>
      <c r="F104" s="149">
        <v>1</v>
      </c>
      <c r="G104" s="150"/>
      <c r="H104" s="135">
        <f t="shared" si="22"/>
        <v>0</v>
      </c>
      <c r="I104" s="136"/>
    </row>
    <row r="105" spans="1:15" ht="15.75" thickBot="1" x14ac:dyDescent="0.3"/>
    <row r="106" spans="1:15" ht="16.5" thickBot="1" x14ac:dyDescent="0.3">
      <c r="A106" s="99" t="s">
        <v>50</v>
      </c>
      <c r="B106" s="99"/>
      <c r="C106" s="99"/>
      <c r="D106" s="99"/>
      <c r="E106" s="99"/>
      <c r="F106" s="99"/>
      <c r="G106" s="100"/>
      <c r="H106" s="101" t="str">
        <f>IF(H100=MAXA(H100:I104),A100,IF(H101=MAXA(H100:I104),A101,IF(H102=MAXA(H100:I104),A102,IF(H103=MAXA(H100:I104),A103,IF(H104=MAXA(H100:I104),A104,"0")))))</f>
        <v xml:space="preserve">CFDT </v>
      </c>
      <c r="I106" s="102"/>
      <c r="K106" s="141" t="s">
        <v>41</v>
      </c>
      <c r="L106" s="142"/>
      <c r="M106" s="105"/>
      <c r="N106" s="106"/>
      <c r="O106" s="107"/>
    </row>
    <row r="107" spans="1:15" x14ac:dyDescent="0.25">
      <c r="D107" s="22"/>
    </row>
    <row r="108" spans="1:15" ht="16.5" thickBot="1" x14ac:dyDescent="0.3">
      <c r="A108" s="125" t="s">
        <v>61</v>
      </c>
      <c r="B108" s="126"/>
      <c r="C108" s="127"/>
      <c r="D108" s="127"/>
      <c r="E108" s="127"/>
      <c r="F108" s="127"/>
      <c r="G108" s="127"/>
      <c r="H108" s="127"/>
      <c r="I108" s="127"/>
    </row>
    <row r="109" spans="1:15" ht="30" customHeight="1" x14ac:dyDescent="0.25">
      <c r="B109" s="130"/>
      <c r="C109" s="128" t="s">
        <v>62</v>
      </c>
      <c r="D109" s="119" t="s">
        <v>46</v>
      </c>
      <c r="E109" s="119"/>
      <c r="F109" s="120" t="s">
        <v>69</v>
      </c>
      <c r="G109" s="120"/>
      <c r="H109" s="137" t="s">
        <v>63</v>
      </c>
      <c r="I109" s="138"/>
    </row>
    <row r="110" spans="1:15" ht="15.75" thickBot="1" x14ac:dyDescent="0.3">
      <c r="B110" s="131"/>
      <c r="C110" s="129"/>
      <c r="D110" s="132" t="s">
        <v>54</v>
      </c>
      <c r="E110" s="132"/>
      <c r="F110" s="122" t="s">
        <v>64</v>
      </c>
      <c r="G110" s="122"/>
      <c r="H110" s="139" t="s">
        <v>65</v>
      </c>
      <c r="I110" s="140"/>
    </row>
    <row r="111" spans="1:15" x14ac:dyDescent="0.25">
      <c r="A111" s="50" t="str">
        <f>$M$3</f>
        <v xml:space="preserve">CFDT </v>
      </c>
      <c r="C111" s="28">
        <f>F19</f>
        <v>22</v>
      </c>
      <c r="D111" s="91">
        <f>H89</f>
        <v>2</v>
      </c>
      <c r="E111" s="91"/>
      <c r="F111" s="123">
        <f>IF(H100=MAXA(H$100:I$104),1,0)</f>
        <v>1</v>
      </c>
      <c r="G111" s="123"/>
      <c r="H111" s="114">
        <f>D111+F111</f>
        <v>3</v>
      </c>
      <c r="I111" s="115"/>
    </row>
    <row r="112" spans="1:15" x14ac:dyDescent="0.25">
      <c r="A112" s="51" t="str">
        <f>$N$3</f>
        <v xml:space="preserve">CGT </v>
      </c>
      <c r="C112" s="28">
        <f>F28</f>
        <v>0</v>
      </c>
      <c r="D112" s="91">
        <f t="shared" ref="D112:D115" si="23">H90</f>
        <v>0</v>
      </c>
      <c r="E112" s="91"/>
      <c r="F112" s="123">
        <f t="shared" ref="F112:F115" si="24">IF(H101=MAXA(H$100:I$104),1,0)</f>
        <v>0</v>
      </c>
      <c r="G112" s="123"/>
      <c r="H112" s="114">
        <f t="shared" ref="H112:H115" si="25">D112+F112</f>
        <v>0</v>
      </c>
      <c r="I112" s="115"/>
    </row>
    <row r="113" spans="1:15" x14ac:dyDescent="0.25">
      <c r="A113" s="51" t="str">
        <f>$O$3</f>
        <v xml:space="preserve">FO </v>
      </c>
      <c r="C113" s="28">
        <f>F37</f>
        <v>0</v>
      </c>
      <c r="D113" s="91">
        <f t="shared" si="23"/>
        <v>0</v>
      </c>
      <c r="E113" s="91"/>
      <c r="F113" s="123">
        <f t="shared" si="24"/>
        <v>0</v>
      </c>
      <c r="G113" s="123"/>
      <c r="H113" s="114">
        <f t="shared" si="25"/>
        <v>0</v>
      </c>
      <c r="I113" s="115"/>
    </row>
    <row r="114" spans="1:15" x14ac:dyDescent="0.25">
      <c r="A114" s="51" t="str">
        <f>$M$4</f>
        <v>CFE-CGT</v>
      </c>
      <c r="C114" s="28">
        <f>F46</f>
        <v>0</v>
      </c>
      <c r="D114" s="91">
        <f t="shared" si="23"/>
        <v>0</v>
      </c>
      <c r="E114" s="91"/>
      <c r="F114" s="123">
        <f t="shared" si="24"/>
        <v>0</v>
      </c>
      <c r="G114" s="123"/>
      <c r="H114" s="114">
        <f t="shared" si="25"/>
        <v>0</v>
      </c>
      <c r="I114" s="115"/>
    </row>
    <row r="115" spans="1:15" ht="15.75" thickBot="1" x14ac:dyDescent="0.3">
      <c r="A115" s="52" t="str">
        <f>$N$4</f>
        <v>CFTC</v>
      </c>
      <c r="C115" s="29">
        <f>F55</f>
        <v>0</v>
      </c>
      <c r="D115" s="93">
        <f t="shared" si="23"/>
        <v>0</v>
      </c>
      <c r="E115" s="93"/>
      <c r="F115" s="124">
        <f t="shared" si="24"/>
        <v>0</v>
      </c>
      <c r="G115" s="124"/>
      <c r="H115" s="116">
        <f t="shared" si="25"/>
        <v>0</v>
      </c>
      <c r="I115" s="117"/>
    </row>
    <row r="117" spans="1:15" ht="15.75" x14ac:dyDescent="0.25">
      <c r="A117" s="82" t="s">
        <v>58</v>
      </c>
      <c r="B117" s="82"/>
      <c r="C117" s="82"/>
      <c r="D117" s="82"/>
      <c r="E117" s="82"/>
      <c r="F117" s="82"/>
      <c r="G117" s="82"/>
      <c r="I117" s="16">
        <f>F4-SUM(H111:I115)</f>
        <v>-2</v>
      </c>
    </row>
    <row r="119" spans="1:15" ht="15.75" x14ac:dyDescent="0.25">
      <c r="A119" s="118" t="s">
        <v>66</v>
      </c>
      <c r="B119" s="118"/>
      <c r="C119" s="118"/>
      <c r="D119" s="118"/>
      <c r="E119" s="118"/>
      <c r="F119" s="118"/>
      <c r="G119" s="118"/>
      <c r="H119" s="118"/>
      <c r="I119" s="118"/>
    </row>
    <row r="120" spans="1:15" ht="15.75" thickBot="1" x14ac:dyDescent="0.3"/>
    <row r="121" spans="1:15" ht="30" customHeight="1" thickBot="1" x14ac:dyDescent="0.3">
      <c r="C121" s="53" t="s">
        <v>62</v>
      </c>
      <c r="D121" s="119" t="s">
        <v>46</v>
      </c>
      <c r="E121" s="119"/>
      <c r="F121" s="120" t="s">
        <v>47</v>
      </c>
      <c r="G121" s="120"/>
      <c r="H121" s="119" t="s">
        <v>48</v>
      </c>
      <c r="I121" s="121"/>
    </row>
    <row r="122" spans="1:15" x14ac:dyDescent="0.25">
      <c r="A122" s="50" t="str">
        <f>$M$3</f>
        <v xml:space="preserve">CFDT </v>
      </c>
      <c r="C122" s="28">
        <f>F19</f>
        <v>22</v>
      </c>
      <c r="D122" s="108">
        <f>H111</f>
        <v>3</v>
      </c>
      <c r="E122" s="108"/>
      <c r="F122" s="109">
        <v>1</v>
      </c>
      <c r="G122" s="109"/>
      <c r="H122" s="108">
        <f>ROUND(C122/(D122+F122),2)</f>
        <v>5.5</v>
      </c>
      <c r="I122" s="110"/>
    </row>
    <row r="123" spans="1:15" x14ac:dyDescent="0.25">
      <c r="A123" s="51" t="str">
        <f>$N$3</f>
        <v xml:space="preserve">CGT </v>
      </c>
      <c r="C123" s="28">
        <f>F28</f>
        <v>0</v>
      </c>
      <c r="D123" s="108">
        <f t="shared" ref="D123:D126" si="26">H112</f>
        <v>0</v>
      </c>
      <c r="E123" s="108"/>
      <c r="F123" s="109">
        <v>1</v>
      </c>
      <c r="G123" s="109"/>
      <c r="H123" s="108">
        <f t="shared" ref="H123:H126" si="27">ROUND(C123/(D123+F123),2)</f>
        <v>0</v>
      </c>
      <c r="I123" s="110"/>
    </row>
    <row r="124" spans="1:15" x14ac:dyDescent="0.25">
      <c r="A124" s="51" t="str">
        <f>$O$3</f>
        <v xml:space="preserve">FO </v>
      </c>
      <c r="C124" s="28">
        <f>F37</f>
        <v>0</v>
      </c>
      <c r="D124" s="108">
        <f t="shared" si="26"/>
        <v>0</v>
      </c>
      <c r="E124" s="108"/>
      <c r="F124" s="109">
        <v>1</v>
      </c>
      <c r="G124" s="109"/>
      <c r="H124" s="108">
        <f t="shared" si="27"/>
        <v>0</v>
      </c>
      <c r="I124" s="110"/>
    </row>
    <row r="125" spans="1:15" x14ac:dyDescent="0.25">
      <c r="A125" s="51" t="str">
        <f>$M$4</f>
        <v>CFE-CGT</v>
      </c>
      <c r="C125" s="28">
        <f>F46</f>
        <v>0</v>
      </c>
      <c r="D125" s="108">
        <f t="shared" si="26"/>
        <v>0</v>
      </c>
      <c r="E125" s="108"/>
      <c r="F125" s="109">
        <v>1</v>
      </c>
      <c r="G125" s="109"/>
      <c r="H125" s="108">
        <f t="shared" si="27"/>
        <v>0</v>
      </c>
      <c r="I125" s="110"/>
    </row>
    <row r="126" spans="1:15" ht="15.75" thickBot="1" x14ac:dyDescent="0.3">
      <c r="A126" s="52" t="str">
        <f>$N$4</f>
        <v>CFTC</v>
      </c>
      <c r="C126" s="29">
        <f>F55</f>
        <v>0</v>
      </c>
      <c r="D126" s="111">
        <f t="shared" si="26"/>
        <v>0</v>
      </c>
      <c r="E126" s="111"/>
      <c r="F126" s="112">
        <v>1</v>
      </c>
      <c r="G126" s="112"/>
      <c r="H126" s="111">
        <f t="shared" si="27"/>
        <v>0</v>
      </c>
      <c r="I126" s="113"/>
    </row>
    <row r="127" spans="1:15" ht="15.75" thickBot="1" x14ac:dyDescent="0.3"/>
    <row r="128" spans="1:15" ht="16.5" thickBot="1" x14ac:dyDescent="0.3">
      <c r="A128" s="99" t="s">
        <v>50</v>
      </c>
      <c r="B128" s="99"/>
      <c r="C128" s="99"/>
      <c r="D128" s="99"/>
      <c r="E128" s="99"/>
      <c r="F128" s="99"/>
      <c r="G128" s="100"/>
      <c r="H128" s="101" t="str">
        <f>IF(H122=MAXA(H122:I126),A122,IF(H123=MAXA(H122:I126),A123,IF(H124=MAXA(H122:I126),A124,IF(H125=MAXA(H122:I126),A125,IF(H126=MAXA(H122:I126),A126,"0")))))</f>
        <v xml:space="preserve">CFDT </v>
      </c>
      <c r="I128" s="102"/>
      <c r="K128" s="103" t="s">
        <v>41</v>
      </c>
      <c r="L128" s="104"/>
      <c r="M128" s="105"/>
      <c r="N128" s="106"/>
      <c r="O128" s="107"/>
    </row>
    <row r="130" spans="1:9" ht="15.75" thickBot="1" x14ac:dyDescent="0.3">
      <c r="A130" s="125" t="s">
        <v>67</v>
      </c>
      <c r="B130" s="125"/>
      <c r="C130" s="170"/>
      <c r="D130" s="170"/>
      <c r="E130" s="170"/>
      <c r="F130" s="170"/>
      <c r="G130" s="170"/>
      <c r="H130" s="170"/>
      <c r="I130" s="170"/>
    </row>
    <row r="131" spans="1:9" ht="30" customHeight="1" x14ac:dyDescent="0.25">
      <c r="C131" s="128" t="s">
        <v>68</v>
      </c>
      <c r="D131" s="119" t="s">
        <v>46</v>
      </c>
      <c r="E131" s="119"/>
      <c r="F131" s="120" t="s">
        <v>70</v>
      </c>
      <c r="G131" s="120"/>
      <c r="H131" s="137" t="s">
        <v>63</v>
      </c>
      <c r="I131" s="138"/>
    </row>
    <row r="132" spans="1:9" ht="15.75" thickBot="1" x14ac:dyDescent="0.3">
      <c r="C132" s="129"/>
      <c r="D132" s="132" t="s">
        <v>71</v>
      </c>
      <c r="E132" s="132"/>
      <c r="F132" s="122" t="s">
        <v>72</v>
      </c>
      <c r="G132" s="122"/>
      <c r="H132" s="139" t="s">
        <v>65</v>
      </c>
      <c r="I132" s="140"/>
    </row>
    <row r="133" spans="1:9" x14ac:dyDescent="0.25">
      <c r="A133" s="50" t="str">
        <f>$M$3</f>
        <v xml:space="preserve">CFDT </v>
      </c>
      <c r="C133" s="25">
        <f>F19</f>
        <v>22</v>
      </c>
      <c r="D133" s="108">
        <f>D122</f>
        <v>3</v>
      </c>
      <c r="E133" s="108"/>
      <c r="F133" s="316">
        <f>IF(H122=MAXA(H$122:I$126),1,0)</f>
        <v>1</v>
      </c>
      <c r="G133" s="316"/>
      <c r="H133" s="317">
        <f>D133+F133</f>
        <v>4</v>
      </c>
      <c r="I133" s="318"/>
    </row>
    <row r="134" spans="1:9" x14ac:dyDescent="0.25">
      <c r="A134" s="51" t="str">
        <f>N$3</f>
        <v xml:space="preserve">CGT </v>
      </c>
      <c r="C134" s="25">
        <f>F28</f>
        <v>0</v>
      </c>
      <c r="D134" s="108">
        <f t="shared" ref="D134:D137" si="28">D123</f>
        <v>0</v>
      </c>
      <c r="E134" s="108"/>
      <c r="F134" s="316">
        <f t="shared" ref="F134:F137" si="29">IF(H123=MAXA(H$122:I$126),1,0)</f>
        <v>0</v>
      </c>
      <c r="G134" s="316"/>
      <c r="H134" s="317">
        <f t="shared" ref="H134:H137" si="30">D134+F134</f>
        <v>0</v>
      </c>
      <c r="I134" s="318"/>
    </row>
    <row r="135" spans="1:9" x14ac:dyDescent="0.25">
      <c r="A135" s="51" t="str">
        <f>$O$3</f>
        <v xml:space="preserve">FO </v>
      </c>
      <c r="C135" s="25">
        <f>F37</f>
        <v>0</v>
      </c>
      <c r="D135" s="108">
        <f t="shared" si="28"/>
        <v>0</v>
      </c>
      <c r="E135" s="108"/>
      <c r="F135" s="316">
        <f t="shared" si="29"/>
        <v>0</v>
      </c>
      <c r="G135" s="316"/>
      <c r="H135" s="317">
        <f t="shared" si="30"/>
        <v>0</v>
      </c>
      <c r="I135" s="318"/>
    </row>
    <row r="136" spans="1:9" x14ac:dyDescent="0.25">
      <c r="A136" s="51" t="str">
        <f>$M$4</f>
        <v>CFE-CGT</v>
      </c>
      <c r="C136" s="25">
        <f>F46</f>
        <v>0</v>
      </c>
      <c r="D136" s="108">
        <f t="shared" si="28"/>
        <v>0</v>
      </c>
      <c r="E136" s="108"/>
      <c r="F136" s="316">
        <f t="shared" si="29"/>
        <v>0</v>
      </c>
      <c r="G136" s="316"/>
      <c r="H136" s="317">
        <f t="shared" si="30"/>
        <v>0</v>
      </c>
      <c r="I136" s="318"/>
    </row>
    <row r="137" spans="1:9" ht="15.75" thickBot="1" x14ac:dyDescent="0.3">
      <c r="A137" s="52" t="str">
        <f>$N$4</f>
        <v>CFTC</v>
      </c>
      <c r="C137" s="26">
        <f>F55</f>
        <v>0</v>
      </c>
      <c r="D137" s="111">
        <f t="shared" si="28"/>
        <v>0</v>
      </c>
      <c r="E137" s="111"/>
      <c r="F137" s="315">
        <f t="shared" si="29"/>
        <v>0</v>
      </c>
      <c r="G137" s="315"/>
      <c r="H137" s="313">
        <f t="shared" si="30"/>
        <v>0</v>
      </c>
      <c r="I137" s="314"/>
    </row>
    <row r="139" spans="1:9" ht="15.75" x14ac:dyDescent="0.25">
      <c r="A139" s="82" t="s">
        <v>73</v>
      </c>
      <c r="B139" s="82"/>
      <c r="C139" s="82"/>
      <c r="D139" s="82"/>
      <c r="E139" s="82"/>
      <c r="F139" s="82"/>
      <c r="G139" s="82"/>
      <c r="I139" s="16">
        <f>F4-SUM(H133:I137)</f>
        <v>-3</v>
      </c>
    </row>
  </sheetData>
  <mergeCells count="345">
    <mergeCell ref="A6:D6"/>
    <mergeCell ref="H6:H8"/>
    <mergeCell ref="A7:D7"/>
    <mergeCell ref="I7:I8"/>
    <mergeCell ref="A8:D8"/>
    <mergeCell ref="A9:D9"/>
    <mergeCell ref="A1:D1"/>
    <mergeCell ref="F1:I1"/>
    <mergeCell ref="M1:R1"/>
    <mergeCell ref="A2:D2"/>
    <mergeCell ref="F2:I2"/>
    <mergeCell ref="K3:L4"/>
    <mergeCell ref="A4:D4"/>
    <mergeCell ref="A14:B14"/>
    <mergeCell ref="C14:D14"/>
    <mergeCell ref="F14:G14"/>
    <mergeCell ref="K14:L14"/>
    <mergeCell ref="A15:B15"/>
    <mergeCell ref="C15:D15"/>
    <mergeCell ref="F15:G15"/>
    <mergeCell ref="K15:L15"/>
    <mergeCell ref="A10:D10"/>
    <mergeCell ref="A12:B12"/>
    <mergeCell ref="C12:D12"/>
    <mergeCell ref="F12:G12"/>
    <mergeCell ref="K12:L12"/>
    <mergeCell ref="A13:B13"/>
    <mergeCell ref="C13:D13"/>
    <mergeCell ref="F13:G13"/>
    <mergeCell ref="K13:L13"/>
    <mergeCell ref="K18:L18"/>
    <mergeCell ref="C19:E19"/>
    <mergeCell ref="F19:G19"/>
    <mergeCell ref="H19:M19"/>
    <mergeCell ref="C20:E20"/>
    <mergeCell ref="F20:G20"/>
    <mergeCell ref="K20:L20"/>
    <mergeCell ref="A16:B16"/>
    <mergeCell ref="C16:D16"/>
    <mergeCell ref="F16:G16"/>
    <mergeCell ref="K16:L16"/>
    <mergeCell ref="A17:B20"/>
    <mergeCell ref="C17:E17"/>
    <mergeCell ref="F17:G17"/>
    <mergeCell ref="K17:L17"/>
    <mergeCell ref="C18:E18"/>
    <mergeCell ref="F18:G18"/>
    <mergeCell ref="K21:L21"/>
    <mergeCell ref="A22:B22"/>
    <mergeCell ref="C22:D22"/>
    <mergeCell ref="F22:G22"/>
    <mergeCell ref="K22:L22"/>
    <mergeCell ref="A23:B23"/>
    <mergeCell ref="C23:D23"/>
    <mergeCell ref="F23:G23"/>
    <mergeCell ref="K23:L23"/>
    <mergeCell ref="F28:G28"/>
    <mergeCell ref="H28:M28"/>
    <mergeCell ref="A24:B24"/>
    <mergeCell ref="C24:D24"/>
    <mergeCell ref="F24:G24"/>
    <mergeCell ref="K24:L24"/>
    <mergeCell ref="A25:B25"/>
    <mergeCell ref="C25:D25"/>
    <mergeCell ref="F25:G25"/>
    <mergeCell ref="K25:L25"/>
    <mergeCell ref="A32:B32"/>
    <mergeCell ref="C32:D32"/>
    <mergeCell ref="F32:G32"/>
    <mergeCell ref="K32:L32"/>
    <mergeCell ref="A33:B33"/>
    <mergeCell ref="C33:D33"/>
    <mergeCell ref="F33:G33"/>
    <mergeCell ref="K33:L33"/>
    <mergeCell ref="C29:E29"/>
    <mergeCell ref="F29:G29"/>
    <mergeCell ref="K29:L29"/>
    <mergeCell ref="K30:L30"/>
    <mergeCell ref="A31:B31"/>
    <mergeCell ref="C31:D31"/>
    <mergeCell ref="F31:G31"/>
    <mergeCell ref="K31:L31"/>
    <mergeCell ref="A26:B29"/>
    <mergeCell ref="C26:E26"/>
    <mergeCell ref="F26:G26"/>
    <mergeCell ref="K26:L26"/>
    <mergeCell ref="C27:E27"/>
    <mergeCell ref="F27:G27"/>
    <mergeCell ref="K27:L27"/>
    <mergeCell ref="C28:E28"/>
    <mergeCell ref="K36:L36"/>
    <mergeCell ref="C37:E37"/>
    <mergeCell ref="F37:G37"/>
    <mergeCell ref="H37:M37"/>
    <mergeCell ref="C38:E38"/>
    <mergeCell ref="F38:G38"/>
    <mergeCell ref="K38:L38"/>
    <mergeCell ref="A34:B34"/>
    <mergeCell ref="C34:D34"/>
    <mergeCell ref="F34:G34"/>
    <mergeCell ref="K34:L34"/>
    <mergeCell ref="A35:B38"/>
    <mergeCell ref="C35:E35"/>
    <mergeCell ref="F35:G35"/>
    <mergeCell ref="K35:L35"/>
    <mergeCell ref="C36:E36"/>
    <mergeCell ref="F36:G36"/>
    <mergeCell ref="K39:L39"/>
    <mergeCell ref="A40:B40"/>
    <mergeCell ref="C40:D40"/>
    <mergeCell ref="F40:G40"/>
    <mergeCell ref="K40:L40"/>
    <mergeCell ref="A41:B41"/>
    <mergeCell ref="C41:D41"/>
    <mergeCell ref="F41:G41"/>
    <mergeCell ref="K41:L41"/>
    <mergeCell ref="F46:G46"/>
    <mergeCell ref="H46:M46"/>
    <mergeCell ref="A42:B42"/>
    <mergeCell ref="C42:D42"/>
    <mergeCell ref="F42:G42"/>
    <mergeCell ref="K42:L42"/>
    <mergeCell ref="A43:B43"/>
    <mergeCell ref="C43:D43"/>
    <mergeCell ref="F43:G43"/>
    <mergeCell ref="K43:L43"/>
    <mergeCell ref="A50:B50"/>
    <mergeCell ref="C50:D50"/>
    <mergeCell ref="F50:G50"/>
    <mergeCell ref="K50:L50"/>
    <mergeCell ref="A51:B51"/>
    <mergeCell ref="C51:D51"/>
    <mergeCell ref="F51:G51"/>
    <mergeCell ref="K51:L51"/>
    <mergeCell ref="C47:E47"/>
    <mergeCell ref="F47:G47"/>
    <mergeCell ref="K47:L47"/>
    <mergeCell ref="K48:L48"/>
    <mergeCell ref="A49:B49"/>
    <mergeCell ref="C49:D49"/>
    <mergeCell ref="F49:G49"/>
    <mergeCell ref="K49:L49"/>
    <mergeCell ref="A44:B47"/>
    <mergeCell ref="C44:E44"/>
    <mergeCell ref="F44:G44"/>
    <mergeCell ref="K44:L44"/>
    <mergeCell ref="C45:E45"/>
    <mergeCell ref="F45:G45"/>
    <mergeCell ref="K45:L45"/>
    <mergeCell ref="C46:E46"/>
    <mergeCell ref="A52:B52"/>
    <mergeCell ref="C52:D52"/>
    <mergeCell ref="F52:G52"/>
    <mergeCell ref="K52:L52"/>
    <mergeCell ref="A53:B56"/>
    <mergeCell ref="C53:E53"/>
    <mergeCell ref="F53:G53"/>
    <mergeCell ref="C54:E54"/>
    <mergeCell ref="F54:G54"/>
    <mergeCell ref="C55:E55"/>
    <mergeCell ref="A61:D61"/>
    <mergeCell ref="A62:I62"/>
    <mergeCell ref="A63:D64"/>
    <mergeCell ref="F63:I64"/>
    <mergeCell ref="A65:C65"/>
    <mergeCell ref="F65:I65"/>
    <mergeCell ref="F55:G55"/>
    <mergeCell ref="H55:M55"/>
    <mergeCell ref="C56:E56"/>
    <mergeCell ref="F56:G56"/>
    <mergeCell ref="A58:D58"/>
    <mergeCell ref="A60:D60"/>
    <mergeCell ref="S66:T66"/>
    <mergeCell ref="A67:C67"/>
    <mergeCell ref="F67:I67"/>
    <mergeCell ref="M67:N67"/>
    <mergeCell ref="O67:P67"/>
    <mergeCell ref="Q67:R67"/>
    <mergeCell ref="S67:T67"/>
    <mergeCell ref="K65:L69"/>
    <mergeCell ref="M65:N65"/>
    <mergeCell ref="O65:P65"/>
    <mergeCell ref="Q65:R65"/>
    <mergeCell ref="S65:T65"/>
    <mergeCell ref="A66:C66"/>
    <mergeCell ref="F66:I66"/>
    <mergeCell ref="M66:N66"/>
    <mergeCell ref="O66:P66"/>
    <mergeCell ref="Q66:R66"/>
    <mergeCell ref="A69:C69"/>
    <mergeCell ref="F69:I69"/>
    <mergeCell ref="M69:N69"/>
    <mergeCell ref="O69:P69"/>
    <mergeCell ref="Q69:R69"/>
    <mergeCell ref="S69:T69"/>
    <mergeCell ref="A68:C68"/>
    <mergeCell ref="F68:I68"/>
    <mergeCell ref="M68:N68"/>
    <mergeCell ref="O68:P68"/>
    <mergeCell ref="Q68:R68"/>
    <mergeCell ref="S68:T68"/>
    <mergeCell ref="D78:E78"/>
    <mergeCell ref="F78:G78"/>
    <mergeCell ref="H78:I78"/>
    <mergeCell ref="D79:E79"/>
    <mergeCell ref="F79:G79"/>
    <mergeCell ref="H79:I79"/>
    <mergeCell ref="A71:G71"/>
    <mergeCell ref="A73:I73"/>
    <mergeCell ref="A75:I75"/>
    <mergeCell ref="D77:E77"/>
    <mergeCell ref="F77:G77"/>
    <mergeCell ref="H77:I77"/>
    <mergeCell ref="D82:E82"/>
    <mergeCell ref="F82:G82"/>
    <mergeCell ref="H82:I82"/>
    <mergeCell ref="A84:G84"/>
    <mergeCell ref="H84:I84"/>
    <mergeCell ref="K84:L84"/>
    <mergeCell ref="D80:E80"/>
    <mergeCell ref="F80:G80"/>
    <mergeCell ref="H80:I80"/>
    <mergeCell ref="D81:E81"/>
    <mergeCell ref="F81:G81"/>
    <mergeCell ref="H81:I81"/>
    <mergeCell ref="M84:O84"/>
    <mergeCell ref="A86:I86"/>
    <mergeCell ref="C87:C88"/>
    <mergeCell ref="D87:E87"/>
    <mergeCell ref="F87:G87"/>
    <mergeCell ref="H87:I87"/>
    <mergeCell ref="D88:E88"/>
    <mergeCell ref="F88:G88"/>
    <mergeCell ref="H88:I88"/>
    <mergeCell ref="D91:E91"/>
    <mergeCell ref="F91:G91"/>
    <mergeCell ref="H91:I91"/>
    <mergeCell ref="D92:E92"/>
    <mergeCell ref="F92:G92"/>
    <mergeCell ref="H92:I92"/>
    <mergeCell ref="D89:E89"/>
    <mergeCell ref="F89:G89"/>
    <mergeCell ref="H89:I89"/>
    <mergeCell ref="D90:E90"/>
    <mergeCell ref="F90:G90"/>
    <mergeCell ref="H90:I90"/>
    <mergeCell ref="D100:E100"/>
    <mergeCell ref="F100:G100"/>
    <mergeCell ref="H100:I100"/>
    <mergeCell ref="D101:E101"/>
    <mergeCell ref="F101:G101"/>
    <mergeCell ref="H101:I101"/>
    <mergeCell ref="D93:E93"/>
    <mergeCell ref="F93:G93"/>
    <mergeCell ref="H93:I93"/>
    <mergeCell ref="A95:G95"/>
    <mergeCell ref="A97:I97"/>
    <mergeCell ref="D99:E99"/>
    <mergeCell ref="F99:G99"/>
    <mergeCell ref="H99:I99"/>
    <mergeCell ref="D104:E104"/>
    <mergeCell ref="F104:G104"/>
    <mergeCell ref="H104:I104"/>
    <mergeCell ref="A106:G106"/>
    <mergeCell ref="H106:I106"/>
    <mergeCell ref="K106:L106"/>
    <mergeCell ref="D102:E102"/>
    <mergeCell ref="F102:G102"/>
    <mergeCell ref="H102:I102"/>
    <mergeCell ref="D103:E103"/>
    <mergeCell ref="F103:G103"/>
    <mergeCell ref="H103:I103"/>
    <mergeCell ref="M106:O106"/>
    <mergeCell ref="A108:I108"/>
    <mergeCell ref="B109:B110"/>
    <mergeCell ref="C109:C110"/>
    <mergeCell ref="D109:E109"/>
    <mergeCell ref="F109:G109"/>
    <mergeCell ref="H109:I109"/>
    <mergeCell ref="D110:E110"/>
    <mergeCell ref="F110:G110"/>
    <mergeCell ref="H110:I110"/>
    <mergeCell ref="D113:E113"/>
    <mergeCell ref="F113:G113"/>
    <mergeCell ref="H113:I113"/>
    <mergeCell ref="D114:E114"/>
    <mergeCell ref="F114:G114"/>
    <mergeCell ref="H114:I114"/>
    <mergeCell ref="D111:E111"/>
    <mergeCell ref="F111:G111"/>
    <mergeCell ref="H111:I111"/>
    <mergeCell ref="D112:E112"/>
    <mergeCell ref="F112:G112"/>
    <mergeCell ref="H112:I112"/>
    <mergeCell ref="D122:E122"/>
    <mergeCell ref="F122:G122"/>
    <mergeCell ref="H122:I122"/>
    <mergeCell ref="D123:E123"/>
    <mergeCell ref="F123:G123"/>
    <mergeCell ref="H123:I123"/>
    <mergeCell ref="D115:E115"/>
    <mergeCell ref="F115:G115"/>
    <mergeCell ref="H115:I115"/>
    <mergeCell ref="A117:G117"/>
    <mergeCell ref="A119:I119"/>
    <mergeCell ref="D121:E121"/>
    <mergeCell ref="F121:G121"/>
    <mergeCell ref="H121:I121"/>
    <mergeCell ref="D126:E126"/>
    <mergeCell ref="F126:G126"/>
    <mergeCell ref="H126:I126"/>
    <mergeCell ref="A128:G128"/>
    <mergeCell ref="H128:I128"/>
    <mergeCell ref="K128:L128"/>
    <mergeCell ref="D124:E124"/>
    <mergeCell ref="F124:G124"/>
    <mergeCell ref="H124:I124"/>
    <mergeCell ref="D125:E125"/>
    <mergeCell ref="F125:G125"/>
    <mergeCell ref="H125:I125"/>
    <mergeCell ref="D133:E133"/>
    <mergeCell ref="F133:G133"/>
    <mergeCell ref="H133:I133"/>
    <mergeCell ref="D134:E134"/>
    <mergeCell ref="F134:G134"/>
    <mergeCell ref="H134:I134"/>
    <mergeCell ref="M128:O128"/>
    <mergeCell ref="A130:I130"/>
    <mergeCell ref="C131:C132"/>
    <mergeCell ref="D131:E131"/>
    <mergeCell ref="F131:G131"/>
    <mergeCell ref="H131:I131"/>
    <mergeCell ref="D132:E132"/>
    <mergeCell ref="F132:G132"/>
    <mergeCell ref="H132:I132"/>
    <mergeCell ref="D137:E137"/>
    <mergeCell ref="F137:G137"/>
    <mergeCell ref="H137:I137"/>
    <mergeCell ref="A139:G139"/>
    <mergeCell ref="D135:E135"/>
    <mergeCell ref="F135:G135"/>
    <mergeCell ref="H135:I135"/>
    <mergeCell ref="D136:E136"/>
    <mergeCell ref="F136:G136"/>
    <mergeCell ref="H136:I136"/>
  </mergeCells>
  <conditionalFormatting sqref="F13:G16">
    <cfRule type="cellIs" dxfId="2" priority="4" operator="equal">
      <formula>MAXA($F$13:$G$16)</formula>
    </cfRule>
  </conditionalFormatting>
  <conditionalFormatting sqref="F22:G25">
    <cfRule type="cellIs" dxfId="1" priority="3" operator="equal">
      <formula>MAXA($F$22:$G$25)</formula>
    </cfRule>
  </conditionalFormatting>
  <conditionalFormatting sqref="F31:G34">
    <cfRule type="cellIs" dxfId="0" priority="2" operator="equal">
      <formula>MAXA($F$31:$G$34)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3FA9F6AC-8AD8-45E5-96AB-06F041738E53}">
            <x14:iconSet iconSet="3Symbols" showValue="0" custom="1">
              <x14:cfvo type="percent">
                <xm:f>0</xm:f>
              </x14:cfvo>
              <x14:cfvo type="num">
                <xm:f>$I$6</xm:f>
              </x14:cfvo>
              <x14:cfvo type="num">
                <xm:f>$I$6</xm:f>
              </x14:cfvo>
              <x14:cfIcon iconSet="3Symbols" iconId="0"/>
              <x14:cfIcon iconSet="3Symbols" iconId="2"/>
              <x14:cfIcon iconSet="3Symbols" iconId="2"/>
            </x14:iconSet>
          </x14:cfRule>
          <xm:sqref>I7:I8</xm:sqref>
        </x14:conditionalFormatting>
        <x14:conditionalFormatting xmlns:xm="http://schemas.microsoft.com/office/excel/2006/main">
          <x14:cfRule type="iconSet" priority="1" id="{3C5DCADE-F091-45D0-BDEE-6F4CEFB4A56A}">
            <x14:iconSet iconSet="3Symbols" showValue="0" custom="1">
              <x14:cfvo type="percent">
                <xm:f>0</xm:f>
              </x14:cfvo>
              <x14:cfvo type="num">
                <xm:f>10</xm:f>
              </x14:cfvo>
              <x14:cfvo type="num" gte="0">
                <xm:f>10</xm:f>
              </x14:cfvo>
              <x14:cfIcon iconSet="3Symbols" iconId="2"/>
              <x14:cfIcon iconSet="3Symbols" iconId="2"/>
              <x14:cfIcon iconSet="3Symbols" iconId="0"/>
            </x14:iconSet>
          </x14:cfRule>
          <xm:sqref>J13:J18 J20:J27 J29:J36 J38:J45 J47:J52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S24"/>
  <sheetViews>
    <sheetView workbookViewId="0">
      <pane ySplit="5" topLeftCell="A6" activePane="bottomLeft" state="frozen"/>
      <selection pane="bottomLeft" activeCell="R6" sqref="R6"/>
    </sheetView>
  </sheetViews>
  <sheetFormatPr baseColWidth="10" defaultRowHeight="15" x14ac:dyDescent="0.25"/>
  <cols>
    <col min="1" max="16384" width="11.42578125" style="2"/>
  </cols>
  <sheetData>
    <row r="1" spans="1:19" ht="15.75" thickBot="1" x14ac:dyDescent="0.3">
      <c r="A1" s="331" t="s">
        <v>86</v>
      </c>
      <c r="B1" s="332"/>
      <c r="C1" s="332"/>
      <c r="D1" s="333"/>
      <c r="F1" s="66">
        <v>3</v>
      </c>
    </row>
    <row r="2" spans="1:19" ht="15.75" thickBot="1" x14ac:dyDescent="0.3">
      <c r="O2" s="272" t="s">
        <v>13</v>
      </c>
      <c r="P2" s="273"/>
      <c r="Q2" s="67" t="s">
        <v>12</v>
      </c>
      <c r="R2" s="67" t="s">
        <v>14</v>
      </c>
      <c r="S2" s="64" t="s">
        <v>15</v>
      </c>
    </row>
    <row r="3" spans="1:19" ht="15.75" thickBot="1" x14ac:dyDescent="0.3">
      <c r="A3" s="272" t="s">
        <v>88</v>
      </c>
      <c r="B3" s="334"/>
      <c r="C3" s="334"/>
      <c r="D3" s="335"/>
      <c r="F3" s="341">
        <f>'1er collège'!F6+'2nd collège'!F7+'3ème collège'!F6</f>
        <v>185</v>
      </c>
      <c r="H3" s="342" t="s">
        <v>91</v>
      </c>
      <c r="I3" s="343"/>
      <c r="J3" s="343"/>
      <c r="K3" s="344"/>
      <c r="M3" s="5">
        <f>F4-F5</f>
        <v>109</v>
      </c>
      <c r="O3" s="274"/>
      <c r="P3" s="275"/>
      <c r="Q3" s="61" t="s">
        <v>16</v>
      </c>
      <c r="R3" s="61" t="s">
        <v>17</v>
      </c>
      <c r="S3" s="65" t="s">
        <v>18</v>
      </c>
    </row>
    <row r="4" spans="1:19" ht="15.75" thickBot="1" x14ac:dyDescent="0.3">
      <c r="A4" s="336" t="s">
        <v>89</v>
      </c>
      <c r="B4" s="337"/>
      <c r="C4" s="337"/>
      <c r="D4" s="338"/>
      <c r="F4" s="341">
        <f>'1er collège'!F7+'2nd collège'!F8+'3ème collège'!F7</f>
        <v>128</v>
      </c>
    </row>
    <row r="5" spans="1:19" ht="15.75" thickBot="1" x14ac:dyDescent="0.3">
      <c r="A5" s="274" t="s">
        <v>90</v>
      </c>
      <c r="B5" s="339"/>
      <c r="C5" s="339"/>
      <c r="D5" s="340"/>
      <c r="F5" s="341">
        <f>'1er collège'!F8+'2nd collège'!F9+'3ème collège'!F8</f>
        <v>19</v>
      </c>
      <c r="H5" s="342" t="s">
        <v>92</v>
      </c>
      <c r="I5" s="343"/>
      <c r="J5" s="343"/>
      <c r="K5" s="344"/>
      <c r="M5" s="5">
        <f>SUM(F13:H22)</f>
        <v>228</v>
      </c>
    </row>
    <row r="6" spans="1:19" ht="14.25" customHeight="1" x14ac:dyDescent="0.25"/>
    <row r="8" spans="1:19" ht="15.75" thickBot="1" x14ac:dyDescent="0.3"/>
    <row r="9" spans="1:19" x14ac:dyDescent="0.25">
      <c r="B9" s="359"/>
      <c r="C9" s="360"/>
      <c r="D9" s="360"/>
      <c r="E9" s="360"/>
      <c r="F9" s="360"/>
      <c r="G9" s="360"/>
      <c r="H9" s="360"/>
      <c r="I9" s="360"/>
      <c r="J9" s="360"/>
      <c r="K9" s="360"/>
      <c r="L9" s="360"/>
      <c r="M9" s="360"/>
      <c r="N9" s="360"/>
      <c r="O9" s="361"/>
    </row>
    <row r="10" spans="1:19" ht="15.75" thickBot="1" x14ac:dyDescent="0.3">
      <c r="B10" s="362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3"/>
    </row>
    <row r="11" spans="1:19" x14ac:dyDescent="0.25">
      <c r="B11" s="362"/>
      <c r="C11" s="367" t="s">
        <v>13</v>
      </c>
      <c r="D11" s="368"/>
      <c r="E11" s="368"/>
      <c r="F11" s="368" t="s">
        <v>93</v>
      </c>
      <c r="G11" s="368"/>
      <c r="H11" s="369"/>
      <c r="I11" s="36"/>
      <c r="J11" s="367" t="s">
        <v>96</v>
      </c>
      <c r="K11" s="368"/>
      <c r="L11" s="368"/>
      <c r="M11" s="388" t="s">
        <v>94</v>
      </c>
      <c r="N11" s="389"/>
      <c r="O11" s="363"/>
    </row>
    <row r="12" spans="1:19" x14ac:dyDescent="0.25">
      <c r="B12" s="362"/>
      <c r="C12" s="370"/>
      <c r="D12" s="354"/>
      <c r="E12" s="354"/>
      <c r="F12" s="354"/>
      <c r="G12" s="354"/>
      <c r="H12" s="371"/>
      <c r="I12" s="36"/>
      <c r="J12" s="370"/>
      <c r="K12" s="354"/>
      <c r="L12" s="354"/>
      <c r="M12" s="355"/>
      <c r="N12" s="390"/>
      <c r="O12" s="363"/>
    </row>
    <row r="13" spans="1:19" x14ac:dyDescent="0.25">
      <c r="B13" s="362"/>
      <c r="C13" s="372" t="str">
        <f>$Q$2</f>
        <v xml:space="preserve">CFDT </v>
      </c>
      <c r="D13" s="317"/>
      <c r="E13" s="317"/>
      <c r="F13" s="345">
        <f>'1er collège'!F17:G17+'2nd collège'!F18:G18+'3ème collège'!F17:G17</f>
        <v>129</v>
      </c>
      <c r="G13" s="345"/>
      <c r="H13" s="373"/>
      <c r="I13" s="384" t="s">
        <v>95</v>
      </c>
      <c r="J13" s="391">
        <f>ROUND((F13/$M$5),2)</f>
        <v>0.56999999999999995</v>
      </c>
      <c r="K13" s="356"/>
      <c r="L13" s="356"/>
      <c r="M13" s="357">
        <f>J13</f>
        <v>0.56999999999999995</v>
      </c>
      <c r="N13" s="392"/>
      <c r="O13" s="363"/>
    </row>
    <row r="14" spans="1:19" x14ac:dyDescent="0.25">
      <c r="B14" s="362"/>
      <c r="C14" s="372"/>
      <c r="D14" s="317"/>
      <c r="E14" s="317"/>
      <c r="F14" s="345"/>
      <c r="G14" s="345"/>
      <c r="H14" s="373"/>
      <c r="I14" s="385"/>
      <c r="J14" s="391"/>
      <c r="K14" s="356"/>
      <c r="L14" s="356"/>
      <c r="M14" s="358"/>
      <c r="N14" s="392"/>
      <c r="O14" s="363"/>
    </row>
    <row r="15" spans="1:19" ht="15" customHeight="1" x14ac:dyDescent="0.25">
      <c r="B15" s="362"/>
      <c r="C15" s="374" t="str">
        <f>$R$2</f>
        <v xml:space="preserve">CGT </v>
      </c>
      <c r="D15" s="350"/>
      <c r="E15" s="351"/>
      <c r="F15" s="346">
        <f>'1er collège'!F26:G26+'2nd collège'!F27:G27+'3ème collège'!F26:G26</f>
        <v>33</v>
      </c>
      <c r="G15" s="347"/>
      <c r="H15" s="375"/>
      <c r="I15" s="384" t="s">
        <v>95</v>
      </c>
      <c r="J15" s="391">
        <f>ROUND((F15/$M$5),2)</f>
        <v>0.14000000000000001</v>
      </c>
      <c r="K15" s="356"/>
      <c r="L15" s="356"/>
      <c r="M15" s="357">
        <f t="shared" ref="M15:M22" si="0">J15</f>
        <v>0.14000000000000001</v>
      </c>
      <c r="N15" s="392"/>
      <c r="O15" s="363"/>
    </row>
    <row r="16" spans="1:19" ht="15" customHeight="1" x14ac:dyDescent="0.25">
      <c r="B16" s="362"/>
      <c r="C16" s="376"/>
      <c r="D16" s="352"/>
      <c r="E16" s="353"/>
      <c r="F16" s="348"/>
      <c r="G16" s="349"/>
      <c r="H16" s="377"/>
      <c r="I16" s="385"/>
      <c r="J16" s="391"/>
      <c r="K16" s="356"/>
      <c r="L16" s="356"/>
      <c r="M16" s="358"/>
      <c r="N16" s="392"/>
      <c r="O16" s="363"/>
    </row>
    <row r="17" spans="2:15" ht="15" customHeight="1" x14ac:dyDescent="0.25">
      <c r="B17" s="362"/>
      <c r="C17" s="374" t="str">
        <f>$S$2</f>
        <v xml:space="preserve">FO </v>
      </c>
      <c r="D17" s="350"/>
      <c r="E17" s="351"/>
      <c r="F17" s="346">
        <f>'1er collège'!F35:G35+'2nd collège'!F36:G36+'3ème collège'!F35:G35</f>
        <v>66</v>
      </c>
      <c r="G17" s="347"/>
      <c r="H17" s="375"/>
      <c r="I17" s="384" t="s">
        <v>95</v>
      </c>
      <c r="J17" s="391">
        <f>ROUND((F17/$M$5),2)</f>
        <v>0.28999999999999998</v>
      </c>
      <c r="K17" s="356"/>
      <c r="L17" s="356"/>
      <c r="M17" s="357">
        <f t="shared" ref="M17:M22" si="1">J17</f>
        <v>0.28999999999999998</v>
      </c>
      <c r="N17" s="392"/>
      <c r="O17" s="363"/>
    </row>
    <row r="18" spans="2:15" ht="15" customHeight="1" x14ac:dyDescent="0.25">
      <c r="B18" s="362"/>
      <c r="C18" s="376"/>
      <c r="D18" s="352"/>
      <c r="E18" s="353"/>
      <c r="F18" s="348"/>
      <c r="G18" s="349"/>
      <c r="H18" s="377"/>
      <c r="I18" s="385"/>
      <c r="J18" s="391"/>
      <c r="K18" s="356"/>
      <c r="L18" s="356"/>
      <c r="M18" s="358"/>
      <c r="N18" s="392"/>
      <c r="O18" s="363"/>
    </row>
    <row r="19" spans="2:15" ht="15" customHeight="1" x14ac:dyDescent="0.25">
      <c r="B19" s="362"/>
      <c r="C19" s="374" t="str">
        <f>$Q$3</f>
        <v>CFE-CGT</v>
      </c>
      <c r="D19" s="350"/>
      <c r="E19" s="351"/>
      <c r="F19" s="346">
        <f>'1er collège'!F44:G44+'2nd collège'!F45:G45+'3ème collège'!F44:G44</f>
        <v>0</v>
      </c>
      <c r="G19" s="347"/>
      <c r="H19" s="375"/>
      <c r="I19" s="384" t="s">
        <v>95</v>
      </c>
      <c r="J19" s="391">
        <f>ROUND((F19/$M$5),2)</f>
        <v>0</v>
      </c>
      <c r="K19" s="356"/>
      <c r="L19" s="356"/>
      <c r="M19" s="357">
        <f t="shared" ref="M19:M22" si="2">J19</f>
        <v>0</v>
      </c>
      <c r="N19" s="392"/>
      <c r="O19" s="363"/>
    </row>
    <row r="20" spans="2:15" ht="15" customHeight="1" x14ac:dyDescent="0.25">
      <c r="B20" s="362"/>
      <c r="C20" s="376"/>
      <c r="D20" s="352"/>
      <c r="E20" s="353"/>
      <c r="F20" s="348"/>
      <c r="G20" s="349"/>
      <c r="H20" s="377"/>
      <c r="I20" s="385"/>
      <c r="J20" s="391"/>
      <c r="K20" s="356"/>
      <c r="L20" s="356"/>
      <c r="M20" s="358"/>
      <c r="N20" s="392"/>
      <c r="O20" s="363"/>
    </row>
    <row r="21" spans="2:15" ht="15" customHeight="1" x14ac:dyDescent="0.25">
      <c r="B21" s="362"/>
      <c r="C21" s="374" t="str">
        <f>$R$3</f>
        <v>CFTC</v>
      </c>
      <c r="D21" s="350"/>
      <c r="E21" s="351"/>
      <c r="F21" s="346">
        <f>'1er collège'!F53:G53+'2nd collège'!F54:G54+'3ème collège'!F53:G53</f>
        <v>0</v>
      </c>
      <c r="G21" s="347"/>
      <c r="H21" s="375"/>
      <c r="I21" s="384" t="s">
        <v>95</v>
      </c>
      <c r="J21" s="391">
        <f>ROUND((F21/$M$5),2)</f>
        <v>0</v>
      </c>
      <c r="K21" s="356"/>
      <c r="L21" s="356"/>
      <c r="M21" s="357">
        <f t="shared" ref="M21:M22" si="3">J21</f>
        <v>0</v>
      </c>
      <c r="N21" s="392"/>
      <c r="O21" s="363"/>
    </row>
    <row r="22" spans="2:15" ht="15" customHeight="1" thickBot="1" x14ac:dyDescent="0.3">
      <c r="B22" s="362"/>
      <c r="C22" s="378"/>
      <c r="D22" s="379"/>
      <c r="E22" s="380"/>
      <c r="F22" s="381"/>
      <c r="G22" s="382"/>
      <c r="H22" s="383"/>
      <c r="I22" s="385"/>
      <c r="J22" s="393"/>
      <c r="K22" s="394"/>
      <c r="L22" s="394"/>
      <c r="M22" s="395"/>
      <c r="N22" s="396"/>
      <c r="O22" s="363"/>
    </row>
    <row r="23" spans="2:15" x14ac:dyDescent="0.25">
      <c r="B23" s="362"/>
      <c r="C23" s="36"/>
      <c r="D23" s="36"/>
      <c r="E23" s="36"/>
      <c r="F23" s="36"/>
      <c r="G23" s="36"/>
      <c r="H23" s="36"/>
      <c r="I23" s="36"/>
      <c r="J23" s="386"/>
      <c r="K23" s="387"/>
      <c r="L23" s="387"/>
      <c r="M23" s="36"/>
      <c r="N23" s="36"/>
      <c r="O23" s="363"/>
    </row>
    <row r="24" spans="2:15" ht="15.75" thickBot="1" x14ac:dyDescent="0.3">
      <c r="B24" s="364"/>
      <c r="C24" s="365"/>
      <c r="D24" s="365"/>
      <c r="E24" s="365"/>
      <c r="F24" s="365"/>
      <c r="G24" s="365"/>
      <c r="H24" s="365"/>
      <c r="I24" s="365"/>
      <c r="J24" s="365"/>
      <c r="K24" s="365"/>
      <c r="L24" s="365"/>
      <c r="M24" s="365"/>
      <c r="N24" s="365"/>
      <c r="O24" s="366"/>
    </row>
  </sheetData>
  <mergeCells count="37">
    <mergeCell ref="J23:L23"/>
    <mergeCell ref="M15:N16"/>
    <mergeCell ref="M17:N18"/>
    <mergeCell ref="M19:N20"/>
    <mergeCell ref="M21:N22"/>
    <mergeCell ref="I13:I14"/>
    <mergeCell ref="I15:I16"/>
    <mergeCell ref="I17:I18"/>
    <mergeCell ref="I19:I20"/>
    <mergeCell ref="I21:I22"/>
    <mergeCell ref="C19:E20"/>
    <mergeCell ref="C21:E22"/>
    <mergeCell ref="F19:H20"/>
    <mergeCell ref="F21:H22"/>
    <mergeCell ref="J11:L12"/>
    <mergeCell ref="J13:L14"/>
    <mergeCell ref="J15:L16"/>
    <mergeCell ref="J17:L18"/>
    <mergeCell ref="J19:L20"/>
    <mergeCell ref="J21:L22"/>
    <mergeCell ref="C15:E16"/>
    <mergeCell ref="C17:E18"/>
    <mergeCell ref="F13:H14"/>
    <mergeCell ref="F15:H16"/>
    <mergeCell ref="F17:H18"/>
    <mergeCell ref="O2:P3"/>
    <mergeCell ref="C11:E12"/>
    <mergeCell ref="F11:H12"/>
    <mergeCell ref="C13:E14"/>
    <mergeCell ref="M11:N12"/>
    <mergeCell ref="M13:N14"/>
    <mergeCell ref="A1:D1"/>
    <mergeCell ref="A3:D3"/>
    <mergeCell ref="A4:D4"/>
    <mergeCell ref="A5:D5"/>
    <mergeCell ref="H3:K3"/>
    <mergeCell ref="H5:K5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A976084-3ED0-40FB-8A38-12A68636AEA0}">
            <x14:iconSet showValue="0" custom="1">
              <x14:cfvo type="percent">
                <xm:f>0</xm:f>
              </x14:cfvo>
              <x14:cfvo type="percent" gte="0">
                <xm:f>0</xm:f>
              </x14:cfvo>
              <x14:cfvo type="percent" gte="0">
                <xm:f>10</xm:f>
              </x14:cfvo>
              <x14:cfIcon iconSet="3TrafficLights1" iconId="0"/>
              <x14:cfIcon iconSet="3TrafficLights1" iconId="0"/>
              <x14:cfIcon iconSet="3TrafficLights1" iconId="2"/>
            </x14:iconSet>
          </x14:cfRule>
          <xm:sqref>M13:N22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15</vt:i4>
      </vt:variant>
    </vt:vector>
  </HeadingPairs>
  <TitlesOfParts>
    <vt:vector size="19" baseType="lpstr">
      <vt:lpstr>1er collège</vt:lpstr>
      <vt:lpstr>2nd collège</vt:lpstr>
      <vt:lpstr>3ème collège</vt:lpstr>
      <vt:lpstr>Representativité syndicale</vt:lpstr>
      <vt:lpstr>'2nd collège'!cfdtpc</vt:lpstr>
      <vt:lpstr>'3ème collège'!cfdtpc</vt:lpstr>
      <vt:lpstr>cfdtpc</vt:lpstr>
      <vt:lpstr>'2nd collège'!cfecgtpc</vt:lpstr>
      <vt:lpstr>'3ème collège'!cfecgtpc</vt:lpstr>
      <vt:lpstr>cfecgtpc</vt:lpstr>
      <vt:lpstr>'2nd collège'!cftcpc</vt:lpstr>
      <vt:lpstr>'3ème collège'!cftcpc</vt:lpstr>
      <vt:lpstr>cftcpc</vt:lpstr>
      <vt:lpstr>'2nd collège'!cgtpc</vt:lpstr>
      <vt:lpstr>'3ème collège'!cgtpc</vt:lpstr>
      <vt:lpstr>cgtpc</vt:lpstr>
      <vt:lpstr>'2nd collège'!fopc</vt:lpstr>
      <vt:lpstr>'3ème collège'!fopc</vt:lpstr>
      <vt:lpstr>fopc</vt:lpstr>
    </vt:vector>
  </TitlesOfParts>
  <Company>Vinci Construction Fance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BILLAUX Adrien</dc:creator>
  <cp:lastModifiedBy>BILLAUX Adrien</cp:lastModifiedBy>
  <dcterms:created xsi:type="dcterms:W3CDTF">2016-07-11T11:53:35Z</dcterms:created>
  <dcterms:modified xsi:type="dcterms:W3CDTF">2016-07-12T12:44:27Z</dcterms:modified>
</cp:coreProperties>
</file>