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2585" activeTab="1"/>
  </bookViews>
  <sheets>
    <sheet name="MATRICE AT MIXTE - BTP" sheetId="1" r:id="rId1"/>
    <sheet name="MATRICE AT MIXTE - CAS G" sheetId="2" r:id="rId2"/>
    <sheet name="Feuil4" sheetId="4" r:id="rId3"/>
  </sheets>
  <definedNames>
    <definedName name="_xlnm.Print_Area" localSheetId="1">'MATRICE AT MIXTE - CAS G'!$A$32:$N$44</definedName>
  </definedNames>
  <calcPr calcId="125725"/>
</workbook>
</file>

<file path=xl/calcChain.xml><?xml version="1.0" encoding="utf-8"?>
<calcChain xmlns="http://schemas.openxmlformats.org/spreadsheetml/2006/main">
  <c r="B11" i="2"/>
  <c r="C18" s="1"/>
  <c r="C19" i="1"/>
  <c r="C20"/>
  <c r="C18"/>
  <c r="G22" i="2"/>
  <c r="G23" s="1"/>
  <c r="B21"/>
  <c r="K10"/>
  <c r="K12" s="1"/>
  <c r="J10"/>
  <c r="J12" s="1"/>
  <c r="I10"/>
  <c r="I12" s="1"/>
  <c r="H10"/>
  <c r="H12" s="1"/>
  <c r="G10"/>
  <c r="G12" s="1"/>
  <c r="F10"/>
  <c r="F12" s="1"/>
  <c r="E10"/>
  <c r="E12" s="1"/>
  <c r="D10"/>
  <c r="D12" s="1"/>
  <c r="C10"/>
  <c r="C12" s="1"/>
  <c r="B10"/>
  <c r="G23" i="1"/>
  <c r="G22"/>
  <c r="C19" i="2" l="1"/>
  <c r="C20"/>
  <c r="B12"/>
  <c r="C21"/>
  <c r="G19" s="1"/>
  <c r="G20" s="1"/>
  <c r="K18" s="1"/>
  <c r="K19" s="1"/>
  <c r="B27" s="1"/>
  <c r="F27" s="1"/>
  <c r="C21" i="1"/>
  <c r="G19" s="1"/>
  <c r="G20" s="1"/>
  <c r="K18" s="1"/>
  <c r="K19" s="1"/>
  <c r="B21"/>
  <c r="D12"/>
  <c r="E12"/>
  <c r="F12"/>
  <c r="G12"/>
  <c r="H12"/>
  <c r="I12"/>
  <c r="J12"/>
  <c r="K12"/>
  <c r="B12"/>
  <c r="K11"/>
  <c r="J11"/>
  <c r="I11"/>
  <c r="H11"/>
  <c r="G11"/>
  <c r="F11"/>
  <c r="E11"/>
  <c r="D11"/>
  <c r="C11"/>
  <c r="B11"/>
  <c r="B27" l="1"/>
  <c r="F27" s="1"/>
  <c r="K23"/>
  <c r="K23" i="2"/>
  <c r="C10" i="1"/>
  <c r="C12" s="1"/>
  <c r="D10"/>
  <c r="E10"/>
  <c r="F10"/>
  <c r="G10"/>
  <c r="H10"/>
  <c r="I10"/>
  <c r="J10"/>
  <c r="K10"/>
  <c r="B10"/>
</calcChain>
</file>

<file path=xl/sharedStrings.xml><?xml version="1.0" encoding="utf-8"?>
<sst xmlns="http://schemas.openxmlformats.org/spreadsheetml/2006/main" count="153" uniqueCount="62">
  <si>
    <t>FEUILLE DE CALCUL  - COMPTE TRIENNAL - TAUX MIXTE</t>
  </si>
  <si>
    <t>SIRET</t>
  </si>
  <si>
    <t>SECTION</t>
  </si>
  <si>
    <t>RISQUE</t>
  </si>
  <si>
    <t>B</t>
  </si>
  <si>
    <t>CTN</t>
  </si>
  <si>
    <t>NATURE DES ACTIVITES VISEES DU RISQUE REPERTORIE</t>
  </si>
  <si>
    <t>COMPTE TRIENNAL - CALCUL VALEUR DU RISQUE</t>
  </si>
  <si>
    <t>ANNEE</t>
  </si>
  <si>
    <t>CCM IT1</t>
  </si>
  <si>
    <t>CCM IT2</t>
  </si>
  <si>
    <t>CCM IT3</t>
  </si>
  <si>
    <t>CCM IT4</t>
  </si>
  <si>
    <t>CCM IT5</t>
  </si>
  <si>
    <t>CCM IT 6</t>
  </si>
  <si>
    <t>CCM IP1</t>
  </si>
  <si>
    <t>Gros Œuvre</t>
  </si>
  <si>
    <t>Sd Œuvre</t>
  </si>
  <si>
    <t>Bureau</t>
  </si>
  <si>
    <t>TOTAL</t>
  </si>
  <si>
    <t>VALEUR</t>
  </si>
  <si>
    <t>BAREME DES COUTS MOYENS</t>
  </si>
  <si>
    <t>A</t>
  </si>
  <si>
    <t>C</t>
  </si>
  <si>
    <t>D</t>
  </si>
  <si>
    <t>E</t>
  </si>
  <si>
    <t>F</t>
  </si>
  <si>
    <t>G</t>
  </si>
  <si>
    <t>H</t>
  </si>
  <si>
    <t>I</t>
  </si>
  <si>
    <t>CCM IP2</t>
  </si>
  <si>
    <t>CCM IP3</t>
  </si>
  <si>
    <t>CCM IP4</t>
  </si>
  <si>
    <t>BB</t>
  </si>
  <si>
    <t>BAREME</t>
  </si>
  <si>
    <t>MAJO FORF RISQUE TRAJET : X</t>
  </si>
  <si>
    <t>CHARGES : Y</t>
  </si>
  <si>
    <t>COMPENSATION : Z</t>
  </si>
  <si>
    <t>PENIBILITE : Z'</t>
  </si>
  <si>
    <t>MS : B</t>
  </si>
  <si>
    <t>VAL RISK : A</t>
  </si>
  <si>
    <t>DETERMINATION DU TAUX</t>
  </si>
  <si>
    <t>Effectif : E</t>
  </si>
  <si>
    <t>Tx Brut : C =(Ax100/B)</t>
  </si>
  <si>
    <t>Tx Net : D= (C+X)x(1+Y)+(Z+Z')</t>
  </si>
  <si>
    <t>Tx Collectif</t>
  </si>
  <si>
    <r>
      <t xml:space="preserve">Fraction Tx Net : </t>
    </r>
    <r>
      <rPr>
        <b/>
        <sz val="11"/>
        <color theme="1"/>
        <rFont val="Calibri"/>
        <family val="2"/>
        <scheme val="minor"/>
      </rPr>
      <t>G= (E-19)/131</t>
    </r>
  </si>
  <si>
    <t>Fraction Tx Collectif : H = 1-G</t>
  </si>
  <si>
    <t>Taux Mixte Arrondi</t>
  </si>
  <si>
    <t>TX Exercice antérieur</t>
  </si>
  <si>
    <t>Taux Mixte : I= (DxG)+(FxH)</t>
  </si>
  <si>
    <t>Nic Sect°</t>
  </si>
  <si>
    <t>Variation</t>
  </si>
  <si>
    <t>Tx Indiv</t>
  </si>
  <si>
    <t>Cotis sup</t>
  </si>
  <si>
    <t>Cotis compl</t>
  </si>
  <si>
    <t>Ristourne</t>
  </si>
  <si>
    <t>Tx Applicable</t>
  </si>
  <si>
    <t>Date effet</t>
  </si>
  <si>
    <t>Date Notif</t>
  </si>
  <si>
    <t>a saisir</t>
  </si>
  <si>
    <t>à Maj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</si>
</sst>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9C65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</cellStyleXfs>
  <cellXfs count="58">
    <xf numFmtId="0" fontId="0" fillId="0" borderId="0" xfId="0"/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3" borderId="5" xfId="2" applyBorder="1" applyAlignment="1">
      <alignment horizontal="center"/>
    </xf>
    <xf numFmtId="0" fontId="2" fillId="2" borderId="5" xfId="1" applyBorder="1" applyAlignment="1">
      <alignment horizontal="center"/>
    </xf>
    <xf numFmtId="0" fontId="2" fillId="2" borderId="19" xfId="1" applyBorder="1" applyAlignment="1">
      <alignment horizontal="center"/>
    </xf>
    <xf numFmtId="0" fontId="0" fillId="0" borderId="9" xfId="0" applyBorder="1" applyAlignment="1">
      <alignment horizontal="center"/>
    </xf>
    <xf numFmtId="0" fontId="2" fillId="2" borderId="20" xfId="1" applyBorder="1" applyAlignment="1">
      <alignment horizontal="center"/>
    </xf>
    <xf numFmtId="0" fontId="0" fillId="0" borderId="15" xfId="0" applyBorder="1" applyAlignment="1">
      <alignment horizontal="center"/>
    </xf>
    <xf numFmtId="0" fontId="3" fillId="3" borderId="22" xfId="2" applyBorder="1" applyAlignment="1">
      <alignment horizontal="center"/>
    </xf>
    <xf numFmtId="0" fontId="0" fillId="0" borderId="16" xfId="0" applyBorder="1" applyAlignment="1">
      <alignment horizontal="center"/>
    </xf>
    <xf numFmtId="0" fontId="3" fillId="3" borderId="17" xfId="2" applyBorder="1" applyAlignment="1">
      <alignment horizontal="center"/>
    </xf>
    <xf numFmtId="0" fontId="3" fillId="3" borderId="18" xfId="2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1" xfId="0" applyFont="1" applyFill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8" xfId="0" applyBorder="1" applyAlignment="1">
      <alignment horizontal="center"/>
    </xf>
    <xf numFmtId="0" fontId="2" fillId="2" borderId="22" xfId="1" applyBorder="1" applyAlignment="1">
      <alignment horizontal="center"/>
    </xf>
    <xf numFmtId="0" fontId="0" fillId="0" borderId="17" xfId="0" applyBorder="1" applyAlignment="1">
      <alignment horizontal="center"/>
    </xf>
    <xf numFmtId="14" fontId="2" fillId="2" borderId="17" xfId="1" applyNumberFormat="1" applyBorder="1" applyAlignment="1">
      <alignment horizontal="center"/>
    </xf>
    <xf numFmtId="14" fontId="2" fillId="2" borderId="18" xfId="1" applyNumberFormat="1" applyBorder="1" applyAlignment="1">
      <alignment horizontal="center"/>
    </xf>
    <xf numFmtId="0" fontId="2" fillId="2" borderId="0" xfId="1" applyAlignment="1">
      <alignment horizontal="center"/>
    </xf>
    <xf numFmtId="0" fontId="3" fillId="3" borderId="0" xfId="2" applyAlignment="1">
      <alignment horizontal="center"/>
    </xf>
    <xf numFmtId="0" fontId="0" fillId="0" borderId="5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7" xfId="0" applyBorder="1" applyAlignment="1">
      <alignment horizontal="center"/>
    </xf>
    <xf numFmtId="0" fontId="2" fillId="2" borderId="5" xfId="1" applyBorder="1" applyAlignment="1">
      <alignment horizontal="center"/>
    </xf>
    <xf numFmtId="0" fontId="2" fillId="2" borderId="14" xfId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4" fillId="3" borderId="17" xfId="2" applyFont="1" applyBorder="1" applyAlignment="1">
      <alignment horizontal="center"/>
    </xf>
    <xf numFmtId="9" fontId="4" fillId="3" borderId="17" xfId="2" applyNumberFormat="1" applyFont="1" applyBorder="1" applyAlignment="1">
      <alignment horizontal="center"/>
    </xf>
    <xf numFmtId="0" fontId="4" fillId="3" borderId="16" xfId="2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3">
    <cellStyle name="Insatisfaisant" xfId="1" builtinId="27"/>
    <cellStyle name="Neutre" xfId="2" builtinId="2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32"/>
  <sheetViews>
    <sheetView workbookViewId="0">
      <selection activeCell="K11" sqref="K11"/>
    </sheetView>
  </sheetViews>
  <sheetFormatPr baseColWidth="10" defaultRowHeight="15"/>
  <cols>
    <col min="1" max="1" width="10.42578125" style="1" customWidth="1"/>
    <col min="2" max="2" width="9.42578125" style="1" customWidth="1"/>
    <col min="3" max="3" width="11.85546875" style="1" customWidth="1"/>
    <col min="4" max="4" width="14.5703125" style="1" customWidth="1"/>
    <col min="5" max="5" width="15.42578125" style="1" customWidth="1"/>
    <col min="6" max="6" width="13.28515625" style="1" customWidth="1"/>
    <col min="7" max="8" width="11.42578125" style="1"/>
    <col min="9" max="9" width="12.140625" style="1" customWidth="1"/>
    <col min="10" max="10" width="12.5703125" style="1" customWidth="1"/>
    <col min="11" max="11" width="8.140625" style="1" customWidth="1"/>
    <col min="12" max="12" width="7.5703125" customWidth="1"/>
    <col min="13" max="13" width="6.42578125" style="1" customWidth="1"/>
    <col min="14" max="14" width="9.140625" style="1" customWidth="1"/>
    <col min="15" max="16" width="8.7109375" style="1" customWidth="1"/>
    <col min="17" max="18" width="8.28515625" style="1" customWidth="1"/>
    <col min="19" max="19" width="8.140625" style="1" customWidth="1"/>
    <col min="20" max="20" width="8.42578125" style="1" customWidth="1"/>
    <col min="21" max="21" width="8.85546875" style="1" customWidth="1"/>
    <col min="22" max="22" width="8.5703125" style="1" customWidth="1"/>
    <col min="23" max="23" width="8.7109375" style="1" customWidth="1"/>
    <col min="24" max="24" width="10.7109375" style="1" customWidth="1"/>
    <col min="25" max="25" width="10" style="1" customWidth="1"/>
    <col min="26" max="26" width="7.85546875" style="1" customWidth="1"/>
  </cols>
  <sheetData>
    <row r="1" spans="1:26" ht="15.75" thickBot="1">
      <c r="A1" s="52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4"/>
      <c r="O1" s="55" t="s">
        <v>21</v>
      </c>
      <c r="P1" s="56"/>
      <c r="Q1" s="56"/>
      <c r="R1" s="56"/>
      <c r="S1" s="57"/>
    </row>
    <row r="2" spans="1:26" ht="15.75" thickBot="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2" t="s">
        <v>6</v>
      </c>
      <c r="G2" s="42"/>
      <c r="H2" s="42"/>
      <c r="I2" s="42"/>
      <c r="J2" s="42"/>
      <c r="K2" s="43"/>
    </row>
    <row r="3" spans="1:26" ht="15.75" thickBot="1">
      <c r="A3" s="5"/>
      <c r="B3" s="5"/>
      <c r="C3" s="5"/>
      <c r="D3" s="5"/>
      <c r="E3" s="5" t="s">
        <v>33</v>
      </c>
      <c r="F3" s="55"/>
      <c r="G3" s="56"/>
      <c r="H3" s="56"/>
      <c r="I3" s="56"/>
      <c r="J3" s="56"/>
      <c r="K3" s="57"/>
      <c r="M3" s="16" t="s">
        <v>5</v>
      </c>
      <c r="N3" s="17" t="s">
        <v>9</v>
      </c>
      <c r="O3" s="17" t="s">
        <v>10</v>
      </c>
      <c r="P3" s="17" t="s">
        <v>11</v>
      </c>
      <c r="Q3" s="17" t="s">
        <v>12</v>
      </c>
      <c r="R3" s="17" t="s">
        <v>13</v>
      </c>
      <c r="S3" s="17" t="s">
        <v>14</v>
      </c>
      <c r="T3" s="17" t="s">
        <v>15</v>
      </c>
      <c r="U3" s="17" t="s">
        <v>30</v>
      </c>
      <c r="V3" s="17" t="s">
        <v>31</v>
      </c>
      <c r="W3" s="17" t="s">
        <v>32</v>
      </c>
      <c r="X3" s="17" t="s">
        <v>16</v>
      </c>
      <c r="Y3" s="17" t="s">
        <v>17</v>
      </c>
      <c r="Z3" s="18" t="s">
        <v>18</v>
      </c>
    </row>
    <row r="4" spans="1:26" ht="15.75" thickBot="1">
      <c r="M4" s="19" t="s">
        <v>22</v>
      </c>
      <c r="N4" s="6">
        <v>268</v>
      </c>
      <c r="O4" s="6">
        <v>544</v>
      </c>
      <c r="P4" s="6">
        <v>1837</v>
      </c>
      <c r="Q4" s="6">
        <v>5067</v>
      </c>
      <c r="R4" s="6">
        <v>9739</v>
      </c>
      <c r="S4" s="6">
        <v>35254</v>
      </c>
      <c r="T4" s="6">
        <v>2063</v>
      </c>
      <c r="U4" s="6">
        <v>52046</v>
      </c>
      <c r="V4" s="6">
        <v>102248</v>
      </c>
      <c r="W4" s="6">
        <v>480527</v>
      </c>
      <c r="X4" s="6"/>
      <c r="Y4" s="6"/>
      <c r="Z4" s="12"/>
    </row>
    <row r="5" spans="1:26" ht="15.75" thickBot="1">
      <c r="A5" s="52" t="s">
        <v>7</v>
      </c>
      <c r="B5" s="53"/>
      <c r="C5" s="53"/>
      <c r="D5" s="53"/>
      <c r="E5" s="53"/>
      <c r="F5" s="53"/>
      <c r="G5" s="53"/>
      <c r="H5" s="53"/>
      <c r="I5" s="53"/>
      <c r="J5" s="53"/>
      <c r="K5" s="54"/>
      <c r="M5" s="19" t="s">
        <v>33</v>
      </c>
      <c r="N5" s="6">
        <v>342</v>
      </c>
      <c r="O5" s="6">
        <v>489</v>
      </c>
      <c r="P5" s="6">
        <v>1596</v>
      </c>
      <c r="Q5" s="6">
        <v>4463</v>
      </c>
      <c r="R5" s="6">
        <v>8553</v>
      </c>
      <c r="S5" s="6">
        <v>34264</v>
      </c>
      <c r="T5" s="6">
        <v>2172</v>
      </c>
      <c r="U5" s="6"/>
      <c r="V5" s="6"/>
      <c r="W5" s="6"/>
      <c r="X5" s="6">
        <v>97559</v>
      </c>
      <c r="Y5" s="6">
        <v>97261</v>
      </c>
      <c r="Z5" s="12">
        <v>122309</v>
      </c>
    </row>
    <row r="6" spans="1:26" ht="15.75" thickBot="1">
      <c r="A6" s="9" t="s">
        <v>8</v>
      </c>
      <c r="B6" s="2" t="s">
        <v>9</v>
      </c>
      <c r="C6" s="2" t="s">
        <v>10</v>
      </c>
      <c r="D6" s="2" t="s">
        <v>11</v>
      </c>
      <c r="E6" s="2" t="s">
        <v>12</v>
      </c>
      <c r="F6" s="2" t="s">
        <v>13</v>
      </c>
      <c r="G6" s="2" t="s">
        <v>14</v>
      </c>
      <c r="H6" s="2" t="s">
        <v>15</v>
      </c>
      <c r="I6" s="2" t="s">
        <v>16</v>
      </c>
      <c r="J6" s="2" t="s">
        <v>17</v>
      </c>
      <c r="K6" s="3" t="s">
        <v>18</v>
      </c>
      <c r="M6" s="19" t="s">
        <v>4</v>
      </c>
      <c r="N6" s="6">
        <v>342</v>
      </c>
      <c r="O6" s="6">
        <v>489</v>
      </c>
      <c r="P6" s="6">
        <v>1596</v>
      </c>
      <c r="Q6" s="6">
        <v>4463</v>
      </c>
      <c r="R6" s="6">
        <v>8553</v>
      </c>
      <c r="S6" s="6">
        <v>34264</v>
      </c>
      <c r="T6" s="6">
        <v>2172</v>
      </c>
      <c r="U6" s="6">
        <v>50071</v>
      </c>
      <c r="V6" s="6">
        <v>95156</v>
      </c>
      <c r="W6" s="6">
        <v>402459</v>
      </c>
      <c r="X6" s="6"/>
      <c r="Y6" s="6"/>
      <c r="Z6" s="12"/>
    </row>
    <row r="7" spans="1:26">
      <c r="A7" s="8">
        <v>2011</v>
      </c>
      <c r="B7" s="8">
        <v>1</v>
      </c>
      <c r="C7" s="8"/>
      <c r="D7" s="8"/>
      <c r="E7" s="8"/>
      <c r="F7" s="8"/>
      <c r="G7" s="8"/>
      <c r="H7" s="8"/>
      <c r="I7" s="8"/>
      <c r="J7" s="8"/>
      <c r="K7" s="8"/>
      <c r="M7" s="20" t="s">
        <v>23</v>
      </c>
      <c r="N7" s="6">
        <v>303</v>
      </c>
      <c r="O7" s="6">
        <v>584</v>
      </c>
      <c r="P7" s="6">
        <v>1765</v>
      </c>
      <c r="Q7" s="6">
        <v>4692</v>
      </c>
      <c r="R7" s="6">
        <v>8723</v>
      </c>
      <c r="S7" s="6">
        <v>31311</v>
      </c>
      <c r="T7" s="6">
        <v>2159</v>
      </c>
      <c r="U7" s="6">
        <v>49943</v>
      </c>
      <c r="V7" s="6">
        <v>97925</v>
      </c>
      <c r="W7" s="6">
        <v>414629</v>
      </c>
      <c r="X7" s="6"/>
      <c r="Y7" s="6"/>
      <c r="Z7" s="12"/>
    </row>
    <row r="8" spans="1:26">
      <c r="A8" s="7">
        <v>2012</v>
      </c>
      <c r="B8" s="7">
        <v>0</v>
      </c>
      <c r="C8" s="7"/>
      <c r="D8" s="7"/>
      <c r="E8" s="7"/>
      <c r="F8" s="7"/>
      <c r="G8" s="7"/>
      <c r="H8" s="7"/>
      <c r="I8" s="7"/>
      <c r="J8" s="7"/>
      <c r="K8" s="7"/>
      <c r="M8" s="19" t="s">
        <v>24</v>
      </c>
      <c r="N8" s="6">
        <v>362</v>
      </c>
      <c r="O8" s="6">
        <v>446</v>
      </c>
      <c r="P8" s="6">
        <v>1431</v>
      </c>
      <c r="Q8" s="6">
        <v>4009</v>
      </c>
      <c r="R8" s="6">
        <v>7472</v>
      </c>
      <c r="S8" s="6">
        <v>26912</v>
      </c>
      <c r="T8" s="6">
        <v>2088</v>
      </c>
      <c r="U8" s="6">
        <v>43918</v>
      </c>
      <c r="V8" s="6">
        <v>83936</v>
      </c>
      <c r="W8" s="6">
        <v>344274</v>
      </c>
      <c r="X8" s="6"/>
      <c r="Y8" s="6"/>
      <c r="Z8" s="12"/>
    </row>
    <row r="9" spans="1:26" ht="15.75" thickBot="1">
      <c r="A9" s="10">
        <v>2013</v>
      </c>
      <c r="B9" s="10">
        <v>2</v>
      </c>
      <c r="C9" s="10">
        <v>1</v>
      </c>
      <c r="D9" s="10"/>
      <c r="E9" s="10"/>
      <c r="F9" s="10"/>
      <c r="G9" s="10"/>
      <c r="H9" s="10"/>
      <c r="I9" s="10"/>
      <c r="J9" s="10"/>
      <c r="K9" s="10"/>
      <c r="M9" s="19" t="s">
        <v>25</v>
      </c>
      <c r="N9" s="6">
        <v>382</v>
      </c>
      <c r="O9" s="6">
        <v>569</v>
      </c>
      <c r="P9" s="6">
        <v>1891</v>
      </c>
      <c r="Q9" s="6">
        <v>5216</v>
      </c>
      <c r="R9" s="6">
        <v>9668</v>
      </c>
      <c r="S9" s="6">
        <v>33993</v>
      </c>
      <c r="T9" s="6">
        <v>2117</v>
      </c>
      <c r="U9" s="6">
        <v>50345</v>
      </c>
      <c r="V9" s="6">
        <v>100223</v>
      </c>
      <c r="W9" s="6">
        <v>538610</v>
      </c>
      <c r="X9" s="6"/>
      <c r="Y9" s="6"/>
      <c r="Z9" s="12"/>
    </row>
    <row r="10" spans="1:26" ht="15.75" thickBot="1">
      <c r="A10" s="22" t="s">
        <v>19</v>
      </c>
      <c r="B10" s="5">
        <f>SUM(B7:B9)</f>
        <v>3</v>
      </c>
      <c r="C10" s="5">
        <f t="shared" ref="C10:K10" si="0">SUM(C7:C9)</f>
        <v>1</v>
      </c>
      <c r="D10" s="5">
        <f t="shared" si="0"/>
        <v>0</v>
      </c>
      <c r="E10" s="5">
        <f t="shared" si="0"/>
        <v>0</v>
      </c>
      <c r="F10" s="5">
        <f t="shared" si="0"/>
        <v>0</v>
      </c>
      <c r="G10" s="5">
        <f t="shared" si="0"/>
        <v>0</v>
      </c>
      <c r="H10" s="5">
        <f t="shared" si="0"/>
        <v>0</v>
      </c>
      <c r="I10" s="5">
        <f t="shared" si="0"/>
        <v>0</v>
      </c>
      <c r="J10" s="5">
        <f t="shared" si="0"/>
        <v>0</v>
      </c>
      <c r="K10" s="5">
        <f t="shared" si="0"/>
        <v>0</v>
      </c>
      <c r="M10" s="19" t="s">
        <v>26</v>
      </c>
      <c r="N10" s="6">
        <v>392</v>
      </c>
      <c r="O10" s="6">
        <v>526</v>
      </c>
      <c r="P10" s="6">
        <v>1766</v>
      </c>
      <c r="Q10" s="6">
        <v>4666</v>
      </c>
      <c r="R10" s="6">
        <v>9002</v>
      </c>
      <c r="S10" s="6">
        <v>32737</v>
      </c>
      <c r="T10" s="6">
        <v>2077</v>
      </c>
      <c r="U10" s="6">
        <v>48438</v>
      </c>
      <c r="V10" s="6">
        <v>93613</v>
      </c>
      <c r="W10" s="6">
        <v>448545</v>
      </c>
      <c r="X10" s="6"/>
      <c r="Y10" s="6"/>
      <c r="Z10" s="12"/>
    </row>
    <row r="11" spans="1:26" ht="15.75" thickBot="1">
      <c r="A11" s="5" t="s">
        <v>34</v>
      </c>
      <c r="B11" s="5">
        <f t="shared" ref="B11:H11" si="1">N5</f>
        <v>342</v>
      </c>
      <c r="C11" s="5">
        <f t="shared" si="1"/>
        <v>489</v>
      </c>
      <c r="D11" s="5">
        <f t="shared" si="1"/>
        <v>1596</v>
      </c>
      <c r="E11" s="5">
        <f t="shared" si="1"/>
        <v>4463</v>
      </c>
      <c r="F11" s="5">
        <f t="shared" si="1"/>
        <v>8553</v>
      </c>
      <c r="G11" s="5">
        <f t="shared" si="1"/>
        <v>34264</v>
      </c>
      <c r="H11" s="5">
        <f t="shared" si="1"/>
        <v>2172</v>
      </c>
      <c r="I11" s="5">
        <f>X5</f>
        <v>97559</v>
      </c>
      <c r="J11" s="5">
        <f>Y5</f>
        <v>97261</v>
      </c>
      <c r="K11" s="5">
        <f>Z5</f>
        <v>122309</v>
      </c>
      <c r="M11" s="19" t="s">
        <v>27</v>
      </c>
      <c r="N11" s="6">
        <v>305</v>
      </c>
      <c r="O11" s="6">
        <v>510</v>
      </c>
      <c r="P11" s="6">
        <v>1593</v>
      </c>
      <c r="Q11" s="6">
        <v>4497</v>
      </c>
      <c r="R11" s="6">
        <v>8530</v>
      </c>
      <c r="S11" s="6">
        <v>30435</v>
      </c>
      <c r="T11" s="6">
        <v>2093</v>
      </c>
      <c r="U11" s="6">
        <v>47536</v>
      </c>
      <c r="V11" s="6">
        <v>92684</v>
      </c>
      <c r="W11" s="6">
        <v>415735</v>
      </c>
      <c r="X11" s="6"/>
      <c r="Y11" s="6"/>
      <c r="Z11" s="12"/>
    </row>
    <row r="12" spans="1:26" ht="15.75" thickBot="1">
      <c r="A12" s="5" t="s">
        <v>20</v>
      </c>
      <c r="B12" s="5">
        <f>B10*B11</f>
        <v>1026</v>
      </c>
      <c r="C12" s="5">
        <f t="shared" ref="C12:K12" si="2">C10*C11</f>
        <v>489</v>
      </c>
      <c r="D12" s="5">
        <f t="shared" si="2"/>
        <v>0</v>
      </c>
      <c r="E12" s="5">
        <f t="shared" si="2"/>
        <v>0</v>
      </c>
      <c r="F12" s="5">
        <f t="shared" si="2"/>
        <v>0</v>
      </c>
      <c r="G12" s="5">
        <f t="shared" si="2"/>
        <v>0</v>
      </c>
      <c r="H12" s="5">
        <f t="shared" si="2"/>
        <v>0</v>
      </c>
      <c r="I12" s="5">
        <f t="shared" si="2"/>
        <v>0</v>
      </c>
      <c r="J12" s="5">
        <f t="shared" si="2"/>
        <v>0</v>
      </c>
      <c r="K12" s="5">
        <f t="shared" si="2"/>
        <v>0</v>
      </c>
      <c r="M12" s="19" t="s">
        <v>28</v>
      </c>
      <c r="N12" s="6">
        <v>130</v>
      </c>
      <c r="O12" s="6">
        <v>393</v>
      </c>
      <c r="P12" s="6">
        <v>1289</v>
      </c>
      <c r="Q12" s="6">
        <v>4058</v>
      </c>
      <c r="R12" s="6">
        <v>7739</v>
      </c>
      <c r="S12" s="6">
        <v>28295</v>
      </c>
      <c r="T12" s="6">
        <v>2014</v>
      </c>
      <c r="U12" s="6">
        <v>46391</v>
      </c>
      <c r="V12" s="6">
        <v>92232</v>
      </c>
      <c r="W12" s="6">
        <v>452817</v>
      </c>
      <c r="X12" s="6"/>
      <c r="Y12" s="6"/>
      <c r="Z12" s="12"/>
    </row>
    <row r="13" spans="1:26" ht="15.75" thickBot="1">
      <c r="M13" s="21" t="s">
        <v>29</v>
      </c>
      <c r="N13" s="14">
        <v>235</v>
      </c>
      <c r="O13" s="14">
        <v>412</v>
      </c>
      <c r="P13" s="14">
        <v>1320</v>
      </c>
      <c r="Q13" s="14">
        <v>3610</v>
      </c>
      <c r="R13" s="14">
        <v>6723</v>
      </c>
      <c r="S13" s="14">
        <v>24942</v>
      </c>
      <c r="T13" s="14">
        <v>2098</v>
      </c>
      <c r="U13" s="14">
        <v>42343</v>
      </c>
      <c r="V13" s="14">
        <v>81159</v>
      </c>
      <c r="W13" s="14">
        <v>318913</v>
      </c>
      <c r="X13" s="14"/>
      <c r="Y13" s="14"/>
      <c r="Z13" s="15"/>
    </row>
    <row r="14" spans="1:26">
      <c r="A14" s="46" t="s">
        <v>35</v>
      </c>
      <c r="B14" s="37"/>
      <c r="C14" s="37"/>
      <c r="D14" s="37" t="s">
        <v>36</v>
      </c>
      <c r="E14" s="37"/>
      <c r="F14" s="37" t="s">
        <v>37</v>
      </c>
      <c r="G14" s="37"/>
      <c r="H14" s="37" t="s">
        <v>38</v>
      </c>
      <c r="I14" s="37"/>
      <c r="J14" s="37"/>
      <c r="K14" s="51"/>
    </row>
    <row r="15" spans="1:26" ht="15.75" thickBot="1">
      <c r="A15" s="50">
        <v>0.25</v>
      </c>
      <c r="B15" s="48"/>
      <c r="C15" s="48"/>
      <c r="D15" s="49">
        <v>0.55000000000000004</v>
      </c>
      <c r="E15" s="49"/>
      <c r="F15" s="48">
        <v>0.61</v>
      </c>
      <c r="G15" s="48"/>
      <c r="H15" s="48">
        <v>0</v>
      </c>
      <c r="I15" s="48"/>
      <c r="J15" s="38"/>
      <c r="K15" s="47"/>
    </row>
    <row r="16" spans="1:26" ht="15.75" thickBot="1"/>
    <row r="17" spans="1:11" ht="15.75" thickBot="1">
      <c r="A17" s="23" t="s">
        <v>8</v>
      </c>
      <c r="B17" s="24" t="s">
        <v>39</v>
      </c>
      <c r="C17" s="25" t="s">
        <v>40</v>
      </c>
      <c r="E17" s="41" t="s">
        <v>41</v>
      </c>
      <c r="F17" s="42"/>
      <c r="G17" s="42"/>
      <c r="H17" s="42"/>
      <c r="I17" s="42"/>
      <c r="J17" s="42"/>
      <c r="K17" s="43"/>
    </row>
    <row r="18" spans="1:11" ht="26.25" customHeight="1">
      <c r="A18" s="8">
        <v>2011</v>
      </c>
      <c r="B18" s="8">
        <v>562119</v>
      </c>
      <c r="C18" s="27">
        <f>(B7*$B$11)+(C7*$C$11)+(D7*$D$11)+(E7*$E$11)+(F7*$F$11)+(G7*$G$11)+(H7*$H$11)+(I7*$I$11)+(J7*$J$11)+(K7*$K$11)</f>
        <v>342</v>
      </c>
      <c r="E18" s="46" t="s">
        <v>42</v>
      </c>
      <c r="F18" s="37"/>
      <c r="G18" s="40">
        <v>29</v>
      </c>
      <c r="H18" s="40"/>
      <c r="I18" s="37" t="s">
        <v>50</v>
      </c>
      <c r="J18" s="37"/>
      <c r="K18" s="11">
        <f>ROUND((G20*G22)+(G21*G23),4)</f>
        <v>7.5681000000000003</v>
      </c>
    </row>
    <row r="19" spans="1:11" ht="22.5" customHeight="1">
      <c r="A19" s="7">
        <v>2012</v>
      </c>
      <c r="B19" s="7">
        <v>782055</v>
      </c>
      <c r="C19" s="27">
        <f t="shared" ref="C19:C20" si="3">(B8*$B$11)+(C8*$C$11)+(D8*$D$11)+(E8*$E$11)+(F8*$F$11)+(G8*$G$11)+(H8*$H$11)+(I8*$I$11)+(J8*$J$11)+(K8*$K$11)</f>
        <v>0</v>
      </c>
      <c r="E19" s="45" t="s">
        <v>43</v>
      </c>
      <c r="F19" s="36"/>
      <c r="G19" s="36">
        <f>ROUND(C21*100/B21,4)</f>
        <v>6.7100000000000007E-2</v>
      </c>
      <c r="H19" s="36"/>
      <c r="I19" s="36" t="s">
        <v>48</v>
      </c>
      <c r="J19" s="36"/>
      <c r="K19" s="28">
        <f>ROUND(K18,2)</f>
        <v>7.57</v>
      </c>
    </row>
    <row r="20" spans="1:11" ht="22.5" customHeight="1">
      <c r="A20" s="7">
        <v>2013</v>
      </c>
      <c r="B20" s="7">
        <v>914292</v>
      </c>
      <c r="C20" s="27">
        <f t="shared" si="3"/>
        <v>1173</v>
      </c>
      <c r="E20" s="45" t="s">
        <v>44</v>
      </c>
      <c r="F20" s="36"/>
      <c r="G20" s="36">
        <f>ROUND(((G19+A15)*(1+D15))+(F15+H15),4)</f>
        <v>1.1014999999999999</v>
      </c>
      <c r="H20" s="36"/>
      <c r="I20" s="36" t="s">
        <v>49</v>
      </c>
      <c r="J20" s="36"/>
      <c r="K20" s="30">
        <v>8.35</v>
      </c>
    </row>
    <row r="21" spans="1:11" ht="22.5" customHeight="1">
      <c r="A21" s="26" t="s">
        <v>19</v>
      </c>
      <c r="B21" s="26">
        <f>SUM(B18:B20)</f>
        <v>2258466</v>
      </c>
      <c r="C21" s="26">
        <f t="shared" ref="C21" si="4">SUM(C18:C20)</f>
        <v>1515</v>
      </c>
      <c r="E21" s="45" t="s">
        <v>45</v>
      </c>
      <c r="F21" s="36"/>
      <c r="G21" s="39">
        <v>8.1</v>
      </c>
      <c r="H21" s="39"/>
      <c r="I21" s="36"/>
      <c r="J21" s="36"/>
      <c r="K21" s="28"/>
    </row>
    <row r="22" spans="1:11" ht="22.5" customHeight="1">
      <c r="E22" s="45" t="s">
        <v>46</v>
      </c>
      <c r="F22" s="36"/>
      <c r="G22" s="36">
        <f>ROUND((G18-19)/131,3)</f>
        <v>7.5999999999999998E-2</v>
      </c>
      <c r="H22" s="36"/>
      <c r="I22" s="36"/>
      <c r="J22" s="36"/>
      <c r="K22" s="28"/>
    </row>
    <row r="23" spans="1:11" ht="22.5" customHeight="1" thickBot="1">
      <c r="E23" s="44" t="s">
        <v>47</v>
      </c>
      <c r="F23" s="38"/>
      <c r="G23" s="38">
        <f>1-G22</f>
        <v>0.92400000000000004</v>
      </c>
      <c r="H23" s="38"/>
      <c r="I23" s="38" t="s">
        <v>52</v>
      </c>
      <c r="J23" s="38"/>
      <c r="K23" s="29">
        <f>ROUND((((K19-K20)/K19)*100),2)</f>
        <v>-10.3</v>
      </c>
    </row>
    <row r="25" spans="1:11" ht="15.75" thickBot="1"/>
    <row r="26" spans="1:11">
      <c r="A26" s="16" t="s">
        <v>51</v>
      </c>
      <c r="B26" s="17" t="s">
        <v>53</v>
      </c>
      <c r="C26" s="17" t="s">
        <v>54</v>
      </c>
      <c r="D26" s="17" t="s">
        <v>55</v>
      </c>
      <c r="E26" s="17" t="s">
        <v>56</v>
      </c>
      <c r="F26" s="17" t="s">
        <v>57</v>
      </c>
      <c r="G26" s="17" t="s">
        <v>58</v>
      </c>
      <c r="H26" s="18" t="s">
        <v>59</v>
      </c>
    </row>
    <row r="27" spans="1:11" ht="15.75" thickBot="1">
      <c r="A27" s="13"/>
      <c r="B27" s="31">
        <f>K19</f>
        <v>7.57</v>
      </c>
      <c r="C27" s="31">
        <v>0</v>
      </c>
      <c r="D27" s="31">
        <v>0</v>
      </c>
      <c r="E27" s="31">
        <v>0</v>
      </c>
      <c r="F27" s="31">
        <f>SUM(B27:E27)</f>
        <v>7.57</v>
      </c>
      <c r="G27" s="32">
        <v>42005</v>
      </c>
      <c r="H27" s="33">
        <v>42004</v>
      </c>
    </row>
    <row r="31" spans="1:11">
      <c r="A31" s="34" t="s">
        <v>60</v>
      </c>
    </row>
    <row r="32" spans="1:11">
      <c r="A32" s="35" t="s">
        <v>61</v>
      </c>
    </row>
  </sheetData>
  <mergeCells count="34">
    <mergeCell ref="A1:K1"/>
    <mergeCell ref="F2:K2"/>
    <mergeCell ref="F3:K3"/>
    <mergeCell ref="A5:K5"/>
    <mergeCell ref="O1:S1"/>
    <mergeCell ref="J14:K14"/>
    <mergeCell ref="H14:I14"/>
    <mergeCell ref="F14:G14"/>
    <mergeCell ref="D14:E14"/>
    <mergeCell ref="A14:C14"/>
    <mergeCell ref="J15:K15"/>
    <mergeCell ref="H15:I15"/>
    <mergeCell ref="F15:G15"/>
    <mergeCell ref="D15:E15"/>
    <mergeCell ref="A15:C15"/>
    <mergeCell ref="E17:K17"/>
    <mergeCell ref="E23:F23"/>
    <mergeCell ref="E22:F22"/>
    <mergeCell ref="E21:F21"/>
    <mergeCell ref="E20:F20"/>
    <mergeCell ref="E19:F19"/>
    <mergeCell ref="E18:F18"/>
    <mergeCell ref="I23:J23"/>
    <mergeCell ref="I22:J22"/>
    <mergeCell ref="I21:J21"/>
    <mergeCell ref="I20:J20"/>
    <mergeCell ref="I19:J19"/>
    <mergeCell ref="I18:J18"/>
    <mergeCell ref="G23:H23"/>
    <mergeCell ref="G22:H22"/>
    <mergeCell ref="G21:H21"/>
    <mergeCell ref="G20:H20"/>
    <mergeCell ref="G19:H19"/>
    <mergeCell ref="G18:H18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4"/>
  <sheetViews>
    <sheetView tabSelected="1" zoomScale="75" zoomScaleNormal="75" workbookViewId="0">
      <selection activeCell="K23" sqref="K23"/>
    </sheetView>
  </sheetViews>
  <sheetFormatPr baseColWidth="10" defaultRowHeight="15"/>
  <cols>
    <col min="1" max="1" width="10.42578125" style="1" customWidth="1"/>
    <col min="2" max="2" width="9.42578125" style="1" customWidth="1"/>
    <col min="3" max="3" width="11.85546875" style="1" customWidth="1"/>
    <col min="4" max="4" width="14.5703125" style="1" customWidth="1"/>
    <col min="5" max="5" width="15.42578125" style="1" customWidth="1"/>
    <col min="6" max="6" width="13.28515625" style="1" customWidth="1"/>
    <col min="7" max="8" width="12" style="1" bestFit="1" customWidth="1"/>
    <col min="9" max="9" width="12.140625" style="1" customWidth="1"/>
    <col min="10" max="10" width="12.5703125" style="1" customWidth="1"/>
    <col min="11" max="11" width="8.140625" style="1" customWidth="1"/>
    <col min="12" max="12" width="7.5703125" customWidth="1"/>
    <col min="13" max="13" width="6.42578125" style="1" customWidth="1"/>
    <col min="14" max="14" width="9.140625" style="1" customWidth="1"/>
    <col min="15" max="16" width="8.7109375" style="1" customWidth="1"/>
    <col min="17" max="18" width="8.28515625" style="1" customWidth="1"/>
    <col min="19" max="19" width="8.140625" style="1" customWidth="1"/>
    <col min="20" max="20" width="8.42578125" style="1" customWidth="1"/>
    <col min="21" max="21" width="8.85546875" style="1" customWidth="1"/>
    <col min="22" max="22" width="8.5703125" style="1" customWidth="1"/>
    <col min="23" max="23" width="8.7109375" style="1" customWidth="1"/>
    <col min="24" max="24" width="10.7109375" style="1" customWidth="1"/>
    <col min="25" max="25" width="10" style="1" customWidth="1"/>
    <col min="26" max="26" width="7.85546875" style="1" customWidth="1"/>
  </cols>
  <sheetData>
    <row r="1" spans="1:26" ht="15.75" thickBot="1">
      <c r="A1" s="52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4"/>
      <c r="M1"/>
      <c r="N1"/>
      <c r="O1"/>
      <c r="P1"/>
      <c r="Q1"/>
      <c r="R1"/>
      <c r="S1"/>
      <c r="T1"/>
      <c r="U1"/>
      <c r="V1"/>
      <c r="W1"/>
      <c r="X1"/>
      <c r="Y1"/>
      <c r="Z1"/>
    </row>
    <row r="2" spans="1:26" ht="15.75" thickBot="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2" t="s">
        <v>6</v>
      </c>
      <c r="G2" s="42"/>
      <c r="H2" s="42"/>
      <c r="I2" s="42"/>
      <c r="J2" s="42"/>
      <c r="K2" s="43"/>
      <c r="M2"/>
      <c r="N2"/>
      <c r="O2"/>
      <c r="P2"/>
      <c r="Q2"/>
      <c r="R2"/>
      <c r="S2"/>
      <c r="T2"/>
      <c r="U2"/>
      <c r="V2"/>
      <c r="W2"/>
      <c r="X2"/>
      <c r="Y2"/>
      <c r="Z2"/>
    </row>
    <row r="3" spans="1:26" ht="15.75" thickBot="1">
      <c r="A3" s="5"/>
      <c r="B3" s="5"/>
      <c r="C3" s="5"/>
      <c r="D3" s="5"/>
      <c r="E3" s="5"/>
      <c r="F3" s="55"/>
      <c r="G3" s="56"/>
      <c r="H3" s="56"/>
      <c r="I3" s="56"/>
      <c r="J3" s="56"/>
      <c r="K3" s="57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 ht="15.75" thickBot="1"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 ht="15.75" thickBot="1">
      <c r="A5" s="52" t="s">
        <v>7</v>
      </c>
      <c r="B5" s="53"/>
      <c r="C5" s="53"/>
      <c r="D5" s="53"/>
      <c r="E5" s="53"/>
      <c r="F5" s="53"/>
      <c r="G5" s="53"/>
      <c r="H5" s="53"/>
      <c r="I5" s="53"/>
      <c r="J5" s="53"/>
      <c r="K5" s="54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 ht="15.75" thickBot="1">
      <c r="A6" s="9" t="s">
        <v>8</v>
      </c>
      <c r="B6" s="2" t="s">
        <v>9</v>
      </c>
      <c r="C6" s="2" t="s">
        <v>10</v>
      </c>
      <c r="D6" s="2" t="s">
        <v>11</v>
      </c>
      <c r="E6" s="2" t="s">
        <v>12</v>
      </c>
      <c r="F6" s="2" t="s">
        <v>13</v>
      </c>
      <c r="G6" s="2" t="s">
        <v>14</v>
      </c>
      <c r="H6" s="2" t="s">
        <v>15</v>
      </c>
      <c r="I6" s="2" t="s">
        <v>30</v>
      </c>
      <c r="J6" s="2" t="s">
        <v>31</v>
      </c>
      <c r="K6" s="2" t="s">
        <v>32</v>
      </c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>
      <c r="A7" s="8">
        <v>2011</v>
      </c>
      <c r="B7" s="8">
        <v>1</v>
      </c>
      <c r="C7" s="8"/>
      <c r="D7" s="8"/>
      <c r="E7" s="8"/>
      <c r="F7" s="8"/>
      <c r="G7" s="8"/>
      <c r="H7" s="8"/>
      <c r="I7" s="8"/>
      <c r="J7" s="8"/>
      <c r="K7" s="8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s="7">
        <v>2012</v>
      </c>
      <c r="B8" s="7">
        <v>0</v>
      </c>
      <c r="C8" s="7"/>
      <c r="D8" s="7"/>
      <c r="E8" s="7"/>
      <c r="F8" s="7"/>
      <c r="G8" s="7"/>
      <c r="H8" s="7"/>
      <c r="I8" s="7"/>
      <c r="J8" s="7"/>
      <c r="K8" s="7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5.75" thickBot="1">
      <c r="A9" s="10">
        <v>2013</v>
      </c>
      <c r="B9" s="10">
        <v>2</v>
      </c>
      <c r="C9" s="10">
        <v>1</v>
      </c>
      <c r="D9" s="10"/>
      <c r="E9" s="10"/>
      <c r="F9" s="10"/>
      <c r="G9" s="10"/>
      <c r="H9" s="10"/>
      <c r="I9" s="10"/>
      <c r="J9" s="10"/>
      <c r="K9" s="10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5.75" thickBot="1">
      <c r="A10" s="22" t="s">
        <v>19</v>
      </c>
      <c r="B10" s="5">
        <f>SUM(B7:B9)</f>
        <v>3</v>
      </c>
      <c r="C10" s="5">
        <f t="shared" ref="C10:K10" si="0">SUM(C7:C9)</f>
        <v>1</v>
      </c>
      <c r="D10" s="5">
        <f t="shared" si="0"/>
        <v>0</v>
      </c>
      <c r="E10" s="5">
        <f t="shared" si="0"/>
        <v>0</v>
      </c>
      <c r="F10" s="5">
        <f t="shared" si="0"/>
        <v>0</v>
      </c>
      <c r="G10" s="5">
        <f t="shared" si="0"/>
        <v>0</v>
      </c>
      <c r="H10" s="5">
        <f t="shared" si="0"/>
        <v>0</v>
      </c>
      <c r="I10" s="5">
        <f t="shared" si="0"/>
        <v>0</v>
      </c>
      <c r="J10" s="5">
        <f t="shared" si="0"/>
        <v>0</v>
      </c>
      <c r="K10" s="5">
        <f t="shared" si="0"/>
        <v>0</v>
      </c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5.75" thickBot="1">
      <c r="A11" s="5" t="s">
        <v>34</v>
      </c>
      <c r="B11" s="5" t="e">
        <f>HLOOKUP(A35,B34,B35,TRUE)</f>
        <v>#N/A</v>
      </c>
      <c r="C11" s="5">
        <v>489</v>
      </c>
      <c r="D11" s="5"/>
      <c r="E11" s="5"/>
      <c r="F11" s="5"/>
      <c r="G11" s="5"/>
      <c r="H11" s="5"/>
      <c r="I11" s="5"/>
      <c r="J11" s="5"/>
      <c r="K11" s="5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5.75" thickBot="1">
      <c r="A12" s="5" t="s">
        <v>20</v>
      </c>
      <c r="B12" s="5" t="e">
        <f>B10*B11</f>
        <v>#N/A</v>
      </c>
      <c r="C12" s="5">
        <f t="shared" ref="C12:K12" si="1">C10*C11</f>
        <v>489</v>
      </c>
      <c r="D12" s="5">
        <f t="shared" si="1"/>
        <v>0</v>
      </c>
      <c r="E12" s="5">
        <f t="shared" si="1"/>
        <v>0</v>
      </c>
      <c r="F12" s="5">
        <f t="shared" si="1"/>
        <v>0</v>
      </c>
      <c r="G12" s="5">
        <f t="shared" si="1"/>
        <v>0</v>
      </c>
      <c r="H12" s="5">
        <f t="shared" si="1"/>
        <v>0</v>
      </c>
      <c r="I12" s="5">
        <f t="shared" si="1"/>
        <v>0</v>
      </c>
      <c r="J12" s="5">
        <f t="shared" si="1"/>
        <v>0</v>
      </c>
      <c r="K12" s="5">
        <f t="shared" si="1"/>
        <v>0</v>
      </c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5.75" thickBot="1"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s="46" t="s">
        <v>35</v>
      </c>
      <c r="B14" s="37"/>
      <c r="C14" s="37"/>
      <c r="D14" s="37" t="s">
        <v>36</v>
      </c>
      <c r="E14" s="37"/>
      <c r="F14" s="37" t="s">
        <v>37</v>
      </c>
      <c r="G14" s="37"/>
      <c r="H14" s="37" t="s">
        <v>38</v>
      </c>
      <c r="I14" s="37"/>
      <c r="J14" s="37"/>
      <c r="K14" s="51"/>
    </row>
    <row r="15" spans="1:26" ht="15.75" thickBot="1">
      <c r="A15" s="50">
        <v>0.25</v>
      </c>
      <c r="B15" s="48"/>
      <c r="C15" s="48"/>
      <c r="D15" s="49">
        <v>0.55000000000000004</v>
      </c>
      <c r="E15" s="49"/>
      <c r="F15" s="48">
        <v>0.61</v>
      </c>
      <c r="G15" s="48"/>
      <c r="H15" s="48">
        <v>0</v>
      </c>
      <c r="I15" s="48"/>
      <c r="J15" s="38"/>
      <c r="K15" s="47"/>
    </row>
    <row r="16" spans="1:26" ht="15.75" thickBot="1"/>
    <row r="17" spans="1:12" ht="15.75" thickBot="1">
      <c r="A17" s="23" t="s">
        <v>8</v>
      </c>
      <c r="B17" s="24" t="s">
        <v>39</v>
      </c>
      <c r="C17" s="25" t="s">
        <v>40</v>
      </c>
      <c r="E17" s="41" t="s">
        <v>41</v>
      </c>
      <c r="F17" s="42"/>
      <c r="G17" s="42"/>
      <c r="H17" s="42"/>
      <c r="I17" s="42"/>
      <c r="J17" s="42"/>
      <c r="K17" s="43"/>
    </row>
    <row r="18" spans="1:12" ht="26.25" customHeight="1">
      <c r="A18" s="8">
        <v>2011</v>
      </c>
      <c r="B18" s="8">
        <v>562119</v>
      </c>
      <c r="C18" s="27" t="e">
        <f>(B7*$B$11)+(C7*$C$11)+(D7*$D$11)+(E7*$E$11)+(F7*$F$11)+(G7*$G$11)+(H7*$H$11)+(I7*$I$11)+(J7*$J$11)+(K7*$K$11)</f>
        <v>#N/A</v>
      </c>
      <c r="E18" s="46" t="s">
        <v>42</v>
      </c>
      <c r="F18" s="37"/>
      <c r="G18" s="40">
        <v>29</v>
      </c>
      <c r="H18" s="40"/>
      <c r="I18" s="37" t="s">
        <v>50</v>
      </c>
      <c r="J18" s="37"/>
      <c r="K18" s="11" t="e">
        <f>ROUND((G20*G22)+(G21*G23),4)</f>
        <v>#N/A</v>
      </c>
    </row>
    <row r="19" spans="1:12" ht="22.5" customHeight="1">
      <c r="A19" s="7">
        <v>2012</v>
      </c>
      <c r="B19" s="7">
        <v>782055</v>
      </c>
      <c r="C19" s="27" t="e">
        <f t="shared" ref="C19:C20" si="2">(B8*$B$11)+(C8*$C$11)+(D8*$D$11)+(E8*$E$11)+(F8*$F$11)+(G8*$G$11)+(H8*$H$11)+(I8*$I$11)+(J8*$J$11)+(K8*$K$11)</f>
        <v>#N/A</v>
      </c>
      <c r="E19" s="45" t="s">
        <v>43</v>
      </c>
      <c r="F19" s="36"/>
      <c r="G19" s="36" t="e">
        <f>ROUND(C21*100/B21,4)</f>
        <v>#N/A</v>
      </c>
      <c r="H19" s="36"/>
      <c r="I19" s="36" t="s">
        <v>48</v>
      </c>
      <c r="J19" s="36"/>
      <c r="K19" s="28" t="e">
        <f>ROUND(K18,2)</f>
        <v>#N/A</v>
      </c>
    </row>
    <row r="20" spans="1:12" ht="22.5" customHeight="1">
      <c r="A20" s="7">
        <v>2013</v>
      </c>
      <c r="B20" s="7">
        <v>914292</v>
      </c>
      <c r="C20" s="27" t="e">
        <f t="shared" si="2"/>
        <v>#N/A</v>
      </c>
      <c r="E20" s="45" t="s">
        <v>44</v>
      </c>
      <c r="F20" s="36"/>
      <c r="G20" s="36" t="e">
        <f>ROUND(((G19+A15)*(1+D15))+(F15+H15),4)</f>
        <v>#N/A</v>
      </c>
      <c r="H20" s="36"/>
      <c r="I20" s="36" t="s">
        <v>49</v>
      </c>
      <c r="J20" s="36"/>
      <c r="K20" s="30">
        <v>8.35</v>
      </c>
    </row>
    <row r="21" spans="1:12" ht="22.5" customHeight="1">
      <c r="A21" s="26" t="s">
        <v>19</v>
      </c>
      <c r="B21" s="26">
        <f>SUM(B18:B20)</f>
        <v>2258466</v>
      </c>
      <c r="C21" s="26" t="e">
        <f t="shared" ref="C21" si="3">SUM(C18:C20)</f>
        <v>#N/A</v>
      </c>
      <c r="E21" s="45" t="s">
        <v>45</v>
      </c>
      <c r="F21" s="36"/>
      <c r="G21" s="39">
        <v>8.1</v>
      </c>
      <c r="H21" s="39"/>
      <c r="I21" s="36"/>
      <c r="J21" s="36"/>
      <c r="K21" s="28"/>
    </row>
    <row r="22" spans="1:12" ht="22.5" customHeight="1">
      <c r="E22" s="45" t="s">
        <v>46</v>
      </c>
      <c r="F22" s="36"/>
      <c r="G22" s="36">
        <f>ROUND((G18-19)/131,3)</f>
        <v>7.5999999999999998E-2</v>
      </c>
      <c r="H22" s="36"/>
      <c r="I22" s="36"/>
      <c r="J22" s="36"/>
      <c r="K22" s="28"/>
    </row>
    <row r="23" spans="1:12" ht="22.5" customHeight="1" thickBot="1">
      <c r="E23" s="44" t="s">
        <v>47</v>
      </c>
      <c r="F23" s="38"/>
      <c r="G23" s="38">
        <f>1-G22</f>
        <v>0.92400000000000004</v>
      </c>
      <c r="H23" s="38"/>
      <c r="I23" s="38" t="s">
        <v>52</v>
      </c>
      <c r="J23" s="38"/>
      <c r="K23" s="29" t="e">
        <f>ROUND((((K19-K20)/K19)*100),2)</f>
        <v>#N/A</v>
      </c>
    </row>
    <row r="25" spans="1:12" ht="15.75" thickBot="1"/>
    <row r="26" spans="1:12">
      <c r="A26" s="16" t="s">
        <v>51</v>
      </c>
      <c r="B26" s="17" t="s">
        <v>53</v>
      </c>
      <c r="C26" s="17" t="s">
        <v>54</v>
      </c>
      <c r="D26" s="17" t="s">
        <v>55</v>
      </c>
      <c r="E26" s="17" t="s">
        <v>56</v>
      </c>
      <c r="F26" s="17" t="s">
        <v>57</v>
      </c>
      <c r="G26" s="17" t="s">
        <v>58</v>
      </c>
      <c r="H26" s="18" t="s">
        <v>59</v>
      </c>
    </row>
    <row r="27" spans="1:12" ht="15.75" thickBot="1">
      <c r="A27" s="13"/>
      <c r="B27" s="31" t="e">
        <f>K19</f>
        <v>#N/A</v>
      </c>
      <c r="C27" s="31">
        <v>0</v>
      </c>
      <c r="D27" s="31">
        <v>0</v>
      </c>
      <c r="E27" s="31">
        <v>0</v>
      </c>
      <c r="F27" s="31" t="e">
        <f>SUM(B27:E27)</f>
        <v>#N/A</v>
      </c>
      <c r="G27" s="32">
        <v>42005</v>
      </c>
      <c r="H27" s="33">
        <v>42004</v>
      </c>
    </row>
    <row r="29" spans="1:12">
      <c r="A29" s="34" t="s">
        <v>60</v>
      </c>
    </row>
    <row r="30" spans="1:12">
      <c r="A30" s="35" t="s">
        <v>61</v>
      </c>
    </row>
    <row r="31" spans="1:12" ht="15.75" thickBot="1"/>
    <row r="32" spans="1:12" ht="15.75" thickBot="1">
      <c r="C32" s="55" t="s">
        <v>21</v>
      </c>
      <c r="D32" s="56"/>
      <c r="E32" s="56"/>
      <c r="F32" s="56"/>
      <c r="G32" s="57"/>
      <c r="L32" s="1"/>
    </row>
    <row r="33" spans="1:14" ht="15.75" thickBot="1">
      <c r="L33" s="1"/>
    </row>
    <row r="34" spans="1:14">
      <c r="A34" s="16" t="s">
        <v>5</v>
      </c>
      <c r="B34" s="17" t="s">
        <v>9</v>
      </c>
      <c r="C34" s="17" t="s">
        <v>10</v>
      </c>
      <c r="D34" s="17" t="s">
        <v>11</v>
      </c>
      <c r="E34" s="17" t="s">
        <v>12</v>
      </c>
      <c r="F34" s="17" t="s">
        <v>13</v>
      </c>
      <c r="G34" s="17" t="s">
        <v>14</v>
      </c>
      <c r="H34" s="17" t="s">
        <v>15</v>
      </c>
      <c r="I34" s="17" t="s">
        <v>30</v>
      </c>
      <c r="J34" s="17" t="s">
        <v>31</v>
      </c>
      <c r="K34" s="17" t="s">
        <v>32</v>
      </c>
      <c r="L34" s="17" t="s">
        <v>16</v>
      </c>
      <c r="M34" s="17" t="s">
        <v>17</v>
      </c>
      <c r="N34" s="18" t="s">
        <v>18</v>
      </c>
    </row>
    <row r="35" spans="1:14">
      <c r="A35" s="19" t="s">
        <v>22</v>
      </c>
      <c r="B35" s="6">
        <v>268</v>
      </c>
      <c r="C35" s="6">
        <v>544</v>
      </c>
      <c r="D35" s="6">
        <v>1837</v>
      </c>
      <c r="E35" s="6">
        <v>5067</v>
      </c>
      <c r="F35" s="6">
        <v>9739</v>
      </c>
      <c r="G35" s="6">
        <v>35254</v>
      </c>
      <c r="H35" s="6">
        <v>2063</v>
      </c>
      <c r="I35" s="6">
        <v>52046</v>
      </c>
      <c r="J35" s="6">
        <v>102248</v>
      </c>
      <c r="K35" s="6">
        <v>480527</v>
      </c>
      <c r="L35" s="6"/>
      <c r="M35" s="6"/>
      <c r="N35" s="12"/>
    </row>
    <row r="36" spans="1:14">
      <c r="A36" s="19" t="s">
        <v>33</v>
      </c>
      <c r="B36" s="6">
        <v>342</v>
      </c>
      <c r="C36" s="6">
        <v>489</v>
      </c>
      <c r="D36" s="6">
        <v>1596</v>
      </c>
      <c r="E36" s="6">
        <v>4463</v>
      </c>
      <c r="F36" s="6">
        <v>8553</v>
      </c>
      <c r="G36" s="6">
        <v>34264</v>
      </c>
      <c r="H36" s="6">
        <v>2172</v>
      </c>
      <c r="I36" s="6"/>
      <c r="J36" s="6"/>
      <c r="K36" s="6"/>
      <c r="L36" s="6">
        <v>97559</v>
      </c>
      <c r="M36" s="6">
        <v>97261</v>
      </c>
      <c r="N36" s="12">
        <v>122309</v>
      </c>
    </row>
    <row r="37" spans="1:14">
      <c r="A37" s="19" t="s">
        <v>4</v>
      </c>
      <c r="B37" s="6">
        <v>342</v>
      </c>
      <c r="C37" s="6">
        <v>489</v>
      </c>
      <c r="D37" s="6">
        <v>1596</v>
      </c>
      <c r="E37" s="6">
        <v>4463</v>
      </c>
      <c r="F37" s="6">
        <v>8553</v>
      </c>
      <c r="G37" s="6">
        <v>34264</v>
      </c>
      <c r="H37" s="6">
        <v>2172</v>
      </c>
      <c r="I37" s="6">
        <v>50071</v>
      </c>
      <c r="J37" s="6">
        <v>95156</v>
      </c>
      <c r="K37" s="6">
        <v>402459</v>
      </c>
      <c r="L37" s="6"/>
      <c r="M37" s="6"/>
      <c r="N37" s="12"/>
    </row>
    <row r="38" spans="1:14">
      <c r="A38" s="20" t="s">
        <v>23</v>
      </c>
      <c r="B38" s="6">
        <v>303</v>
      </c>
      <c r="C38" s="6">
        <v>584</v>
      </c>
      <c r="D38" s="6">
        <v>1765</v>
      </c>
      <c r="E38" s="6">
        <v>4692</v>
      </c>
      <c r="F38" s="6">
        <v>8723</v>
      </c>
      <c r="G38" s="6">
        <v>31311</v>
      </c>
      <c r="H38" s="6">
        <v>2159</v>
      </c>
      <c r="I38" s="6">
        <v>49943</v>
      </c>
      <c r="J38" s="6">
        <v>97925</v>
      </c>
      <c r="K38" s="6">
        <v>414629</v>
      </c>
      <c r="L38" s="6"/>
      <c r="M38" s="6"/>
      <c r="N38" s="12"/>
    </row>
    <row r="39" spans="1:14">
      <c r="A39" s="19" t="s">
        <v>24</v>
      </c>
      <c r="B39" s="6">
        <v>362</v>
      </c>
      <c r="C39" s="6">
        <v>446</v>
      </c>
      <c r="D39" s="6">
        <v>1431</v>
      </c>
      <c r="E39" s="6">
        <v>4009</v>
      </c>
      <c r="F39" s="6">
        <v>7472</v>
      </c>
      <c r="G39" s="6">
        <v>26912</v>
      </c>
      <c r="H39" s="6">
        <v>2088</v>
      </c>
      <c r="I39" s="6">
        <v>43918</v>
      </c>
      <c r="J39" s="6">
        <v>83936</v>
      </c>
      <c r="K39" s="6">
        <v>344274</v>
      </c>
      <c r="L39" s="6"/>
      <c r="M39" s="6"/>
      <c r="N39" s="12"/>
    </row>
    <row r="40" spans="1:14">
      <c r="A40" s="19" t="s">
        <v>25</v>
      </c>
      <c r="B40" s="6">
        <v>382</v>
      </c>
      <c r="C40" s="6">
        <v>569</v>
      </c>
      <c r="D40" s="6">
        <v>1891</v>
      </c>
      <c r="E40" s="6">
        <v>5216</v>
      </c>
      <c r="F40" s="6">
        <v>9668</v>
      </c>
      <c r="G40" s="6">
        <v>33993</v>
      </c>
      <c r="H40" s="6">
        <v>2117</v>
      </c>
      <c r="I40" s="6">
        <v>50345</v>
      </c>
      <c r="J40" s="6">
        <v>100223</v>
      </c>
      <c r="K40" s="6">
        <v>538610</v>
      </c>
      <c r="L40" s="6"/>
      <c r="M40" s="6"/>
      <c r="N40" s="12"/>
    </row>
    <row r="41" spans="1:14">
      <c r="A41" s="19" t="s">
        <v>26</v>
      </c>
      <c r="B41" s="6">
        <v>392</v>
      </c>
      <c r="C41" s="6">
        <v>526</v>
      </c>
      <c r="D41" s="6">
        <v>1766</v>
      </c>
      <c r="E41" s="6">
        <v>4666</v>
      </c>
      <c r="F41" s="6">
        <v>9002</v>
      </c>
      <c r="G41" s="6">
        <v>32737</v>
      </c>
      <c r="H41" s="6">
        <v>2077</v>
      </c>
      <c r="I41" s="6">
        <v>48438</v>
      </c>
      <c r="J41" s="6">
        <v>93613</v>
      </c>
      <c r="K41" s="6">
        <v>448545</v>
      </c>
      <c r="L41" s="6"/>
      <c r="M41" s="6"/>
      <c r="N41" s="12"/>
    </row>
    <row r="42" spans="1:14">
      <c r="A42" s="19" t="s">
        <v>27</v>
      </c>
      <c r="B42" s="6">
        <v>305</v>
      </c>
      <c r="C42" s="6">
        <v>510</v>
      </c>
      <c r="D42" s="6">
        <v>1593</v>
      </c>
      <c r="E42" s="6">
        <v>4497</v>
      </c>
      <c r="F42" s="6">
        <v>8530</v>
      </c>
      <c r="G42" s="6">
        <v>30435</v>
      </c>
      <c r="H42" s="6">
        <v>2093</v>
      </c>
      <c r="I42" s="6">
        <v>47536</v>
      </c>
      <c r="J42" s="6">
        <v>92684</v>
      </c>
      <c r="K42" s="6">
        <v>415735</v>
      </c>
      <c r="L42" s="6"/>
      <c r="M42" s="6"/>
      <c r="N42" s="12"/>
    </row>
    <row r="43" spans="1:14">
      <c r="A43" s="19" t="s">
        <v>28</v>
      </c>
      <c r="B43" s="6">
        <v>130</v>
      </c>
      <c r="C43" s="6">
        <v>393</v>
      </c>
      <c r="D43" s="6">
        <v>1289</v>
      </c>
      <c r="E43" s="6">
        <v>4058</v>
      </c>
      <c r="F43" s="6">
        <v>7739</v>
      </c>
      <c r="G43" s="6">
        <v>28295</v>
      </c>
      <c r="H43" s="6">
        <v>2014</v>
      </c>
      <c r="I43" s="6">
        <v>46391</v>
      </c>
      <c r="J43" s="6">
        <v>92232</v>
      </c>
      <c r="K43" s="6">
        <v>452817</v>
      </c>
      <c r="L43" s="6"/>
      <c r="M43" s="6"/>
      <c r="N43" s="12"/>
    </row>
    <row r="44" spans="1:14" ht="15.75" thickBot="1">
      <c r="A44" s="21" t="s">
        <v>29</v>
      </c>
      <c r="B44" s="14">
        <v>235</v>
      </c>
      <c r="C44" s="14">
        <v>412</v>
      </c>
      <c r="D44" s="14">
        <v>1320</v>
      </c>
      <c r="E44" s="14">
        <v>3610</v>
      </c>
      <c r="F44" s="14">
        <v>6723</v>
      </c>
      <c r="G44" s="14">
        <v>24942</v>
      </c>
      <c r="H44" s="14">
        <v>2098</v>
      </c>
      <c r="I44" s="14">
        <v>42343</v>
      </c>
      <c r="J44" s="14">
        <v>81159</v>
      </c>
      <c r="K44" s="14">
        <v>318913</v>
      </c>
      <c r="L44" s="14"/>
      <c r="M44" s="14"/>
      <c r="N44" s="15"/>
    </row>
  </sheetData>
  <mergeCells count="34">
    <mergeCell ref="C32:G32"/>
    <mergeCell ref="E17:K17"/>
    <mergeCell ref="A1:K1"/>
    <mergeCell ref="F2:K2"/>
    <mergeCell ref="F3:K3"/>
    <mergeCell ref="A5:K5"/>
    <mergeCell ref="A14:C14"/>
    <mergeCell ref="D14:E14"/>
    <mergeCell ref="F14:G14"/>
    <mergeCell ref="H14:I14"/>
    <mergeCell ref="J14:K14"/>
    <mergeCell ref="A15:C15"/>
    <mergeCell ref="D15:E15"/>
    <mergeCell ref="F15:G15"/>
    <mergeCell ref="H15:I15"/>
    <mergeCell ref="J15:K15"/>
    <mergeCell ref="E18:F18"/>
    <mergeCell ref="G18:H18"/>
    <mergeCell ref="I18:J18"/>
    <mergeCell ref="E19:F19"/>
    <mergeCell ref="G19:H19"/>
    <mergeCell ref="I19:J19"/>
    <mergeCell ref="E20:F20"/>
    <mergeCell ref="G20:H20"/>
    <mergeCell ref="I20:J20"/>
    <mergeCell ref="E21:F21"/>
    <mergeCell ref="G21:H21"/>
    <mergeCell ref="I21:J21"/>
    <mergeCell ref="E22:F22"/>
    <mergeCell ref="G22:H22"/>
    <mergeCell ref="I22:J22"/>
    <mergeCell ref="E23:F23"/>
    <mergeCell ref="G23:H23"/>
    <mergeCell ref="I23:J23"/>
  </mergeCells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MATRICE AT MIXTE - BTP</vt:lpstr>
      <vt:lpstr>MATRICE AT MIXTE - CAS G</vt:lpstr>
      <vt:lpstr>Feuil4</vt:lpstr>
      <vt:lpstr>'MATRICE AT MIXTE - CAS G'!Zone_d_impression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</dc:creator>
  <cp:lastModifiedBy>Benoit</cp:lastModifiedBy>
  <cp:lastPrinted>2016-07-08T13:10:36Z</cp:lastPrinted>
  <dcterms:created xsi:type="dcterms:W3CDTF">2016-07-07T13:16:39Z</dcterms:created>
  <dcterms:modified xsi:type="dcterms:W3CDTF">2016-07-08T14:02:10Z</dcterms:modified>
</cp:coreProperties>
</file>