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WILLY\Devis-Factures-2019\"/>
    </mc:Choice>
  </mc:AlternateContent>
  <bookViews>
    <workbookView xWindow="0" yWindow="0" windowWidth="28800" windowHeight="12300" tabRatio="778" firstSheet="1" activeTab="1"/>
  </bookViews>
  <sheets>
    <sheet name="wTmp" sheetId="2" state="veryHidden" r:id="rId1"/>
    <sheet name="DEVIS" sheetId="1" r:id="rId2"/>
    <sheet name="FACTURE" sheetId="4" r:id="rId3"/>
    <sheet name="CLIENTS" sheetId="3" r:id="rId4"/>
    <sheet name="SuiviDevis" sheetId="8" r:id="rId5"/>
    <sheet name="SuiviFactures" sheetId="9" r:id="rId6"/>
  </sheets>
  <functionGroups builtInGroupCount="18"/>
  <definedNames>
    <definedName name="Print_Area" localSheetId="3">CLIENTS!$A$1:$F$13</definedName>
    <definedName name="Print_Area" localSheetId="1">DEVIS!$A$1:$H$68</definedName>
    <definedName name="Print_Area" localSheetId="2">FACTURE!$A$1:$H$68</definedName>
    <definedName name="_xlnm.Print_Area" localSheetId="1">DEVIS!$A$1:$H$68</definedName>
    <definedName name="_xlnm.Print_Area" localSheetId="2">FACTURE!$A$1:$H$68</definedName>
  </definedNames>
  <calcPr calcId="162913" iterate="1" iterateCount="2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4" i="4" l="1"/>
  <c r="H54" i="4" s="1"/>
  <c r="G53" i="4"/>
  <c r="H53" i="4" s="1"/>
  <c r="G52" i="4"/>
  <c r="H52" i="4" s="1"/>
  <c r="G51" i="4"/>
  <c r="H51" i="4" s="1"/>
  <c r="G50" i="4"/>
  <c r="H50" i="4" s="1"/>
  <c r="G49" i="4"/>
  <c r="H49" i="4" s="1"/>
  <c r="G48" i="4"/>
  <c r="H48" i="4" s="1"/>
  <c r="G47" i="4"/>
  <c r="H47" i="4" s="1"/>
  <c r="G46" i="4"/>
  <c r="H46" i="4" s="1"/>
  <c r="G45" i="4"/>
  <c r="H45" i="4" s="1"/>
  <c r="G44" i="4"/>
  <c r="H44" i="4" s="1"/>
  <c r="G43" i="4"/>
  <c r="H43" i="4" s="1"/>
  <c r="G42" i="4"/>
  <c r="H42" i="4" s="1"/>
  <c r="G41" i="4"/>
  <c r="H41" i="4" s="1"/>
  <c r="G40" i="4"/>
  <c r="H40" i="4" s="1"/>
  <c r="G39" i="4"/>
  <c r="H39" i="4" s="1"/>
  <c r="G38" i="4"/>
  <c r="H38" i="4" s="1"/>
  <c r="G37" i="4"/>
  <c r="H37" i="4" s="1"/>
  <c r="G36" i="4"/>
  <c r="H36" i="4" s="1"/>
  <c r="G35" i="4"/>
  <c r="H35" i="4" s="1"/>
  <c r="G34" i="4"/>
  <c r="H34" i="4" s="1"/>
  <c r="G33" i="4"/>
  <c r="H33" i="4" s="1"/>
  <c r="G32" i="4"/>
  <c r="H32" i="4" s="1"/>
  <c r="G31" i="4"/>
  <c r="H31" i="4" s="1"/>
  <c r="G30" i="4"/>
  <c r="H30" i="4" s="1"/>
  <c r="G29" i="4"/>
  <c r="H29" i="4" s="1"/>
  <c r="G28" i="4"/>
  <c r="H28" i="4" s="1"/>
  <c r="G27" i="4"/>
  <c r="H27" i="4" s="1"/>
  <c r="G26" i="4"/>
  <c r="H26" i="4" s="1"/>
  <c r="G25" i="4"/>
  <c r="H25" i="4" s="1"/>
  <c r="G24" i="4"/>
  <c r="H24" i="4" s="1"/>
  <c r="G23" i="4"/>
  <c r="H23" i="4" s="1"/>
  <c r="G22" i="4"/>
  <c r="H22" i="4" s="1"/>
  <c r="G21" i="4"/>
  <c r="H21" i="4" s="1"/>
  <c r="B12" i="4"/>
  <c r="B10" i="4"/>
  <c r="F28" i="8"/>
  <c r="H28" i="8"/>
  <c r="G28" i="8"/>
  <c r="P14" i="9" l="1"/>
  <c r="P2" i="9"/>
  <c r="P3" i="9"/>
  <c r="P4" i="9"/>
  <c r="P5" i="9"/>
  <c r="P6" i="9"/>
  <c r="P7" i="9"/>
  <c r="P8" i="9"/>
  <c r="P9" i="9"/>
  <c r="P10" i="9"/>
  <c r="P11" i="9"/>
  <c r="P12" i="9"/>
  <c r="P13" i="9"/>
  <c r="P15" i="9"/>
  <c r="P16" i="9"/>
  <c r="P17" i="9"/>
  <c r="P18" i="9"/>
  <c r="P19" i="9"/>
  <c r="P20" i="9"/>
  <c r="P21" i="9"/>
  <c r="P22" i="9"/>
  <c r="P23" i="9"/>
  <c r="P24" i="9"/>
  <c r="P25" i="9"/>
  <c r="P26" i="9"/>
  <c r="P27" i="9"/>
  <c r="P28" i="9"/>
  <c r="P29" i="9"/>
  <c r="P30" i="9"/>
  <c r="P31" i="9"/>
  <c r="P32" i="9"/>
  <c r="P33" i="9"/>
  <c r="P34" i="9"/>
  <c r="P35" i="9"/>
  <c r="P36" i="9"/>
  <c r="P37" i="9"/>
  <c r="P38" i="9"/>
  <c r="P39" i="9"/>
  <c r="P40" i="9"/>
  <c r="P41" i="9"/>
  <c r="J42" i="9"/>
  <c r="L42" i="9"/>
  <c r="P42" i="9"/>
  <c r="K42" i="9"/>
  <c r="I42" i="9"/>
  <c r="N13" i="9" l="1"/>
  <c r="N12" i="9"/>
  <c r="N11" i="9"/>
  <c r="N10" i="9"/>
  <c r="N9" i="9"/>
  <c r="N8" i="9"/>
  <c r="N7" i="9"/>
  <c r="N6" i="9"/>
  <c r="N5" i="9"/>
  <c r="N4" i="9"/>
  <c r="N3" i="9"/>
  <c r="N2" i="9"/>
  <c r="N42" i="9"/>
  <c r="B12" i="1" l="1"/>
  <c r="B9" i="1" l="1"/>
  <c r="G48" i="1" l="1"/>
  <c r="H48" i="1" s="1"/>
  <c r="G49" i="1"/>
  <c r="H49" i="1" s="1"/>
  <c r="G50" i="1"/>
  <c r="H50" i="1" s="1"/>
  <c r="G51" i="1"/>
  <c r="H51" i="1" s="1"/>
  <c r="G23" i="1"/>
  <c r="G24" i="1"/>
  <c r="H24" i="1" s="1"/>
  <c r="G25" i="1"/>
  <c r="H25" i="1" s="1"/>
  <c r="G26" i="1"/>
  <c r="G27" i="1"/>
  <c r="G28" i="1"/>
  <c r="H28" i="1" s="1"/>
  <c r="G29" i="1"/>
  <c r="H29" i="1" s="1"/>
  <c r="G30" i="1"/>
  <c r="H30" i="1" s="1"/>
  <c r="G31" i="1"/>
  <c r="H31" i="1" s="1"/>
  <c r="G32" i="1"/>
  <c r="H32" i="1" s="1"/>
  <c r="G33" i="1"/>
  <c r="H33" i="1" s="1"/>
  <c r="G34" i="1"/>
  <c r="H34" i="1" s="1"/>
  <c r="G35" i="1"/>
  <c r="H35" i="1" s="1"/>
  <c r="G36" i="1"/>
  <c r="H36" i="1" s="1"/>
  <c r="G37" i="1"/>
  <c r="H37" i="1" s="1"/>
  <c r="G38" i="1"/>
  <c r="H38" i="1" s="1"/>
  <c r="G39" i="1"/>
  <c r="H39" i="1" s="1"/>
  <c r="G40" i="1"/>
  <c r="H40" i="1" s="1"/>
  <c r="G41" i="1"/>
  <c r="H41" i="1" s="1"/>
  <c r="G42" i="1"/>
  <c r="H42" i="1" s="1"/>
  <c r="G43" i="1"/>
  <c r="H43" i="1" s="1"/>
  <c r="G44" i="1"/>
  <c r="H44" i="1" s="1"/>
  <c r="G45" i="1"/>
  <c r="H45" i="1" s="1"/>
  <c r="G46" i="1"/>
  <c r="H46" i="1" s="1"/>
  <c r="G47" i="1"/>
  <c r="H47" i="1" s="1"/>
  <c r="G52" i="1"/>
  <c r="H52" i="1" s="1"/>
  <c r="G53" i="1"/>
  <c r="H53" i="1" s="1"/>
  <c r="H26" i="1"/>
  <c r="H27" i="1"/>
  <c r="H58" i="4" l="1"/>
  <c r="H56" i="4"/>
  <c r="G54" i="1"/>
  <c r="H54" i="1" s="1"/>
  <c r="H23" i="1"/>
  <c r="G22" i="1"/>
  <c r="H22" i="1" s="1"/>
  <c r="G21" i="1"/>
  <c r="H21" i="1" s="1"/>
  <c r="B11" i="1"/>
  <c r="B10" i="1"/>
  <c r="H59" i="4" l="1"/>
  <c r="H60" i="4" s="1"/>
  <c r="H58" i="1"/>
  <c r="H56" i="1"/>
  <c r="H57" i="4"/>
  <c r="H59" i="1" l="1"/>
  <c r="H60" i="1" s="1"/>
  <c r="H57" i="1"/>
</calcChain>
</file>

<file path=xl/sharedStrings.xml><?xml version="1.0" encoding="utf-8"?>
<sst xmlns="http://schemas.openxmlformats.org/spreadsheetml/2006/main" count="208" uniqueCount="129">
  <si>
    <t>Date du devis:</t>
  </si>
  <si>
    <t>Destinataire :</t>
  </si>
  <si>
    <t>Référence du devis:</t>
  </si>
  <si>
    <t>Numéro de client:</t>
  </si>
  <si>
    <t>Date de validité du devis:</t>
  </si>
  <si>
    <t>Modalité de paiement:</t>
  </si>
  <si>
    <t>Virement fin de mois</t>
  </si>
  <si>
    <t>Adresse chantier:</t>
  </si>
  <si>
    <t>Contact client:</t>
  </si>
  <si>
    <t>Durée estimée de la prestation:</t>
  </si>
  <si>
    <t>Nous vous prions de bien vouloir trouver ci-joint notre meilleur proposition pour les travaux suivants.</t>
  </si>
  <si>
    <t>Description</t>
  </si>
  <si>
    <t>Quantités</t>
  </si>
  <si>
    <t>Unités</t>
  </si>
  <si>
    <t>Prix unitaires HT</t>
  </si>
  <si>
    <t>TVA %</t>
  </si>
  <si>
    <t>TVA</t>
  </si>
  <si>
    <t>TOTAL TTC</t>
  </si>
  <si>
    <t>U</t>
  </si>
  <si>
    <t>Hre</t>
  </si>
  <si>
    <t>Total HT</t>
  </si>
  <si>
    <t>Versement d'un acompte :</t>
  </si>
  <si>
    <t>Total TTC</t>
  </si>
  <si>
    <t>Entreprise:</t>
  </si>
  <si>
    <t>Contact:</t>
  </si>
  <si>
    <t>Détails bancaires:</t>
  </si>
  <si>
    <t>Pce.</t>
  </si>
  <si>
    <t>ml.</t>
  </si>
  <si>
    <t>m².</t>
  </si>
  <si>
    <t>Fin de travaux</t>
  </si>
  <si>
    <t/>
  </si>
  <si>
    <t>Mail:</t>
  </si>
  <si>
    <t>Tél:</t>
  </si>
  <si>
    <t xml:space="preserve">       Signature du client (précédée de la mention « Bon pour accord »</t>
  </si>
  <si>
    <t>N°client</t>
  </si>
  <si>
    <t>FACTURE N°</t>
  </si>
  <si>
    <t>Date de la prestation:</t>
  </si>
  <si>
    <t>Net à payer :</t>
  </si>
  <si>
    <t>Détails bancaires</t>
  </si>
  <si>
    <t>L</t>
  </si>
  <si>
    <t>SS Total TTC</t>
  </si>
  <si>
    <t>Émis par:</t>
  </si>
  <si>
    <t>Ens</t>
  </si>
  <si>
    <t>-</t>
  </si>
  <si>
    <t xml:space="preserve">Nettoyage chantier </t>
  </si>
  <si>
    <t>Évacuation des gravats</t>
  </si>
  <si>
    <t>Déplacement</t>
  </si>
  <si>
    <t>N° du DEVIS</t>
  </si>
  <si>
    <t>Nom du client</t>
  </si>
  <si>
    <t>Date du DEVIS</t>
  </si>
  <si>
    <t>Validité du DEVIS</t>
  </si>
  <si>
    <t>Accompte</t>
  </si>
  <si>
    <t>Total</t>
  </si>
  <si>
    <t>Reste à PAYER</t>
  </si>
  <si>
    <t>N° Facture</t>
  </si>
  <si>
    <t>Date Facture</t>
  </si>
  <si>
    <t>Échéance du paiement</t>
  </si>
  <si>
    <t>Reste à Payer</t>
  </si>
  <si>
    <t>Acompte Versé</t>
  </si>
  <si>
    <t>Total payé</t>
  </si>
  <si>
    <t>Date de paiement</t>
  </si>
  <si>
    <t>Solde</t>
  </si>
  <si>
    <t>Merci d'avoir choisi cette entreprise pour nos services. Service Après Vente : Garantie 1 an.</t>
  </si>
  <si>
    <t>Date de Facture:</t>
  </si>
  <si>
    <t>DEVIS N°</t>
  </si>
  <si>
    <t>N° Devis</t>
  </si>
  <si>
    <t>Réfection complète plafond du sous sol / cave</t>
  </si>
  <si>
    <t>aaaaaaaaaaaaaaa</t>
  </si>
  <si>
    <t>bbbbbbbbbbbbbbbb</t>
  </si>
  <si>
    <t>cccccccccccccccccc</t>
  </si>
  <si>
    <t>ddddddddddddddddddd</t>
  </si>
  <si>
    <t>eeeeeeeeeeeeeeee</t>
  </si>
  <si>
    <t>ffffffffffffffffffffff</t>
  </si>
  <si>
    <t>gggggggggggggggggggg</t>
  </si>
  <si>
    <t>hhhhhhhhhhhhhhhhhhhhhh</t>
  </si>
  <si>
    <t>iiiiiiiiiiiiiiiiiiiiiiiiiiiiiiiiiiiii</t>
  </si>
  <si>
    <t>jjjjjjjjjjjjjjjjjjjjjjjjjjjjjjjjjjjjj</t>
  </si>
  <si>
    <t>kkkkkkkkkkkkkkkkkkkkkkkkkkk</t>
  </si>
  <si>
    <t>llllllllllllllllllllllllllllllllllll</t>
  </si>
  <si>
    <t>mmmmmmmmmmmmmm</t>
  </si>
  <si>
    <t>nnnnnnnnnnnnnnnnnn</t>
  </si>
  <si>
    <t>ooooooooooooooooooooo</t>
  </si>
  <si>
    <t>pppppppppppppppppppppp</t>
  </si>
  <si>
    <t>qqqqqqqqqqqqqqqqqqq</t>
  </si>
  <si>
    <t>rrrrrrrrrrrrrrrrrrrrrrrrrrrrrr</t>
  </si>
  <si>
    <t>sssssssssssssssssssssss</t>
  </si>
  <si>
    <t>ttttttttttttttttttttttttttttttt</t>
  </si>
  <si>
    <t>uuuuuuuuuuuuuuuuuuuuuu</t>
  </si>
  <si>
    <t>vvvvvvvvvvvvvvvvvvvvv</t>
  </si>
  <si>
    <t>wwwwwwwwwwwwwwww</t>
  </si>
  <si>
    <t>xxxxxxxxxxxxxxxxxxx</t>
  </si>
  <si>
    <t>PARIS</t>
  </si>
  <si>
    <t>BOULOGNE-BILLANCOURT</t>
  </si>
  <si>
    <t>FONTENAY SOUS BOIS</t>
  </si>
  <si>
    <t>VITRY S/SEINE</t>
  </si>
  <si>
    <t xml:space="preserve"> HOUILLES</t>
  </si>
  <si>
    <t>LEVALLOIS PERRET</t>
  </si>
  <si>
    <t>SAINT OUEN</t>
  </si>
  <si>
    <t>VILLENEUVE SAINT GEORGES</t>
  </si>
  <si>
    <t>ISSY LES MOULINEAUX</t>
  </si>
  <si>
    <t>a@a.com</t>
  </si>
  <si>
    <t>b@gmail.com</t>
  </si>
  <si>
    <t>c@hotmail.com</t>
  </si>
  <si>
    <t>d@gmail.com</t>
  </si>
  <si>
    <t>e@homail.com</t>
  </si>
  <si>
    <t>f@yahoo.fr</t>
  </si>
  <si>
    <t>g@g.com</t>
  </si>
  <si>
    <t>h@orange.fr</t>
  </si>
  <si>
    <t>j@wanadoo.fr</t>
  </si>
  <si>
    <t>x@a.com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</si>
  <si>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</si>
  <si>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</si>
  <si>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</si>
  <si>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</si>
  <si>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</si>
  <si>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</si>
  <si>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</si>
  <si>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</si>
  <si>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</si>
  <si>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</si>
  <si>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</si>
  <si>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>j</t>
  </si>
  <si>
    <t>i@x.fr</t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</si>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</sst>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7">
    <numFmt numFmtId="164" formatCode="\.00000"/>
    <numFmt numFmtId="165" formatCode="&quot;N°Client &quot;0"/>
    <numFmt numFmtId="166" formatCode="&quot;&quot;0"/>
    <numFmt numFmtId="167" formatCode="d\.m\.yyyy;@"/>
    <numFmt numFmtId="168" formatCode="&quot;N° OS &quot;0"/>
    <numFmt numFmtId="169" formatCode="_([$€-2]\ * #,##0.00_);_([$€-2]\ * \(#,##0.00\);_([$€-2]\ * &quot;-&quot;??_);_(@_)"/>
    <numFmt numFmtId="170" formatCode="#,##0.00\ &quot;€&quot;"/>
    <numFmt numFmtId="171" formatCode="#,##0.00\ [$€-407]"/>
    <numFmt numFmtId="172" formatCode="#,##0.00\ \k\r"/>
    <numFmt numFmtId="173" formatCode="\+\3\3\(0\)&quot;&quot;##&quot; &quot;#&quot; &quot;##&quot; &quot;##&quot; &quot;##&quot; &quot;##"/>
    <numFmt numFmtId="174" formatCode="0#&quot; &quot;##&quot; &quot;##&quot; &quot;##&quot; &quot;##"/>
    <numFmt numFmtId="175" formatCode="0.0%"/>
    <numFmt numFmtId="176" formatCode="0.0&quot; jours&quot;"/>
    <numFmt numFmtId="177" formatCode="[$-40C]General"/>
    <numFmt numFmtId="178" formatCode="dd/mm/yy;@"/>
    <numFmt numFmtId="179" formatCode="00##"/>
    <numFmt numFmtId="180" formatCode="0000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i/>
      <sz val="10"/>
      <color theme="1" tint="0.499984740745262"/>
      <name val="Arial"/>
      <family val="2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u/>
      <sz val="14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u/>
      <sz val="14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6"/>
      <color rgb="FF0000FF"/>
      <name val="Calibri"/>
      <family val="2"/>
    </font>
    <font>
      <u/>
      <sz val="12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EB4B4"/>
        <bgColor indexed="64"/>
      </patternFill>
    </fill>
    <fill>
      <patternFill patternType="solid">
        <fgColor rgb="FF002060"/>
        <bgColor indexed="64"/>
      </patternFill>
    </fill>
  </fills>
  <borders count="19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77" fontId="27" fillId="0" borderId="0"/>
    <xf numFmtId="0" fontId="36" fillId="0" borderId="0" applyNumberFormat="0" applyFill="0" applyBorder="0" applyAlignment="0" applyProtection="0"/>
  </cellStyleXfs>
  <cellXfs count="215">
    <xf numFmtId="0" fontId="0" fillId="0" borderId="0" xfId="0"/>
    <xf numFmtId="0" fontId="4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20" fillId="0" borderId="8" xfId="0" applyFont="1" applyBorder="1" applyProtection="1">
      <protection locked="0"/>
    </xf>
    <xf numFmtId="169" fontId="20" fillId="0" borderId="8" xfId="0" applyNumberFormat="1" applyFont="1" applyBorder="1" applyProtection="1">
      <protection locked="0"/>
    </xf>
    <xf numFmtId="10" fontId="20" fillId="0" borderId="8" xfId="0" applyNumberFormat="1" applyFont="1" applyBorder="1" applyProtection="1">
      <protection locked="0"/>
    </xf>
    <xf numFmtId="0" fontId="20" fillId="0" borderId="11" xfId="0" applyFont="1" applyBorder="1" applyProtection="1">
      <protection locked="0"/>
    </xf>
    <xf numFmtId="169" fontId="20" fillId="0" borderId="11" xfId="0" applyNumberFormat="1" applyFont="1" applyBorder="1" applyProtection="1">
      <protection locked="0"/>
    </xf>
    <xf numFmtId="10" fontId="20" fillId="0" borderId="1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21" fillId="0" borderId="11" xfId="0" applyFont="1" applyBorder="1" applyProtection="1">
      <protection locked="0"/>
    </xf>
    <xf numFmtId="169" fontId="21" fillId="0" borderId="11" xfId="0" applyNumberFormat="1" applyFont="1" applyBorder="1" applyProtection="1">
      <protection locked="0"/>
    </xf>
    <xf numFmtId="10" fontId="21" fillId="0" borderId="11" xfId="0" applyNumberFormat="1" applyFont="1" applyBorder="1" applyProtection="1">
      <protection locked="0"/>
    </xf>
    <xf numFmtId="0" fontId="21" fillId="0" borderId="10" xfId="0" applyFont="1" applyBorder="1" applyProtection="1">
      <protection locked="0"/>
    </xf>
    <xf numFmtId="0" fontId="21" fillId="0" borderId="14" xfId="0" applyFont="1" applyBorder="1" applyProtection="1">
      <protection locked="0"/>
    </xf>
    <xf numFmtId="169" fontId="21" fillId="0" borderId="14" xfId="0" applyNumberFormat="1" applyFont="1" applyBorder="1" applyProtection="1">
      <protection locked="0"/>
    </xf>
    <xf numFmtId="10" fontId="21" fillId="0" borderId="14" xfId="0" applyNumberFormat="1" applyFont="1" applyBorder="1" applyProtection="1">
      <protection locked="0"/>
    </xf>
    <xf numFmtId="14" fontId="4" fillId="0" borderId="0" xfId="0" applyNumberFormat="1" applyFont="1" applyAlignment="1" applyProtection="1">
      <alignment horizontal="left"/>
      <protection locked="0"/>
    </xf>
    <xf numFmtId="0" fontId="4" fillId="0" borderId="0" xfId="0" applyFont="1" applyAlignment="1" applyProtection="1">
      <alignment horizontal="left"/>
      <protection locked="0"/>
    </xf>
    <xf numFmtId="167" fontId="9" fillId="0" borderId="0" xfId="0" applyNumberFormat="1" applyFont="1" applyAlignment="1" applyProtection="1">
      <alignment horizontal="left"/>
      <protection locked="0"/>
    </xf>
    <xf numFmtId="9" fontId="13" fillId="0" borderId="0" xfId="0" applyNumberFormat="1" applyFont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3" fillId="0" borderId="0" xfId="0" applyFont="1" applyAlignment="1" applyProtection="1">
      <alignment horizontal="left"/>
      <protection locked="0"/>
    </xf>
    <xf numFmtId="0" fontId="5" fillId="0" borderId="0" xfId="0" applyFont="1" applyProtection="1">
      <protection locked="0"/>
    </xf>
    <xf numFmtId="0" fontId="0" fillId="0" borderId="0" xfId="0" quotePrefix="1" applyProtection="1">
      <protection locked="0"/>
    </xf>
    <xf numFmtId="0" fontId="4" fillId="0" borderId="0" xfId="0" applyFont="1" applyAlignment="1" applyProtection="1">
      <alignment horizontal="right"/>
      <protection locked="0"/>
    </xf>
    <xf numFmtId="0" fontId="4" fillId="0" borderId="16" xfId="0" applyFont="1" applyBorder="1" applyProtection="1">
      <protection locked="0"/>
    </xf>
    <xf numFmtId="10" fontId="4" fillId="0" borderId="16" xfId="0" applyNumberFormat="1" applyFont="1" applyBorder="1" applyProtection="1">
      <protection locked="0"/>
    </xf>
    <xf numFmtId="0" fontId="7" fillId="0" borderId="0" xfId="0" applyFont="1" applyAlignment="1" applyProtection="1">
      <alignment horizontal="right"/>
      <protection locked="0"/>
    </xf>
    <xf numFmtId="0" fontId="9" fillId="0" borderId="0" xfId="0" applyFont="1" applyProtection="1">
      <protection locked="0"/>
    </xf>
    <xf numFmtId="0" fontId="11" fillId="0" borderId="0" xfId="0" applyFont="1" applyProtection="1">
      <protection locked="0"/>
    </xf>
    <xf numFmtId="0" fontId="4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4" xfId="0" applyBorder="1" applyAlignment="1" applyProtection="1">
      <alignment vertical="center"/>
      <protection locked="0"/>
    </xf>
    <xf numFmtId="0" fontId="12" fillId="2" borderId="5" xfId="0" applyFont="1" applyFill="1" applyBorder="1" applyAlignment="1" applyProtection="1">
      <alignment horizontal="center" vertical="center"/>
      <protection locked="0"/>
    </xf>
    <xf numFmtId="0" fontId="20" fillId="0" borderId="7" xfId="0" applyFont="1" applyBorder="1" applyProtection="1">
      <protection locked="0"/>
    </xf>
    <xf numFmtId="0" fontId="20" fillId="0" borderId="10" xfId="0" applyFont="1" applyBorder="1" applyProtection="1">
      <protection locked="0"/>
    </xf>
    <xf numFmtId="0" fontId="22" fillId="0" borderId="10" xfId="0" applyFont="1" applyBorder="1" applyProtection="1">
      <protection locked="0"/>
    </xf>
    <xf numFmtId="0" fontId="23" fillId="0" borderId="10" xfId="0" applyFont="1" applyBorder="1" applyProtection="1">
      <protection locked="0"/>
    </xf>
    <xf numFmtId="0" fontId="4" fillId="0" borderId="17" xfId="0" applyFont="1" applyBorder="1" applyProtection="1">
      <protection locked="0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right" vertical="center"/>
      <protection locked="0"/>
    </xf>
    <xf numFmtId="171" fontId="13" fillId="0" borderId="0" xfId="0" applyNumberFormat="1" applyFont="1" applyAlignment="1" applyProtection="1">
      <alignment horizontal="right"/>
      <protection locked="0"/>
    </xf>
    <xf numFmtId="0" fontId="4" fillId="0" borderId="0" xfId="0" applyFont="1" applyAlignment="1" applyProtection="1">
      <alignment horizontal="center"/>
      <protection locked="0"/>
    </xf>
    <xf numFmtId="0" fontId="14" fillId="0" borderId="0" xfId="0" applyFont="1" applyProtection="1">
      <protection locked="0"/>
    </xf>
    <xf numFmtId="0" fontId="15" fillId="0" borderId="0" xfId="0" applyFont="1" applyProtection="1">
      <protection locked="0"/>
    </xf>
    <xf numFmtId="172" fontId="14" fillId="0" borderId="0" xfId="0" applyNumberFormat="1" applyFont="1" applyProtection="1">
      <protection locked="0"/>
    </xf>
    <xf numFmtId="169" fontId="20" fillId="3" borderId="11" xfId="0" applyNumberFormat="1" applyFont="1" applyFill="1" applyBorder="1"/>
    <xf numFmtId="0" fontId="8" fillId="0" borderId="0" xfId="0" applyFont="1"/>
    <xf numFmtId="171" fontId="13" fillId="0" borderId="0" xfId="0" applyNumberFormat="1" applyFont="1"/>
    <xf numFmtId="0" fontId="8" fillId="0" borderId="15" xfId="0" applyFont="1" applyBorder="1"/>
    <xf numFmtId="171" fontId="13" fillId="0" borderId="15" xfId="0" applyNumberFormat="1" applyFont="1" applyBorder="1"/>
    <xf numFmtId="0" fontId="13" fillId="0" borderId="0" xfId="0" applyFont="1"/>
    <xf numFmtId="171" fontId="8" fillId="0" borderId="0" xfId="0" applyNumberFormat="1" applyFont="1"/>
    <xf numFmtId="0" fontId="16" fillId="2" borderId="1" xfId="0" applyFont="1" applyFill="1" applyBorder="1"/>
    <xf numFmtId="0" fontId="17" fillId="2" borderId="2" xfId="0" applyFont="1" applyFill="1" applyBorder="1"/>
    <xf numFmtId="0" fontId="16" fillId="2" borderId="2" xfId="0" applyFont="1" applyFill="1" applyBorder="1"/>
    <xf numFmtId="14" fontId="18" fillId="0" borderId="9" xfId="0" applyNumberFormat="1" applyFont="1" applyBorder="1"/>
    <xf numFmtId="0" fontId="18" fillId="0" borderId="0" xfId="0" applyFont="1"/>
    <xf numFmtId="0" fontId="19" fillId="0" borderId="0" xfId="0" applyFont="1" applyAlignment="1">
      <alignment horizontal="right"/>
    </xf>
    <xf numFmtId="0" fontId="18" fillId="0" borderId="10" xfId="0" applyFont="1" applyBorder="1"/>
    <xf numFmtId="0" fontId="18" fillId="0" borderId="10" xfId="0" applyFont="1" applyBorder="1" applyAlignment="1">
      <alignment horizontal="left"/>
    </xf>
    <xf numFmtId="49" fontId="18" fillId="0" borderId="9" xfId="0" applyNumberFormat="1" applyFont="1" applyBorder="1"/>
    <xf numFmtId="0" fontId="19" fillId="0" borderId="0" xfId="0" applyFont="1"/>
    <xf numFmtId="0" fontId="18" fillId="0" borderId="4" xfId="0" applyFont="1" applyBorder="1"/>
    <xf numFmtId="0" fontId="2" fillId="0" borderId="4" xfId="0" applyFont="1" applyBorder="1" applyAlignment="1">
      <alignment horizontal="right"/>
    </xf>
    <xf numFmtId="0" fontId="1" fillId="0" borderId="4" xfId="0" applyFont="1" applyBorder="1"/>
    <xf numFmtId="0" fontId="1" fillId="0" borderId="13" xfId="0" applyFont="1" applyBorder="1"/>
    <xf numFmtId="0" fontId="21" fillId="0" borderId="9" xfId="0" applyFont="1" applyBorder="1" applyProtection="1">
      <protection locked="0"/>
    </xf>
    <xf numFmtId="0" fontId="20" fillId="0" borderId="9" xfId="0" applyFont="1" applyBorder="1" applyProtection="1">
      <protection locked="0"/>
    </xf>
    <xf numFmtId="0" fontId="20" fillId="0" borderId="0" xfId="0" applyFont="1" applyProtection="1">
      <protection locked="0"/>
    </xf>
    <xf numFmtId="0" fontId="21" fillId="0" borderId="12" xfId="0" applyFont="1" applyBorder="1" applyProtection="1">
      <protection locked="0"/>
    </xf>
    <xf numFmtId="0" fontId="21" fillId="0" borderId="13" xfId="0" applyFont="1" applyBorder="1" applyProtection="1">
      <protection locked="0"/>
    </xf>
    <xf numFmtId="0" fontId="20" fillId="0" borderId="6" xfId="0" applyFont="1" applyBorder="1" applyProtection="1">
      <protection locked="0"/>
    </xf>
    <xf numFmtId="0" fontId="24" fillId="0" borderId="9" xfId="0" applyFont="1" applyBorder="1" applyAlignment="1" applyProtection="1">
      <alignment vertical="center"/>
      <protection locked="0"/>
    </xf>
    <xf numFmtId="0" fontId="20" fillId="0" borderId="0" xfId="0" applyFont="1"/>
    <xf numFmtId="0" fontId="20" fillId="0" borderId="0" xfId="0" applyFont="1" applyAlignment="1">
      <alignment horizontal="center" vertical="center"/>
    </xf>
    <xf numFmtId="174" fontId="20" fillId="0" borderId="0" xfId="0" applyNumberFormat="1" applyFont="1" applyAlignment="1">
      <alignment horizontal="center" vertical="center"/>
    </xf>
    <xf numFmtId="0" fontId="25" fillId="4" borderId="10" xfId="0" applyFont="1" applyFill="1" applyBorder="1" applyAlignment="1">
      <alignment horizontal="center" vertical="center"/>
    </xf>
    <xf numFmtId="0" fontId="25" fillId="4" borderId="11" xfId="0" applyFont="1" applyFill="1" applyBorder="1" applyAlignment="1">
      <alignment horizontal="center" vertical="center"/>
    </xf>
    <xf numFmtId="174" fontId="25" fillId="4" borderId="11" xfId="0" applyNumberFormat="1" applyFont="1" applyFill="1" applyBorder="1" applyAlignment="1">
      <alignment horizontal="center" vertical="center"/>
    </xf>
    <xf numFmtId="1" fontId="20" fillId="0" borderId="10" xfId="0" quotePrefix="1" applyNumberFormat="1" applyFont="1" applyBorder="1" applyAlignment="1">
      <alignment horizontal="center" vertical="center"/>
    </xf>
    <xf numFmtId="174" fontId="20" fillId="0" borderId="11" xfId="0" quotePrefix="1" applyNumberFormat="1" applyFont="1" applyBorder="1" applyAlignment="1">
      <alignment horizontal="center" vertical="center"/>
    </xf>
    <xf numFmtId="1" fontId="20" fillId="0" borderId="10" xfId="0" applyNumberFormat="1" applyFont="1" applyBorder="1" applyAlignment="1">
      <alignment horizontal="center" vertical="center"/>
    </xf>
    <xf numFmtId="0" fontId="12" fillId="0" borderId="0" xfId="0" applyFont="1" applyProtection="1">
      <protection locked="0"/>
    </xf>
    <xf numFmtId="166" fontId="4" fillId="0" borderId="0" xfId="0" applyNumberFormat="1" applyFont="1" applyAlignment="1" applyProtection="1">
      <alignment horizontal="left"/>
      <protection locked="0"/>
    </xf>
    <xf numFmtId="167" fontId="4" fillId="0" borderId="0" xfId="0" applyNumberFormat="1" applyFont="1" applyAlignment="1" applyProtection="1">
      <alignment horizontal="left"/>
      <protection locked="0"/>
    </xf>
    <xf numFmtId="2" fontId="4" fillId="0" borderId="0" xfId="0" applyNumberFormat="1" applyFont="1" applyProtection="1">
      <protection locked="0"/>
    </xf>
    <xf numFmtId="175" fontId="4" fillId="0" borderId="0" xfId="0" applyNumberFormat="1" applyFont="1" applyAlignment="1" applyProtection="1">
      <alignment horizontal="left"/>
      <protection locked="0"/>
    </xf>
    <xf numFmtId="175" fontId="9" fillId="0" borderId="0" xfId="0" applyNumberFormat="1" applyFont="1" applyAlignment="1" applyProtection="1">
      <alignment horizontal="left" indent="1"/>
      <protection locked="0"/>
    </xf>
    <xf numFmtId="0" fontId="12" fillId="5" borderId="1" xfId="0" applyFont="1" applyFill="1" applyBorder="1" applyAlignment="1" applyProtection="1">
      <alignment vertical="center"/>
      <protection locked="0"/>
    </xf>
    <xf numFmtId="0" fontId="12" fillId="5" borderId="3" xfId="0" applyFont="1" applyFill="1" applyBorder="1" applyAlignment="1" applyProtection="1">
      <alignment vertical="center"/>
      <protection locked="0"/>
    </xf>
    <xf numFmtId="0" fontId="12" fillId="5" borderId="5" xfId="0" applyFont="1" applyFill="1" applyBorder="1" applyAlignment="1" applyProtection="1">
      <alignment horizontal="center" vertical="center"/>
      <protection locked="0"/>
    </xf>
    <xf numFmtId="0" fontId="7" fillId="0" borderId="0" xfId="0" applyFont="1"/>
    <xf numFmtId="0" fontId="8" fillId="0" borderId="15" xfId="0" applyFont="1" applyBorder="1" applyProtection="1">
      <protection locked="0"/>
    </xf>
    <xf numFmtId="0" fontId="7" fillId="0" borderId="15" xfId="0" applyFont="1" applyBorder="1"/>
    <xf numFmtId="9" fontId="13" fillId="0" borderId="0" xfId="0" applyNumberFormat="1" applyFont="1" applyAlignment="1">
      <alignment horizontal="center"/>
    </xf>
    <xf numFmtId="171" fontId="13" fillId="0" borderId="0" xfId="0" applyNumberFormat="1" applyFont="1" applyAlignment="1">
      <alignment horizontal="right"/>
    </xf>
    <xf numFmtId="0" fontId="13" fillId="0" borderId="0" xfId="0" applyFont="1" applyProtection="1">
      <protection locked="0"/>
    </xf>
    <xf numFmtId="171" fontId="8" fillId="0" borderId="0" xfId="0" applyNumberFormat="1" applyFont="1" applyProtection="1">
      <protection locked="0"/>
    </xf>
    <xf numFmtId="0" fontId="16" fillId="5" borderId="1" xfId="0" applyFont="1" applyFill="1" applyBorder="1"/>
    <xf numFmtId="0" fontId="26" fillId="5" borderId="2" xfId="0" applyFont="1" applyFill="1" applyBorder="1"/>
    <xf numFmtId="0" fontId="16" fillId="5" borderId="2" xfId="0" applyFont="1" applyFill="1" applyBorder="1"/>
    <xf numFmtId="169" fontId="9" fillId="6" borderId="8" xfId="0" applyNumberFormat="1" applyFont="1" applyFill="1" applyBorder="1"/>
    <xf numFmtId="169" fontId="9" fillId="6" borderId="11" xfId="0" applyNumberFormat="1" applyFont="1" applyFill="1" applyBorder="1"/>
    <xf numFmtId="169" fontId="9" fillId="6" borderId="14" xfId="0" applyNumberFormat="1" applyFont="1" applyFill="1" applyBorder="1"/>
    <xf numFmtId="169" fontId="12" fillId="0" borderId="16" xfId="0" applyNumberFormat="1" applyFont="1" applyBorder="1" applyAlignment="1" applyProtection="1">
      <alignment horizontal="center"/>
      <protection locked="0"/>
    </xf>
    <xf numFmtId="169" fontId="22" fillId="0" borderId="11" xfId="0" applyNumberFormat="1" applyFont="1" applyBorder="1" applyAlignment="1" applyProtection="1">
      <alignment horizontal="center"/>
      <protection locked="0"/>
    </xf>
    <xf numFmtId="169" fontId="22" fillId="0" borderId="14" xfId="0" applyNumberFormat="1" applyFont="1" applyBorder="1" applyAlignment="1" applyProtection="1">
      <alignment horizontal="center"/>
      <protection locked="0"/>
    </xf>
    <xf numFmtId="176" fontId="4" fillId="0" borderId="0" xfId="0" applyNumberFormat="1" applyFont="1" applyAlignment="1" applyProtection="1">
      <alignment horizontal="left"/>
      <protection locked="0"/>
    </xf>
    <xf numFmtId="0" fontId="0" fillId="0" borderId="0" xfId="0" applyAlignment="1">
      <alignment vertical="center"/>
    </xf>
    <xf numFmtId="170" fontId="29" fillId="7" borderId="16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78" fontId="0" fillId="0" borderId="0" xfId="0" applyNumberFormat="1" applyAlignment="1">
      <alignment horizontal="center"/>
    </xf>
    <xf numFmtId="170" fontId="0" fillId="0" borderId="0" xfId="0" applyNumberFormat="1" applyAlignment="1">
      <alignment horizontal="right"/>
    </xf>
    <xf numFmtId="170" fontId="2" fillId="0" borderId="0" xfId="0" applyNumberFormat="1" applyFont="1" applyAlignment="1">
      <alignment horizontal="right"/>
    </xf>
    <xf numFmtId="0" fontId="9" fillId="0" borderId="0" xfId="0" applyFont="1" applyProtection="1">
      <protection locked="0"/>
    </xf>
    <xf numFmtId="14" fontId="19" fillId="0" borderId="9" xfId="0" applyNumberFormat="1" applyFont="1" applyBorder="1"/>
    <xf numFmtId="174" fontId="9" fillId="0" borderId="0" xfId="0" applyNumberFormat="1" applyFont="1" applyAlignment="1">
      <alignment horizontal="left"/>
    </xf>
    <xf numFmtId="14" fontId="4" fillId="0" borderId="0" xfId="0" applyNumberFormat="1" applyFont="1" applyAlignment="1" applyProtection="1">
      <alignment horizontal="left"/>
      <protection locked="0"/>
    </xf>
    <xf numFmtId="0" fontId="4" fillId="0" borderId="0" xfId="0" applyFont="1" applyAlignment="1" applyProtection="1">
      <alignment horizontal="left"/>
      <protection locked="0"/>
    </xf>
    <xf numFmtId="14" fontId="4" fillId="0" borderId="0" xfId="0" applyNumberFormat="1" applyFont="1" applyAlignment="1" applyProtection="1">
      <alignment horizontal="left"/>
      <protection locked="0"/>
    </xf>
    <xf numFmtId="0" fontId="9" fillId="0" borderId="0" xfId="0" applyFont="1" applyAlignment="1" applyProtection="1">
      <alignment horizontal="left"/>
      <protection locked="0"/>
    </xf>
    <xf numFmtId="0" fontId="4" fillId="0" borderId="0" xfId="0" applyNumberFormat="1" applyFont="1" applyAlignment="1" applyProtection="1">
      <alignment horizontal="left"/>
      <protection locked="0"/>
    </xf>
    <xf numFmtId="49" fontId="13" fillId="0" borderId="0" xfId="0" applyNumberFormat="1" applyFont="1" applyProtection="1">
      <protection locked="0"/>
    </xf>
    <xf numFmtId="0" fontId="20" fillId="0" borderId="4" xfId="0" applyFont="1" applyBorder="1" applyAlignment="1" applyProtection="1">
      <alignment vertical="center"/>
      <protection locked="0"/>
    </xf>
    <xf numFmtId="0" fontId="6" fillId="2" borderId="1" xfId="0" applyFont="1" applyFill="1" applyBorder="1" applyAlignment="1" applyProtection="1">
      <alignment horizontal="right" vertical="center"/>
      <protection locked="0"/>
    </xf>
    <xf numFmtId="179" fontId="6" fillId="2" borderId="2" xfId="0" applyNumberFormat="1" applyFont="1" applyFill="1" applyBorder="1" applyAlignment="1" applyProtection="1">
      <alignment horizontal="center" vertical="center"/>
      <protection locked="0"/>
    </xf>
    <xf numFmtId="0" fontId="6" fillId="2" borderId="2" xfId="0" applyNumberFormat="1" applyFont="1" applyFill="1" applyBorder="1" applyAlignment="1" applyProtection="1">
      <alignment horizontal="center" vertical="center"/>
      <protection locked="0"/>
    </xf>
    <xf numFmtId="165" fontId="6" fillId="2" borderId="3" xfId="0" applyNumberFormat="1" applyFont="1" applyFill="1" applyBorder="1" applyAlignment="1" applyProtection="1">
      <alignment horizontal="left" vertical="center"/>
      <protection locked="0"/>
    </xf>
    <xf numFmtId="0" fontId="14" fillId="5" borderId="1" xfId="0" applyFont="1" applyFill="1" applyBorder="1" applyAlignment="1" applyProtection="1">
      <alignment horizontal="center" vertical="center"/>
      <protection locked="0"/>
    </xf>
    <xf numFmtId="0" fontId="14" fillId="5" borderId="2" xfId="0" applyNumberFormat="1" applyFont="1" applyFill="1" applyBorder="1" applyAlignment="1" applyProtection="1">
      <alignment horizontal="center" vertical="center"/>
      <protection locked="0"/>
    </xf>
    <xf numFmtId="165" fontId="14" fillId="5" borderId="3" xfId="0" applyNumberFormat="1" applyFont="1" applyFill="1" applyBorder="1" applyAlignment="1" applyProtection="1">
      <alignment horizontal="left" vertical="center"/>
      <protection locked="0"/>
    </xf>
    <xf numFmtId="0" fontId="20" fillId="0" borderId="9" xfId="0" applyFont="1" applyBorder="1" applyAlignment="1">
      <alignment horizontal="right" vertical="center"/>
    </xf>
    <xf numFmtId="0" fontId="20" fillId="0" borderId="0" xfId="0" applyFont="1" applyAlignment="1">
      <alignment horizontal="right" vertical="center"/>
    </xf>
    <xf numFmtId="15" fontId="4" fillId="0" borderId="0" xfId="0" applyNumberFormat="1" applyFont="1" applyAlignment="1" applyProtection="1">
      <alignment horizontal="left"/>
      <protection locked="0"/>
    </xf>
    <xf numFmtId="0" fontId="31" fillId="0" borderId="9" xfId="0" applyFont="1" applyBorder="1" applyProtection="1">
      <protection locked="0"/>
    </xf>
    <xf numFmtId="0" fontId="30" fillId="0" borderId="9" xfId="0" applyFont="1" applyBorder="1" applyProtection="1">
      <protection locked="0"/>
    </xf>
    <xf numFmtId="179" fontId="4" fillId="0" borderId="0" xfId="0" applyNumberFormat="1" applyFont="1" applyAlignment="1" applyProtection="1">
      <alignment horizontal="left" vertical="center"/>
      <protection locked="0"/>
    </xf>
    <xf numFmtId="179" fontId="4" fillId="0" borderId="0" xfId="0" applyNumberFormat="1" applyFont="1" applyAlignment="1" applyProtection="1">
      <alignment horizontal="left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14" fontId="4" fillId="0" borderId="0" xfId="0" applyNumberFormat="1" applyFont="1" applyAlignment="1" applyProtection="1">
      <alignment horizontal="left"/>
      <protection locked="0"/>
    </xf>
    <xf numFmtId="0" fontId="4" fillId="0" borderId="0" xfId="0" applyFont="1" applyAlignment="1" applyProtection="1">
      <alignment horizontal="left"/>
      <protection locked="0"/>
    </xf>
    <xf numFmtId="0" fontId="25" fillId="4" borderId="9" xfId="0" applyFont="1" applyFill="1" applyBorder="1" applyAlignment="1">
      <alignment horizontal="center"/>
    </xf>
    <xf numFmtId="0" fontId="20" fillId="0" borderId="9" xfId="0" applyFont="1" applyBorder="1" applyProtection="1">
      <protection locked="0"/>
    </xf>
    <xf numFmtId="170" fontId="0" fillId="0" borderId="0" xfId="0" applyNumberFormat="1" applyAlignment="1">
      <alignment horizontal="right" vertical="center"/>
    </xf>
    <xf numFmtId="178" fontId="0" fillId="0" borderId="0" xfId="0" applyNumberFormat="1" applyAlignment="1">
      <alignment horizontal="right" vertical="center"/>
    </xf>
    <xf numFmtId="178" fontId="0" fillId="0" borderId="0" xfId="0" applyNumberFormat="1" applyAlignment="1">
      <alignment horizontal="right"/>
    </xf>
    <xf numFmtId="0" fontId="0" fillId="0" borderId="0" xfId="0" applyAlignment="1">
      <alignment horizontal="right" vertical="center"/>
    </xf>
    <xf numFmtId="0" fontId="24" fillId="0" borderId="9" xfId="0" applyFont="1" applyBorder="1" applyProtection="1">
      <protection locked="0"/>
    </xf>
    <xf numFmtId="0" fontId="20" fillId="0" borderId="9" xfId="0" applyFont="1" applyBorder="1" applyAlignment="1" applyProtection="1">
      <alignment vertical="center"/>
      <protection locked="0"/>
    </xf>
    <xf numFmtId="0" fontId="22" fillId="0" borderId="9" xfId="0" applyFont="1" applyBorder="1" applyProtection="1">
      <protection locked="0"/>
    </xf>
    <xf numFmtId="0" fontId="21" fillId="0" borderId="9" xfId="0" applyFont="1" applyBorder="1" applyAlignment="1" applyProtection="1">
      <alignment wrapText="1"/>
      <protection locked="0"/>
    </xf>
    <xf numFmtId="0" fontId="33" fillId="0" borderId="9" xfId="0" applyFont="1" applyBorder="1" applyProtection="1">
      <protection locked="0"/>
    </xf>
    <xf numFmtId="180" fontId="14" fillId="5" borderId="2" xfId="0" applyNumberFormat="1" applyFont="1" applyFill="1" applyBorder="1" applyAlignment="1" applyProtection="1">
      <alignment horizontal="center" vertical="center"/>
      <protection locked="0"/>
    </xf>
    <xf numFmtId="170" fontId="2" fillId="0" borderId="0" xfId="0" applyNumberFormat="1" applyFont="1" applyFill="1" applyAlignment="1">
      <alignment horizontal="right"/>
    </xf>
    <xf numFmtId="170" fontId="19" fillId="0" borderId="16" xfId="0" applyNumberFormat="1" applyFont="1" applyFill="1" applyBorder="1" applyAlignment="1" applyProtection="1">
      <alignment horizontal="center" vertical="center"/>
    </xf>
    <xf numFmtId="170" fontId="18" fillId="0" borderId="16" xfId="0" applyNumberFormat="1" applyFont="1" applyFill="1" applyBorder="1" applyAlignment="1">
      <alignment horizontal="center" vertical="center"/>
    </xf>
    <xf numFmtId="170" fontId="19" fillId="10" borderId="16" xfId="0" applyNumberFormat="1" applyFont="1" applyFill="1" applyBorder="1" applyAlignment="1" applyProtection="1">
      <alignment horizontal="center" vertical="center"/>
    </xf>
    <xf numFmtId="170" fontId="18" fillId="10" borderId="16" xfId="0" applyNumberFormat="1" applyFont="1" applyFill="1" applyBorder="1" applyAlignment="1">
      <alignment horizontal="center" vertical="center"/>
    </xf>
    <xf numFmtId="170" fontId="19" fillId="11" borderId="16" xfId="0" applyNumberFormat="1" applyFont="1" applyFill="1" applyBorder="1" applyAlignment="1" applyProtection="1">
      <alignment horizontal="center" vertical="center"/>
    </xf>
    <xf numFmtId="170" fontId="18" fillId="11" borderId="16" xfId="0" applyNumberFormat="1" applyFont="1" applyFill="1" applyBorder="1" applyAlignment="1">
      <alignment horizontal="center" vertical="center"/>
    </xf>
    <xf numFmtId="170" fontId="28" fillId="8" borderId="16" xfId="0" applyNumberFormat="1" applyFont="1" applyFill="1" applyBorder="1" applyAlignment="1" applyProtection="1">
      <alignment horizontal="center" vertical="center"/>
    </xf>
    <xf numFmtId="170" fontId="34" fillId="8" borderId="16" xfId="0" applyNumberFormat="1" applyFont="1" applyFill="1" applyBorder="1" applyAlignment="1">
      <alignment horizontal="center" vertical="center"/>
    </xf>
    <xf numFmtId="170" fontId="19" fillId="3" borderId="16" xfId="0" applyNumberFormat="1" applyFont="1" applyFill="1" applyBorder="1" applyAlignment="1" applyProtection="1">
      <alignment horizontal="center" vertical="center"/>
    </xf>
    <xf numFmtId="170" fontId="18" fillId="3" borderId="16" xfId="0" applyNumberFormat="1" applyFont="1" applyFill="1" applyBorder="1" applyAlignment="1">
      <alignment horizontal="center" vertical="center"/>
    </xf>
    <xf numFmtId="0" fontId="28" fillId="8" borderId="0" xfId="0" applyFont="1" applyFill="1" applyAlignment="1">
      <alignment horizontal="center" vertical="center"/>
    </xf>
    <xf numFmtId="170" fontId="19" fillId="11" borderId="18" xfId="0" applyNumberFormat="1" applyFont="1" applyFill="1" applyBorder="1" applyAlignment="1" applyProtection="1">
      <alignment horizontal="center" vertical="center"/>
    </xf>
    <xf numFmtId="170" fontId="19" fillId="12" borderId="5" xfId="0" applyNumberFormat="1" applyFont="1" applyFill="1" applyBorder="1"/>
    <xf numFmtId="178" fontId="0" fillId="9" borderId="0" xfId="0" applyNumberFormat="1" applyFill="1" applyAlignment="1">
      <alignment vertical="center"/>
    </xf>
    <xf numFmtId="170" fontId="0" fillId="9" borderId="0" xfId="0" applyNumberFormat="1" applyFill="1" applyAlignment="1">
      <alignment vertical="center"/>
    </xf>
    <xf numFmtId="170" fontId="18" fillId="10" borderId="0" xfId="0" applyNumberFormat="1" applyFont="1" applyFill="1" applyAlignment="1">
      <alignment vertical="center"/>
    </xf>
    <xf numFmtId="170" fontId="0" fillId="8" borderId="0" xfId="0" applyNumberFormat="1" applyFill="1" applyAlignment="1">
      <alignment vertical="center"/>
    </xf>
    <xf numFmtId="0" fontId="20" fillId="0" borderId="11" xfId="0" quotePrefix="1" applyFont="1" applyBorder="1" applyAlignment="1">
      <alignment horizontal="right" vertical="center"/>
    </xf>
    <xf numFmtId="0" fontId="20" fillId="0" borderId="11" xfId="0" applyFont="1" applyBorder="1" applyAlignment="1">
      <alignment horizontal="right" vertical="center"/>
    </xf>
    <xf numFmtId="0" fontId="20" fillId="0" borderId="11" xfId="0" quotePrefix="1" applyFont="1" applyBorder="1" applyAlignment="1">
      <alignment horizontal="right" vertical="center" wrapText="1"/>
    </xf>
    <xf numFmtId="0" fontId="0" fillId="13" borderId="0" xfId="0" applyFill="1" applyAlignment="1">
      <alignment vertical="center"/>
    </xf>
    <xf numFmtId="178" fontId="0" fillId="13" borderId="0" xfId="0" applyNumberFormat="1" applyFill="1" applyAlignment="1">
      <alignment vertical="center"/>
    </xf>
    <xf numFmtId="170" fontId="0" fillId="13" borderId="0" xfId="0" applyNumberFormat="1" applyFill="1" applyAlignment="1">
      <alignment vertical="center"/>
    </xf>
    <xf numFmtId="0" fontId="0" fillId="13" borderId="0" xfId="0" applyFill="1" applyAlignment="1">
      <alignment horizontal="center"/>
    </xf>
    <xf numFmtId="0" fontId="0" fillId="13" borderId="0" xfId="0" applyFill="1" applyAlignment="1">
      <alignment horizontal="left"/>
    </xf>
    <xf numFmtId="178" fontId="0" fillId="13" borderId="0" xfId="0" applyNumberFormat="1" applyFill="1" applyAlignment="1">
      <alignment horizontal="center"/>
    </xf>
    <xf numFmtId="170" fontId="0" fillId="13" borderId="0" xfId="0" applyNumberFormat="1" applyFill="1" applyAlignment="1">
      <alignment horizontal="center"/>
    </xf>
    <xf numFmtId="170" fontId="2" fillId="13" borderId="0" xfId="0" applyNumberFormat="1" applyFont="1" applyFill="1" applyAlignment="1">
      <alignment horizontal="center"/>
    </xf>
    <xf numFmtId="0" fontId="0" fillId="0" borderId="0" xfId="0"/>
    <xf numFmtId="0" fontId="36" fillId="0" borderId="0" xfId="2" applyAlignment="1">
      <alignment horizontal="right"/>
    </xf>
    <xf numFmtId="0" fontId="36" fillId="0" borderId="9" xfId="2" applyBorder="1" applyAlignment="1">
      <alignment horizontal="right" vertical="center"/>
    </xf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horizontal="left"/>
    </xf>
    <xf numFmtId="178" fontId="0" fillId="0" borderId="0" xfId="0" applyNumberFormat="1" applyFont="1" applyFill="1" applyAlignment="1">
      <alignment horizontal="center"/>
    </xf>
    <xf numFmtId="170" fontId="0" fillId="0" borderId="0" xfId="0" applyNumberFormat="1" applyFont="1" applyFill="1" applyAlignment="1">
      <alignment horizontal="right"/>
    </xf>
    <xf numFmtId="49" fontId="0" fillId="0" borderId="0" xfId="0" applyNumberFormat="1"/>
    <xf numFmtId="0" fontId="4" fillId="0" borderId="4" xfId="0" applyFont="1" applyBorder="1" applyProtection="1">
      <protection locked="0"/>
    </xf>
    <xf numFmtId="0" fontId="18" fillId="0" borderId="12" xfId="0" applyFont="1" applyBorder="1" applyAlignment="1">
      <alignment horizontal="left"/>
    </xf>
    <xf numFmtId="0" fontId="18" fillId="0" borderId="4" xfId="0" applyFont="1" applyBorder="1" applyAlignment="1">
      <alignment horizontal="left"/>
    </xf>
    <xf numFmtId="0" fontId="16" fillId="2" borderId="2" xfId="0" applyFont="1" applyFill="1" applyBorder="1" applyAlignment="1">
      <alignment horizontal="center"/>
    </xf>
    <xf numFmtId="0" fontId="16" fillId="2" borderId="3" xfId="0" applyFont="1" applyFill="1" applyBorder="1" applyAlignment="1">
      <alignment horizontal="center"/>
    </xf>
    <xf numFmtId="173" fontId="18" fillId="0" borderId="0" xfId="0" applyNumberFormat="1" applyFont="1" applyAlignment="1">
      <alignment horizontal="left"/>
    </xf>
    <xf numFmtId="0" fontId="18" fillId="0" borderId="9" xfId="0" applyFont="1" applyBorder="1" applyAlignment="1">
      <alignment horizontal="left"/>
    </xf>
    <xf numFmtId="0" fontId="18" fillId="0" borderId="0" xfId="0" applyFont="1" applyAlignment="1">
      <alignment horizontal="left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horizontal="center" vertical="center"/>
      <protection locked="0"/>
    </xf>
    <xf numFmtId="0" fontId="9" fillId="0" borderId="0" xfId="0" applyFont="1" applyProtection="1">
      <protection locked="0"/>
    </xf>
    <xf numFmtId="0" fontId="0" fillId="0" borderId="0" xfId="0"/>
    <xf numFmtId="168" fontId="8" fillId="0" borderId="0" xfId="0" applyNumberFormat="1" applyFont="1" applyAlignment="1" applyProtection="1">
      <alignment horizontal="left"/>
      <protection locked="0"/>
    </xf>
    <xf numFmtId="0" fontId="0" fillId="0" borderId="0" xfId="0" applyAlignment="1"/>
    <xf numFmtId="0" fontId="35" fillId="0" borderId="17" xfId="0" applyFont="1" applyBorder="1" applyAlignment="1" applyProtection="1">
      <alignment horizontal="center" vertical="center"/>
      <protection locked="0"/>
    </xf>
    <xf numFmtId="49" fontId="10" fillId="0" borderId="0" xfId="0" applyNumberFormat="1" applyFont="1" applyProtection="1">
      <protection locked="0"/>
    </xf>
    <xf numFmtId="0" fontId="11" fillId="0" borderId="0" xfId="0" applyFont="1" applyProtection="1">
      <protection locked="0"/>
    </xf>
    <xf numFmtId="14" fontId="4" fillId="0" borderId="0" xfId="0" applyNumberFormat="1" applyFont="1" applyAlignment="1" applyProtection="1">
      <alignment horizontal="left"/>
      <protection locked="0"/>
    </xf>
    <xf numFmtId="0" fontId="4" fillId="0" borderId="0" xfId="0" applyFont="1" applyAlignment="1" applyProtection="1">
      <alignment horizontal="left"/>
      <protection locked="0"/>
    </xf>
    <xf numFmtId="0" fontId="16" fillId="5" borderId="2" xfId="0" applyFont="1" applyFill="1" applyBorder="1" applyAlignment="1">
      <alignment horizontal="left"/>
    </xf>
    <xf numFmtId="0" fontId="0" fillId="5" borderId="3" xfId="0" applyFill="1" applyBorder="1"/>
  </cellXfs>
  <cellStyles count="3">
    <cellStyle name="Excel Built-in Normal" xfId="1"/>
    <cellStyle name="Lien hypertexte" xfId="2" builtinId="8"/>
    <cellStyle name="Normal" xfId="0" builtinId="0"/>
  </cellStyles>
  <dxfs count="36">
    <dxf>
      <numFmt numFmtId="170" formatCode="#,##0.00\ &quot;€&quot;"/>
      <alignment horizontal="right" textRotation="0" wrapText="0" indent="0" justifyLastLine="0" shrinkToFit="0" readingOrder="0"/>
    </dxf>
    <dxf>
      <numFmt numFmtId="178" formatCode="dd/mm/yy;@"/>
      <alignment horizontal="right" textRotation="0" wrapText="0" indent="0" justifyLastLine="0" shrinkToFit="0" readingOrder="0"/>
    </dxf>
    <dxf>
      <numFmt numFmtId="170" formatCode="#,##0.00\ &quot;€&quot;"/>
      <alignment horizontal="right" textRotation="0" wrapText="0" indent="0" justifyLastLine="0" shrinkToFit="0" readingOrder="0"/>
    </dxf>
    <dxf>
      <numFmt numFmtId="170" formatCode="#,##0.00\ &quot;€&quot;"/>
      <alignment horizontal="right" textRotation="0" wrapText="0" indent="0" justifyLastLine="0" shrinkToFit="0" readingOrder="0"/>
    </dxf>
    <dxf>
      <numFmt numFmtId="170" formatCode="#,##0.00\ &quot;€&quot;"/>
      <alignment horizontal="right" textRotation="0" wrapText="0" indent="0" justifyLastLine="0" shrinkToFit="0" readingOrder="0"/>
    </dxf>
    <dxf>
      <numFmt numFmtId="170" formatCode="#,##0.00\ &quot;€&quot;"/>
      <alignment horizontal="right" textRotation="0" wrapText="0" indent="0" justifyLastLine="0" shrinkToFit="0" readingOrder="0"/>
    </dxf>
    <dxf>
      <numFmt numFmtId="170" formatCode="#,##0.00\ &quot;€&quot;"/>
      <alignment horizontal="right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numFmt numFmtId="178" formatCode="dd/mm/yy;@"/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numFmt numFmtId="178" formatCode="dd/mm/yy;@"/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textRotation="0" wrapText="0" indent="0" justifyLastLine="0" shrinkToFit="0" readingOrder="0"/>
    </dxf>
    <dxf>
      <fill>
        <patternFill patternType="solid">
          <fgColor indexed="64"/>
          <bgColor theme="4" tint="-0.249977111117893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70" formatCode="#,##0.00\ &quot;€&quot;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70" formatCode="#,##0.00\ &quot;€&quot;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70" formatCode="#,##0.00\ &quot;€&quot;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78" formatCode="d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78" formatCode="dd/mm/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00206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4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right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/>
        <bottom/>
        <vertical style="hair">
          <color auto="1"/>
        </vertical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/>
        <i val="0"/>
      </font>
    </dxf>
  </dxfs>
  <tableStyles count="1" defaultTableStyle="TableStyleMedium2" defaultPivotStyle="PivotStyleLight16">
    <tableStyle name="Style de tableau 1" pivot="0" count="1">
      <tableStyleElement type="lastColumn" dxfId="35"/>
    </tableStyle>
  </tableStyles>
  <colors>
    <mruColors>
      <color rgb="FF33CC33"/>
      <color rgb="FFFEB4B4"/>
      <color rgb="FF0066FF"/>
      <color rgb="FF009900"/>
      <color rgb="FF00CC00"/>
      <color rgb="FF66CCFF"/>
      <color rgb="FF9999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161925</xdr:rowOff>
    </xdr:from>
    <xdr:to>
      <xdr:col>7</xdr:col>
      <xdr:colOff>1266825</xdr:colOff>
      <xdr:row>11</xdr:row>
      <xdr:rowOff>57150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381625" y="1476375"/>
          <a:ext cx="2647950" cy="933450"/>
        </a:xfrm>
        <a:prstGeom prst="roundRect">
          <a:avLst/>
        </a:prstGeom>
        <a:noFill/>
        <a:ln w="3175">
          <a:solidFill>
            <a:sysClr val="windowText" lastClr="0000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152399</xdr:colOff>
      <xdr:row>55</xdr:row>
      <xdr:rowOff>161924</xdr:rowOff>
    </xdr:from>
    <xdr:to>
      <xdr:col>3</xdr:col>
      <xdr:colOff>219074</xdr:colOff>
      <xdr:row>60</xdr:row>
      <xdr:rowOff>219074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52399" y="11344274"/>
          <a:ext cx="4295775" cy="1266825"/>
        </a:xfrm>
        <a:prstGeom prst="roundRect">
          <a:avLst/>
        </a:prstGeom>
        <a:noFill/>
        <a:ln w="12700">
          <a:solidFill>
            <a:sysClr val="windowText" lastClr="0000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152400</xdr:rowOff>
    </xdr:from>
    <xdr:to>
      <xdr:col>7</xdr:col>
      <xdr:colOff>1266825</xdr:colOff>
      <xdr:row>17</xdr:row>
      <xdr:rowOff>95250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810250" y="2486025"/>
          <a:ext cx="3019425" cy="1143000"/>
        </a:xfrm>
        <a:prstGeom prst="roundRect">
          <a:avLst/>
        </a:prstGeom>
        <a:noFill/>
        <a:ln w="3175">
          <a:solidFill>
            <a:sysClr val="windowText" lastClr="00000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85725</xdr:colOff>
      <xdr:row>6</xdr:row>
      <xdr:rowOff>171449</xdr:rowOff>
    </xdr:from>
    <xdr:to>
      <xdr:col>4</xdr:col>
      <xdr:colOff>361950</xdr:colOff>
      <xdr:row>17</xdr:row>
      <xdr:rowOff>76199</xdr:rowOff>
    </xdr:to>
    <xdr:sp macro="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5725" y="1485899"/>
          <a:ext cx="5010150" cy="2124075"/>
        </a:xfrm>
        <a:prstGeom prst="roundRect">
          <a:avLst/>
        </a:prstGeom>
        <a:noFill/>
        <a:ln w="3175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476250</xdr:colOff>
          <xdr:row>1</xdr:row>
          <xdr:rowOff>104775</xdr:rowOff>
        </xdr:from>
        <xdr:to>
          <xdr:col>10</xdr:col>
          <xdr:colOff>552450</xdr:colOff>
          <xdr:row>3</xdr:row>
          <xdr:rowOff>38100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</a:rPr>
                <a:t>Fichier CLIENTS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0</xdr:colOff>
      <xdr:row>53</xdr:row>
      <xdr:rowOff>0</xdr:rowOff>
    </xdr:from>
    <xdr:to>
      <xdr:col>9</xdr:col>
      <xdr:colOff>142875</xdr:colOff>
      <xdr:row>54</xdr:row>
      <xdr:rowOff>9525</xdr:rowOff>
    </xdr:to>
    <xdr:pic>
      <xdr:nvPicPr>
        <xdr:cNvPr id="1043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782300"/>
          <a:ext cx="904875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771525</xdr:colOff>
      <xdr:row>52</xdr:row>
      <xdr:rowOff>28575</xdr:rowOff>
    </xdr:to>
    <xdr:pic>
      <xdr:nvPicPr>
        <xdr:cNvPr id="1044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82250"/>
          <a:ext cx="77152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771525</xdr:colOff>
      <xdr:row>52</xdr:row>
      <xdr:rowOff>28575</xdr:rowOff>
    </xdr:to>
    <xdr:pic>
      <xdr:nvPicPr>
        <xdr:cNvPr id="1045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82250"/>
          <a:ext cx="77152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771525</xdr:colOff>
      <xdr:row>52</xdr:row>
      <xdr:rowOff>28575</xdr:rowOff>
    </xdr:to>
    <xdr:pic>
      <xdr:nvPicPr>
        <xdr:cNvPr id="1047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82250"/>
          <a:ext cx="77152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1095375</xdr:colOff>
      <xdr:row>6</xdr:row>
      <xdr:rowOff>171450</xdr:rowOff>
    </xdr:from>
    <xdr:to>
      <xdr:col>7</xdr:col>
      <xdr:colOff>1266825</xdr:colOff>
      <xdr:row>11</xdr:row>
      <xdr:rowOff>57150</xdr:rowOff>
    </xdr:to>
    <xdr:sp macro="" textlink="">
      <xdr:nvSpPr>
        <xdr:cNvPr id="14" name="Rectangle à coins arrondis 13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829300" y="1485900"/>
          <a:ext cx="3000375" cy="904875"/>
        </a:xfrm>
        <a:prstGeom prst="roundRect">
          <a:avLst/>
        </a:prstGeom>
        <a:noFill/>
        <a:ln w="3175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152399</xdr:rowOff>
    </xdr:from>
    <xdr:to>
      <xdr:col>7</xdr:col>
      <xdr:colOff>1266825</xdr:colOff>
      <xdr:row>17</xdr:row>
      <xdr:rowOff>85725</xdr:rowOff>
    </xdr:to>
    <xdr:sp macro="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810250" y="2486024"/>
          <a:ext cx="3019425" cy="1133476"/>
        </a:xfrm>
        <a:prstGeom prst="roundRect">
          <a:avLst/>
        </a:prstGeom>
        <a:noFill/>
        <a:ln w="3175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171450</xdr:rowOff>
    </xdr:from>
    <xdr:to>
      <xdr:col>7</xdr:col>
      <xdr:colOff>1266825</xdr:colOff>
      <xdr:row>11</xdr:row>
      <xdr:rowOff>57150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829300" y="1485900"/>
          <a:ext cx="3000375" cy="904875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152399</xdr:rowOff>
    </xdr:from>
    <xdr:to>
      <xdr:col>7</xdr:col>
      <xdr:colOff>1266825</xdr:colOff>
      <xdr:row>17</xdr:row>
      <xdr:rowOff>85725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810250" y="2486024"/>
          <a:ext cx="3019425" cy="1133476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76200</xdr:colOff>
      <xdr:row>6</xdr:row>
      <xdr:rowOff>133350</xdr:rowOff>
    </xdr:from>
    <xdr:to>
      <xdr:col>3</xdr:col>
      <xdr:colOff>428625</xdr:colOff>
      <xdr:row>17</xdr:row>
      <xdr:rowOff>38100</xdr:rowOff>
    </xdr:to>
    <xdr:sp macro="" textlink="">
      <xdr:nvSpPr>
        <xdr:cNvPr id="12" name="Rectangle à coins arrondis 11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76200" y="1447800"/>
          <a:ext cx="4581525" cy="212407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13" totalsRowShown="0" headerRowDxfId="34" dataDxfId="33" tableBorderDxfId="32">
  <autoFilter ref="A1:F13"/>
  <tableColumns count="6">
    <tableColumn id="1" name="Colonne1" dataDxfId="31"/>
    <tableColumn id="3" name="Colonne2" dataDxfId="30"/>
    <tableColumn id="4" name="Colonne3" dataDxfId="29"/>
    <tableColumn id="5" name="Colonne4" dataDxfId="28"/>
    <tableColumn id="6" name="Colonne5" dataDxfId="27"/>
    <tableColumn id="7" name="Colonne6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H11" totalsRowShown="0" headerRowDxfId="25" dataDxfId="24">
  <autoFilter ref="A1:H11"/>
  <tableColumns count="8">
    <tableColumn id="1" name="N° du DEVIS" dataDxfId="23"/>
    <tableColumn id="2" name="Nom du client" dataDxfId="22"/>
    <tableColumn id="3" name="N°client" dataDxfId="21"/>
    <tableColumn id="4" name="Date du DEVIS" dataDxfId="20"/>
    <tableColumn id="5" name="Validité du DEVIS" dataDxfId="19"/>
    <tableColumn id="6" name="Accompte" dataDxfId="18"/>
    <tableColumn id="7" name="Total" dataDxfId="17"/>
    <tableColumn id="8" name="Reste à PAYER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N13" totalsRowShown="0" headerRowDxfId="15" dataDxfId="14">
  <autoFilter ref="A1:N13"/>
  <tableColumns count="14">
    <tableColumn id="1" name="N° Facture" dataDxfId="13"/>
    <tableColumn id="2" name="N° Devis" dataDxfId="12"/>
    <tableColumn id="3" name="Date Facture" dataDxfId="11"/>
    <tableColumn id="4" name="Nom du client" dataDxfId="10"/>
    <tableColumn id="5" name="N°client" dataDxfId="9"/>
    <tableColumn id="6" name="Date de la prestation:" dataDxfId="8"/>
    <tableColumn id="7" name="Échéance du paiement" dataDxfId="7"/>
    <tableColumn id="8" name="Accompte" dataDxfId="6"/>
    <tableColumn id="9" name="Total" dataDxfId="5"/>
    <tableColumn id="10" name="Reste à Payer" dataDxfId="4"/>
    <tableColumn id="11" name="Acompte Versé" dataDxfId="3"/>
    <tableColumn id="12" name="Total payé" dataDxfId="2"/>
    <tableColumn id="13" name="Date de paiement" dataDxfId="1"/>
    <tableColumn id="14" name="Sol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h@orange.fr" TargetMode="External"/><Relationship Id="rId13" Type="http://schemas.openxmlformats.org/officeDocument/2006/relationships/table" Target="../tables/table1.xml"/><Relationship Id="rId3" Type="http://schemas.openxmlformats.org/officeDocument/2006/relationships/hyperlink" Target="mailto:c@hotmail.com" TargetMode="External"/><Relationship Id="rId7" Type="http://schemas.openxmlformats.org/officeDocument/2006/relationships/hyperlink" Target="mailto:g@g.com" TargetMode="External"/><Relationship Id="rId12" Type="http://schemas.openxmlformats.org/officeDocument/2006/relationships/printerSettings" Target="../printerSettings/printerSettings3.bin"/><Relationship Id="rId2" Type="http://schemas.openxmlformats.org/officeDocument/2006/relationships/hyperlink" Target="mailto:b@gmail.com" TargetMode="External"/><Relationship Id="rId1" Type="http://schemas.openxmlformats.org/officeDocument/2006/relationships/hyperlink" Target="mailto:a@a.com" TargetMode="External"/><Relationship Id="rId6" Type="http://schemas.openxmlformats.org/officeDocument/2006/relationships/hyperlink" Target="mailto:f@yahoo.fr" TargetMode="External"/><Relationship Id="rId11" Type="http://schemas.openxmlformats.org/officeDocument/2006/relationships/hyperlink" Target="mailto:x@a.com" TargetMode="External"/><Relationship Id="rId5" Type="http://schemas.openxmlformats.org/officeDocument/2006/relationships/hyperlink" Target="mailto:e@homail.com" TargetMode="External"/><Relationship Id="rId10" Type="http://schemas.openxmlformats.org/officeDocument/2006/relationships/hyperlink" Target="mailto:j@wanadoo.fr" TargetMode="External"/><Relationship Id="rId4" Type="http://schemas.openxmlformats.org/officeDocument/2006/relationships/hyperlink" Target="mailto:d@gmail.com" TargetMode="External"/><Relationship Id="rId9" Type="http://schemas.openxmlformats.org/officeDocument/2006/relationships/hyperlink" Target="mailto:i@x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50"/>
  </sheetPr>
  <dimension ref="A1:S69"/>
  <sheetViews>
    <sheetView showGridLines="0" tabSelected="1" view="pageBreakPreview" zoomScaleNormal="100" zoomScaleSheetLayoutView="100" workbookViewId="0">
      <selection activeCell="K32" sqref="K32"/>
    </sheetView>
  </sheetViews>
  <sheetFormatPr baseColWidth="10" defaultRowHeight="15" x14ac:dyDescent="0.25"/>
  <cols>
    <col min="1" max="1" width="38.7109375" style="9" customWidth="1"/>
    <col min="2" max="2" width="13.42578125" style="9" customWidth="1"/>
    <col min="3" max="3" width="11.28515625" style="9" customWidth="1"/>
    <col min="4" max="4" width="7.5703125" style="9" customWidth="1"/>
    <col min="5" max="5" width="18.140625" style="9" bestFit="1" customWidth="1"/>
    <col min="6" max="6" width="12" style="9" customWidth="1"/>
    <col min="7" max="7" width="12.28515625" style="9" customWidth="1"/>
    <col min="8" max="8" width="19.140625" style="9" customWidth="1"/>
    <col min="9" max="11" width="11.42578125" style="9"/>
    <col min="12" max="13" width="11.42578125" style="9" customWidth="1"/>
    <col min="14" max="16384" width="11.42578125" style="9"/>
  </cols>
  <sheetData>
    <row r="1" spans="1:19" ht="17.25" customHeight="1" x14ac:dyDescent="0.3">
      <c r="A1" s="22"/>
      <c r="B1" s="1"/>
      <c r="C1" s="1"/>
      <c r="D1" s="1"/>
      <c r="E1" s="194"/>
      <c r="F1" s="194"/>
      <c r="G1" s="194"/>
      <c r="H1" s="1"/>
    </row>
    <row r="2" spans="1:19" ht="17.25" customHeight="1" x14ac:dyDescent="0.25">
      <c r="A2" s="23"/>
      <c r="B2" s="17"/>
      <c r="C2" s="1"/>
      <c r="E2" s="127" t="s">
        <v>64</v>
      </c>
      <c r="F2" s="128">
        <v>25</v>
      </c>
      <c r="G2" s="129">
        <v>2019</v>
      </c>
      <c r="H2" s="130">
        <v>118</v>
      </c>
      <c r="S2" s="24" t="s">
        <v>30</v>
      </c>
    </row>
    <row r="3" spans="1:19" ht="17.25" customHeight="1" x14ac:dyDescent="0.25">
      <c r="A3" s="23"/>
      <c r="B3" s="18"/>
      <c r="C3" s="1"/>
      <c r="D3" s="1"/>
      <c r="E3" s="1"/>
      <c r="F3" s="25"/>
      <c r="G3" s="1"/>
      <c r="H3" s="1"/>
    </row>
    <row r="4" spans="1:19" ht="17.25" customHeight="1" x14ac:dyDescent="0.25">
      <c r="A4" s="23"/>
      <c r="B4" s="1"/>
      <c r="C4" s="1"/>
      <c r="D4" s="1"/>
      <c r="E4" s="2"/>
      <c r="G4" s="1"/>
      <c r="H4" s="1"/>
    </row>
    <row r="5" spans="1:19" ht="17.25" customHeight="1" x14ac:dyDescent="0.25">
      <c r="A5" s="1"/>
      <c r="B5" s="1"/>
      <c r="C5" s="1"/>
      <c r="D5" s="1"/>
      <c r="E5" s="1"/>
      <c r="F5" s="1"/>
      <c r="G5" s="1"/>
      <c r="H5" s="1"/>
      <c r="L5" s="26"/>
      <c r="M5" s="26" t="s">
        <v>16</v>
      </c>
    </row>
    <row r="6" spans="1:19" ht="17.25" customHeight="1" x14ac:dyDescent="0.25">
      <c r="A6" s="1"/>
      <c r="B6" s="1"/>
      <c r="C6" s="1"/>
      <c r="D6" s="1"/>
      <c r="L6" s="106" t="s">
        <v>26</v>
      </c>
      <c r="M6" s="27">
        <v>0</v>
      </c>
    </row>
    <row r="7" spans="1:19" ht="17.25" customHeight="1" x14ac:dyDescent="0.25">
      <c r="A7" s="1"/>
      <c r="B7" s="1"/>
      <c r="C7" s="1"/>
      <c r="D7" s="1"/>
      <c r="E7" s="2"/>
      <c r="F7" s="1"/>
      <c r="G7" s="1"/>
      <c r="H7" s="1"/>
      <c r="L7" s="106" t="s">
        <v>27</v>
      </c>
      <c r="M7" s="27">
        <v>5.5E-2</v>
      </c>
    </row>
    <row r="8" spans="1:19" ht="15.75" customHeight="1" x14ac:dyDescent="0.3">
      <c r="A8" s="28" t="s">
        <v>0</v>
      </c>
      <c r="B8" s="120">
        <v>43567</v>
      </c>
      <c r="C8" s="29"/>
      <c r="F8" s="209" t="s">
        <v>1</v>
      </c>
      <c r="G8" s="210"/>
      <c r="H8" s="30"/>
      <c r="L8" s="106" t="s">
        <v>28</v>
      </c>
      <c r="M8" s="27">
        <v>0.1</v>
      </c>
    </row>
    <row r="9" spans="1:19" ht="15.75" customHeight="1" x14ac:dyDescent="0.3">
      <c r="A9" s="28" t="s">
        <v>2</v>
      </c>
      <c r="B9" s="139">
        <f>F2</f>
        <v>25</v>
      </c>
      <c r="C9" s="124">
        <v>2019</v>
      </c>
      <c r="F9" s="125"/>
      <c r="G9" s="142"/>
      <c r="H9" s="21"/>
      <c r="L9" s="106" t="s">
        <v>18</v>
      </c>
      <c r="M9" s="27">
        <v>0.2</v>
      </c>
    </row>
    <row r="10" spans="1:19" ht="15.75" customHeight="1" x14ac:dyDescent="0.3">
      <c r="A10" s="28" t="s">
        <v>3</v>
      </c>
      <c r="B10" s="85">
        <f>H2</f>
        <v>118</v>
      </c>
      <c r="C10" s="29"/>
      <c r="F10" s="125"/>
      <c r="G10" s="142"/>
      <c r="L10" s="106" t="s">
        <v>19</v>
      </c>
      <c r="M10" s="26"/>
    </row>
    <row r="11" spans="1:19" ht="15.75" customHeight="1" x14ac:dyDescent="0.3">
      <c r="A11" s="28" t="s">
        <v>4</v>
      </c>
      <c r="B11" s="120">
        <f>B8+30</f>
        <v>43597</v>
      </c>
      <c r="C11" s="29"/>
      <c r="F11" s="125"/>
      <c r="G11" s="142"/>
      <c r="L11" s="106" t="s">
        <v>39</v>
      </c>
      <c r="M11" s="26"/>
    </row>
    <row r="12" spans="1:19" ht="15.75" customHeight="1" x14ac:dyDescent="0.25">
      <c r="A12" s="28" t="s">
        <v>5</v>
      </c>
      <c r="B12" s="1" t="str">
        <f>IF(OR(COUNTIF(F9,"*MR*")=1,COUNTIF(F9,"*MME*")=1),"Fin de travaux","Virement fin de mois")</f>
        <v>Virement fin de mois</v>
      </c>
      <c r="C12" s="29"/>
      <c r="D12" s="19"/>
      <c r="E12" s="29"/>
      <c r="F12" s="87"/>
      <c r="H12" s="1"/>
      <c r="L12" s="106" t="s">
        <v>42</v>
      </c>
      <c r="M12" s="26"/>
    </row>
    <row r="13" spans="1:19" ht="15.75" customHeight="1" x14ac:dyDescent="0.3">
      <c r="A13" s="28" t="s">
        <v>41</v>
      </c>
      <c r="B13" s="144"/>
      <c r="C13" s="117"/>
      <c r="F13" s="209" t="s">
        <v>7</v>
      </c>
      <c r="G13" s="210"/>
      <c r="H13" s="1"/>
      <c r="L13" s="1"/>
      <c r="M13" s="1"/>
    </row>
    <row r="14" spans="1:19" ht="15.75" customHeight="1" x14ac:dyDescent="0.3">
      <c r="A14" s="28" t="s">
        <v>8</v>
      </c>
      <c r="B14" s="1"/>
      <c r="F14" s="98"/>
      <c r="G14" s="1"/>
      <c r="H14" s="1"/>
      <c r="L14" s="1"/>
      <c r="M14" s="1"/>
    </row>
    <row r="15" spans="1:19" ht="15.75" customHeight="1" x14ac:dyDescent="0.3">
      <c r="A15" s="28" t="s">
        <v>32</v>
      </c>
      <c r="B15" s="143"/>
      <c r="C15" s="119"/>
      <c r="D15" s="75"/>
      <c r="F15" s="98"/>
      <c r="G15" s="1"/>
      <c r="H15" s="1"/>
      <c r="L15" s="1"/>
      <c r="M15" s="1"/>
    </row>
    <row r="16" spans="1:19" ht="15.75" customHeight="1" x14ac:dyDescent="0.3">
      <c r="A16" s="28" t="s">
        <v>31</v>
      </c>
      <c r="B16" s="123"/>
      <c r="C16" s="117"/>
      <c r="F16" s="98"/>
      <c r="G16" s="1"/>
      <c r="H16" s="1"/>
      <c r="L16" s="1"/>
      <c r="M16" s="1"/>
    </row>
    <row r="17" spans="1:13" ht="15.75" customHeight="1" x14ac:dyDescent="0.3">
      <c r="A17" s="28" t="s">
        <v>9</v>
      </c>
      <c r="B17" s="109"/>
      <c r="C17" s="117"/>
      <c r="F17" s="206"/>
      <c r="G17" s="207"/>
      <c r="H17" s="2"/>
      <c r="L17" s="26" t="s">
        <v>6</v>
      </c>
      <c r="M17" s="26"/>
    </row>
    <row r="18" spans="1:13" ht="18" customHeight="1" x14ac:dyDescent="0.25">
      <c r="A18" s="31"/>
      <c r="B18" s="32"/>
      <c r="C18" s="32"/>
      <c r="D18" s="32"/>
      <c r="E18" s="32"/>
      <c r="F18" s="32"/>
      <c r="G18" s="32"/>
      <c r="H18" s="32"/>
      <c r="L18" s="26" t="s">
        <v>29</v>
      </c>
      <c r="M18" s="26"/>
    </row>
    <row r="19" spans="1:13" ht="18" customHeight="1" x14ac:dyDescent="0.25">
      <c r="A19" s="126" t="s">
        <v>10</v>
      </c>
      <c r="B19" s="33"/>
      <c r="C19" s="33"/>
      <c r="D19" s="33"/>
      <c r="E19" s="33"/>
      <c r="F19" s="33"/>
      <c r="G19" s="33"/>
      <c r="H19" s="33"/>
    </row>
    <row r="20" spans="1:13" x14ac:dyDescent="0.25">
      <c r="A20" s="202" t="s">
        <v>11</v>
      </c>
      <c r="B20" s="203"/>
      <c r="C20" s="34" t="s">
        <v>12</v>
      </c>
      <c r="D20" s="34" t="s">
        <v>13</v>
      </c>
      <c r="E20" s="34" t="s">
        <v>14</v>
      </c>
      <c r="F20" s="34" t="s">
        <v>15</v>
      </c>
      <c r="G20" s="34" t="s">
        <v>16</v>
      </c>
      <c r="H20" s="34" t="s">
        <v>17</v>
      </c>
    </row>
    <row r="21" spans="1:13" ht="15.75" x14ac:dyDescent="0.25">
      <c r="A21" s="146" t="s">
        <v>66</v>
      </c>
      <c r="B21" s="36"/>
      <c r="C21" s="6"/>
      <c r="D21" s="107"/>
      <c r="E21" s="7"/>
      <c r="F21" s="8"/>
      <c r="G21" s="47" t="str">
        <f>IF(ISBLANK(F21),"",IF(E21*F21*C21&gt;0,E21*F21*C21,0))</f>
        <v/>
      </c>
      <c r="H21" s="47" t="str">
        <f>IF(SUM(C21*E21,G21)&gt;0,SUM(C21*E21,G21),"")</f>
        <v/>
      </c>
    </row>
    <row r="22" spans="1:13" ht="15.75" x14ac:dyDescent="0.25">
      <c r="A22" s="146"/>
      <c r="B22" s="36"/>
      <c r="C22" s="6"/>
      <c r="D22" s="107"/>
      <c r="E22" s="7"/>
      <c r="F22" s="8"/>
      <c r="G22" s="47" t="str">
        <f t="shared" ref="G22:G54" si="0">IF(ISBLANK(F22),"",IF(E22*F22*C22&gt;0,E22*F22*C22,0))</f>
        <v/>
      </c>
      <c r="H22" s="47" t="str">
        <f t="shared" ref="H22:H54" si="1">IF(SUM(C22*E22,G22)&gt;0,SUM(C22*E22,G22),"")</f>
        <v/>
      </c>
    </row>
    <row r="23" spans="1:13" ht="15.75" x14ac:dyDescent="0.25">
      <c r="A23" s="151"/>
      <c r="B23" s="13"/>
      <c r="C23" s="10"/>
      <c r="D23" s="107"/>
      <c r="E23" s="11"/>
      <c r="F23" s="12"/>
      <c r="G23" s="47" t="str">
        <f t="shared" si="0"/>
        <v/>
      </c>
      <c r="H23" s="47" t="str">
        <f t="shared" si="1"/>
        <v/>
      </c>
    </row>
    <row r="24" spans="1:13" ht="15.75" x14ac:dyDescent="0.25">
      <c r="A24" s="152"/>
      <c r="B24" s="13"/>
      <c r="C24" s="10"/>
      <c r="D24" s="107"/>
      <c r="E24" s="11"/>
      <c r="F24" s="12"/>
      <c r="G24" s="47" t="str">
        <f t="shared" si="0"/>
        <v/>
      </c>
      <c r="H24" s="47" t="str">
        <f t="shared" si="1"/>
        <v/>
      </c>
    </row>
    <row r="25" spans="1:13" ht="15.75" x14ac:dyDescent="0.25">
      <c r="A25" s="152"/>
      <c r="B25" s="13"/>
      <c r="C25" s="10"/>
      <c r="D25" s="107"/>
      <c r="E25" s="11"/>
      <c r="F25" s="12"/>
      <c r="G25" s="47" t="str">
        <f t="shared" si="0"/>
        <v/>
      </c>
      <c r="H25" s="47" t="str">
        <f t="shared" si="1"/>
        <v/>
      </c>
    </row>
    <row r="26" spans="1:13" ht="15.75" x14ac:dyDescent="0.25">
      <c r="A26" s="152"/>
      <c r="B26" s="13"/>
      <c r="C26" s="10"/>
      <c r="D26" s="107"/>
      <c r="E26" s="11"/>
      <c r="F26" s="12"/>
      <c r="G26" s="47" t="str">
        <f t="shared" si="0"/>
        <v/>
      </c>
      <c r="H26" s="47" t="str">
        <f t="shared" si="1"/>
        <v/>
      </c>
    </row>
    <row r="27" spans="1:13" ht="15.75" x14ac:dyDescent="0.25">
      <c r="A27" s="152"/>
      <c r="B27" s="13"/>
      <c r="C27" s="10"/>
      <c r="D27" s="107"/>
      <c r="E27" s="11"/>
      <c r="F27" s="12"/>
      <c r="G27" s="47" t="str">
        <f t="shared" si="0"/>
        <v/>
      </c>
      <c r="H27" s="47" t="str">
        <f t="shared" si="1"/>
        <v/>
      </c>
    </row>
    <row r="28" spans="1:13" ht="15.75" x14ac:dyDescent="0.25">
      <c r="A28" s="153"/>
      <c r="B28" s="13"/>
      <c r="C28" s="10"/>
      <c r="D28" s="107"/>
      <c r="E28" s="11"/>
      <c r="F28" s="12"/>
      <c r="G28" s="47" t="str">
        <f t="shared" si="0"/>
        <v/>
      </c>
      <c r="H28" s="47" t="str">
        <f t="shared" si="1"/>
        <v/>
      </c>
    </row>
    <row r="29" spans="1:13" ht="15.75" x14ac:dyDescent="0.25">
      <c r="A29" s="68"/>
      <c r="B29" s="13"/>
      <c r="C29" s="10"/>
      <c r="D29" s="107"/>
      <c r="E29" s="11"/>
      <c r="F29" s="12"/>
      <c r="G29" s="47" t="str">
        <f t="shared" si="0"/>
        <v/>
      </c>
      <c r="H29" s="47" t="str">
        <f t="shared" si="1"/>
        <v/>
      </c>
    </row>
    <row r="30" spans="1:13" ht="15.75" customHeight="1" x14ac:dyDescent="0.25">
      <c r="A30" s="68"/>
      <c r="B30" s="38"/>
      <c r="C30" s="10"/>
      <c r="D30" s="107"/>
      <c r="E30" s="11"/>
      <c r="F30" s="12"/>
      <c r="G30" s="47" t="str">
        <f t="shared" si="0"/>
        <v/>
      </c>
      <c r="H30" s="47" t="str">
        <f t="shared" si="1"/>
        <v/>
      </c>
    </row>
    <row r="31" spans="1:13" ht="15.75" x14ac:dyDescent="0.25">
      <c r="A31" s="68"/>
      <c r="B31" s="13"/>
      <c r="C31" s="10"/>
      <c r="D31" s="107"/>
      <c r="E31" s="11"/>
      <c r="F31" s="12"/>
      <c r="G31" s="47" t="str">
        <f t="shared" si="0"/>
        <v/>
      </c>
      <c r="H31" s="47" t="str">
        <f t="shared" si="1"/>
        <v/>
      </c>
    </row>
    <row r="32" spans="1:13" ht="15.75" x14ac:dyDescent="0.25">
      <c r="A32" s="154"/>
      <c r="B32" s="13"/>
      <c r="C32" s="10"/>
      <c r="D32" s="107"/>
      <c r="E32" s="11"/>
      <c r="F32" s="12"/>
      <c r="G32" s="47" t="str">
        <f t="shared" si="0"/>
        <v/>
      </c>
      <c r="H32" s="47" t="str">
        <f t="shared" si="1"/>
        <v/>
      </c>
    </row>
    <row r="33" spans="1:8" ht="15.75" x14ac:dyDescent="0.25">
      <c r="A33" s="68"/>
      <c r="B33" s="13"/>
      <c r="C33" s="10"/>
      <c r="D33" s="107"/>
      <c r="E33" s="11"/>
      <c r="F33" s="12"/>
      <c r="G33" s="47" t="str">
        <f t="shared" si="0"/>
        <v/>
      </c>
      <c r="H33" s="47" t="str">
        <f t="shared" si="1"/>
        <v/>
      </c>
    </row>
    <row r="34" spans="1:8" ht="15.75" x14ac:dyDescent="0.25">
      <c r="A34" s="68"/>
      <c r="B34" s="13"/>
      <c r="C34" s="10"/>
      <c r="D34" s="107"/>
      <c r="E34" s="11"/>
      <c r="F34" s="12"/>
      <c r="G34" s="47" t="str">
        <f t="shared" si="0"/>
        <v/>
      </c>
      <c r="H34" s="47" t="str">
        <f t="shared" si="1"/>
        <v/>
      </c>
    </row>
    <row r="35" spans="1:8" ht="15.75" x14ac:dyDescent="0.25">
      <c r="A35" s="153"/>
      <c r="B35" s="13"/>
      <c r="C35" s="10"/>
      <c r="D35" s="107"/>
      <c r="E35" s="11"/>
      <c r="F35" s="12"/>
      <c r="G35" s="47" t="str">
        <f t="shared" si="0"/>
        <v/>
      </c>
      <c r="H35" s="47" t="str">
        <f t="shared" si="1"/>
        <v/>
      </c>
    </row>
    <row r="36" spans="1:8" ht="15.75" x14ac:dyDescent="0.25">
      <c r="A36" s="68"/>
      <c r="B36" s="13"/>
      <c r="C36" s="10"/>
      <c r="D36" s="107"/>
      <c r="E36" s="11"/>
      <c r="F36" s="12"/>
      <c r="G36" s="47" t="str">
        <f t="shared" si="0"/>
        <v/>
      </c>
      <c r="H36" s="47" t="str">
        <f t="shared" si="1"/>
        <v/>
      </c>
    </row>
    <row r="37" spans="1:8" ht="15.75" x14ac:dyDescent="0.25">
      <c r="A37" s="68"/>
      <c r="B37" s="13"/>
      <c r="C37" s="10"/>
      <c r="D37" s="107"/>
      <c r="E37" s="11"/>
      <c r="F37" s="12"/>
      <c r="G37" s="47" t="str">
        <f t="shared" si="0"/>
        <v/>
      </c>
      <c r="H37" s="47" t="str">
        <f t="shared" si="1"/>
        <v/>
      </c>
    </row>
    <row r="38" spans="1:8" ht="15.75" x14ac:dyDescent="0.25">
      <c r="A38" s="68"/>
      <c r="B38" s="13"/>
      <c r="C38" s="10"/>
      <c r="D38" s="107"/>
      <c r="E38" s="11"/>
      <c r="F38" s="12"/>
      <c r="G38" s="47" t="str">
        <f t="shared" si="0"/>
        <v/>
      </c>
      <c r="H38" s="47" t="str">
        <f t="shared" si="1"/>
        <v/>
      </c>
    </row>
    <row r="39" spans="1:8" ht="15.75" x14ac:dyDescent="0.25">
      <c r="A39" s="68"/>
      <c r="B39" s="13"/>
      <c r="C39" s="10"/>
      <c r="D39" s="107"/>
      <c r="E39" s="11"/>
      <c r="F39" s="12"/>
      <c r="G39" s="47" t="str">
        <f t="shared" si="0"/>
        <v/>
      </c>
      <c r="H39" s="47" t="str">
        <f t="shared" si="1"/>
        <v/>
      </c>
    </row>
    <row r="40" spans="1:8" ht="15.75" x14ac:dyDescent="0.25">
      <c r="A40" s="155"/>
      <c r="B40" s="13"/>
      <c r="C40" s="10"/>
      <c r="D40" s="107"/>
      <c r="E40" s="11"/>
      <c r="F40" s="12"/>
      <c r="G40" s="47" t="str">
        <f t="shared" si="0"/>
        <v/>
      </c>
      <c r="H40" s="47" t="str">
        <f t="shared" si="1"/>
        <v/>
      </c>
    </row>
    <row r="41" spans="1:8" ht="15.75" x14ac:dyDescent="0.25">
      <c r="A41" s="146"/>
      <c r="B41" s="70"/>
      <c r="C41" s="10"/>
      <c r="D41" s="107"/>
      <c r="E41" s="11"/>
      <c r="F41" s="12"/>
      <c r="G41" s="47" t="str">
        <f t="shared" si="0"/>
        <v/>
      </c>
      <c r="H41" s="47" t="str">
        <f t="shared" si="1"/>
        <v/>
      </c>
    </row>
    <row r="42" spans="1:8" ht="15.75" x14ac:dyDescent="0.25">
      <c r="A42" s="146"/>
      <c r="B42" s="70"/>
      <c r="C42" s="10"/>
      <c r="D42" s="107"/>
      <c r="E42" s="11"/>
      <c r="F42" s="12"/>
      <c r="G42" s="47" t="str">
        <f t="shared" si="0"/>
        <v/>
      </c>
      <c r="H42" s="47" t="str">
        <f t="shared" si="1"/>
        <v/>
      </c>
    </row>
    <row r="43" spans="1:8" ht="15.75" x14ac:dyDescent="0.25">
      <c r="A43" s="146"/>
      <c r="B43" s="70"/>
      <c r="C43" s="10"/>
      <c r="D43" s="107"/>
      <c r="E43" s="11"/>
      <c r="F43" s="12"/>
      <c r="G43" s="47" t="str">
        <f t="shared" si="0"/>
        <v/>
      </c>
      <c r="H43" s="47" t="str">
        <f t="shared" si="1"/>
        <v/>
      </c>
    </row>
    <row r="44" spans="1:8" ht="15.75" x14ac:dyDescent="0.25">
      <c r="A44" s="146"/>
      <c r="B44" s="70"/>
      <c r="C44" s="10"/>
      <c r="D44" s="107"/>
      <c r="E44" s="11"/>
      <c r="F44" s="12"/>
      <c r="G44" s="47" t="str">
        <f t="shared" si="0"/>
        <v/>
      </c>
      <c r="H44" s="47" t="str">
        <f t="shared" si="1"/>
        <v/>
      </c>
    </row>
    <row r="45" spans="1:8" ht="15.75" x14ac:dyDescent="0.25">
      <c r="A45" s="68"/>
      <c r="B45" s="13"/>
      <c r="C45" s="10"/>
      <c r="D45" s="107"/>
      <c r="E45" s="11"/>
      <c r="F45" s="12"/>
      <c r="G45" s="47" t="str">
        <f t="shared" si="0"/>
        <v/>
      </c>
      <c r="H45" s="47" t="str">
        <f t="shared" si="1"/>
        <v/>
      </c>
    </row>
    <row r="46" spans="1:8" ht="15.75" x14ac:dyDescent="0.25">
      <c r="A46" s="155"/>
      <c r="B46" s="13"/>
      <c r="C46" s="10"/>
      <c r="D46" s="107"/>
      <c r="E46" s="11"/>
      <c r="F46" s="12"/>
      <c r="G46" s="47" t="str">
        <f t="shared" si="0"/>
        <v/>
      </c>
      <c r="H46" s="47" t="str">
        <f t="shared" si="1"/>
        <v/>
      </c>
    </row>
    <row r="47" spans="1:8" ht="15.75" x14ac:dyDescent="0.25">
      <c r="A47" s="68"/>
      <c r="B47" s="13"/>
      <c r="C47" s="10"/>
      <c r="D47" s="107"/>
      <c r="E47" s="11"/>
      <c r="F47" s="12"/>
      <c r="G47" s="47" t="str">
        <f t="shared" si="0"/>
        <v/>
      </c>
      <c r="H47" s="47" t="str">
        <f t="shared" si="1"/>
        <v/>
      </c>
    </row>
    <row r="48" spans="1:8" ht="15.75" x14ac:dyDescent="0.25">
      <c r="A48" s="68"/>
      <c r="B48" s="13"/>
      <c r="C48" s="10"/>
      <c r="D48" s="107"/>
      <c r="E48" s="11"/>
      <c r="F48" s="12"/>
      <c r="G48" s="47" t="str">
        <f t="shared" si="0"/>
        <v/>
      </c>
      <c r="H48" s="47" t="str">
        <f t="shared" si="1"/>
        <v/>
      </c>
    </row>
    <row r="49" spans="1:8" ht="15.75" x14ac:dyDescent="0.25">
      <c r="A49" s="68"/>
      <c r="B49" s="13"/>
      <c r="C49" s="10"/>
      <c r="D49" s="107"/>
      <c r="E49" s="11"/>
      <c r="F49" s="12"/>
      <c r="G49" s="47" t="str">
        <f t="shared" si="0"/>
        <v/>
      </c>
      <c r="H49" s="47" t="str">
        <f t="shared" si="1"/>
        <v/>
      </c>
    </row>
    <row r="50" spans="1:8" ht="15.75" x14ac:dyDescent="0.25">
      <c r="A50" s="68"/>
      <c r="B50" s="13"/>
      <c r="C50" s="10"/>
      <c r="D50" s="107"/>
      <c r="E50" s="11"/>
      <c r="F50" s="12"/>
      <c r="G50" s="47" t="str">
        <f t="shared" si="0"/>
        <v/>
      </c>
      <c r="H50" s="47" t="str">
        <f t="shared" si="1"/>
        <v/>
      </c>
    </row>
    <row r="51" spans="1:8" ht="15.75" x14ac:dyDescent="0.25">
      <c r="A51" s="68" t="s">
        <v>46</v>
      </c>
      <c r="B51" s="13"/>
      <c r="C51" s="10"/>
      <c r="D51" s="107"/>
      <c r="E51" s="11"/>
      <c r="F51" s="12"/>
      <c r="G51" s="47" t="str">
        <f t="shared" si="0"/>
        <v/>
      </c>
      <c r="H51" s="47" t="str">
        <f t="shared" si="1"/>
        <v/>
      </c>
    </row>
    <row r="52" spans="1:8" ht="15.75" x14ac:dyDescent="0.25">
      <c r="A52" s="68" t="s">
        <v>44</v>
      </c>
      <c r="B52" s="13"/>
      <c r="C52" s="10">
        <v>1</v>
      </c>
      <c r="D52" s="107" t="s">
        <v>42</v>
      </c>
      <c r="E52" s="11">
        <v>250</v>
      </c>
      <c r="F52" s="12">
        <v>0.1</v>
      </c>
      <c r="G52" s="47">
        <f t="shared" si="0"/>
        <v>25</v>
      </c>
      <c r="H52" s="47">
        <f t="shared" si="1"/>
        <v>275</v>
      </c>
    </row>
    <row r="53" spans="1:8" ht="15.75" x14ac:dyDescent="0.25">
      <c r="A53" s="68" t="s">
        <v>45</v>
      </c>
      <c r="B53" s="13"/>
      <c r="C53" s="10"/>
      <c r="D53" s="107"/>
      <c r="E53" s="11"/>
      <c r="F53" s="12"/>
      <c r="G53" s="47" t="str">
        <f t="shared" si="0"/>
        <v/>
      </c>
      <c r="H53" s="47" t="str">
        <f t="shared" si="1"/>
        <v/>
      </c>
    </row>
    <row r="54" spans="1:8" ht="15.75" x14ac:dyDescent="0.25">
      <c r="A54" s="71"/>
      <c r="B54" s="72"/>
      <c r="C54" s="14"/>
      <c r="D54" s="107"/>
      <c r="E54" s="15"/>
      <c r="F54" s="16"/>
      <c r="G54" s="47" t="str">
        <f t="shared" si="0"/>
        <v/>
      </c>
      <c r="H54" s="47" t="str">
        <f t="shared" si="1"/>
        <v/>
      </c>
    </row>
    <row r="55" spans="1:8" ht="20.100000000000001" customHeight="1" x14ac:dyDescent="0.25">
      <c r="A55" s="39"/>
      <c r="B55" s="39"/>
      <c r="C55" s="208"/>
      <c r="D55" s="208"/>
      <c r="E55" s="208"/>
      <c r="F55" s="208"/>
      <c r="G55" s="208"/>
      <c r="H55" s="208"/>
    </row>
    <row r="56" spans="1:8" ht="18.75" x14ac:dyDescent="0.3">
      <c r="A56" s="204"/>
      <c r="B56" s="205"/>
      <c r="C56" s="205"/>
      <c r="D56" s="205"/>
      <c r="E56" s="1"/>
      <c r="F56" s="40" t="s">
        <v>20</v>
      </c>
      <c r="G56" s="48"/>
      <c r="H56" s="49">
        <f>IF(SUM(H21:H54)=0,"",SUM(H21:H54)-SUM(G21:G54))</f>
        <v>250</v>
      </c>
    </row>
    <row r="57" spans="1:8" ht="19.5" thickBot="1" x14ac:dyDescent="0.35">
      <c r="A57" s="204" t="s">
        <v>33</v>
      </c>
      <c r="B57" s="205"/>
      <c r="C57" s="205"/>
      <c r="D57" s="205"/>
      <c r="E57" s="1"/>
      <c r="F57" s="40" t="s">
        <v>16</v>
      </c>
      <c r="G57" s="50"/>
      <c r="H57" s="51">
        <f>IF(H56="","",SUM(G21:G54))</f>
        <v>25</v>
      </c>
    </row>
    <row r="58" spans="1:8" ht="19.5" thickTop="1" x14ac:dyDescent="0.3">
      <c r="A58" s="1"/>
      <c r="B58" s="1"/>
      <c r="C58" s="1"/>
      <c r="D58" s="1"/>
      <c r="E58" s="1"/>
      <c r="F58" s="40" t="s">
        <v>40</v>
      </c>
      <c r="G58" s="52"/>
      <c r="H58" s="53">
        <f>IF(SUM(H21:H54)-0=0,"",SUM(H21:H54))</f>
        <v>275</v>
      </c>
    </row>
    <row r="59" spans="1:8" ht="18.75" x14ac:dyDescent="0.3">
      <c r="A59" s="1"/>
      <c r="B59" s="1"/>
      <c r="C59" s="1"/>
      <c r="D59" s="1"/>
      <c r="E59" s="18"/>
      <c r="F59" s="41" t="s">
        <v>21</v>
      </c>
      <c r="G59" s="20">
        <v>0.3</v>
      </c>
      <c r="H59" s="42">
        <f>IF((H56)="","",(H58*G59))</f>
        <v>82.5</v>
      </c>
    </row>
    <row r="60" spans="1:8" ht="18.75" x14ac:dyDescent="0.3">
      <c r="A60" s="1"/>
      <c r="B60" s="1"/>
      <c r="C60" s="1"/>
      <c r="D60" s="1"/>
      <c r="E60" s="43"/>
      <c r="F60" s="40" t="s">
        <v>22</v>
      </c>
      <c r="G60" s="52"/>
      <c r="H60" s="53">
        <f>H58-H59</f>
        <v>192.5</v>
      </c>
    </row>
    <row r="61" spans="1:8" ht="18" x14ac:dyDescent="0.25">
      <c r="A61" s="1"/>
      <c r="B61" s="1"/>
      <c r="C61" s="1"/>
      <c r="D61" s="1"/>
      <c r="E61" s="1"/>
      <c r="F61" s="44"/>
      <c r="G61" s="45"/>
      <c r="H61" s="46"/>
    </row>
    <row r="62" spans="1:8" ht="14.1" customHeight="1" x14ac:dyDescent="0.25">
      <c r="A62" s="141"/>
      <c r="B62" s="141"/>
      <c r="C62" s="141"/>
      <c r="D62" s="141"/>
      <c r="E62" s="141"/>
      <c r="F62" s="141"/>
      <c r="G62" s="141"/>
      <c r="H62" s="141"/>
    </row>
    <row r="63" spans="1:8" ht="18.75" x14ac:dyDescent="0.3">
      <c r="A63" s="54" t="s">
        <v>23</v>
      </c>
      <c r="B63" s="55"/>
      <c r="C63" s="56" t="s">
        <v>24</v>
      </c>
      <c r="D63" s="55"/>
      <c r="E63" s="55"/>
      <c r="F63" s="55"/>
      <c r="G63" s="197" t="s">
        <v>25</v>
      </c>
      <c r="H63" s="198"/>
    </row>
    <row r="64" spans="1:8" x14ac:dyDescent="0.25">
      <c r="A64" s="118"/>
      <c r="B64" s="58"/>
      <c r="D64" s="58"/>
      <c r="E64" s="58"/>
      <c r="F64" s="58"/>
      <c r="G64" s="59"/>
      <c r="H64" s="60"/>
    </row>
    <row r="65" spans="1:8" x14ac:dyDescent="0.25">
      <c r="A65" s="57"/>
      <c r="B65" s="58"/>
      <c r="C65" s="63"/>
      <c r="D65" s="199"/>
      <c r="E65" s="199"/>
      <c r="F65" s="58"/>
      <c r="G65" s="59"/>
      <c r="H65" s="61"/>
    </row>
    <row r="66" spans="1:8" x14ac:dyDescent="0.25">
      <c r="A66" s="62"/>
      <c r="B66" s="58"/>
      <c r="C66" s="58"/>
      <c r="D66" s="58"/>
      <c r="E66" s="58"/>
      <c r="F66" s="63"/>
      <c r="G66" s="59"/>
      <c r="H66" s="61"/>
    </row>
    <row r="67" spans="1:8" x14ac:dyDescent="0.25">
      <c r="A67" s="200"/>
      <c r="B67" s="201"/>
      <c r="C67" s="58"/>
      <c r="D67" s="58"/>
      <c r="E67" s="58"/>
      <c r="F67" s="63"/>
      <c r="G67" s="59"/>
      <c r="H67" s="61"/>
    </row>
    <row r="68" spans="1:8" x14ac:dyDescent="0.25">
      <c r="A68" s="195"/>
      <c r="B68" s="196"/>
      <c r="C68" s="196"/>
      <c r="D68" s="64"/>
      <c r="E68" s="64"/>
      <c r="F68" s="65"/>
      <c r="G68" s="66"/>
      <c r="H68" s="67"/>
    </row>
    <row r="69" spans="1:8" x14ac:dyDescent="0.25">
      <c r="A69" s="9" t="s">
        <v>30</v>
      </c>
    </row>
  </sheetData>
  <sheetProtection selectLockedCells="1"/>
  <mergeCells count="12">
    <mergeCell ref="E1:G1"/>
    <mergeCell ref="A68:C68"/>
    <mergeCell ref="G63:H63"/>
    <mergeCell ref="D65:E65"/>
    <mergeCell ref="A67:B67"/>
    <mergeCell ref="A20:B20"/>
    <mergeCell ref="A56:D56"/>
    <mergeCell ref="F17:G17"/>
    <mergeCell ref="A57:D57"/>
    <mergeCell ref="C55:H55"/>
    <mergeCell ref="F8:G8"/>
    <mergeCell ref="F13:G13"/>
  </mergeCells>
  <dataValidations count="2">
    <dataValidation type="list" allowBlank="1" showInputMessage="1" showErrorMessage="1" sqref="F21:F54">
      <formula1>$M$6:$M$9</formula1>
    </dataValidation>
    <dataValidation type="list" allowBlank="1" showInputMessage="1" showErrorMessage="1" sqref="D21:D54">
      <formula1>$L$6:$L$12</formula1>
    </dataValidation>
  </dataValidations>
  <printOptions horizontalCentered="1" verticalCentered="1"/>
  <pageMargins left="0" right="0" top="0" bottom="0" header="0" footer="0"/>
  <pageSetup paperSize="9" scale="76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Bouton24_Cliquer">
                <anchor moveWithCells="1" sizeWithCells="1">
                  <from>
                    <xdr:col>8</xdr:col>
                    <xdr:colOff>476250</xdr:colOff>
                    <xdr:row>1</xdr:row>
                    <xdr:rowOff>104775</xdr:rowOff>
                  </from>
                  <to>
                    <xdr:col>10</xdr:col>
                    <xdr:colOff>552450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  <pageSetUpPr fitToPage="1"/>
  </sheetPr>
  <dimension ref="A1:S68"/>
  <sheetViews>
    <sheetView showGridLines="0" view="pageBreakPreview" topLeftCell="A28" zoomScaleNormal="100" zoomScaleSheetLayoutView="100" workbookViewId="0">
      <selection activeCell="L59" sqref="L59"/>
    </sheetView>
  </sheetViews>
  <sheetFormatPr baseColWidth="10" defaultRowHeight="15" x14ac:dyDescent="0.25"/>
  <cols>
    <col min="1" max="1" width="38.7109375" style="9" customWidth="1"/>
    <col min="2" max="2" width="13.42578125" style="9" customWidth="1"/>
    <col min="3" max="3" width="11.28515625" style="9" customWidth="1"/>
    <col min="4" max="4" width="7.5703125" style="9" customWidth="1"/>
    <col min="5" max="5" width="18.140625" style="9" customWidth="1"/>
    <col min="6" max="6" width="12" style="9" customWidth="1"/>
    <col min="7" max="7" width="12.28515625" style="9" customWidth="1"/>
    <col min="8" max="8" width="19.140625" style="9" customWidth="1"/>
    <col min="9" max="11" width="11.42578125" style="9"/>
    <col min="12" max="13" width="11.42578125" style="9" customWidth="1"/>
    <col min="14" max="16384" width="11.42578125" style="9"/>
  </cols>
  <sheetData>
    <row r="1" spans="1:19" ht="17.25" customHeight="1" x14ac:dyDescent="0.3">
      <c r="A1" s="22"/>
      <c r="B1" s="1"/>
      <c r="C1" s="1"/>
      <c r="D1" s="1"/>
      <c r="E1" s="1"/>
      <c r="H1" s="1"/>
    </row>
    <row r="2" spans="1:19" ht="17.25" customHeight="1" x14ac:dyDescent="0.25">
      <c r="A2" s="23"/>
      <c r="B2" s="17"/>
      <c r="C2" s="1"/>
      <c r="E2" s="131" t="s">
        <v>35</v>
      </c>
      <c r="F2" s="156">
        <v>11</v>
      </c>
      <c r="G2" s="132">
        <v>2019</v>
      </c>
      <c r="H2" s="133">
        <v>118</v>
      </c>
      <c r="S2" s="24" t="s">
        <v>30</v>
      </c>
    </row>
    <row r="3" spans="1:19" ht="17.25" customHeight="1" x14ac:dyDescent="0.25">
      <c r="A3" s="23"/>
      <c r="B3" s="18"/>
      <c r="C3" s="1"/>
      <c r="D3" s="1"/>
      <c r="E3" s="1"/>
      <c r="F3" s="25"/>
      <c r="G3" s="1"/>
      <c r="H3" s="1"/>
    </row>
    <row r="4" spans="1:19" ht="17.25" customHeight="1" x14ac:dyDescent="0.25">
      <c r="A4" s="23"/>
      <c r="B4" s="1"/>
      <c r="C4" s="1"/>
      <c r="D4" s="1"/>
      <c r="E4" s="2"/>
      <c r="G4" s="1"/>
      <c r="H4" s="1"/>
    </row>
    <row r="5" spans="1:19" ht="17.25" customHeight="1" x14ac:dyDescent="0.25">
      <c r="A5" s="1"/>
      <c r="B5" s="1"/>
      <c r="C5" s="1"/>
      <c r="D5" s="1"/>
      <c r="E5" s="1"/>
      <c r="F5" s="1"/>
      <c r="G5" s="1"/>
      <c r="H5" s="1"/>
      <c r="L5" s="26"/>
      <c r="M5" s="26" t="s">
        <v>16</v>
      </c>
    </row>
    <row r="6" spans="1:19" ht="17.25" customHeight="1" x14ac:dyDescent="0.25">
      <c r="A6" s="1"/>
      <c r="B6" s="1"/>
      <c r="C6" s="1"/>
      <c r="D6" s="1"/>
      <c r="E6" s="2"/>
      <c r="F6" s="1"/>
      <c r="G6" s="1"/>
      <c r="H6" s="1"/>
      <c r="L6" s="106" t="s">
        <v>26</v>
      </c>
      <c r="M6" s="27">
        <v>0</v>
      </c>
    </row>
    <row r="7" spans="1:19" ht="17.25" customHeight="1" x14ac:dyDescent="0.25">
      <c r="A7" s="1"/>
      <c r="B7" s="1"/>
      <c r="C7" s="1"/>
      <c r="D7" s="1"/>
      <c r="E7" s="2"/>
      <c r="F7" s="1"/>
      <c r="G7" s="1"/>
      <c r="H7" s="1"/>
      <c r="L7" s="106" t="s">
        <v>27</v>
      </c>
      <c r="M7" s="27">
        <v>5.5E-2</v>
      </c>
    </row>
    <row r="8" spans="1:19" ht="15.75" customHeight="1" x14ac:dyDescent="0.3">
      <c r="A8" s="28" t="s">
        <v>63</v>
      </c>
      <c r="B8" s="120">
        <v>43567</v>
      </c>
      <c r="C8" s="17"/>
      <c r="D8" s="1"/>
      <c r="E8" s="29"/>
      <c r="F8" s="209" t="s">
        <v>1</v>
      </c>
      <c r="G8" s="210"/>
      <c r="H8" s="1"/>
      <c r="L8" s="106" t="s">
        <v>28</v>
      </c>
      <c r="M8" s="27">
        <v>0.1</v>
      </c>
    </row>
    <row r="9" spans="1:19" ht="15.75" customHeight="1" x14ac:dyDescent="0.3">
      <c r="A9" s="28" t="s">
        <v>2</v>
      </c>
      <c r="B9" s="140">
        <v>25</v>
      </c>
      <c r="C9" s="124">
        <v>2019</v>
      </c>
      <c r="D9" s="1"/>
      <c r="E9" s="84"/>
      <c r="F9" s="125"/>
      <c r="G9" s="29"/>
      <c r="H9" s="1"/>
      <c r="L9" s="106" t="s">
        <v>18</v>
      </c>
      <c r="M9" s="27">
        <v>0.2</v>
      </c>
    </row>
    <row r="10" spans="1:19" ht="15.75" customHeight="1" x14ac:dyDescent="0.3">
      <c r="A10" s="28" t="s">
        <v>3</v>
      </c>
      <c r="B10" s="85">
        <f>H2</f>
        <v>118</v>
      </c>
      <c r="C10" s="18"/>
      <c r="D10" s="1"/>
      <c r="E10" s="29"/>
      <c r="F10" s="125"/>
      <c r="G10" s="29"/>
      <c r="H10" s="1"/>
      <c r="L10" s="106" t="s">
        <v>19</v>
      </c>
      <c r="M10" s="26"/>
    </row>
    <row r="11" spans="1:19" ht="15.75" customHeight="1" x14ac:dyDescent="0.3">
      <c r="A11" s="28"/>
      <c r="B11" s="122"/>
      <c r="C11" s="211"/>
      <c r="D11" s="212"/>
      <c r="E11" s="84"/>
      <c r="F11" s="125"/>
      <c r="G11" s="29"/>
      <c r="H11" s="1"/>
      <c r="L11" s="106" t="s">
        <v>39</v>
      </c>
      <c r="M11" s="26"/>
    </row>
    <row r="12" spans="1:19" ht="15.75" customHeight="1" x14ac:dyDescent="0.25">
      <c r="A12" s="28" t="s">
        <v>5</v>
      </c>
      <c r="B12" s="86" t="str">
        <f>IF(OR(COUNTIF(F9,"*MR*")=1,COUNTIF(F9,"*MME*")=1),"Fin de travaux","Virement fin de mois")</f>
        <v>Virement fin de mois</v>
      </c>
      <c r="C12" s="86"/>
      <c r="D12" s="1"/>
      <c r="E12" s="29"/>
      <c r="F12" s="87"/>
      <c r="H12" s="1"/>
      <c r="L12" s="106" t="s">
        <v>42</v>
      </c>
      <c r="M12" s="26"/>
    </row>
    <row r="13" spans="1:19" ht="15.75" customHeight="1" x14ac:dyDescent="0.3">
      <c r="A13" s="28" t="s">
        <v>41</v>
      </c>
      <c r="B13" s="121"/>
      <c r="C13" s="18"/>
      <c r="D13" s="1"/>
      <c r="E13" s="84"/>
      <c r="F13" s="209" t="s">
        <v>7</v>
      </c>
      <c r="G13" s="210"/>
      <c r="H13" s="1"/>
      <c r="L13" s="1"/>
      <c r="M13" s="1"/>
    </row>
    <row r="14" spans="1:19" ht="15.75" customHeight="1" x14ac:dyDescent="0.3">
      <c r="A14" s="28" t="s">
        <v>8</v>
      </c>
      <c r="B14" s="88"/>
      <c r="C14"/>
      <c r="D14"/>
      <c r="E14" s="29"/>
      <c r="F14" s="98"/>
      <c r="G14" s="1"/>
      <c r="H14" s="1"/>
      <c r="L14" s="1"/>
      <c r="M14" s="1"/>
    </row>
    <row r="15" spans="1:19" ht="15.75" customHeight="1" x14ac:dyDescent="0.3">
      <c r="A15" s="28" t="s">
        <v>32</v>
      </c>
      <c r="B15" s="120"/>
      <c r="C15" s="18"/>
      <c r="D15" s="1"/>
      <c r="E15" s="84"/>
      <c r="F15" s="98"/>
      <c r="G15" s="1"/>
      <c r="H15" s="1"/>
      <c r="L15" s="1"/>
      <c r="M15" s="1"/>
    </row>
    <row r="16" spans="1:19" ht="15.75" customHeight="1" x14ac:dyDescent="0.3">
      <c r="A16" s="28" t="s">
        <v>31</v>
      </c>
      <c r="B16" s="123"/>
      <c r="C16" s="89"/>
      <c r="D16" s="89"/>
      <c r="E16" s="29"/>
      <c r="F16" s="98"/>
      <c r="G16" s="1"/>
      <c r="H16" s="1"/>
      <c r="L16" s="1"/>
      <c r="M16" s="1"/>
    </row>
    <row r="17" spans="1:13" ht="15.75" customHeight="1" x14ac:dyDescent="0.3">
      <c r="A17" s="28" t="s">
        <v>36</v>
      </c>
      <c r="B17" s="136"/>
      <c r="C17" s="1"/>
      <c r="D17" s="1"/>
      <c r="E17" s="1"/>
      <c r="F17" s="206"/>
      <c r="G17" s="207"/>
      <c r="H17" s="1"/>
      <c r="L17" s="26" t="s">
        <v>6</v>
      </c>
      <c r="M17" s="26"/>
    </row>
    <row r="18" spans="1:13" ht="18" customHeight="1" x14ac:dyDescent="0.25">
      <c r="A18" s="29"/>
      <c r="B18" s="1"/>
      <c r="C18" s="1"/>
      <c r="D18" s="1"/>
      <c r="E18" s="1"/>
      <c r="G18" s="1"/>
      <c r="H18" s="2"/>
      <c r="L18" s="26" t="s">
        <v>29</v>
      </c>
      <c r="M18" s="26"/>
    </row>
    <row r="19" spans="1:13" ht="18" customHeight="1" x14ac:dyDescent="0.25">
      <c r="A19" s="70" t="s">
        <v>62</v>
      </c>
      <c r="B19" s="1"/>
      <c r="C19" s="1"/>
      <c r="D19" s="1"/>
      <c r="E19" s="1"/>
      <c r="F19" s="1"/>
      <c r="G19" s="1"/>
      <c r="H19" s="1"/>
    </row>
    <row r="20" spans="1:13" x14ac:dyDescent="0.25">
      <c r="A20" s="90" t="s">
        <v>11</v>
      </c>
      <c r="B20" s="91"/>
      <c r="C20" s="92" t="s">
        <v>12</v>
      </c>
      <c r="D20" s="92" t="s">
        <v>13</v>
      </c>
      <c r="E20" s="92" t="s">
        <v>14</v>
      </c>
      <c r="F20" s="92" t="s">
        <v>15</v>
      </c>
      <c r="G20" s="92" t="s">
        <v>16</v>
      </c>
      <c r="H20" s="92" t="s">
        <v>17</v>
      </c>
    </row>
    <row r="21" spans="1:13" ht="15.75" x14ac:dyDescent="0.25">
      <c r="A21" s="73" t="s">
        <v>66</v>
      </c>
      <c r="B21" s="35"/>
      <c r="C21" s="3"/>
      <c r="D21" s="107"/>
      <c r="E21" s="4"/>
      <c r="F21" s="5"/>
      <c r="G21" s="103" t="str">
        <f>IF(ISBLANK(F21),"",IF(E21*F21*C21&gt;0,E21*F21*C21,0))</f>
        <v/>
      </c>
      <c r="H21" s="103" t="str">
        <f>IF(SUM(C21*E21,G21)&gt;0,SUM(C21*E21,G21),"")</f>
        <v/>
      </c>
    </row>
    <row r="22" spans="1:13" ht="15.75" x14ac:dyDescent="0.25">
      <c r="A22" s="74"/>
      <c r="B22" s="36"/>
      <c r="C22" s="6"/>
      <c r="D22" s="107"/>
      <c r="E22" s="7"/>
      <c r="F22" s="8"/>
      <c r="G22" s="104" t="str">
        <f t="shared" ref="G22:G54" si="0">IF(ISBLANK(F22),"",IF(E22*F22*C22&gt;0,E22*F22*C22,0))</f>
        <v/>
      </c>
      <c r="H22" s="104" t="str">
        <f t="shared" ref="H22:H54" si="1">IF(SUM(C22*E22,G22)&gt;0,SUM(C22*E22,G22),"")</f>
        <v/>
      </c>
    </row>
    <row r="23" spans="1:13" ht="15.75" x14ac:dyDescent="0.25">
      <c r="A23" s="74"/>
      <c r="B23" s="13"/>
      <c r="C23" s="10"/>
      <c r="D23" s="107"/>
      <c r="E23" s="11"/>
      <c r="F23" s="12"/>
      <c r="G23" s="104" t="str">
        <f t="shared" si="0"/>
        <v/>
      </c>
      <c r="H23" s="104" t="str">
        <f t="shared" si="1"/>
        <v/>
      </c>
    </row>
    <row r="24" spans="1:13" ht="15.75" x14ac:dyDescent="0.25">
      <c r="A24" s="152"/>
      <c r="B24" s="13"/>
      <c r="C24" s="10"/>
      <c r="D24" s="107"/>
      <c r="E24" s="11"/>
      <c r="F24" s="12"/>
      <c r="G24" s="104" t="str">
        <f t="shared" si="0"/>
        <v/>
      </c>
      <c r="H24" s="104" t="str">
        <f t="shared" si="1"/>
        <v/>
      </c>
    </row>
    <row r="25" spans="1:13" ht="15.75" x14ac:dyDescent="0.25">
      <c r="A25" s="152"/>
      <c r="B25" s="13"/>
      <c r="C25" s="10"/>
      <c r="D25" s="107"/>
      <c r="E25" s="11"/>
      <c r="F25" s="12"/>
      <c r="G25" s="104" t="str">
        <f t="shared" si="0"/>
        <v/>
      </c>
      <c r="H25" s="104" t="str">
        <f t="shared" si="1"/>
        <v/>
      </c>
    </row>
    <row r="26" spans="1:13" ht="15.75" x14ac:dyDescent="0.25">
      <c r="A26" s="68"/>
      <c r="B26" s="13"/>
      <c r="C26" s="10"/>
      <c r="D26" s="107"/>
      <c r="E26" s="11"/>
      <c r="F26" s="12"/>
      <c r="G26" s="104" t="str">
        <f t="shared" si="0"/>
        <v/>
      </c>
      <c r="H26" s="104" t="str">
        <f t="shared" si="1"/>
        <v/>
      </c>
    </row>
    <row r="27" spans="1:13" ht="15.75" x14ac:dyDescent="0.25">
      <c r="A27" s="68"/>
      <c r="B27" s="37"/>
      <c r="C27" s="10"/>
      <c r="D27" s="107"/>
      <c r="E27" s="11"/>
      <c r="F27" s="12"/>
      <c r="G27" s="104" t="str">
        <f t="shared" si="0"/>
        <v/>
      </c>
      <c r="H27" s="104" t="str">
        <f t="shared" si="1"/>
        <v/>
      </c>
    </row>
    <row r="28" spans="1:13" ht="15.75" x14ac:dyDescent="0.25">
      <c r="A28" s="68"/>
      <c r="B28" s="38"/>
      <c r="C28" s="10"/>
      <c r="D28" s="107"/>
      <c r="E28" s="11"/>
      <c r="F28" s="12"/>
      <c r="G28" s="104" t="str">
        <f t="shared" si="0"/>
        <v/>
      </c>
      <c r="H28" s="104" t="str">
        <f t="shared" si="1"/>
        <v/>
      </c>
    </row>
    <row r="29" spans="1:13" ht="15.75" x14ac:dyDescent="0.25">
      <c r="A29" s="69"/>
      <c r="B29" s="38"/>
      <c r="C29" s="10"/>
      <c r="D29" s="107"/>
      <c r="E29" s="11"/>
      <c r="F29" s="12"/>
      <c r="G29" s="104" t="str">
        <f t="shared" si="0"/>
        <v/>
      </c>
      <c r="H29" s="104" t="str">
        <f t="shared" si="1"/>
        <v/>
      </c>
    </row>
    <row r="30" spans="1:13" ht="15.75" x14ac:dyDescent="0.25">
      <c r="A30" s="69"/>
      <c r="B30" s="13"/>
      <c r="C30" s="10"/>
      <c r="D30" s="107"/>
      <c r="E30" s="11"/>
      <c r="F30" s="12"/>
      <c r="G30" s="104" t="str">
        <f t="shared" si="0"/>
        <v/>
      </c>
      <c r="H30" s="104" t="str">
        <f t="shared" si="1"/>
        <v/>
      </c>
    </row>
    <row r="31" spans="1:13" ht="15.75" x14ac:dyDescent="0.25">
      <c r="A31" s="68"/>
      <c r="B31" s="13"/>
      <c r="C31" s="10"/>
      <c r="D31" s="107"/>
      <c r="E31" s="11"/>
      <c r="F31" s="12"/>
      <c r="G31" s="104" t="str">
        <f t="shared" si="0"/>
        <v/>
      </c>
      <c r="H31" s="104" t="str">
        <f t="shared" si="1"/>
        <v/>
      </c>
    </row>
    <row r="32" spans="1:13" ht="15.75" x14ac:dyDescent="0.25">
      <c r="A32" s="68"/>
      <c r="B32" s="13"/>
      <c r="C32" s="10"/>
      <c r="D32" s="107"/>
      <c r="E32" s="11"/>
      <c r="F32" s="12"/>
      <c r="G32" s="104" t="str">
        <f t="shared" si="0"/>
        <v/>
      </c>
      <c r="H32" s="104" t="str">
        <f t="shared" si="1"/>
        <v/>
      </c>
    </row>
    <row r="33" spans="1:8" ht="15.75" x14ac:dyDescent="0.25">
      <c r="A33" s="68"/>
      <c r="B33" s="13"/>
      <c r="C33" s="10"/>
      <c r="D33" s="107"/>
      <c r="E33" s="11"/>
      <c r="F33" s="12"/>
      <c r="G33" s="104" t="str">
        <f t="shared" si="0"/>
        <v/>
      </c>
      <c r="H33" s="104" t="str">
        <f t="shared" si="1"/>
        <v/>
      </c>
    </row>
    <row r="34" spans="1:8" ht="15.75" x14ac:dyDescent="0.25">
      <c r="A34" s="68"/>
      <c r="B34" s="13"/>
      <c r="C34" s="10"/>
      <c r="D34" s="107"/>
      <c r="E34" s="11"/>
      <c r="F34" s="12"/>
      <c r="G34" s="104" t="str">
        <f t="shared" si="0"/>
        <v/>
      </c>
      <c r="H34" s="104" t="str">
        <f t="shared" si="1"/>
        <v/>
      </c>
    </row>
    <row r="35" spans="1:8" ht="15.75" x14ac:dyDescent="0.25">
      <c r="A35" s="68"/>
      <c r="B35" s="13"/>
      <c r="C35" s="10"/>
      <c r="D35" s="107"/>
      <c r="E35" s="11"/>
      <c r="F35" s="12"/>
      <c r="G35" s="104" t="str">
        <f t="shared" si="0"/>
        <v/>
      </c>
      <c r="H35" s="104" t="str">
        <f t="shared" si="1"/>
        <v/>
      </c>
    </row>
    <row r="36" spans="1:8" ht="15.75" x14ac:dyDescent="0.25">
      <c r="A36" s="68"/>
      <c r="B36" s="13"/>
      <c r="C36" s="10"/>
      <c r="D36" s="107"/>
      <c r="E36" s="11"/>
      <c r="F36" s="12"/>
      <c r="G36" s="104" t="str">
        <f t="shared" si="0"/>
        <v/>
      </c>
      <c r="H36" s="104" t="str">
        <f t="shared" si="1"/>
        <v/>
      </c>
    </row>
    <row r="37" spans="1:8" ht="15.75" x14ac:dyDescent="0.25">
      <c r="A37" s="68"/>
      <c r="B37" s="13"/>
      <c r="C37" s="10"/>
      <c r="D37" s="107"/>
      <c r="E37" s="11"/>
      <c r="F37" s="12"/>
      <c r="G37" s="104" t="str">
        <f t="shared" si="0"/>
        <v/>
      </c>
      <c r="H37" s="104" t="str">
        <f t="shared" si="1"/>
        <v/>
      </c>
    </row>
    <row r="38" spans="1:8" ht="15.75" x14ac:dyDescent="0.25">
      <c r="A38" s="68"/>
      <c r="B38" s="13"/>
      <c r="C38" s="10"/>
      <c r="D38" s="107"/>
      <c r="E38" s="11"/>
      <c r="F38" s="12"/>
      <c r="G38" s="104" t="str">
        <f t="shared" si="0"/>
        <v/>
      </c>
      <c r="H38" s="104" t="str">
        <f t="shared" si="1"/>
        <v/>
      </c>
    </row>
    <row r="39" spans="1:8" ht="15.75" x14ac:dyDescent="0.25">
      <c r="A39" s="68"/>
      <c r="B39" s="13"/>
      <c r="C39" s="10"/>
      <c r="D39" s="107"/>
      <c r="E39" s="11"/>
      <c r="F39" s="12"/>
      <c r="G39" s="104" t="str">
        <f t="shared" si="0"/>
        <v/>
      </c>
      <c r="H39" s="104" t="str">
        <f t="shared" si="1"/>
        <v/>
      </c>
    </row>
    <row r="40" spans="1:8" ht="15.75" x14ac:dyDescent="0.25">
      <c r="A40" s="68"/>
      <c r="B40" s="13"/>
      <c r="C40" s="10"/>
      <c r="D40" s="107"/>
      <c r="E40" s="11"/>
      <c r="F40" s="12"/>
      <c r="G40" s="104" t="str">
        <f t="shared" si="0"/>
        <v/>
      </c>
      <c r="H40" s="104" t="str">
        <f t="shared" si="1"/>
        <v/>
      </c>
    </row>
    <row r="41" spans="1:8" ht="15.75" x14ac:dyDescent="0.25">
      <c r="A41" s="68"/>
      <c r="B41" s="13"/>
      <c r="C41" s="10"/>
      <c r="D41" s="107"/>
      <c r="E41" s="11"/>
      <c r="F41" s="12"/>
      <c r="G41" s="104" t="str">
        <f t="shared" si="0"/>
        <v/>
      </c>
      <c r="H41" s="104" t="str">
        <f t="shared" si="1"/>
        <v/>
      </c>
    </row>
    <row r="42" spans="1:8" ht="15.75" x14ac:dyDescent="0.25">
      <c r="A42" s="137"/>
      <c r="B42" s="13"/>
      <c r="C42" s="10"/>
      <c r="D42" s="107"/>
      <c r="E42" s="11"/>
      <c r="F42" s="12"/>
      <c r="G42" s="104" t="str">
        <f t="shared" si="0"/>
        <v/>
      </c>
      <c r="H42" s="104" t="str">
        <f t="shared" si="1"/>
        <v/>
      </c>
    </row>
    <row r="43" spans="1:8" ht="15.75" x14ac:dyDescent="0.25">
      <c r="A43" s="69"/>
      <c r="B43" s="70"/>
      <c r="C43" s="10"/>
      <c r="D43" s="107"/>
      <c r="E43" s="11"/>
      <c r="F43" s="12"/>
      <c r="G43" s="104" t="str">
        <f t="shared" si="0"/>
        <v/>
      </c>
      <c r="H43" s="104" t="str">
        <f t="shared" si="1"/>
        <v/>
      </c>
    </row>
    <row r="44" spans="1:8" ht="15.75" x14ac:dyDescent="0.25">
      <c r="A44" s="69"/>
      <c r="B44" s="70"/>
      <c r="C44" s="10"/>
      <c r="D44" s="107"/>
      <c r="E44" s="11"/>
      <c r="F44" s="12"/>
      <c r="G44" s="104" t="str">
        <f t="shared" si="0"/>
        <v/>
      </c>
      <c r="H44" s="104" t="str">
        <f t="shared" si="1"/>
        <v/>
      </c>
    </row>
    <row r="45" spans="1:8" ht="15.75" x14ac:dyDescent="0.25">
      <c r="A45" s="69"/>
      <c r="B45" s="70"/>
      <c r="C45" s="10"/>
      <c r="D45" s="107"/>
      <c r="E45" s="11"/>
      <c r="F45" s="12"/>
      <c r="G45" s="104" t="str">
        <f t="shared" si="0"/>
        <v/>
      </c>
      <c r="H45" s="104" t="str">
        <f t="shared" si="1"/>
        <v/>
      </c>
    </row>
    <row r="46" spans="1:8" ht="15.75" x14ac:dyDescent="0.25">
      <c r="A46" s="138"/>
      <c r="B46" s="70"/>
      <c r="C46" s="10"/>
      <c r="D46" s="107"/>
      <c r="E46" s="11"/>
      <c r="F46" s="12"/>
      <c r="G46" s="104" t="str">
        <f t="shared" si="0"/>
        <v/>
      </c>
      <c r="H46" s="104" t="str">
        <f t="shared" si="1"/>
        <v/>
      </c>
    </row>
    <row r="47" spans="1:8" ht="15.75" x14ac:dyDescent="0.25">
      <c r="A47" s="69"/>
      <c r="B47" s="70"/>
      <c r="C47" s="10"/>
      <c r="D47" s="107"/>
      <c r="E47" s="11"/>
      <c r="F47" s="12"/>
      <c r="G47" s="104" t="str">
        <f t="shared" si="0"/>
        <v/>
      </c>
      <c r="H47" s="104" t="str">
        <f t="shared" si="1"/>
        <v/>
      </c>
    </row>
    <row r="48" spans="1:8" ht="15.75" x14ac:dyDescent="0.25">
      <c r="A48" s="68"/>
      <c r="B48" s="13"/>
      <c r="C48" s="10"/>
      <c r="D48" s="107"/>
      <c r="E48" s="11"/>
      <c r="F48" s="12"/>
      <c r="G48" s="104" t="str">
        <f t="shared" si="0"/>
        <v/>
      </c>
      <c r="H48" s="104" t="str">
        <f t="shared" si="1"/>
        <v/>
      </c>
    </row>
    <row r="49" spans="1:8" ht="15.75" x14ac:dyDescent="0.25">
      <c r="A49" s="68"/>
      <c r="B49" s="13"/>
      <c r="C49" s="10"/>
      <c r="D49" s="107"/>
      <c r="E49" s="11"/>
      <c r="F49" s="12"/>
      <c r="G49" s="104" t="str">
        <f t="shared" si="0"/>
        <v/>
      </c>
      <c r="H49" s="104" t="str">
        <f t="shared" si="1"/>
        <v/>
      </c>
    </row>
    <row r="50" spans="1:8" ht="15.75" x14ac:dyDescent="0.25">
      <c r="A50" s="68"/>
      <c r="B50" s="13"/>
      <c r="C50" s="10"/>
      <c r="D50" s="107"/>
      <c r="E50" s="11"/>
      <c r="F50" s="12"/>
      <c r="G50" s="104" t="str">
        <f t="shared" si="0"/>
        <v/>
      </c>
      <c r="H50" s="104" t="str">
        <f t="shared" si="1"/>
        <v/>
      </c>
    </row>
    <row r="51" spans="1:8" ht="15.75" x14ac:dyDescent="0.25">
      <c r="A51" s="68" t="s">
        <v>46</v>
      </c>
      <c r="B51" s="13"/>
      <c r="C51" s="10"/>
      <c r="D51" s="107"/>
      <c r="E51" s="11"/>
      <c r="F51" s="12"/>
      <c r="G51" s="104" t="str">
        <f t="shared" si="0"/>
        <v/>
      </c>
      <c r="H51" s="104" t="str">
        <f t="shared" si="1"/>
        <v/>
      </c>
    </row>
    <row r="52" spans="1:8" ht="15.75" x14ac:dyDescent="0.25">
      <c r="A52" s="68" t="s">
        <v>44</v>
      </c>
      <c r="B52" s="13"/>
      <c r="C52" s="10">
        <v>1</v>
      </c>
      <c r="D52" s="107" t="s">
        <v>42</v>
      </c>
      <c r="E52" s="11">
        <v>250</v>
      </c>
      <c r="F52" s="12">
        <v>0.1</v>
      </c>
      <c r="G52" s="104">
        <f t="shared" si="0"/>
        <v>25</v>
      </c>
      <c r="H52" s="104">
        <f t="shared" si="1"/>
        <v>275</v>
      </c>
    </row>
    <row r="53" spans="1:8" ht="15.75" x14ac:dyDescent="0.25">
      <c r="A53" s="68" t="s">
        <v>45</v>
      </c>
      <c r="B53" s="13"/>
      <c r="C53" s="10"/>
      <c r="D53" s="107"/>
      <c r="E53" s="11"/>
      <c r="F53" s="12"/>
      <c r="G53" s="104" t="str">
        <f t="shared" si="0"/>
        <v/>
      </c>
      <c r="H53" s="104" t="str">
        <f t="shared" si="1"/>
        <v/>
      </c>
    </row>
    <row r="54" spans="1:8" ht="15.75" x14ac:dyDescent="0.25">
      <c r="A54" s="71"/>
      <c r="B54" s="72"/>
      <c r="C54" s="14"/>
      <c r="D54" s="108"/>
      <c r="E54" s="15"/>
      <c r="F54" s="16"/>
      <c r="G54" s="105" t="str">
        <f t="shared" si="0"/>
        <v/>
      </c>
      <c r="H54" s="105" t="str">
        <f t="shared" si="1"/>
        <v/>
      </c>
    </row>
    <row r="55" spans="1:8" ht="20.100000000000001" customHeight="1" x14ac:dyDescent="0.25">
      <c r="A55" s="1"/>
      <c r="B55" s="1"/>
      <c r="C55" s="208"/>
      <c r="D55" s="208"/>
      <c r="E55" s="208"/>
      <c r="F55" s="208"/>
      <c r="G55" s="208"/>
      <c r="H55" s="208"/>
    </row>
    <row r="56" spans="1:8" ht="18.75" x14ac:dyDescent="0.3">
      <c r="A56" s="1"/>
      <c r="B56" s="1"/>
      <c r="C56" s="1"/>
      <c r="D56" s="1"/>
      <c r="E56" s="1"/>
      <c r="F56" s="40" t="s">
        <v>20</v>
      </c>
      <c r="G56" s="93"/>
      <c r="H56" s="49">
        <f>IF(SUM(H21:H54)=0,"",SUM(H21:H54)-SUM(G21:G54))</f>
        <v>250</v>
      </c>
    </row>
    <row r="57" spans="1:8" ht="19.5" thickBot="1" x14ac:dyDescent="0.35">
      <c r="A57" s="1"/>
      <c r="B57" s="1"/>
      <c r="C57" s="1"/>
      <c r="D57" s="1"/>
      <c r="E57" s="1"/>
      <c r="F57" s="94" t="s">
        <v>16</v>
      </c>
      <c r="G57" s="95"/>
      <c r="H57" s="51">
        <f>IF(H56="","",SUM(G21:G54))</f>
        <v>25</v>
      </c>
    </row>
    <row r="58" spans="1:8" ht="19.5" thickTop="1" x14ac:dyDescent="0.3">
      <c r="A58" s="1"/>
      <c r="B58" s="1"/>
      <c r="C58" s="1"/>
      <c r="D58" s="1"/>
      <c r="E58" s="1"/>
      <c r="F58" s="40" t="s">
        <v>22</v>
      </c>
      <c r="G58" s="96"/>
      <c r="H58" s="53">
        <f>IF(SUM(H21:H54)-0=0,"",SUM(H21:H54))</f>
        <v>275</v>
      </c>
    </row>
    <row r="59" spans="1:8" ht="18.75" x14ac:dyDescent="0.3">
      <c r="A59" s="1"/>
      <c r="B59" s="1"/>
      <c r="C59" s="1"/>
      <c r="D59" s="1"/>
      <c r="E59" s="18"/>
      <c r="F59" s="41" t="s">
        <v>21</v>
      </c>
      <c r="G59" s="20">
        <v>0.3</v>
      </c>
      <c r="H59" s="97">
        <f>IF((H56)="","",(H58*G59))</f>
        <v>82.5</v>
      </c>
    </row>
    <row r="60" spans="1:8" ht="18.75" x14ac:dyDescent="0.3">
      <c r="A60" s="1"/>
      <c r="B60" s="1"/>
      <c r="C60" s="1"/>
      <c r="D60" s="1"/>
      <c r="E60" s="43"/>
      <c r="F60" s="41" t="s">
        <v>37</v>
      </c>
      <c r="G60" s="98"/>
      <c r="H60" s="53">
        <f>H58-H59</f>
        <v>192.5</v>
      </c>
    </row>
    <row r="61" spans="1:8" ht="18.75" x14ac:dyDescent="0.3">
      <c r="A61" s="1"/>
      <c r="B61" s="1"/>
      <c r="C61" s="1"/>
      <c r="D61" s="1"/>
      <c r="E61" s="43"/>
      <c r="F61" s="41"/>
      <c r="G61" s="98"/>
      <c r="H61" s="99"/>
    </row>
    <row r="62" spans="1:8" ht="14.1" customHeight="1" x14ac:dyDescent="0.25">
      <c r="A62" s="141"/>
      <c r="B62" s="141"/>
      <c r="C62" s="141"/>
      <c r="D62" s="141"/>
      <c r="E62" s="141"/>
      <c r="F62" s="141"/>
      <c r="G62" s="141"/>
      <c r="H62" s="141"/>
    </row>
    <row r="63" spans="1:8" ht="18.75" x14ac:dyDescent="0.3">
      <c r="A63" s="100" t="s">
        <v>23</v>
      </c>
      <c r="B63" s="101"/>
      <c r="C63" s="102" t="s">
        <v>24</v>
      </c>
      <c r="D63" s="101"/>
      <c r="E63" s="101"/>
      <c r="F63" s="101"/>
      <c r="G63" s="213" t="s">
        <v>38</v>
      </c>
      <c r="H63" s="214"/>
    </row>
    <row r="64" spans="1:8" x14ac:dyDescent="0.25">
      <c r="A64" s="118"/>
      <c r="B64" s="58"/>
      <c r="D64" s="58"/>
      <c r="E64" s="58"/>
      <c r="F64" s="58"/>
      <c r="G64" s="59"/>
      <c r="H64" s="60"/>
    </row>
    <row r="65" spans="1:8" x14ac:dyDescent="0.25">
      <c r="A65" s="57"/>
      <c r="B65" s="58"/>
      <c r="C65" s="63"/>
      <c r="D65" s="199"/>
      <c r="E65" s="199"/>
      <c r="F65" s="58"/>
      <c r="G65" s="59"/>
      <c r="H65" s="61"/>
    </row>
    <row r="66" spans="1:8" x14ac:dyDescent="0.25">
      <c r="A66" s="62"/>
      <c r="B66" s="58"/>
      <c r="C66" s="58"/>
      <c r="D66" s="58"/>
      <c r="E66" s="58"/>
      <c r="F66" s="63"/>
      <c r="G66" s="59"/>
      <c r="H66" s="61"/>
    </row>
    <row r="67" spans="1:8" x14ac:dyDescent="0.25">
      <c r="A67" s="200"/>
      <c r="B67" s="201"/>
      <c r="C67" s="58"/>
      <c r="D67" s="58"/>
      <c r="E67" s="58"/>
      <c r="F67" s="63"/>
      <c r="G67" s="59"/>
      <c r="H67" s="61"/>
    </row>
    <row r="68" spans="1:8" x14ac:dyDescent="0.25">
      <c r="A68" s="195"/>
      <c r="B68" s="196"/>
      <c r="C68" s="196"/>
      <c r="D68" s="64"/>
      <c r="E68" s="64"/>
      <c r="F68" s="65"/>
      <c r="G68" s="66"/>
      <c r="H68" s="67"/>
    </row>
  </sheetData>
  <sheetProtection selectLockedCells="1"/>
  <mergeCells count="9">
    <mergeCell ref="A68:C68"/>
    <mergeCell ref="F8:G8"/>
    <mergeCell ref="C11:D11"/>
    <mergeCell ref="G63:H63"/>
    <mergeCell ref="D65:E65"/>
    <mergeCell ref="A67:B67"/>
    <mergeCell ref="F13:G13"/>
    <mergeCell ref="F17:G17"/>
    <mergeCell ref="C55:H55"/>
  </mergeCells>
  <dataValidations count="2">
    <dataValidation type="list" allowBlank="1" showInputMessage="1" showErrorMessage="1" sqref="F21:F54">
      <formula1>$M$6:$M$9</formula1>
    </dataValidation>
    <dataValidation type="list" allowBlank="1" showInputMessage="1" showErrorMessage="1" sqref="D21:D54">
      <formula1>$L$6:$L$12</formula1>
    </dataValidation>
  </dataValidations>
  <printOptions horizontalCentered="1" verticalCentered="1"/>
  <pageMargins left="0" right="0" top="0" bottom="0" header="0" footer="0"/>
  <pageSetup paperSize="9" scale="77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</sheetPr>
  <dimension ref="A1:F37"/>
  <sheetViews>
    <sheetView zoomScaleNormal="100" workbookViewId="0">
      <selection activeCell="H1" sqref="H1"/>
    </sheetView>
  </sheetViews>
  <sheetFormatPr baseColWidth="10" defaultRowHeight="15.75" x14ac:dyDescent="0.25"/>
  <cols>
    <col min="1" max="1" width="12.28515625" style="76" customWidth="1"/>
    <col min="2" max="2" width="27.42578125" style="76" customWidth="1"/>
    <col min="3" max="3" width="41.28515625" style="76" customWidth="1"/>
    <col min="4" max="4" width="34.85546875" style="76" bestFit="1" customWidth="1"/>
    <col min="5" max="5" width="18.85546875" style="77" customWidth="1"/>
    <col min="6" max="6" width="35.140625" style="135" bestFit="1" customWidth="1"/>
    <col min="7" max="16384" width="11.42578125" style="75"/>
  </cols>
  <sheetData>
    <row r="1" spans="1:6" x14ac:dyDescent="0.25">
      <c r="A1" s="78" t="s">
        <v>123</v>
      </c>
      <c r="B1" s="79" t="s">
        <v>124</v>
      </c>
      <c r="C1" s="79" t="s">
        <v>125</v>
      </c>
      <c r="D1" s="79" t="s">
        <v>126</v>
      </c>
      <c r="E1" s="80" t="s">
        <v>127</v>
      </c>
      <c r="F1" s="145" t="s">
        <v>128</v>
      </c>
    </row>
    <row r="2" spans="1:6" x14ac:dyDescent="0.25">
      <c r="A2" s="81">
        <v>112</v>
      </c>
      <c r="B2" s="175" t="s">
        <v>67</v>
      </c>
      <c r="C2" s="177" t="s">
        <v>79</v>
      </c>
      <c r="D2" s="175" t="s">
        <v>91</v>
      </c>
      <c r="E2" s="82">
        <v>2564872456</v>
      </c>
      <c r="F2" s="187" t="s">
        <v>100</v>
      </c>
    </row>
    <row r="3" spans="1:6" x14ac:dyDescent="0.25">
      <c r="A3" s="81">
        <v>113</v>
      </c>
      <c r="B3" s="175" t="s">
        <v>68</v>
      </c>
      <c r="C3" s="175" t="s">
        <v>80</v>
      </c>
      <c r="D3" s="175" t="s">
        <v>92</v>
      </c>
      <c r="E3" s="82">
        <v>2564872456</v>
      </c>
      <c r="F3" s="187" t="s">
        <v>109</v>
      </c>
    </row>
    <row r="4" spans="1:6" x14ac:dyDescent="0.25">
      <c r="A4" s="81">
        <v>114</v>
      </c>
      <c r="B4" s="175" t="s">
        <v>69</v>
      </c>
      <c r="C4" s="175" t="s">
        <v>81</v>
      </c>
      <c r="D4" s="175" t="s">
        <v>93</v>
      </c>
      <c r="E4" s="82">
        <v>2564872456</v>
      </c>
      <c r="F4" s="187" t="s">
        <v>101</v>
      </c>
    </row>
    <row r="5" spans="1:6" x14ac:dyDescent="0.25">
      <c r="A5" s="83">
        <v>115</v>
      </c>
      <c r="B5" s="176" t="s">
        <v>70</v>
      </c>
      <c r="C5" s="176" t="s">
        <v>82</v>
      </c>
      <c r="D5" s="176" t="s">
        <v>94</v>
      </c>
      <c r="E5" s="82">
        <v>2564872456</v>
      </c>
      <c r="F5" s="187" t="s">
        <v>102</v>
      </c>
    </row>
    <row r="6" spans="1:6" x14ac:dyDescent="0.25">
      <c r="A6" s="83">
        <v>116</v>
      </c>
      <c r="B6" s="176" t="s">
        <v>71</v>
      </c>
      <c r="C6" s="176" t="s">
        <v>83</v>
      </c>
      <c r="D6" s="176" t="s">
        <v>95</v>
      </c>
      <c r="E6" s="82">
        <v>2564872456</v>
      </c>
      <c r="F6" s="187" t="s">
        <v>103</v>
      </c>
    </row>
    <row r="7" spans="1:6" x14ac:dyDescent="0.25">
      <c r="A7" s="83">
        <v>117</v>
      </c>
      <c r="B7" s="176" t="s">
        <v>72</v>
      </c>
      <c r="C7" s="176" t="s">
        <v>84</v>
      </c>
      <c r="D7" s="176" t="s">
        <v>96</v>
      </c>
      <c r="E7" s="82">
        <v>2564872456</v>
      </c>
      <c r="F7" s="187" t="s">
        <v>104</v>
      </c>
    </row>
    <row r="8" spans="1:6" x14ac:dyDescent="0.25">
      <c r="A8" s="83">
        <v>118</v>
      </c>
      <c r="B8" s="176" t="s">
        <v>73</v>
      </c>
      <c r="C8" s="176" t="s">
        <v>85</v>
      </c>
      <c r="D8" s="176" t="s">
        <v>97</v>
      </c>
      <c r="E8" s="82">
        <v>2564872456</v>
      </c>
      <c r="F8" s="188" t="s">
        <v>105</v>
      </c>
    </row>
    <row r="9" spans="1:6" x14ac:dyDescent="0.25">
      <c r="A9" s="83">
        <v>119</v>
      </c>
      <c r="B9" s="176" t="s">
        <v>74</v>
      </c>
      <c r="C9" s="176" t="s">
        <v>86</v>
      </c>
      <c r="D9" s="176" t="s">
        <v>91</v>
      </c>
      <c r="E9" s="82">
        <v>2564872456</v>
      </c>
      <c r="F9" s="188" t="s">
        <v>106</v>
      </c>
    </row>
    <row r="10" spans="1:6" x14ac:dyDescent="0.25">
      <c r="A10" s="83">
        <v>120</v>
      </c>
      <c r="B10" s="176" t="s">
        <v>75</v>
      </c>
      <c r="C10" s="176" t="s">
        <v>87</v>
      </c>
      <c r="D10" s="176" t="s">
        <v>98</v>
      </c>
      <c r="E10" s="82">
        <v>2564872456</v>
      </c>
      <c r="F10" s="134" t="s">
        <v>43</v>
      </c>
    </row>
    <row r="11" spans="1:6" x14ac:dyDescent="0.25">
      <c r="A11" s="83">
        <v>121</v>
      </c>
      <c r="B11" s="176" t="s">
        <v>76</v>
      </c>
      <c r="C11" s="176" t="s">
        <v>88</v>
      </c>
      <c r="D11" s="176" t="s">
        <v>99</v>
      </c>
      <c r="E11" s="82">
        <v>2564872456</v>
      </c>
      <c r="F11" s="188" t="s">
        <v>107</v>
      </c>
    </row>
    <row r="12" spans="1:6" x14ac:dyDescent="0.25">
      <c r="A12" s="83">
        <v>122</v>
      </c>
      <c r="B12" s="176" t="s">
        <v>77</v>
      </c>
      <c r="C12" s="176" t="s">
        <v>89</v>
      </c>
      <c r="D12" s="176" t="s">
        <v>91</v>
      </c>
      <c r="E12" s="82">
        <v>2564872456</v>
      </c>
      <c r="F12" s="188" t="s">
        <v>122</v>
      </c>
    </row>
    <row r="13" spans="1:6" x14ac:dyDescent="0.25">
      <c r="A13" s="83">
        <v>123</v>
      </c>
      <c r="B13" s="176" t="s">
        <v>78</v>
      </c>
      <c r="C13" s="176" t="s">
        <v>90</v>
      </c>
      <c r="D13" s="176" t="s">
        <v>91</v>
      </c>
      <c r="E13" s="82">
        <v>2564872456</v>
      </c>
      <c r="F13" s="188" t="s">
        <v>108</v>
      </c>
    </row>
    <row r="14" spans="1:6" x14ac:dyDescent="0.25">
      <c r="B14" s="135"/>
      <c r="C14" s="135"/>
      <c r="D14" s="135"/>
    </row>
    <row r="15" spans="1:6" x14ac:dyDescent="0.25">
      <c r="B15" s="135"/>
      <c r="C15" s="135"/>
      <c r="D15" s="135"/>
    </row>
    <row r="16" spans="1:6" x14ac:dyDescent="0.25">
      <c r="B16" s="135"/>
      <c r="C16" s="135"/>
      <c r="D16" s="135"/>
    </row>
    <row r="17" spans="2:4" x14ac:dyDescent="0.25">
      <c r="B17" s="135"/>
      <c r="C17" s="135"/>
      <c r="D17" s="135"/>
    </row>
    <row r="18" spans="2:4" x14ac:dyDescent="0.25">
      <c r="B18" s="135"/>
      <c r="C18" s="135"/>
      <c r="D18" s="135"/>
    </row>
    <row r="19" spans="2:4" x14ac:dyDescent="0.25">
      <c r="B19" s="135"/>
      <c r="C19" s="135"/>
      <c r="D19" s="135"/>
    </row>
    <row r="20" spans="2:4" x14ac:dyDescent="0.25">
      <c r="B20" s="135"/>
      <c r="C20" s="135"/>
      <c r="D20" s="135"/>
    </row>
    <row r="21" spans="2:4" x14ac:dyDescent="0.25">
      <c r="B21" s="135"/>
      <c r="C21" s="135"/>
      <c r="D21" s="135"/>
    </row>
    <row r="22" spans="2:4" x14ac:dyDescent="0.25">
      <c r="B22" s="135"/>
      <c r="C22" s="135"/>
      <c r="D22" s="135"/>
    </row>
    <row r="23" spans="2:4" x14ac:dyDescent="0.25">
      <c r="B23" s="135"/>
      <c r="C23" s="135"/>
      <c r="D23" s="135"/>
    </row>
    <row r="24" spans="2:4" x14ac:dyDescent="0.25">
      <c r="B24" s="135"/>
      <c r="C24" s="135"/>
      <c r="D24" s="135"/>
    </row>
    <row r="25" spans="2:4" x14ac:dyDescent="0.25">
      <c r="B25" s="135"/>
      <c r="C25" s="135"/>
      <c r="D25" s="135"/>
    </row>
    <row r="26" spans="2:4" x14ac:dyDescent="0.25">
      <c r="B26" s="135"/>
      <c r="C26" s="135"/>
      <c r="D26" s="135"/>
    </row>
    <row r="27" spans="2:4" x14ac:dyDescent="0.25">
      <c r="B27" s="135"/>
      <c r="C27" s="135"/>
      <c r="D27" s="135"/>
    </row>
    <row r="28" spans="2:4" x14ac:dyDescent="0.25">
      <c r="B28" s="135"/>
      <c r="C28" s="135"/>
      <c r="D28" s="135"/>
    </row>
    <row r="29" spans="2:4" x14ac:dyDescent="0.25">
      <c r="B29" s="135"/>
      <c r="C29" s="135"/>
      <c r="D29" s="135"/>
    </row>
    <row r="30" spans="2:4" x14ac:dyDescent="0.25">
      <c r="B30" s="135"/>
      <c r="C30" s="135"/>
      <c r="D30" s="135"/>
    </row>
    <row r="31" spans="2:4" x14ac:dyDescent="0.25">
      <c r="B31" s="135"/>
      <c r="C31" s="135"/>
      <c r="D31" s="135"/>
    </row>
    <row r="32" spans="2:4" x14ac:dyDescent="0.25">
      <c r="B32" s="135"/>
      <c r="C32" s="135"/>
      <c r="D32" s="135"/>
    </row>
    <row r="33" spans="2:4" x14ac:dyDescent="0.25">
      <c r="B33" s="135"/>
      <c r="C33" s="135"/>
      <c r="D33" s="135"/>
    </row>
    <row r="34" spans="2:4" x14ac:dyDescent="0.25">
      <c r="B34" s="135"/>
      <c r="C34" s="135"/>
      <c r="D34" s="135"/>
    </row>
    <row r="35" spans="2:4" x14ac:dyDescent="0.25">
      <c r="B35" s="135"/>
      <c r="C35" s="135"/>
      <c r="D35" s="135"/>
    </row>
    <row r="36" spans="2:4" x14ac:dyDescent="0.25">
      <c r="B36" s="135"/>
      <c r="C36" s="135"/>
      <c r="D36" s="135"/>
    </row>
    <row r="37" spans="2:4" x14ac:dyDescent="0.25">
      <c r="D37" s="135"/>
    </row>
  </sheetData>
  <hyperlinks>
    <hyperlink ref="F2" r:id="rId1"/>
    <hyperlink ref="F4" r:id="rId2"/>
    <hyperlink ref="F5" r:id="rId3"/>
    <hyperlink ref="F6" r:id="rId4"/>
    <hyperlink ref="F7" r:id="rId5"/>
    <hyperlink ref="F8" r:id="rId6"/>
    <hyperlink ref="F9" r:id="rId7"/>
    <hyperlink ref="F11" r:id="rId8"/>
    <hyperlink ref="F12" r:id="rId9"/>
    <hyperlink ref="F13" r:id="rId10"/>
    <hyperlink ref="F3" r:id="rId11"/>
  </hyperlinks>
  <printOptions horizontalCentered="1"/>
  <pageMargins left="0.19685039370078741" right="0.19685039370078741" top="0.15748031496062992" bottom="0.15748031496062992" header="0.31496062992125984" footer="0.31496062992125984"/>
  <pageSetup paperSize="9" scale="85" orientation="landscape" horizontalDpi="300" verticalDpi="300" r:id="rId12"/>
  <tableParts count="1">
    <tablePart r:id="rId1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2060"/>
  </sheetPr>
  <dimension ref="A1:L28"/>
  <sheetViews>
    <sheetView workbookViewId="0">
      <selection activeCell="H4" sqref="H4"/>
    </sheetView>
  </sheetViews>
  <sheetFormatPr baseColWidth="10" defaultRowHeight="15" x14ac:dyDescent="0.25"/>
  <cols>
    <col min="1" max="1" width="15.140625" style="112" customWidth="1"/>
    <col min="2" max="2" width="23.28515625" style="113" bestFit="1" customWidth="1"/>
    <col min="3" max="3" width="12.7109375" style="112" bestFit="1" customWidth="1"/>
    <col min="4" max="5" width="21" style="114" customWidth="1"/>
    <col min="6" max="6" width="14.5703125" style="115" bestFit="1" customWidth="1"/>
    <col min="7" max="7" width="16" style="115" bestFit="1" customWidth="1"/>
    <col min="8" max="8" width="18.140625" style="116" bestFit="1" customWidth="1"/>
  </cols>
  <sheetData>
    <row r="1" spans="1:12" x14ac:dyDescent="0.25">
      <c r="A1" s="181" t="s">
        <v>47</v>
      </c>
      <c r="B1" s="182" t="s">
        <v>48</v>
      </c>
      <c r="C1" s="181" t="s">
        <v>34</v>
      </c>
      <c r="D1" s="183" t="s">
        <v>49</v>
      </c>
      <c r="E1" s="183" t="s">
        <v>50</v>
      </c>
      <c r="F1" s="184" t="s">
        <v>51</v>
      </c>
      <c r="G1" s="184" t="s">
        <v>52</v>
      </c>
      <c r="H1" s="185" t="s">
        <v>53</v>
      </c>
      <c r="L1" s="193"/>
    </row>
    <row r="2" spans="1:12" x14ac:dyDescent="0.25">
      <c r="A2" s="189">
        <v>15</v>
      </c>
      <c r="B2" s="190" t="s">
        <v>110</v>
      </c>
      <c r="C2" s="189">
        <v>112</v>
      </c>
      <c r="D2" s="191">
        <v>43545</v>
      </c>
      <c r="E2" s="191">
        <v>43575</v>
      </c>
      <c r="F2" s="192">
        <v>0</v>
      </c>
      <c r="G2" s="192">
        <v>730</v>
      </c>
      <c r="H2" s="157">
        <v>730</v>
      </c>
      <c r="K2" s="186"/>
      <c r="L2" s="193"/>
    </row>
    <row r="3" spans="1:12" x14ac:dyDescent="0.25">
      <c r="A3" s="189">
        <v>15</v>
      </c>
      <c r="B3" s="190" t="s">
        <v>110</v>
      </c>
      <c r="C3" s="189">
        <v>112</v>
      </c>
      <c r="D3" s="191">
        <v>43545</v>
      </c>
      <c r="E3" s="191">
        <v>43575</v>
      </c>
      <c r="F3" s="192">
        <v>0</v>
      </c>
      <c r="G3" s="192">
        <v>803</v>
      </c>
      <c r="H3" s="157">
        <v>803</v>
      </c>
      <c r="K3" s="186"/>
      <c r="L3" s="193"/>
    </row>
    <row r="4" spans="1:12" x14ac:dyDescent="0.25">
      <c r="A4" s="189">
        <v>14</v>
      </c>
      <c r="B4" s="190" t="s">
        <v>111</v>
      </c>
      <c r="C4" s="189">
        <v>113</v>
      </c>
      <c r="D4" s="191">
        <v>43545</v>
      </c>
      <c r="E4" s="191">
        <v>43575</v>
      </c>
      <c r="F4" s="192">
        <v>537.94000000000005</v>
      </c>
      <c r="G4" s="192">
        <v>1344.84</v>
      </c>
      <c r="H4" s="157">
        <v>806.9</v>
      </c>
      <c r="K4" s="186"/>
      <c r="L4" s="193"/>
    </row>
    <row r="5" spans="1:12" x14ac:dyDescent="0.25">
      <c r="A5" s="189">
        <v>14</v>
      </c>
      <c r="B5" s="190" t="s">
        <v>111</v>
      </c>
      <c r="C5" s="189">
        <v>113</v>
      </c>
      <c r="D5" s="191">
        <v>43545</v>
      </c>
      <c r="E5" s="191">
        <v>43575</v>
      </c>
      <c r="F5" s="192">
        <v>1698.31</v>
      </c>
      <c r="G5" s="192">
        <v>4245.78</v>
      </c>
      <c r="H5" s="157">
        <v>2547.4699999999998</v>
      </c>
      <c r="K5" s="186"/>
      <c r="L5" s="193"/>
    </row>
    <row r="6" spans="1:12" x14ac:dyDescent="0.25">
      <c r="A6" s="189">
        <v>19</v>
      </c>
      <c r="B6" s="190" t="s">
        <v>111</v>
      </c>
      <c r="C6" s="189">
        <v>113</v>
      </c>
      <c r="D6" s="191">
        <v>43556</v>
      </c>
      <c r="E6" s="191">
        <v>43586</v>
      </c>
      <c r="F6" s="192">
        <v>340.62600000000003</v>
      </c>
      <c r="G6" s="192">
        <v>1135.4000000000001</v>
      </c>
      <c r="H6" s="157">
        <v>794.77777999900002</v>
      </c>
      <c r="K6" s="186"/>
      <c r="L6" s="193"/>
    </row>
    <row r="7" spans="1:12" x14ac:dyDescent="0.25">
      <c r="A7" s="189">
        <v>19</v>
      </c>
      <c r="B7" s="190" t="s">
        <v>111</v>
      </c>
      <c r="C7" s="189">
        <v>113</v>
      </c>
      <c r="D7" s="191">
        <v>43563</v>
      </c>
      <c r="E7" s="191">
        <v>43682</v>
      </c>
      <c r="F7" s="192">
        <v>783.65099999999995</v>
      </c>
      <c r="G7" s="192">
        <v>2612.17</v>
      </c>
      <c r="H7" s="157">
        <v>1828.5190000000002</v>
      </c>
      <c r="K7" s="186"/>
      <c r="L7" s="193"/>
    </row>
    <row r="8" spans="1:12" x14ac:dyDescent="0.25">
      <c r="A8" s="189">
        <v>16</v>
      </c>
      <c r="B8" s="190" t="s">
        <v>112</v>
      </c>
      <c r="C8" s="189">
        <v>114</v>
      </c>
      <c r="D8" s="191">
        <v>43556</v>
      </c>
      <c r="E8" s="191">
        <v>43586</v>
      </c>
      <c r="F8" s="192">
        <v>728.04000000000008</v>
      </c>
      <c r="G8" s="192">
        <v>2426.8000000000002</v>
      </c>
      <c r="H8" s="157">
        <v>1698.76</v>
      </c>
      <c r="K8" s="186"/>
      <c r="L8" s="193"/>
    </row>
    <row r="9" spans="1:12" x14ac:dyDescent="0.25">
      <c r="A9" s="189">
        <v>17</v>
      </c>
      <c r="B9" s="190" t="s">
        <v>112</v>
      </c>
      <c r="C9" s="189">
        <v>114</v>
      </c>
      <c r="D9" s="191">
        <v>43556</v>
      </c>
      <c r="E9" s="191">
        <v>43586</v>
      </c>
      <c r="F9" s="192">
        <v>743.47399499999995</v>
      </c>
      <c r="G9" s="192">
        <v>2478.2399999999998</v>
      </c>
      <c r="H9" s="157">
        <v>1734.77</v>
      </c>
      <c r="K9" s="186"/>
      <c r="L9" s="193"/>
    </row>
    <row r="10" spans="1:12" x14ac:dyDescent="0.25">
      <c r="A10" s="189">
        <v>18</v>
      </c>
      <c r="B10" s="190" t="s">
        <v>113</v>
      </c>
      <c r="C10" s="189">
        <v>115</v>
      </c>
      <c r="D10" s="191">
        <v>43556</v>
      </c>
      <c r="E10" s="191">
        <v>43586</v>
      </c>
      <c r="F10" s="192">
        <v>4916.1817200000005</v>
      </c>
      <c r="G10" s="192">
        <v>16387.27</v>
      </c>
      <c r="H10" s="157">
        <v>11471.09</v>
      </c>
      <c r="K10" s="186"/>
      <c r="L10" s="193"/>
    </row>
    <row r="11" spans="1:12" x14ac:dyDescent="0.25">
      <c r="A11" s="189">
        <v>20</v>
      </c>
      <c r="B11" s="190" t="s">
        <v>113</v>
      </c>
      <c r="C11" s="189">
        <v>115</v>
      </c>
      <c r="D11" s="191">
        <v>43557</v>
      </c>
      <c r="E11" s="191">
        <v>43560</v>
      </c>
      <c r="F11" s="192">
        <v>4030.3098000000005</v>
      </c>
      <c r="G11" s="192">
        <v>13434.37</v>
      </c>
      <c r="H11" s="157">
        <v>9404.0562000000009</v>
      </c>
      <c r="K11" s="186"/>
      <c r="L11" s="193"/>
    </row>
    <row r="28" spans="6:8" ht="18.75" x14ac:dyDescent="0.25">
      <c r="F28" s="111">
        <f ca="1">somcond(F2:F27)</f>
        <v>13778.532499999999</v>
      </c>
      <c r="G28" s="111">
        <f ca="1">somcond(G2:G27)</f>
        <v>45597.87</v>
      </c>
      <c r="H28" s="111">
        <f ca="1">somcond(H2:H24)</f>
        <v>31819.343000000001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43"/>
  <sheetViews>
    <sheetView workbookViewId="0">
      <selection activeCell="G16" sqref="G16"/>
    </sheetView>
  </sheetViews>
  <sheetFormatPr baseColWidth="10" defaultRowHeight="15" x14ac:dyDescent="0.25"/>
  <cols>
    <col min="1" max="1" width="14.7109375" style="150" bestFit="1" customWidth="1"/>
    <col min="2" max="2" width="13" style="150" bestFit="1" customWidth="1"/>
    <col min="3" max="3" width="16.7109375" style="148" bestFit="1" customWidth="1"/>
    <col min="4" max="4" width="24.42578125" style="150" customWidth="1"/>
    <col min="5" max="5" width="12.7109375" style="150" bestFit="1" customWidth="1"/>
    <col min="6" max="6" width="24.7109375" style="148" bestFit="1" customWidth="1"/>
    <col min="7" max="7" width="25.85546875" style="150" bestFit="1" customWidth="1"/>
    <col min="8" max="8" width="14.42578125" style="115" bestFit="1" customWidth="1"/>
    <col min="9" max="9" width="10.42578125" style="115" bestFit="1" customWidth="1"/>
    <col min="10" max="10" width="17.42578125" style="115" bestFit="1" customWidth="1"/>
    <col min="11" max="11" width="19.140625" style="115" bestFit="1" customWidth="1"/>
    <col min="12" max="12" width="14.7109375" style="115" bestFit="1" customWidth="1"/>
    <col min="13" max="13" width="21.5703125" style="149" bestFit="1" customWidth="1"/>
    <col min="14" max="14" width="14.7109375" style="115" bestFit="1" customWidth="1"/>
    <col min="15" max="15" width="6.140625" customWidth="1"/>
  </cols>
  <sheetData>
    <row r="1" spans="1:16" s="110" customFormat="1" x14ac:dyDescent="0.25">
      <c r="A1" s="178" t="s">
        <v>54</v>
      </c>
      <c r="B1" s="178" t="s">
        <v>65</v>
      </c>
      <c r="C1" s="179" t="s">
        <v>55</v>
      </c>
      <c r="D1" s="178" t="s">
        <v>48</v>
      </c>
      <c r="E1" s="178" t="s">
        <v>34</v>
      </c>
      <c r="F1" s="179" t="s">
        <v>36</v>
      </c>
      <c r="G1" s="178" t="s">
        <v>56</v>
      </c>
      <c r="H1" s="180" t="s">
        <v>51</v>
      </c>
      <c r="I1" s="180" t="s">
        <v>52</v>
      </c>
      <c r="J1" s="174" t="s">
        <v>57</v>
      </c>
      <c r="K1" s="172" t="s">
        <v>58</v>
      </c>
      <c r="L1" s="173" t="s">
        <v>59</v>
      </c>
      <c r="M1" s="171" t="s">
        <v>60</v>
      </c>
      <c r="N1" s="174" t="s">
        <v>61</v>
      </c>
      <c r="P1" s="168" t="s">
        <v>61</v>
      </c>
    </row>
    <row r="2" spans="1:16" x14ac:dyDescent="0.25">
      <c r="A2" s="150">
        <v>1</v>
      </c>
      <c r="B2" s="150">
        <v>15</v>
      </c>
      <c r="C2" s="148">
        <v>43536</v>
      </c>
      <c r="D2" s="150" t="s">
        <v>110</v>
      </c>
      <c r="E2" s="150">
        <v>112</v>
      </c>
      <c r="F2" s="148">
        <v>43536</v>
      </c>
      <c r="G2" s="150" t="s">
        <v>6</v>
      </c>
      <c r="H2" s="147">
        <v>0</v>
      </c>
      <c r="I2" s="147">
        <v>803</v>
      </c>
      <c r="J2" s="147">
        <v>803</v>
      </c>
      <c r="K2" s="147">
        <v>0</v>
      </c>
      <c r="L2" s="147">
        <v>0</v>
      </c>
      <c r="M2" s="148"/>
      <c r="N2" s="147">
        <f>Tableau2[[#This Row],[Total]]-Tableau2[[#This Row],[Acompte Versé]]-Tableau2[[#This Row],[Total payé]]</f>
        <v>803</v>
      </c>
      <c r="P2" s="170">
        <f>IF(Tableau2[[#This Row],[Total]]-Tableau2[[#This Row],[Acompte Versé]]-Tableau2[[#This Row],[Total payé]]="","",Tableau2[[#This Row],[Total]]-Tableau2[[#This Row],[Acompte Versé]]-Tableau2[[#This Row],[Total payé]])</f>
        <v>803</v>
      </c>
    </row>
    <row r="3" spans="1:16" x14ac:dyDescent="0.25">
      <c r="A3" s="150">
        <v>2</v>
      </c>
      <c r="B3" s="150">
        <v>24</v>
      </c>
      <c r="C3" s="148">
        <v>43566</v>
      </c>
      <c r="D3" s="150" t="s">
        <v>111</v>
      </c>
      <c r="E3" s="150">
        <v>112</v>
      </c>
      <c r="F3" s="148">
        <v>43750</v>
      </c>
      <c r="G3" s="150" t="s">
        <v>29</v>
      </c>
      <c r="H3" s="147">
        <v>0</v>
      </c>
      <c r="I3" s="147">
        <v>577.5</v>
      </c>
      <c r="J3" s="147">
        <v>577.5</v>
      </c>
      <c r="K3" s="147">
        <v>0</v>
      </c>
      <c r="L3" s="147">
        <v>577.5</v>
      </c>
      <c r="M3" s="148"/>
      <c r="N3" s="147">
        <f>Tableau2[[#This Row],[Total]]-Tableau2[[#This Row],[Acompte Versé]]-Tableau2[[#This Row],[Total payé]]</f>
        <v>0</v>
      </c>
      <c r="P3" s="170">
        <f>IF(Tableau2[[#This Row],[Total]]-Tableau2[[#This Row],[Acompte Versé]]-Tableau2[[#This Row],[Total payé]]="","",Tableau2[[#This Row],[Total]]-Tableau2[[#This Row],[Acompte Versé]]-Tableau2[[#This Row],[Total payé]])</f>
        <v>0</v>
      </c>
    </row>
    <row r="4" spans="1:16" x14ac:dyDescent="0.25">
      <c r="A4" s="150">
        <v>3</v>
      </c>
      <c r="B4" s="150">
        <v>31</v>
      </c>
      <c r="C4" s="148">
        <v>43574</v>
      </c>
      <c r="D4" s="150" t="s">
        <v>112</v>
      </c>
      <c r="E4" s="150">
        <v>121</v>
      </c>
      <c r="F4" s="148">
        <v>43574</v>
      </c>
      <c r="G4" s="150" t="s">
        <v>6</v>
      </c>
      <c r="H4" s="147">
        <v>0</v>
      </c>
      <c r="I4" s="147">
        <v>88</v>
      </c>
      <c r="J4" s="147">
        <v>88</v>
      </c>
      <c r="K4" s="147">
        <v>0</v>
      </c>
      <c r="L4" s="147">
        <v>88</v>
      </c>
      <c r="M4" s="148"/>
      <c r="N4" s="147">
        <f>Tableau2[[#This Row],[Total]]-Tableau2[[#This Row],[Acompte Versé]]-Tableau2[[#This Row],[Total payé]]</f>
        <v>0</v>
      </c>
      <c r="P4" s="170">
        <f>IF(Tableau2[[#This Row],[Total]]-Tableau2[[#This Row],[Acompte Versé]]-Tableau2[[#This Row],[Total payé]]="","",Tableau2[[#This Row],[Total]]-Tableau2[[#This Row],[Acompte Versé]]-Tableau2[[#This Row],[Total payé]])</f>
        <v>0</v>
      </c>
    </row>
    <row r="5" spans="1:16" x14ac:dyDescent="0.25">
      <c r="A5" s="150">
        <v>4</v>
      </c>
      <c r="B5" s="150">
        <v>14</v>
      </c>
      <c r="C5" s="148">
        <v>43575</v>
      </c>
      <c r="D5" s="150" t="s">
        <v>113</v>
      </c>
      <c r="E5" s="150">
        <v>113</v>
      </c>
      <c r="F5" s="148">
        <v>43556</v>
      </c>
      <c r="G5" s="150" t="s">
        <v>29</v>
      </c>
      <c r="H5" s="147">
        <v>1698.31</v>
      </c>
      <c r="I5" s="147">
        <v>4245.78</v>
      </c>
      <c r="J5" s="147">
        <v>2547.4699999999998</v>
      </c>
      <c r="K5" s="147">
        <v>1700</v>
      </c>
      <c r="L5" s="147">
        <v>2545.7800000000002</v>
      </c>
      <c r="M5" s="148"/>
      <c r="N5" s="147">
        <f>Tableau2[[#This Row],[Total]]-Tableau2[[#This Row],[Acompte Versé]]-Tableau2[[#This Row],[Total payé]]</f>
        <v>0</v>
      </c>
      <c r="P5" s="170">
        <f>IF(Tableau2[[#This Row],[Total]]-Tableau2[[#This Row],[Acompte Versé]]-Tableau2[[#This Row],[Total payé]]="","",Tableau2[[#This Row],[Total]]-Tableau2[[#This Row],[Acompte Versé]]-Tableau2[[#This Row],[Total payé]])</f>
        <v>-4.5474735088646412E-13</v>
      </c>
    </row>
    <row r="6" spans="1:16" x14ac:dyDescent="0.25">
      <c r="A6" s="150">
        <v>5</v>
      </c>
      <c r="B6" s="150">
        <v>19</v>
      </c>
      <c r="C6" s="148">
        <v>43576</v>
      </c>
      <c r="D6" s="150" t="s">
        <v>114</v>
      </c>
      <c r="E6" s="150">
        <v>113</v>
      </c>
      <c r="F6" s="148">
        <v>43563</v>
      </c>
      <c r="G6" s="150" t="s">
        <v>29</v>
      </c>
      <c r="H6" s="147">
        <v>783.65099999999995</v>
      </c>
      <c r="I6" s="147">
        <v>2612.17</v>
      </c>
      <c r="J6" s="147">
        <v>1828.52</v>
      </c>
      <c r="K6" s="147">
        <v>0</v>
      </c>
      <c r="L6" s="147">
        <v>2612.17</v>
      </c>
      <c r="M6" s="148"/>
      <c r="N6" s="147">
        <f>Tableau2[[#This Row],[Total]]-Tableau2[[#This Row],[Acompte Versé]]-Tableau2[[#This Row],[Total payé]]</f>
        <v>0</v>
      </c>
      <c r="P6" s="170">
        <f>IF(Tableau2[[#This Row],[Total]]-Tableau2[[#This Row],[Acompte Versé]]-Tableau2[[#This Row],[Total payé]]="","",Tableau2[[#This Row],[Total]]-Tableau2[[#This Row],[Acompte Versé]]-Tableau2[[#This Row],[Total payé]])</f>
        <v>0</v>
      </c>
    </row>
    <row r="7" spans="1:16" x14ac:dyDescent="0.25">
      <c r="A7" s="150">
        <v>6</v>
      </c>
      <c r="B7" s="150">
        <v>23</v>
      </c>
      <c r="C7" s="148">
        <v>43577</v>
      </c>
      <c r="D7" s="150" t="s">
        <v>115</v>
      </c>
      <c r="E7" s="150">
        <v>113</v>
      </c>
      <c r="F7" s="148">
        <v>43565</v>
      </c>
      <c r="G7" s="150" t="s">
        <v>29</v>
      </c>
      <c r="H7" s="147">
        <v>492.09269999999998</v>
      </c>
      <c r="I7" s="147">
        <v>1640.31</v>
      </c>
      <c r="J7" s="147">
        <v>1148.22</v>
      </c>
      <c r="K7" s="147">
        <v>500</v>
      </c>
      <c r="L7" s="147">
        <v>1140.31</v>
      </c>
      <c r="M7" s="148"/>
      <c r="N7" s="147">
        <f>Tableau2[[#This Row],[Total]]-Tableau2[[#This Row],[Acompte Versé]]-Tableau2[[#This Row],[Total payé]]</f>
        <v>0</v>
      </c>
      <c r="P7" s="170">
        <f>IF(Tableau2[[#This Row],[Total]]-Tableau2[[#This Row],[Acompte Versé]]-Tableau2[[#This Row],[Total payé]]="","",Tableau2[[#This Row],[Total]]-Tableau2[[#This Row],[Acompte Versé]]-Tableau2[[#This Row],[Total payé]])</f>
        <v>0</v>
      </c>
    </row>
    <row r="8" spans="1:16" x14ac:dyDescent="0.25">
      <c r="A8" s="150">
        <v>7</v>
      </c>
      <c r="B8" s="150">
        <v>26</v>
      </c>
      <c r="C8" s="148">
        <v>43581</v>
      </c>
      <c r="D8" s="150" t="s">
        <v>116</v>
      </c>
      <c r="E8" s="150">
        <v>112</v>
      </c>
      <c r="F8" s="148">
        <v>43566</v>
      </c>
      <c r="G8" s="150" t="s">
        <v>6</v>
      </c>
      <c r="H8" s="147">
        <v>0</v>
      </c>
      <c r="I8" s="147">
        <v>484</v>
      </c>
      <c r="J8" s="147">
        <v>484</v>
      </c>
      <c r="K8" s="147">
        <v>0</v>
      </c>
      <c r="L8" s="147">
        <v>484</v>
      </c>
      <c r="M8" s="148"/>
      <c r="N8" s="147">
        <f>Tableau2[[#This Row],[Total]]-Tableau2[[#This Row],[Acompte Versé]]-Tableau2[[#This Row],[Total payé]]</f>
        <v>0</v>
      </c>
      <c r="P8" s="170">
        <f>IF(Tableau2[[#This Row],[Total]]-Tableau2[[#This Row],[Acompte Versé]]-Tableau2[[#This Row],[Total payé]]="","",Tableau2[[#This Row],[Total]]-Tableau2[[#This Row],[Acompte Versé]]-Tableau2[[#This Row],[Total payé]])</f>
        <v>0</v>
      </c>
    </row>
    <row r="9" spans="1:16" x14ac:dyDescent="0.25">
      <c r="A9" s="150">
        <v>8</v>
      </c>
      <c r="B9" s="150">
        <v>27</v>
      </c>
      <c r="C9" s="148">
        <v>43581</v>
      </c>
      <c r="D9" s="150" t="s">
        <v>117</v>
      </c>
      <c r="E9" s="150">
        <v>119</v>
      </c>
      <c r="F9" s="148">
        <v>43567</v>
      </c>
      <c r="G9" s="150" t="s">
        <v>6</v>
      </c>
      <c r="H9" s="147">
        <v>1669.0690500000001</v>
      </c>
      <c r="I9" s="147">
        <v>5563.56</v>
      </c>
      <c r="J9" s="147">
        <v>3894.49</v>
      </c>
      <c r="K9" s="147">
        <v>1669.07</v>
      </c>
      <c r="L9" s="147">
        <v>3894.49</v>
      </c>
      <c r="M9" s="148"/>
      <c r="N9" s="147">
        <f>Tableau2[[#This Row],[Total]]-Tableau2[[#This Row],[Acompte Versé]]-Tableau2[[#This Row],[Total payé]]</f>
        <v>0</v>
      </c>
      <c r="P9" s="170">
        <f>IF(Tableau2[[#This Row],[Total]]-Tableau2[[#This Row],[Acompte Versé]]-Tableau2[[#This Row],[Total payé]]="","",Tableau2[[#This Row],[Total]]-Tableau2[[#This Row],[Acompte Versé]]-Tableau2[[#This Row],[Total payé]])</f>
        <v>9.0949470177292824E-13</v>
      </c>
    </row>
    <row r="10" spans="1:16" x14ac:dyDescent="0.25">
      <c r="A10" s="150">
        <v>9</v>
      </c>
      <c r="B10" s="150">
        <v>35</v>
      </c>
      <c r="C10" s="148">
        <v>43582</v>
      </c>
      <c r="D10" s="150" t="s">
        <v>118</v>
      </c>
      <c r="E10" s="150">
        <v>112</v>
      </c>
      <c r="F10" s="148">
        <v>43568</v>
      </c>
      <c r="G10" s="150" t="s">
        <v>6</v>
      </c>
      <c r="H10" s="147">
        <v>0</v>
      </c>
      <c r="I10" s="147">
        <v>7208.48</v>
      </c>
      <c r="J10" s="147">
        <v>7208.48</v>
      </c>
      <c r="K10" s="147">
        <v>0</v>
      </c>
      <c r="L10" s="147">
        <v>0</v>
      </c>
      <c r="M10" s="148"/>
      <c r="N10" s="147">
        <f>Tableau2[[#This Row],[Total]]-Tableau2[[#This Row],[Acompte Versé]]-Tableau2[[#This Row],[Total payé]]</f>
        <v>7208.48</v>
      </c>
      <c r="P10" s="170">
        <f>IF(Tableau2[[#This Row],[Total]]-Tableau2[[#This Row],[Acompte Versé]]-Tableau2[[#This Row],[Total payé]]="","",Tableau2[[#This Row],[Total]]-Tableau2[[#This Row],[Acompte Versé]]-Tableau2[[#This Row],[Total payé]])</f>
        <v>7208.48</v>
      </c>
    </row>
    <row r="11" spans="1:16" x14ac:dyDescent="0.25">
      <c r="A11" s="150">
        <v>10</v>
      </c>
      <c r="B11" s="150">
        <v>32</v>
      </c>
      <c r="C11" s="148">
        <v>43583</v>
      </c>
      <c r="D11" s="150" t="s">
        <v>121</v>
      </c>
      <c r="E11" s="150">
        <v>122</v>
      </c>
      <c r="F11" s="148">
        <v>43569</v>
      </c>
      <c r="G11" s="150" t="s">
        <v>6</v>
      </c>
      <c r="H11" s="147">
        <v>1488.4091999999998</v>
      </c>
      <c r="I11" s="147">
        <v>4961.3599999999997</v>
      </c>
      <c r="J11" s="147">
        <v>3472.95</v>
      </c>
      <c r="K11" s="147">
        <v>0</v>
      </c>
      <c r="L11" s="147">
        <v>0</v>
      </c>
      <c r="M11" s="148"/>
      <c r="N11" s="147">
        <f>Tableau2[[#This Row],[Total]]-Tableau2[[#This Row],[Acompte Versé]]-Tableau2[[#This Row],[Total payé]]</f>
        <v>4961.3599999999997</v>
      </c>
      <c r="P11" s="170">
        <f>IF(Tableau2[[#This Row],[Total]]-Tableau2[[#This Row],[Acompte Versé]]-Tableau2[[#This Row],[Total payé]]="","",Tableau2[[#This Row],[Total]]-Tableau2[[#This Row],[Acompte Versé]]-Tableau2[[#This Row],[Total payé]])</f>
        <v>4961.3599999999997</v>
      </c>
    </row>
    <row r="12" spans="1:16" x14ac:dyDescent="0.25">
      <c r="A12" s="150">
        <v>11</v>
      </c>
      <c r="B12" s="150">
        <v>25</v>
      </c>
      <c r="C12" s="148">
        <v>43584</v>
      </c>
      <c r="D12" s="150" t="s">
        <v>119</v>
      </c>
      <c r="E12" s="150">
        <v>118</v>
      </c>
      <c r="F12" s="148">
        <v>43570</v>
      </c>
      <c r="G12" s="150" t="s">
        <v>6</v>
      </c>
      <c r="H12" s="147">
        <v>4074.3714000000009</v>
      </c>
      <c r="I12" s="147">
        <v>13581.24</v>
      </c>
      <c r="J12" s="147">
        <v>9506.8700000000008</v>
      </c>
      <c r="K12" s="147">
        <v>0</v>
      </c>
      <c r="L12" s="147">
        <v>0</v>
      </c>
      <c r="M12" s="148"/>
      <c r="N12" s="147">
        <f>Tableau2[[#This Row],[Total]]-Tableau2[[#This Row],[Acompte Versé]]-Tableau2[[#This Row],[Total payé]]</f>
        <v>13581.24</v>
      </c>
      <c r="P12" s="170">
        <f>IF(Tableau2[[#This Row],[Total]]-Tableau2[[#This Row],[Acompte Versé]]-Tableau2[[#This Row],[Total payé]]="","",Tableau2[[#This Row],[Total]]-Tableau2[[#This Row],[Acompte Versé]]-Tableau2[[#This Row],[Total payé]])</f>
        <v>13581.24</v>
      </c>
    </row>
    <row r="13" spans="1:16" x14ac:dyDescent="0.25">
      <c r="A13" s="150">
        <v>12</v>
      </c>
      <c r="B13" s="150">
        <v>31</v>
      </c>
      <c r="C13" s="148">
        <v>43567</v>
      </c>
      <c r="D13" s="150" t="s">
        <v>120</v>
      </c>
      <c r="E13" s="150">
        <v>121</v>
      </c>
      <c r="F13" s="148">
        <v>43571</v>
      </c>
      <c r="G13" s="150" t="s">
        <v>6</v>
      </c>
      <c r="H13" s="115">
        <v>0</v>
      </c>
      <c r="I13" s="115">
        <v>88</v>
      </c>
      <c r="J13" s="115">
        <v>88</v>
      </c>
      <c r="K13" s="115">
        <v>0</v>
      </c>
      <c r="L13" s="115">
        <v>0</v>
      </c>
      <c r="N13" s="115">
        <f>Tableau2[[#This Row],[Total]]-Tableau2[[#This Row],[Acompte Versé]]-Tableau2[[#This Row],[Total payé]]</f>
        <v>88</v>
      </c>
      <c r="P13" s="170">
        <f>IF(Tableau2[[#This Row],[Total]]-Tableau2[[#This Row],[Acompte Versé]]-Tableau2[[#This Row],[Total payé]]="","",Tableau2[[#This Row],[Total]]-Tableau2[[#This Row],[Acompte Versé]]-Tableau2[[#This Row],[Total payé]])</f>
        <v>88</v>
      </c>
    </row>
    <row r="14" spans="1:16" x14ac:dyDescent="0.25">
      <c r="P14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15" spans="1:16" x14ac:dyDescent="0.25">
      <c r="P15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16" spans="1:16" x14ac:dyDescent="0.25">
      <c r="P16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17" spans="16:16" x14ac:dyDescent="0.25">
      <c r="P17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18" spans="16:16" x14ac:dyDescent="0.25">
      <c r="P18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19" spans="16:16" x14ac:dyDescent="0.25">
      <c r="P19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20" spans="16:16" x14ac:dyDescent="0.25">
      <c r="P20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21" spans="16:16" x14ac:dyDescent="0.25">
      <c r="P21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22" spans="16:16" x14ac:dyDescent="0.25">
      <c r="P22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23" spans="16:16" x14ac:dyDescent="0.25">
      <c r="P23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24" spans="16:16" x14ac:dyDescent="0.25">
      <c r="P24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25" spans="16:16" x14ac:dyDescent="0.25">
      <c r="P25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26" spans="16:16" x14ac:dyDescent="0.25">
      <c r="P26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27" spans="16:16" x14ac:dyDescent="0.25">
      <c r="P27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28" spans="16:16" x14ac:dyDescent="0.25">
      <c r="P28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29" spans="16:16" x14ac:dyDescent="0.25">
      <c r="P29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30" spans="16:16" x14ac:dyDescent="0.25">
      <c r="P30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31" spans="16:16" x14ac:dyDescent="0.25">
      <c r="P31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32" spans="16:16" x14ac:dyDescent="0.25">
      <c r="P32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33" spans="9:16" x14ac:dyDescent="0.25">
      <c r="P33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34" spans="9:16" x14ac:dyDescent="0.25">
      <c r="P34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35" spans="9:16" x14ac:dyDescent="0.25">
      <c r="P35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36" spans="9:16" x14ac:dyDescent="0.25">
      <c r="P36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37" spans="9:16" x14ac:dyDescent="0.25">
      <c r="P37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38" spans="9:16" x14ac:dyDescent="0.25">
      <c r="P38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39" spans="9:16" x14ac:dyDescent="0.25">
      <c r="P39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40" spans="9:16" x14ac:dyDescent="0.25">
      <c r="P40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41" spans="9:16" x14ac:dyDescent="0.25">
      <c r="P41" s="170" t="e">
        <f>IF(Tableau2[[#This Row],[Total]]-Tableau2[[#This Row],[Acompte Versé]]-Tableau2[[#This Row],[Total payé]]="","",Tableau2[[#This Row],[Total]]-Tableau2[[#This Row],[Acompte Versé]]-Tableau2[[#This Row],[Total payé]])</f>
        <v>#VALUE!</v>
      </c>
    </row>
    <row r="42" spans="9:16" x14ac:dyDescent="0.25">
      <c r="I42" s="166">
        <f t="shared" ref="I42:L42" ca="1" si="0">somcond(I2:I41)</f>
        <v>41853.4</v>
      </c>
      <c r="J42" s="164">
        <f t="shared" ca="1" si="0"/>
        <v>31647.5</v>
      </c>
      <c r="K42" s="158">
        <f t="shared" ca="1" si="0"/>
        <v>3869.07</v>
      </c>
      <c r="L42" s="160">
        <f t="shared" ca="1" si="0"/>
        <v>11342.25</v>
      </c>
      <c r="N42" s="162">
        <f ca="1">somcond(N2:N41)</f>
        <v>26642.080000000002</v>
      </c>
      <c r="P42" s="169">
        <f ca="1">somcond(P2:P41)</f>
        <v>26642.080000000002</v>
      </c>
    </row>
    <row r="43" spans="9:16" x14ac:dyDescent="0.25">
      <c r="I43" s="167" t="s">
        <v>52</v>
      </c>
      <c r="J43" s="165" t="s">
        <v>57</v>
      </c>
      <c r="K43" s="159" t="s">
        <v>58</v>
      </c>
      <c r="L43" s="161" t="s">
        <v>59</v>
      </c>
      <c r="N43" s="163" t="s">
        <v>61</v>
      </c>
      <c r="P43" s="163" t="s">
        <v>61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DEVIS</vt:lpstr>
      <vt:lpstr>FACTURE</vt:lpstr>
      <vt:lpstr>CLIENTS</vt:lpstr>
      <vt:lpstr>SuiviDevis</vt:lpstr>
      <vt:lpstr>SuiviFactures</vt:lpstr>
      <vt:lpstr>CLIENTS!Print_Area</vt:lpstr>
      <vt:lpstr>DEVIS!Print_Area</vt:lpstr>
      <vt:lpstr>FACTURE!Print_Area</vt:lpstr>
      <vt:lpstr>DEVIS!Zone_d_impression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loisphil</dc:creator>
  <cp:lastModifiedBy>loisphil</cp:lastModifiedBy>
  <cp:lastPrinted>2019-05-12T22:20:22Z</cp:lastPrinted>
  <dcterms:created xsi:type="dcterms:W3CDTF">2019-03-13T17:58:15Z</dcterms:created>
  <dcterms:modified xsi:type="dcterms:W3CDTF">2019-05-12T22:29:40Z</dcterms:modified>
</cp:coreProperties>
</file>