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Administrateur\Desktop\"/>
    </mc:Choice>
  </mc:AlternateContent>
  <bookViews>
    <workbookView xWindow="0" yWindow="0" windowWidth="28800" windowHeight="12585" tabRatio="724" activeTab="2"/>
  </bookViews>
  <sheets>
    <sheet name="DATA" sheetId="21" r:id="rId1"/>
    <sheet name="janv" sheetId="18" r:id="rId2"/>
    <sheet name="fev" sheetId="22" r:id="rId3"/>
    <sheet name="mars" sheetId="25" r:id="rId4"/>
    <sheet name="avril" sheetId="26" r:id="rId5"/>
    <sheet name="mai" sheetId="28" r:id="rId6"/>
    <sheet name="juin" sheetId="29" r:id="rId7"/>
    <sheet name="juillet" sheetId="30" r:id="rId8"/>
    <sheet name="aout" sheetId="31" r:id="rId9"/>
    <sheet name="sept" sheetId="32" r:id="rId10"/>
    <sheet name="oct" sheetId="33" r:id="rId11"/>
    <sheet name="nov" sheetId="34" r:id="rId12"/>
    <sheet name="dec" sheetId="35" r:id="rId13"/>
    <sheet name="janv+1" sheetId="36" r:id="rId14"/>
  </sheets>
  <definedNames>
    <definedName name="annee" localSheetId="8">#REF!</definedName>
    <definedName name="annee" localSheetId="4">#REF!</definedName>
    <definedName name="annee" localSheetId="12">#REF!</definedName>
    <definedName name="annee" localSheetId="2">#REF!</definedName>
    <definedName name="annee" localSheetId="13">#REF!</definedName>
    <definedName name="annee" localSheetId="7">#REF!</definedName>
    <definedName name="annee" localSheetId="6">#REF!</definedName>
    <definedName name="annee" localSheetId="5">#REF!</definedName>
    <definedName name="annee" localSheetId="3">#REF!</definedName>
    <definedName name="annee" localSheetId="11">#REF!</definedName>
    <definedName name="annee" localSheetId="10">#REF!</definedName>
    <definedName name="annee" localSheetId="9">#REF!</definedName>
    <definedName name="annee">#REF!</definedName>
    <definedName name="dates" localSheetId="8">#REF!</definedName>
    <definedName name="dates" localSheetId="4">#REF!</definedName>
    <definedName name="dates" localSheetId="12">#REF!</definedName>
    <definedName name="dates" localSheetId="2">#REF!</definedName>
    <definedName name="dates" localSheetId="13">#REF!</definedName>
    <definedName name="dates" localSheetId="7">#REF!</definedName>
    <definedName name="dates" localSheetId="6">#REF!</definedName>
    <definedName name="dates" localSheetId="5">#REF!</definedName>
    <definedName name="dates" localSheetId="3">#REF!</definedName>
    <definedName name="dates" localSheetId="11">#REF!</definedName>
    <definedName name="dates" localSheetId="10">#REF!</definedName>
    <definedName name="dates" localSheetId="9">#REF!</definedName>
    <definedName name="dates">#REF!</definedName>
    <definedName name="mois" localSheetId="8">#REF!</definedName>
    <definedName name="mois" localSheetId="4">#REF!</definedName>
    <definedName name="mois" localSheetId="12">#REF!</definedName>
    <definedName name="mois" localSheetId="2">#REF!</definedName>
    <definedName name="mois" localSheetId="13">#REF!</definedName>
    <definedName name="mois" localSheetId="7">#REF!</definedName>
    <definedName name="mois" localSheetId="6">#REF!</definedName>
    <definedName name="mois" localSheetId="5">#REF!</definedName>
    <definedName name="mois" localSheetId="3">#REF!</definedName>
    <definedName name="mois" localSheetId="11">#REF!</definedName>
    <definedName name="mois" localSheetId="10">#REF!</definedName>
    <definedName name="mois" localSheetId="9">#REF!</definedName>
    <definedName name="mois">#REF!</definedName>
    <definedName name="pays" localSheetId="8">#REF!</definedName>
    <definedName name="pays" localSheetId="4">#REF!</definedName>
    <definedName name="pays" localSheetId="0">#REF!</definedName>
    <definedName name="pays" localSheetId="12">#REF!</definedName>
    <definedName name="pays" localSheetId="2">#REF!</definedName>
    <definedName name="pays" localSheetId="13">#REF!</definedName>
    <definedName name="pays" localSheetId="7">#REF!</definedName>
    <definedName name="pays" localSheetId="6">#REF!</definedName>
    <definedName name="pays" localSheetId="5">#REF!</definedName>
    <definedName name="pays" localSheetId="3">#REF!</definedName>
    <definedName name="pays" localSheetId="11">#REF!</definedName>
    <definedName name="pays" localSheetId="10">#REF!</definedName>
    <definedName name="pays" localSheetId="9">#REF!</definedName>
    <definedName name="pays">#REF!</definedName>
    <definedName name="_xlnm.Print_Area" localSheetId="8">aout!$A$1:$M$34</definedName>
    <definedName name="_xlnm.Print_Area" localSheetId="4">avril!$A$1:$M$34</definedName>
    <definedName name="_xlnm.Print_Area" localSheetId="12">dec!$A$1:$M$33</definedName>
    <definedName name="_xlnm.Print_Area" localSheetId="2">fev!$A$1:$M$34</definedName>
    <definedName name="_xlnm.Print_Area" localSheetId="1">janv!$A$1:$M$34</definedName>
    <definedName name="_xlnm.Print_Area" localSheetId="13">'janv+1'!$A$1:$M$34</definedName>
    <definedName name="_xlnm.Print_Area" localSheetId="7">juillet!$A$1:$M$33</definedName>
    <definedName name="_xlnm.Print_Area" localSheetId="6">juin!$A$1:$M$34</definedName>
    <definedName name="_xlnm.Print_Area" localSheetId="5">mai!$A$1:$M$33</definedName>
    <definedName name="_xlnm.Print_Area" localSheetId="3">mars!$A$1:$M$32</definedName>
    <definedName name="_xlnm.Print_Area" localSheetId="11">nov!$A$1:$M$34</definedName>
    <definedName name="_xlnm.Print_Area" localSheetId="10">oct!$A$1:$M$33</definedName>
    <definedName name="_xlnm.Print_Area" localSheetId="9">sept!$A$1:$M$34</definedName>
    <definedName name="zones_vacances" localSheetId="8">#REF!</definedName>
    <definedName name="zones_vacances" localSheetId="4">#REF!</definedName>
    <definedName name="zones_vacances" localSheetId="0">#REF!</definedName>
    <definedName name="zones_vacances" localSheetId="12">#REF!</definedName>
    <definedName name="zones_vacances" localSheetId="2">#REF!</definedName>
    <definedName name="zones_vacances" localSheetId="13">#REF!</definedName>
    <definedName name="zones_vacances" localSheetId="7">#REF!</definedName>
    <definedName name="zones_vacances" localSheetId="6">#REF!</definedName>
    <definedName name="zones_vacances" localSheetId="5">#REF!</definedName>
    <definedName name="zones_vacances" localSheetId="3">#REF!</definedName>
    <definedName name="zones_vacances" localSheetId="11">#REF!</definedName>
    <definedName name="zones_vacances" localSheetId="10">#REF!</definedName>
    <definedName name="zones_vacances" localSheetId="9">#REF!</definedName>
    <definedName name="zones_vacances">#REF!</definedName>
  </definedNames>
  <calcPr calcId="152511"/>
</workbook>
</file>

<file path=xl/calcChain.xml><?xml version="1.0" encoding="utf-8"?>
<calcChain xmlns="http://schemas.openxmlformats.org/spreadsheetml/2006/main">
  <c r="I4" i="22" l="1"/>
  <c r="J4" i="22"/>
  <c r="K4" i="22"/>
  <c r="I5" i="22"/>
  <c r="J5" i="22"/>
  <c r="K5" i="22"/>
  <c r="I3" i="22"/>
  <c r="J3" i="22"/>
  <c r="K3" i="22"/>
  <c r="C3" i="18" l="1"/>
  <c r="L8" i="36"/>
  <c r="L7" i="36"/>
  <c r="L6" i="36"/>
  <c r="L5" i="36"/>
  <c r="L4" i="36"/>
  <c r="L3" i="36"/>
  <c r="L8" i="34"/>
  <c r="L7" i="34"/>
  <c r="L6" i="34"/>
  <c r="L5" i="34"/>
  <c r="L4" i="34"/>
  <c r="L3" i="34"/>
  <c r="L8" i="31"/>
  <c r="L7" i="31"/>
  <c r="L6" i="31"/>
  <c r="L5" i="31"/>
  <c r="L4" i="31"/>
  <c r="L3" i="31"/>
  <c r="L8" i="29"/>
  <c r="L7" i="29"/>
  <c r="L6" i="29"/>
  <c r="L5" i="29"/>
  <c r="L4" i="29"/>
  <c r="L3" i="29"/>
  <c r="L8" i="26"/>
  <c r="L7" i="26"/>
  <c r="L6" i="26"/>
  <c r="L5" i="26"/>
  <c r="L3" i="26"/>
  <c r="I32" i="18"/>
  <c r="J32" i="18"/>
  <c r="K36" i="36"/>
  <c r="K35" i="36"/>
  <c r="K35" i="35"/>
  <c r="K34" i="35"/>
  <c r="K36" i="34"/>
  <c r="K35" i="34"/>
  <c r="K35" i="33"/>
  <c r="K34" i="33"/>
  <c r="K36" i="32"/>
  <c r="K35" i="32"/>
  <c r="K36" i="31"/>
  <c r="K35" i="31"/>
  <c r="K35" i="30"/>
  <c r="K34" i="30"/>
  <c r="K35" i="28"/>
  <c r="K34" i="28"/>
  <c r="J4" i="36" l="1"/>
  <c r="J5" i="36"/>
  <c r="J6" i="36"/>
  <c r="J7" i="36"/>
  <c r="J8" i="36"/>
  <c r="J9" i="36"/>
  <c r="J10" i="36"/>
  <c r="J11" i="36"/>
  <c r="J12" i="36"/>
  <c r="J13" i="36"/>
  <c r="J14" i="36"/>
  <c r="J15" i="36"/>
  <c r="J16" i="36"/>
  <c r="J17" i="36"/>
  <c r="J18" i="36"/>
  <c r="J19" i="36"/>
  <c r="J20" i="36"/>
  <c r="J21" i="36"/>
  <c r="J22" i="36"/>
  <c r="J23" i="36"/>
  <c r="J24" i="36"/>
  <c r="J25" i="36"/>
  <c r="J26" i="36"/>
  <c r="J27" i="36"/>
  <c r="J28" i="36"/>
  <c r="J29" i="36"/>
  <c r="J30" i="36"/>
  <c r="J31" i="36"/>
  <c r="J32" i="36"/>
  <c r="J33" i="36"/>
  <c r="J3" i="36"/>
  <c r="J4" i="35"/>
  <c r="J5" i="35"/>
  <c r="J6" i="35"/>
  <c r="J7" i="35"/>
  <c r="J8" i="35"/>
  <c r="J9" i="35"/>
  <c r="J10" i="35"/>
  <c r="J11" i="35"/>
  <c r="J12" i="35"/>
  <c r="J13" i="35"/>
  <c r="J14" i="35"/>
  <c r="J15" i="35"/>
  <c r="J16" i="35"/>
  <c r="J17" i="35"/>
  <c r="J18" i="35"/>
  <c r="J19" i="35"/>
  <c r="J20" i="35"/>
  <c r="J21" i="35"/>
  <c r="J22" i="35"/>
  <c r="J23" i="35"/>
  <c r="J24" i="35"/>
  <c r="J25" i="35"/>
  <c r="J26" i="35"/>
  <c r="J27" i="35"/>
  <c r="J28" i="35"/>
  <c r="J29" i="35"/>
  <c r="J30" i="35"/>
  <c r="J31" i="35"/>
  <c r="J32" i="35"/>
  <c r="J3" i="35"/>
  <c r="J4" i="34"/>
  <c r="J5" i="34"/>
  <c r="J6" i="34"/>
  <c r="J7" i="34"/>
  <c r="J8" i="34"/>
  <c r="J9" i="34"/>
  <c r="J10" i="34"/>
  <c r="J11" i="34"/>
  <c r="J12" i="34"/>
  <c r="J13" i="34"/>
  <c r="J14" i="34"/>
  <c r="J15" i="34"/>
  <c r="J16" i="34"/>
  <c r="J17" i="34"/>
  <c r="J18" i="34"/>
  <c r="J19" i="34"/>
  <c r="J20" i="34"/>
  <c r="J21" i="34"/>
  <c r="J22" i="34"/>
  <c r="J23" i="34"/>
  <c r="J24" i="34"/>
  <c r="J25" i="34"/>
  <c r="J26" i="34"/>
  <c r="J27" i="34"/>
  <c r="J28" i="34"/>
  <c r="J29" i="34"/>
  <c r="J30" i="34"/>
  <c r="J31" i="34"/>
  <c r="J32" i="34"/>
  <c r="J33" i="34"/>
  <c r="J3" i="34"/>
  <c r="J4" i="33"/>
  <c r="J5" i="33"/>
  <c r="J6" i="33"/>
  <c r="J7" i="33"/>
  <c r="J8" i="33"/>
  <c r="J9" i="33"/>
  <c r="J10" i="33"/>
  <c r="J11" i="33"/>
  <c r="J12" i="33"/>
  <c r="J13" i="33"/>
  <c r="J14" i="33"/>
  <c r="J15" i="33"/>
  <c r="J16" i="33"/>
  <c r="J17" i="33"/>
  <c r="J18" i="33"/>
  <c r="J19" i="33"/>
  <c r="J20" i="33"/>
  <c r="J21" i="33"/>
  <c r="J22" i="33"/>
  <c r="J23" i="33"/>
  <c r="J24" i="33"/>
  <c r="J25" i="33"/>
  <c r="J26" i="33"/>
  <c r="J27" i="33"/>
  <c r="J28" i="33"/>
  <c r="J29" i="33"/>
  <c r="J30" i="33"/>
  <c r="J31" i="33"/>
  <c r="J32" i="33"/>
  <c r="J3" i="33"/>
  <c r="J4" i="32"/>
  <c r="J5" i="32"/>
  <c r="J6" i="32"/>
  <c r="J7" i="32"/>
  <c r="J8" i="32"/>
  <c r="J9" i="32"/>
  <c r="J10" i="32"/>
  <c r="J11" i="32"/>
  <c r="J12" i="32"/>
  <c r="J13" i="32"/>
  <c r="J14" i="32"/>
  <c r="J15" i="32"/>
  <c r="J16" i="32"/>
  <c r="J17" i="32"/>
  <c r="J18" i="32"/>
  <c r="J19" i="32"/>
  <c r="J20" i="32"/>
  <c r="J21" i="32"/>
  <c r="J22" i="32"/>
  <c r="J23" i="32"/>
  <c r="J24" i="32"/>
  <c r="J25" i="32"/>
  <c r="J26" i="32"/>
  <c r="J27" i="32"/>
  <c r="J28" i="32"/>
  <c r="J29" i="32"/>
  <c r="J30" i="32"/>
  <c r="J31" i="32"/>
  <c r="J32" i="32"/>
  <c r="J33" i="32"/>
  <c r="J3" i="32"/>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 i="31"/>
  <c r="J4" i="30"/>
  <c r="J5" i="30"/>
  <c r="J6" i="30"/>
  <c r="J7" i="30"/>
  <c r="J8" i="30"/>
  <c r="J9" i="30"/>
  <c r="J10" i="30"/>
  <c r="J11" i="30"/>
  <c r="J12" i="30"/>
  <c r="J13" i="30"/>
  <c r="J14" i="30"/>
  <c r="J15" i="30"/>
  <c r="J16" i="30"/>
  <c r="J17" i="30"/>
  <c r="J18" i="30"/>
  <c r="J19" i="30"/>
  <c r="J20" i="30"/>
  <c r="J21" i="30"/>
  <c r="J22" i="30"/>
  <c r="J23" i="30"/>
  <c r="J24" i="30"/>
  <c r="J25" i="30"/>
  <c r="J26" i="30"/>
  <c r="J27" i="30"/>
  <c r="J28" i="30"/>
  <c r="J29" i="30"/>
  <c r="J30" i="30"/>
  <c r="J31" i="30"/>
  <c r="J32" i="30"/>
  <c r="J3" i="30"/>
  <c r="J4" i="29"/>
  <c r="J5" i="29"/>
  <c r="J6" i="29"/>
  <c r="J7" i="29"/>
  <c r="J8" i="29"/>
  <c r="J9" i="29"/>
  <c r="J10" i="29"/>
  <c r="J11" i="29"/>
  <c r="J12" i="29"/>
  <c r="J13" i="29"/>
  <c r="J14" i="29"/>
  <c r="J15" i="29"/>
  <c r="J16" i="29"/>
  <c r="J17" i="29"/>
  <c r="J18" i="29"/>
  <c r="J19" i="29"/>
  <c r="J20" i="29"/>
  <c r="J21" i="29"/>
  <c r="J22" i="29"/>
  <c r="J23" i="29"/>
  <c r="J24" i="29"/>
  <c r="J25" i="29"/>
  <c r="J26" i="29"/>
  <c r="J27" i="29"/>
  <c r="J28" i="29"/>
  <c r="J29" i="29"/>
  <c r="J30" i="29"/>
  <c r="J31" i="29"/>
  <c r="J32" i="29"/>
  <c r="J33" i="29"/>
  <c r="J3" i="29"/>
  <c r="J4" i="28"/>
  <c r="J5" i="28"/>
  <c r="J6" i="28"/>
  <c r="J7" i="28"/>
  <c r="J8" i="28"/>
  <c r="J9" i="28"/>
  <c r="J10" i="28"/>
  <c r="J11" i="28"/>
  <c r="J12" i="28"/>
  <c r="J13" i="28"/>
  <c r="J14" i="28"/>
  <c r="J15" i="28"/>
  <c r="J16" i="28"/>
  <c r="J17" i="28"/>
  <c r="J18" i="28"/>
  <c r="J19" i="28"/>
  <c r="J20" i="28"/>
  <c r="J21" i="28"/>
  <c r="J22" i="28"/>
  <c r="J23" i="28"/>
  <c r="J24" i="28"/>
  <c r="J25" i="28"/>
  <c r="J26" i="28"/>
  <c r="J27" i="28"/>
  <c r="J28" i="28"/>
  <c r="J29" i="28"/>
  <c r="J30" i="28"/>
  <c r="J31" i="28"/>
  <c r="J32" i="28"/>
  <c r="J3" i="28"/>
  <c r="J4" i="26"/>
  <c r="J5" i="26"/>
  <c r="J6" i="26"/>
  <c r="J7" i="26"/>
  <c r="J8" i="26"/>
  <c r="J9" i="26"/>
  <c r="J10" i="26"/>
  <c r="J11" i="26"/>
  <c r="J12" i="26"/>
  <c r="J13" i="26"/>
  <c r="J14" i="26"/>
  <c r="J15" i="26"/>
  <c r="J16" i="26"/>
  <c r="J17" i="26"/>
  <c r="J18" i="26"/>
  <c r="J19" i="26"/>
  <c r="J20" i="26"/>
  <c r="J21" i="26"/>
  <c r="J22" i="26"/>
  <c r="J23" i="26"/>
  <c r="J24" i="26"/>
  <c r="J25" i="26"/>
  <c r="J26" i="26"/>
  <c r="J27" i="26"/>
  <c r="J28" i="26"/>
  <c r="J29" i="26"/>
  <c r="J30" i="26"/>
  <c r="J31" i="26"/>
  <c r="J32" i="26"/>
  <c r="J33" i="26"/>
  <c r="J3" i="26"/>
  <c r="J4" i="25"/>
  <c r="J5" i="25"/>
  <c r="J6" i="25"/>
  <c r="J7" i="25"/>
  <c r="J8" i="25"/>
  <c r="J9" i="25"/>
  <c r="J10" i="25"/>
  <c r="J11" i="25"/>
  <c r="J12" i="25"/>
  <c r="J13" i="25"/>
  <c r="J14" i="25"/>
  <c r="J15" i="25"/>
  <c r="J16" i="25"/>
  <c r="J17" i="25"/>
  <c r="J18" i="25"/>
  <c r="J19" i="25"/>
  <c r="J20" i="25"/>
  <c r="J21" i="25"/>
  <c r="J22" i="25"/>
  <c r="J23" i="25"/>
  <c r="J24" i="25"/>
  <c r="J25" i="25"/>
  <c r="J26" i="25"/>
  <c r="J27" i="25"/>
  <c r="J28" i="25"/>
  <c r="J29" i="25"/>
  <c r="J30" i="25"/>
  <c r="J31" i="25"/>
  <c r="J3" i="25"/>
  <c r="J6" i="22"/>
  <c r="J7" i="22"/>
  <c r="J8" i="22"/>
  <c r="J9" i="22"/>
  <c r="J10" i="22"/>
  <c r="J11" i="22"/>
  <c r="J12" i="22"/>
  <c r="J13" i="22"/>
  <c r="J14" i="22"/>
  <c r="J15" i="22"/>
  <c r="J16" i="22"/>
  <c r="J17" i="22"/>
  <c r="J18" i="22"/>
  <c r="J19" i="22"/>
  <c r="J20" i="22"/>
  <c r="J21" i="22"/>
  <c r="J22" i="22"/>
  <c r="J23" i="22"/>
  <c r="J24" i="22"/>
  <c r="J25" i="22"/>
  <c r="J26" i="22"/>
  <c r="J27" i="22"/>
  <c r="J28" i="22"/>
  <c r="J29" i="22"/>
  <c r="J30" i="22"/>
  <c r="J31" i="22"/>
  <c r="J32" i="22"/>
  <c r="J33" i="22"/>
  <c r="J4" i="18"/>
  <c r="J5" i="18"/>
  <c r="J6" i="18"/>
  <c r="J7" i="18"/>
  <c r="J8" i="18"/>
  <c r="J9" i="18"/>
  <c r="J10" i="18"/>
  <c r="J11" i="18"/>
  <c r="J12" i="18"/>
  <c r="J13" i="18"/>
  <c r="J14" i="18"/>
  <c r="J15" i="18"/>
  <c r="J16" i="18"/>
  <c r="J17" i="18"/>
  <c r="J18" i="18"/>
  <c r="J19" i="18"/>
  <c r="J20" i="18"/>
  <c r="J21" i="18"/>
  <c r="J22" i="18"/>
  <c r="J23" i="18"/>
  <c r="J24" i="18"/>
  <c r="J25" i="18"/>
  <c r="J26" i="18"/>
  <c r="J27" i="18"/>
  <c r="J28" i="18"/>
  <c r="J29" i="18"/>
  <c r="J30" i="18"/>
  <c r="J31" i="18"/>
  <c r="J33" i="18"/>
  <c r="J3" i="18"/>
  <c r="I4" i="36"/>
  <c r="I5" i="36"/>
  <c r="I6" i="36"/>
  <c r="I7" i="36"/>
  <c r="I8" i="36"/>
  <c r="I9" i="36"/>
  <c r="I10" i="36"/>
  <c r="I11" i="36"/>
  <c r="I12" i="36"/>
  <c r="I13" i="36"/>
  <c r="I14" i="36"/>
  <c r="I15" i="36"/>
  <c r="I16" i="36"/>
  <c r="I17" i="36"/>
  <c r="I18" i="36"/>
  <c r="I19" i="36"/>
  <c r="I20" i="36"/>
  <c r="I21" i="36"/>
  <c r="I22" i="36"/>
  <c r="I23" i="36"/>
  <c r="I24" i="36"/>
  <c r="I25" i="36"/>
  <c r="I26" i="36"/>
  <c r="I27" i="36"/>
  <c r="I28" i="36"/>
  <c r="I29" i="36"/>
  <c r="I30" i="36"/>
  <c r="I31" i="36"/>
  <c r="I32" i="36"/>
  <c r="I33" i="36"/>
  <c r="I3" i="36"/>
  <c r="I4" i="35"/>
  <c r="I5" i="35"/>
  <c r="I6" i="35"/>
  <c r="I7" i="35"/>
  <c r="I8" i="35"/>
  <c r="I9" i="35"/>
  <c r="I10" i="35"/>
  <c r="I11" i="35"/>
  <c r="I12" i="35"/>
  <c r="I13" i="35"/>
  <c r="I14" i="35"/>
  <c r="I15" i="35"/>
  <c r="I16" i="35"/>
  <c r="I17" i="35"/>
  <c r="I18" i="35"/>
  <c r="I19" i="35"/>
  <c r="I20" i="35"/>
  <c r="I21" i="35"/>
  <c r="I22" i="35"/>
  <c r="I23" i="35"/>
  <c r="I24" i="35"/>
  <c r="I25" i="35"/>
  <c r="I26" i="35"/>
  <c r="I27" i="35"/>
  <c r="I28" i="35"/>
  <c r="I29" i="35"/>
  <c r="I30" i="35"/>
  <c r="I31" i="35"/>
  <c r="I32" i="35"/>
  <c r="I3" i="35"/>
  <c r="I4" i="34"/>
  <c r="I5" i="34"/>
  <c r="I6" i="34"/>
  <c r="I7" i="34"/>
  <c r="I8" i="34"/>
  <c r="I9" i="34"/>
  <c r="I10" i="34"/>
  <c r="I11" i="34"/>
  <c r="I12" i="34"/>
  <c r="I13" i="34"/>
  <c r="I14" i="34"/>
  <c r="I15" i="34"/>
  <c r="I16" i="34"/>
  <c r="I17" i="34"/>
  <c r="I18" i="34"/>
  <c r="I19" i="34"/>
  <c r="I20" i="34"/>
  <c r="I21" i="34"/>
  <c r="I22" i="34"/>
  <c r="I23" i="34"/>
  <c r="I24" i="34"/>
  <c r="I25" i="34"/>
  <c r="I26" i="34"/>
  <c r="I27" i="34"/>
  <c r="I28" i="34"/>
  <c r="I29" i="34"/>
  <c r="I30" i="34"/>
  <c r="I31" i="34"/>
  <c r="I32" i="34"/>
  <c r="I33" i="34"/>
  <c r="I3" i="34"/>
  <c r="I4" i="33"/>
  <c r="I5" i="33"/>
  <c r="I6" i="33"/>
  <c r="I7" i="33"/>
  <c r="I8" i="33"/>
  <c r="I9" i="33"/>
  <c r="I10" i="33"/>
  <c r="I11" i="33"/>
  <c r="I12" i="33"/>
  <c r="I13" i="33"/>
  <c r="I14" i="33"/>
  <c r="I15" i="33"/>
  <c r="I16" i="33"/>
  <c r="I17" i="33"/>
  <c r="I18" i="33"/>
  <c r="I19" i="33"/>
  <c r="I20" i="33"/>
  <c r="I21" i="33"/>
  <c r="I22" i="33"/>
  <c r="I23" i="33"/>
  <c r="I24" i="33"/>
  <c r="I25" i="33"/>
  <c r="I26" i="33"/>
  <c r="I27" i="33"/>
  <c r="I28" i="33"/>
  <c r="I29" i="33"/>
  <c r="I30" i="33"/>
  <c r="I31" i="33"/>
  <c r="I32" i="33"/>
  <c r="I3" i="33"/>
  <c r="I4" i="32"/>
  <c r="I5" i="32"/>
  <c r="I6" i="32"/>
  <c r="I7" i="32"/>
  <c r="I8" i="32"/>
  <c r="I9" i="32"/>
  <c r="I10" i="32"/>
  <c r="I11" i="32"/>
  <c r="I12" i="32"/>
  <c r="I13" i="32"/>
  <c r="I14" i="32"/>
  <c r="I15" i="32"/>
  <c r="I16" i="32"/>
  <c r="I17" i="32"/>
  <c r="I18" i="32"/>
  <c r="I19" i="32"/>
  <c r="I20" i="32"/>
  <c r="I21" i="32"/>
  <c r="I22" i="32"/>
  <c r="I23" i="32"/>
  <c r="I24" i="32"/>
  <c r="I25" i="32"/>
  <c r="I26" i="32"/>
  <c r="I27" i="32"/>
  <c r="I28" i="32"/>
  <c r="I29" i="32"/>
  <c r="I30" i="32"/>
  <c r="I31" i="32"/>
  <c r="I32" i="32"/>
  <c r="I33" i="32"/>
  <c r="I3" i="32"/>
  <c r="I4" i="31"/>
  <c r="I5" i="31"/>
  <c r="I6" i="31"/>
  <c r="I7" i="31"/>
  <c r="I8" i="31"/>
  <c r="I9" i="31"/>
  <c r="I10" i="31"/>
  <c r="I11" i="31"/>
  <c r="I12" i="31"/>
  <c r="I13" i="31"/>
  <c r="I14" i="31"/>
  <c r="I15" i="31"/>
  <c r="I16" i="31"/>
  <c r="I17" i="31"/>
  <c r="I18" i="31"/>
  <c r="I19" i="31"/>
  <c r="I20" i="31"/>
  <c r="I21" i="31"/>
  <c r="I22" i="31"/>
  <c r="I23" i="31"/>
  <c r="I24" i="31"/>
  <c r="I25" i="31"/>
  <c r="I26" i="31"/>
  <c r="I27" i="31"/>
  <c r="I28" i="31"/>
  <c r="I29" i="31"/>
  <c r="I30" i="31"/>
  <c r="I31" i="31"/>
  <c r="I32" i="31"/>
  <c r="I33" i="31"/>
  <c r="I3" i="31"/>
  <c r="I4" i="30"/>
  <c r="I5" i="30"/>
  <c r="I6" i="30"/>
  <c r="I7" i="30"/>
  <c r="I8" i="30"/>
  <c r="I9" i="30"/>
  <c r="I10" i="30"/>
  <c r="I11" i="30"/>
  <c r="I12" i="30"/>
  <c r="I13" i="30"/>
  <c r="I14" i="30"/>
  <c r="I15" i="30"/>
  <c r="I16" i="30"/>
  <c r="I17" i="30"/>
  <c r="I18" i="30"/>
  <c r="I19" i="30"/>
  <c r="I20" i="30"/>
  <c r="I21" i="30"/>
  <c r="I22" i="30"/>
  <c r="I23" i="30"/>
  <c r="I24" i="30"/>
  <c r="I25" i="30"/>
  <c r="I26" i="30"/>
  <c r="I27" i="30"/>
  <c r="I28" i="30"/>
  <c r="I29" i="30"/>
  <c r="I30" i="30"/>
  <c r="I31" i="30"/>
  <c r="I32" i="30"/>
  <c r="I3" i="30"/>
  <c r="I4" i="29"/>
  <c r="I5" i="29"/>
  <c r="I6" i="29"/>
  <c r="I7" i="29"/>
  <c r="I8" i="29"/>
  <c r="I9" i="29"/>
  <c r="I10" i="29"/>
  <c r="I11" i="29"/>
  <c r="I12" i="29"/>
  <c r="I13" i="29"/>
  <c r="I14" i="29"/>
  <c r="I15" i="29"/>
  <c r="I16" i="29"/>
  <c r="I17" i="29"/>
  <c r="I18" i="29"/>
  <c r="I19" i="29"/>
  <c r="I20" i="29"/>
  <c r="I21" i="29"/>
  <c r="I22" i="29"/>
  <c r="I23" i="29"/>
  <c r="I24" i="29"/>
  <c r="I25" i="29"/>
  <c r="I26" i="29"/>
  <c r="I27" i="29"/>
  <c r="I28" i="29"/>
  <c r="I29" i="29"/>
  <c r="I30" i="29"/>
  <c r="I31" i="29"/>
  <c r="I32" i="29"/>
  <c r="I33" i="29"/>
  <c r="I3" i="29"/>
  <c r="I4" i="28"/>
  <c r="I5" i="28"/>
  <c r="I6" i="28"/>
  <c r="I7" i="28"/>
  <c r="I8" i="28"/>
  <c r="I9" i="28"/>
  <c r="I10" i="28"/>
  <c r="I11" i="28"/>
  <c r="I12" i="28"/>
  <c r="I13" i="28"/>
  <c r="I14" i="28"/>
  <c r="I15" i="28"/>
  <c r="I16" i="28"/>
  <c r="I17" i="28"/>
  <c r="I18" i="28"/>
  <c r="I19" i="28"/>
  <c r="I20" i="28"/>
  <c r="I21" i="28"/>
  <c r="I22" i="28"/>
  <c r="I23" i="28"/>
  <c r="I24" i="28"/>
  <c r="I25" i="28"/>
  <c r="I26" i="28"/>
  <c r="I27" i="28"/>
  <c r="I28" i="28"/>
  <c r="I29" i="28"/>
  <c r="I30" i="28"/>
  <c r="I31" i="28"/>
  <c r="I32" i="28"/>
  <c r="I3" i="28"/>
  <c r="I4" i="26"/>
  <c r="I5" i="26"/>
  <c r="I6" i="26"/>
  <c r="I7" i="26"/>
  <c r="I8" i="26"/>
  <c r="I9" i="26"/>
  <c r="I10" i="26"/>
  <c r="I11" i="26"/>
  <c r="I12" i="26"/>
  <c r="I13" i="26"/>
  <c r="I14" i="26"/>
  <c r="I15" i="26"/>
  <c r="I16" i="26"/>
  <c r="I17" i="26"/>
  <c r="I18" i="26"/>
  <c r="I19" i="26"/>
  <c r="I20" i="26"/>
  <c r="I21" i="26"/>
  <c r="I22" i="26"/>
  <c r="I23" i="26"/>
  <c r="I24" i="26"/>
  <c r="I25" i="26"/>
  <c r="I26" i="26"/>
  <c r="I27" i="26"/>
  <c r="I28" i="26"/>
  <c r="I29" i="26"/>
  <c r="I30" i="26"/>
  <c r="I31" i="26"/>
  <c r="I32" i="26"/>
  <c r="I33" i="26"/>
  <c r="I3" i="26"/>
  <c r="I4" i="25"/>
  <c r="I5" i="25"/>
  <c r="I6" i="25"/>
  <c r="I7" i="25"/>
  <c r="I8" i="25"/>
  <c r="I9" i="25"/>
  <c r="I10" i="25"/>
  <c r="I11" i="25"/>
  <c r="I12" i="25"/>
  <c r="I13" i="25"/>
  <c r="I14" i="25"/>
  <c r="I15" i="25"/>
  <c r="I16" i="25"/>
  <c r="I17" i="25"/>
  <c r="I18" i="25"/>
  <c r="I19" i="25"/>
  <c r="I20" i="25"/>
  <c r="I21" i="25"/>
  <c r="I22" i="25"/>
  <c r="I23" i="25"/>
  <c r="I24" i="25"/>
  <c r="I25" i="25"/>
  <c r="I26" i="25"/>
  <c r="I27" i="25"/>
  <c r="I28" i="25"/>
  <c r="I29" i="25"/>
  <c r="I30" i="25"/>
  <c r="I31" i="25"/>
  <c r="I3" i="25"/>
  <c r="I4" i="18"/>
  <c r="I5" i="18"/>
  <c r="I6" i="18"/>
  <c r="I7" i="18"/>
  <c r="I8" i="18"/>
  <c r="I9" i="18"/>
  <c r="I10" i="18"/>
  <c r="I11" i="18"/>
  <c r="I12" i="18"/>
  <c r="I13" i="18"/>
  <c r="I14" i="18"/>
  <c r="I15" i="18"/>
  <c r="I16" i="18"/>
  <c r="I17" i="18"/>
  <c r="I18" i="18"/>
  <c r="I19" i="18"/>
  <c r="I20" i="18"/>
  <c r="I21" i="18"/>
  <c r="I22" i="18"/>
  <c r="I23" i="18"/>
  <c r="I24" i="18"/>
  <c r="I25" i="18"/>
  <c r="I26" i="18"/>
  <c r="I27" i="18"/>
  <c r="I28" i="18"/>
  <c r="I29" i="18"/>
  <c r="I30" i="18"/>
  <c r="I31" i="18"/>
  <c r="I33" i="18"/>
  <c r="I3" i="18"/>
  <c r="I6" i="22" l="1"/>
  <c r="I7" i="22"/>
  <c r="I8" i="22"/>
  <c r="I9" i="22"/>
  <c r="I10" i="22"/>
  <c r="I11" i="22"/>
  <c r="I12" i="22"/>
  <c r="I13" i="22"/>
  <c r="I14" i="22"/>
  <c r="I15" i="22"/>
  <c r="I16" i="22"/>
  <c r="I17" i="22"/>
  <c r="I18" i="22"/>
  <c r="I19" i="22"/>
  <c r="I20" i="22"/>
  <c r="I21" i="22"/>
  <c r="I22" i="22"/>
  <c r="I23" i="22"/>
  <c r="I24" i="22"/>
  <c r="I25" i="22"/>
  <c r="I26" i="22"/>
  <c r="I27" i="22"/>
  <c r="I28" i="22"/>
  <c r="I29" i="22"/>
  <c r="I30" i="22"/>
  <c r="I31" i="22"/>
  <c r="I32" i="22"/>
  <c r="I33" i="22"/>
  <c r="D3" i="35" l="1"/>
  <c r="D3" i="33"/>
  <c r="D3" i="30"/>
  <c r="D3" i="28"/>
  <c r="D3" i="36"/>
  <c r="K33" i="36"/>
  <c r="K32" i="36"/>
  <c r="K31" i="36"/>
  <c r="K30" i="36"/>
  <c r="K29" i="36"/>
  <c r="K28" i="36"/>
  <c r="K27" i="36"/>
  <c r="K26" i="36"/>
  <c r="K25" i="36"/>
  <c r="K24" i="36"/>
  <c r="K23" i="36"/>
  <c r="K22" i="36"/>
  <c r="K21" i="36"/>
  <c r="K20" i="36"/>
  <c r="K19" i="36"/>
  <c r="K18" i="36"/>
  <c r="K17" i="36"/>
  <c r="K16" i="36"/>
  <c r="K15" i="36"/>
  <c r="K14" i="36"/>
  <c r="K13" i="36"/>
  <c r="K12" i="36"/>
  <c r="K11" i="36"/>
  <c r="K10" i="36"/>
  <c r="K9" i="36"/>
  <c r="K8" i="36"/>
  <c r="K7" i="36"/>
  <c r="K6" i="36"/>
  <c r="K5" i="36"/>
  <c r="K4" i="36"/>
  <c r="K3" i="36"/>
  <c r="K32" i="35"/>
  <c r="K31" i="35"/>
  <c r="K30" i="35"/>
  <c r="K29" i="35"/>
  <c r="K28" i="35"/>
  <c r="K27" i="35"/>
  <c r="K26" i="35"/>
  <c r="K25" i="35"/>
  <c r="K24" i="35"/>
  <c r="K23" i="35"/>
  <c r="K22" i="35"/>
  <c r="K21" i="35"/>
  <c r="K20" i="35"/>
  <c r="K19" i="35"/>
  <c r="K18" i="35"/>
  <c r="K17" i="35"/>
  <c r="K16" i="35"/>
  <c r="K15" i="35"/>
  <c r="K14" i="35"/>
  <c r="K13" i="35"/>
  <c r="K12" i="35"/>
  <c r="K11" i="35"/>
  <c r="K10" i="35"/>
  <c r="K9" i="35"/>
  <c r="K8" i="35"/>
  <c r="K7" i="35"/>
  <c r="K6" i="35"/>
  <c r="K5" i="35"/>
  <c r="K4" i="35"/>
  <c r="K3" i="35"/>
  <c r="D3" i="34"/>
  <c r="K33" i="34"/>
  <c r="K32" i="34"/>
  <c r="K31" i="34"/>
  <c r="K30" i="34"/>
  <c r="K29" i="34"/>
  <c r="K28" i="34"/>
  <c r="K27" i="34"/>
  <c r="K26" i="34"/>
  <c r="K25" i="34"/>
  <c r="K24" i="34"/>
  <c r="K23" i="34"/>
  <c r="K22" i="34"/>
  <c r="K21" i="34"/>
  <c r="K20" i="34"/>
  <c r="K19" i="34"/>
  <c r="K18" i="34"/>
  <c r="K17" i="34"/>
  <c r="K16" i="34"/>
  <c r="K15" i="34"/>
  <c r="K14" i="34"/>
  <c r="K13" i="34"/>
  <c r="K12" i="34"/>
  <c r="K11" i="34"/>
  <c r="K10" i="34"/>
  <c r="K9" i="34"/>
  <c r="K8" i="34"/>
  <c r="K7" i="34"/>
  <c r="K6" i="34"/>
  <c r="K5" i="34"/>
  <c r="K4" i="34"/>
  <c r="K3" i="34"/>
  <c r="K32" i="33"/>
  <c r="K31" i="33"/>
  <c r="K30" i="33"/>
  <c r="K29" i="33"/>
  <c r="K28" i="33"/>
  <c r="K27" i="33"/>
  <c r="K26" i="33"/>
  <c r="K25" i="33"/>
  <c r="K24" i="33"/>
  <c r="K23" i="33"/>
  <c r="K22" i="33"/>
  <c r="K21" i="33"/>
  <c r="K20" i="33"/>
  <c r="K19" i="33"/>
  <c r="K18" i="33"/>
  <c r="K17" i="33"/>
  <c r="K16" i="33"/>
  <c r="K15" i="33"/>
  <c r="K14" i="33"/>
  <c r="K13" i="33"/>
  <c r="K12" i="33"/>
  <c r="K11" i="33"/>
  <c r="K10" i="33"/>
  <c r="K9" i="33"/>
  <c r="K8" i="33"/>
  <c r="K7" i="33"/>
  <c r="K6" i="33"/>
  <c r="K5" i="33"/>
  <c r="K4" i="33"/>
  <c r="K3" i="33"/>
  <c r="D3" i="32"/>
  <c r="K33" i="32"/>
  <c r="K32" i="32"/>
  <c r="K31" i="32"/>
  <c r="K30" i="32"/>
  <c r="K29" i="32"/>
  <c r="K28" i="32"/>
  <c r="K27" i="32"/>
  <c r="K26" i="32"/>
  <c r="K25" i="32"/>
  <c r="K24" i="32"/>
  <c r="K23" i="32"/>
  <c r="K22" i="32"/>
  <c r="K21" i="32"/>
  <c r="K20" i="32"/>
  <c r="K19" i="32"/>
  <c r="K18" i="32"/>
  <c r="K17" i="32"/>
  <c r="K16" i="32"/>
  <c r="K15" i="32"/>
  <c r="K14" i="32"/>
  <c r="K13" i="32"/>
  <c r="K12" i="32"/>
  <c r="K11" i="32"/>
  <c r="K10" i="32"/>
  <c r="K9" i="32"/>
  <c r="K8" i="32"/>
  <c r="K7" i="32"/>
  <c r="K6" i="32"/>
  <c r="K5" i="32"/>
  <c r="K4" i="32"/>
  <c r="K3" i="32"/>
  <c r="D3" i="31"/>
  <c r="K33" i="31"/>
  <c r="K32" i="31"/>
  <c r="K31" i="31"/>
  <c r="K30" i="31"/>
  <c r="K29" i="31"/>
  <c r="K28" i="31"/>
  <c r="K27" i="31"/>
  <c r="K26" i="31"/>
  <c r="K25" i="31"/>
  <c r="K24" i="31"/>
  <c r="K23" i="31"/>
  <c r="K22" i="31"/>
  <c r="K21" i="31"/>
  <c r="K20" i="31"/>
  <c r="K19" i="31"/>
  <c r="K18" i="31"/>
  <c r="K17" i="31"/>
  <c r="K16" i="31"/>
  <c r="K15" i="31"/>
  <c r="K14" i="31"/>
  <c r="K13" i="31"/>
  <c r="K12" i="31"/>
  <c r="K11" i="31"/>
  <c r="K10" i="31"/>
  <c r="K9" i="31"/>
  <c r="K8" i="31"/>
  <c r="K7" i="31"/>
  <c r="K6" i="31"/>
  <c r="K5" i="31"/>
  <c r="K4" i="31"/>
  <c r="K3" i="31"/>
  <c r="K32" i="30"/>
  <c r="K31" i="30"/>
  <c r="K30" i="30"/>
  <c r="K29" i="30"/>
  <c r="K28" i="30"/>
  <c r="K27" i="30"/>
  <c r="K26" i="30"/>
  <c r="K25" i="30"/>
  <c r="K24" i="30"/>
  <c r="K23" i="30"/>
  <c r="K22" i="30"/>
  <c r="K21" i="30"/>
  <c r="K20" i="30"/>
  <c r="K19" i="30"/>
  <c r="K18" i="30"/>
  <c r="K17" i="30"/>
  <c r="K16" i="30"/>
  <c r="K15" i="30"/>
  <c r="K14" i="30"/>
  <c r="K13" i="30"/>
  <c r="K12" i="30"/>
  <c r="K11" i="30"/>
  <c r="K10" i="30"/>
  <c r="K9" i="30"/>
  <c r="K8" i="30"/>
  <c r="K7" i="30"/>
  <c r="K6" i="30"/>
  <c r="K5" i="30"/>
  <c r="K4" i="30"/>
  <c r="K3" i="30"/>
  <c r="D3" i="29"/>
  <c r="K33" i="29"/>
  <c r="K32" i="29"/>
  <c r="K31" i="29"/>
  <c r="K30" i="29"/>
  <c r="K29" i="29"/>
  <c r="K28" i="29"/>
  <c r="K27" i="29"/>
  <c r="K26" i="29"/>
  <c r="K25" i="29"/>
  <c r="K24" i="29"/>
  <c r="K23" i="29"/>
  <c r="K22" i="29"/>
  <c r="K21" i="29"/>
  <c r="K20" i="29"/>
  <c r="K19" i="29"/>
  <c r="K18" i="29"/>
  <c r="K17" i="29"/>
  <c r="K16" i="29"/>
  <c r="K15" i="29"/>
  <c r="K14" i="29"/>
  <c r="K13" i="29"/>
  <c r="K12" i="29"/>
  <c r="K11" i="29"/>
  <c r="K10" i="29"/>
  <c r="K9" i="29"/>
  <c r="K8" i="29"/>
  <c r="K7" i="29"/>
  <c r="K6" i="29"/>
  <c r="K5" i="29"/>
  <c r="K4" i="29"/>
  <c r="K3" i="29"/>
  <c r="K32" i="28"/>
  <c r="K31" i="28"/>
  <c r="K30" i="28"/>
  <c r="K29" i="28"/>
  <c r="K28" i="28"/>
  <c r="K27" i="28"/>
  <c r="K26" i="28"/>
  <c r="K25" i="28"/>
  <c r="K24" i="28"/>
  <c r="K23" i="28"/>
  <c r="K22" i="28"/>
  <c r="K21" i="28"/>
  <c r="K20" i="28"/>
  <c r="K19" i="28"/>
  <c r="K18" i="28"/>
  <c r="K17" i="28"/>
  <c r="K16" i="28"/>
  <c r="K15" i="28"/>
  <c r="K14" i="28"/>
  <c r="K13" i="28"/>
  <c r="K12" i="28"/>
  <c r="K11" i="28"/>
  <c r="K10" i="28"/>
  <c r="K9" i="28"/>
  <c r="K8" i="28"/>
  <c r="K7" i="28"/>
  <c r="K6" i="28"/>
  <c r="K5" i="28"/>
  <c r="K4" i="28"/>
  <c r="K3" i="28"/>
  <c r="D3" i="26"/>
  <c r="K33" i="26"/>
  <c r="K32" i="26"/>
  <c r="K31" i="26"/>
  <c r="K30" i="26"/>
  <c r="K29" i="26"/>
  <c r="K28" i="26"/>
  <c r="K27" i="26"/>
  <c r="K26" i="26"/>
  <c r="K25" i="26"/>
  <c r="K24" i="26"/>
  <c r="K23" i="26"/>
  <c r="K22" i="26"/>
  <c r="K21" i="26"/>
  <c r="K20" i="26"/>
  <c r="K19" i="26"/>
  <c r="K18" i="26"/>
  <c r="K17" i="26"/>
  <c r="K16" i="26"/>
  <c r="K15" i="26"/>
  <c r="K14" i="26"/>
  <c r="K13" i="26"/>
  <c r="K12" i="26"/>
  <c r="K11" i="26"/>
  <c r="K10" i="26"/>
  <c r="K9" i="26"/>
  <c r="K8" i="26"/>
  <c r="K7" i="26"/>
  <c r="K6" i="26"/>
  <c r="K5" i="26"/>
  <c r="K4" i="26"/>
  <c r="K3" i="26"/>
  <c r="D3" i="25"/>
  <c r="D3" i="22"/>
  <c r="K31" i="25"/>
  <c r="K30" i="25"/>
  <c r="K29" i="25"/>
  <c r="K28" i="25"/>
  <c r="K27" i="25"/>
  <c r="K26" i="25"/>
  <c r="K25" i="25"/>
  <c r="K24" i="25"/>
  <c r="K23" i="25"/>
  <c r="K22" i="25"/>
  <c r="K21" i="25"/>
  <c r="K20" i="25"/>
  <c r="K19" i="25"/>
  <c r="K18" i="25"/>
  <c r="K17" i="25"/>
  <c r="K16" i="25"/>
  <c r="K15" i="25"/>
  <c r="K14" i="25"/>
  <c r="K13" i="25"/>
  <c r="K12" i="25"/>
  <c r="K11" i="25"/>
  <c r="K10" i="25"/>
  <c r="K9" i="25"/>
  <c r="K8" i="25"/>
  <c r="K7" i="25"/>
  <c r="K6" i="25"/>
  <c r="K5" i="25"/>
  <c r="K4" i="25"/>
  <c r="K3" i="25"/>
  <c r="K33" i="22"/>
  <c r="K32" i="22"/>
  <c r="K31" i="22"/>
  <c r="K30" i="22"/>
  <c r="K29" i="22"/>
  <c r="K28" i="22"/>
  <c r="K27" i="22"/>
  <c r="K26" i="22"/>
  <c r="K25" i="22"/>
  <c r="K24" i="22"/>
  <c r="K23" i="22"/>
  <c r="K22" i="22"/>
  <c r="K21" i="22"/>
  <c r="K20" i="22"/>
  <c r="K19" i="22"/>
  <c r="K18" i="22"/>
  <c r="K17" i="22"/>
  <c r="K16" i="22"/>
  <c r="K15" i="22"/>
  <c r="K14" i="22"/>
  <c r="K13" i="22"/>
  <c r="K12" i="22"/>
  <c r="K11" i="22"/>
  <c r="K10" i="22"/>
  <c r="K9" i="22"/>
  <c r="K8" i="22"/>
  <c r="K7" i="22"/>
  <c r="K6" i="22"/>
  <c r="K33" i="18"/>
  <c r="K34" i="25" l="1"/>
  <c r="K33" i="25"/>
  <c r="L4" i="26"/>
  <c r="K36" i="29"/>
  <c r="K35" i="29"/>
  <c r="K35" i="26"/>
  <c r="K36" i="26"/>
  <c r="K36" i="22"/>
  <c r="K35" i="22"/>
  <c r="C3" i="36"/>
  <c r="B3" i="36"/>
  <c r="E3" i="36"/>
  <c r="E3" i="26"/>
  <c r="C3" i="26"/>
  <c r="B3" i="26"/>
  <c r="D4" i="29"/>
  <c r="E3" i="29"/>
  <c r="B3" i="29"/>
  <c r="C3" i="29"/>
  <c r="E3" i="31"/>
  <c r="C3" i="31"/>
  <c r="B3" i="31"/>
  <c r="D4" i="34"/>
  <c r="B3" i="34"/>
  <c r="E3" i="34"/>
  <c r="C3" i="34"/>
  <c r="D4" i="32"/>
  <c r="D5" i="32" s="1"/>
  <c r="B3" i="32"/>
  <c r="E3" i="32"/>
  <c r="C3" i="32"/>
  <c r="L3" i="32" s="1"/>
  <c r="D4" i="22"/>
  <c r="E3" i="22"/>
  <c r="C3" i="22"/>
  <c r="L3" i="22" s="1"/>
  <c r="B3" i="22"/>
  <c r="C3" i="25"/>
  <c r="L3" i="25" s="1"/>
  <c r="B3" i="25"/>
  <c r="E3" i="25"/>
  <c r="D4" i="35"/>
  <c r="E3" i="35"/>
  <c r="B3" i="35"/>
  <c r="C3" i="35"/>
  <c r="L3" i="35" s="1"/>
  <c r="D4" i="33"/>
  <c r="B3" i="33"/>
  <c r="E3" i="33"/>
  <c r="C3" i="33"/>
  <c r="L3" i="33" s="1"/>
  <c r="D4" i="30"/>
  <c r="B3" i="30"/>
  <c r="C3" i="30"/>
  <c r="L3" i="30" s="1"/>
  <c r="E3" i="30"/>
  <c r="D4" i="28"/>
  <c r="D5" i="28" s="1"/>
  <c r="C3" i="28"/>
  <c r="L3" i="28" s="1"/>
  <c r="E3" i="28"/>
  <c r="B3" i="28"/>
  <c r="D4" i="36"/>
  <c r="D4" i="31"/>
  <c r="D4" i="26"/>
  <c r="D4" i="25"/>
  <c r="B4" i="31" l="1"/>
  <c r="C4" i="31"/>
  <c r="E4" i="31"/>
  <c r="D5" i="22"/>
  <c r="E4" i="22"/>
  <c r="B4" i="22"/>
  <c r="C4" i="22"/>
  <c r="L4" i="22" s="1"/>
  <c r="D5" i="34"/>
  <c r="C4" i="34"/>
  <c r="B4" i="34"/>
  <c r="E4" i="34"/>
  <c r="E4" i="25"/>
  <c r="B4" i="25"/>
  <c r="D5" i="26"/>
  <c r="E4" i="26"/>
  <c r="C4" i="26"/>
  <c r="B4" i="26"/>
  <c r="D6" i="32"/>
  <c r="C5" i="32"/>
  <c r="L5" i="32" s="1"/>
  <c r="B5" i="32"/>
  <c r="E5" i="32"/>
  <c r="D5" i="29"/>
  <c r="E4" i="29"/>
  <c r="B4" i="29"/>
  <c r="C4" i="29"/>
  <c r="B4" i="32"/>
  <c r="C4" i="32"/>
  <c r="L4" i="32" s="1"/>
  <c r="E4" i="32"/>
  <c r="C4" i="36"/>
  <c r="E4" i="36"/>
  <c r="B4" i="36"/>
  <c r="D5" i="35"/>
  <c r="C4" i="35"/>
  <c r="L4" i="35" s="1"/>
  <c r="B4" i="35"/>
  <c r="E4" i="35"/>
  <c r="D5" i="33"/>
  <c r="B4" i="33"/>
  <c r="E4" i="33"/>
  <c r="C4" i="33"/>
  <c r="L4" i="33" s="1"/>
  <c r="D5" i="30"/>
  <c r="E4" i="30"/>
  <c r="C4" i="30"/>
  <c r="L4" i="30" s="1"/>
  <c r="B4" i="30"/>
  <c r="D6" i="28"/>
  <c r="E5" i="28"/>
  <c r="C5" i="28"/>
  <c r="L5" i="28" s="1"/>
  <c r="B5" i="28"/>
  <c r="E4" i="28"/>
  <c r="C4" i="28"/>
  <c r="L4" i="28" s="1"/>
  <c r="B4" i="28"/>
  <c r="D5" i="25"/>
  <c r="C4" i="25"/>
  <c r="L4" i="25" s="1"/>
  <c r="D5" i="36"/>
  <c r="D5" i="31"/>
  <c r="K8" i="18"/>
  <c r="K9" i="18"/>
  <c r="K10" i="18"/>
  <c r="K11" i="18"/>
  <c r="K12" i="18"/>
  <c r="K13" i="18"/>
  <c r="K14" i="18"/>
  <c r="K15" i="18"/>
  <c r="K16" i="18"/>
  <c r="K17" i="18"/>
  <c r="K18" i="18"/>
  <c r="K19" i="18"/>
  <c r="K20" i="18"/>
  <c r="K21" i="18"/>
  <c r="K22" i="18"/>
  <c r="K23" i="18"/>
  <c r="K24" i="18"/>
  <c r="K25" i="18"/>
  <c r="K26" i="18"/>
  <c r="K27" i="18"/>
  <c r="K28" i="18"/>
  <c r="K29" i="18"/>
  <c r="K30" i="18"/>
  <c r="K31" i="18"/>
  <c r="K32" i="18"/>
  <c r="K3" i="18"/>
  <c r="K4" i="18"/>
  <c r="K6" i="18"/>
  <c r="K7" i="18"/>
  <c r="K5" i="18"/>
  <c r="K36" i="18" l="1"/>
  <c r="K35" i="18"/>
  <c r="B5" i="31"/>
  <c r="E5" i="31"/>
  <c r="C5" i="31"/>
  <c r="B5" i="29"/>
  <c r="E5" i="29"/>
  <c r="C5" i="29"/>
  <c r="D6" i="29"/>
  <c r="D6" i="26"/>
  <c r="E5" i="26"/>
  <c r="C5" i="26"/>
  <c r="B5" i="26"/>
  <c r="D6" i="22"/>
  <c r="E5" i="22"/>
  <c r="B5" i="22"/>
  <c r="C5" i="22"/>
  <c r="L5" i="22" s="1"/>
  <c r="D6" i="36"/>
  <c r="C5" i="36"/>
  <c r="E5" i="36"/>
  <c r="B5" i="36"/>
  <c r="E5" i="25"/>
  <c r="B5" i="25"/>
  <c r="D7" i="32"/>
  <c r="C6" i="32"/>
  <c r="L6" i="32" s="1"/>
  <c r="E6" i="32"/>
  <c r="B6" i="32"/>
  <c r="C5" i="34"/>
  <c r="E5" i="34"/>
  <c r="B5" i="34"/>
  <c r="D6" i="34"/>
  <c r="C5" i="35"/>
  <c r="L5" i="35" s="1"/>
  <c r="B5" i="35"/>
  <c r="E5" i="35"/>
  <c r="D6" i="35"/>
  <c r="C5" i="33"/>
  <c r="L5" i="33" s="1"/>
  <c r="B5" i="33"/>
  <c r="E5" i="33"/>
  <c r="D6" i="33"/>
  <c r="C5" i="30"/>
  <c r="L5" i="30" s="1"/>
  <c r="E5" i="30"/>
  <c r="B5" i="30"/>
  <c r="D6" i="30"/>
  <c r="D7" i="28"/>
  <c r="B6" i="28"/>
  <c r="C6" i="28"/>
  <c r="L6" i="28" s="1"/>
  <c r="E6" i="28"/>
  <c r="D6" i="25"/>
  <c r="C5" i="25"/>
  <c r="L5" i="25" s="1"/>
  <c r="D6" i="31"/>
  <c r="D3" i="18"/>
  <c r="E3" i="18" l="1"/>
  <c r="B3" i="18"/>
  <c r="D7" i="22"/>
  <c r="E6" i="22"/>
  <c r="B6" i="22"/>
  <c r="C6" i="22"/>
  <c r="L6" i="22" s="1"/>
  <c r="D7" i="26"/>
  <c r="C6" i="26"/>
  <c r="E6" i="26"/>
  <c r="B6" i="26"/>
  <c r="D7" i="29"/>
  <c r="B6" i="29"/>
  <c r="C6" i="29"/>
  <c r="E6" i="29"/>
  <c r="D8" i="32"/>
  <c r="C7" i="32"/>
  <c r="L7" i="32" s="1"/>
  <c r="B7" i="32"/>
  <c r="E7" i="32"/>
  <c r="D7" i="34"/>
  <c r="C6" i="34"/>
  <c r="B6" i="34"/>
  <c r="E6" i="34"/>
  <c r="C6" i="31"/>
  <c r="B6" i="31"/>
  <c r="E6" i="31"/>
  <c r="D7" i="36"/>
  <c r="E6" i="36"/>
  <c r="C6" i="36"/>
  <c r="B6" i="36"/>
  <c r="E6" i="25"/>
  <c r="B6" i="25"/>
  <c r="D7" i="35"/>
  <c r="C6" i="35"/>
  <c r="L6" i="35" s="1"/>
  <c r="B6" i="35"/>
  <c r="E6" i="35"/>
  <c r="D7" i="33"/>
  <c r="C6" i="33"/>
  <c r="L6" i="33" s="1"/>
  <c r="B6" i="33"/>
  <c r="E6" i="33"/>
  <c r="D7" i="30"/>
  <c r="B6" i="30"/>
  <c r="C6" i="30"/>
  <c r="L6" i="30" s="1"/>
  <c r="E6" i="30"/>
  <c r="D8" i="28"/>
  <c r="B7" i="28"/>
  <c r="C7" i="28"/>
  <c r="L7" i="28" s="1"/>
  <c r="E7" i="28"/>
  <c r="D7" i="25"/>
  <c r="C6" i="25"/>
  <c r="L6" i="25" s="1"/>
  <c r="D7" i="31"/>
  <c r="D4" i="18"/>
  <c r="D8" i="26" l="1"/>
  <c r="E7" i="26"/>
  <c r="B7" i="26"/>
  <c r="C7" i="26"/>
  <c r="B7" i="25"/>
  <c r="E7" i="25"/>
  <c r="D8" i="34"/>
  <c r="E7" i="34"/>
  <c r="B7" i="34"/>
  <c r="C7" i="34"/>
  <c r="D8" i="29"/>
  <c r="C7" i="29"/>
  <c r="B7" i="29"/>
  <c r="E7" i="29"/>
  <c r="D8" i="22"/>
  <c r="E7" i="22"/>
  <c r="B7" i="22"/>
  <c r="C7" i="22"/>
  <c r="L7" i="22" s="1"/>
  <c r="C7" i="31"/>
  <c r="E7" i="31"/>
  <c r="B7" i="31"/>
  <c r="D8" i="36"/>
  <c r="E7" i="36"/>
  <c r="C7" i="36"/>
  <c r="B7" i="36"/>
  <c r="D9" i="32"/>
  <c r="E8" i="32"/>
  <c r="C8" i="32"/>
  <c r="L8" i="32" s="1"/>
  <c r="B8" i="32"/>
  <c r="D5" i="18"/>
  <c r="E4" i="18"/>
  <c r="C4" i="18"/>
  <c r="B4" i="18"/>
  <c r="D8" i="35"/>
  <c r="C7" i="35"/>
  <c r="L7" i="35" s="1"/>
  <c r="B7" i="35"/>
  <c r="E7" i="35"/>
  <c r="D8" i="33"/>
  <c r="B7" i="33"/>
  <c r="E7" i="33"/>
  <c r="C7" i="33"/>
  <c r="L7" i="33" s="1"/>
  <c r="D8" i="30"/>
  <c r="E7" i="30"/>
  <c r="B7" i="30"/>
  <c r="C7" i="30"/>
  <c r="L7" i="30" s="1"/>
  <c r="D9" i="28"/>
  <c r="E8" i="28"/>
  <c r="B8" i="28"/>
  <c r="C8" i="28"/>
  <c r="L8" i="28" s="1"/>
  <c r="D8" i="25"/>
  <c r="C7" i="25"/>
  <c r="L7" i="25" s="1"/>
  <c r="D8" i="31"/>
  <c r="D9" i="22" l="1"/>
  <c r="B8" i="22"/>
  <c r="E8" i="22"/>
  <c r="C8" i="22"/>
  <c r="L8" i="22" s="1"/>
  <c r="D9" i="29"/>
  <c r="C8" i="29"/>
  <c r="B8" i="29"/>
  <c r="E8" i="29"/>
  <c r="E8" i="25"/>
  <c r="B8" i="25"/>
  <c r="D10" i="32"/>
  <c r="E9" i="32"/>
  <c r="C9" i="32"/>
  <c r="L9" i="32" s="1"/>
  <c r="B9" i="32"/>
  <c r="D9" i="34"/>
  <c r="E8" i="34"/>
  <c r="B8" i="34"/>
  <c r="C8" i="34"/>
  <c r="D6" i="18"/>
  <c r="E5" i="18"/>
  <c r="B5" i="18"/>
  <c r="C5" i="18"/>
  <c r="L5" i="18" s="1"/>
  <c r="D9" i="36"/>
  <c r="E8" i="36"/>
  <c r="C8" i="36"/>
  <c r="B8" i="36"/>
  <c r="C8" i="31"/>
  <c r="B8" i="31"/>
  <c r="E8" i="31"/>
  <c r="D9" i="26"/>
  <c r="C8" i="26"/>
  <c r="E8" i="26"/>
  <c r="B8" i="26"/>
  <c r="D9" i="35"/>
  <c r="E8" i="35"/>
  <c r="C8" i="35"/>
  <c r="L8" i="35" s="1"/>
  <c r="B8" i="35"/>
  <c r="D9" i="33"/>
  <c r="B8" i="33"/>
  <c r="E8" i="33"/>
  <c r="C8" i="33"/>
  <c r="L8" i="33" s="1"/>
  <c r="D9" i="30"/>
  <c r="E8" i="30"/>
  <c r="B8" i="30"/>
  <c r="C8" i="30"/>
  <c r="L8" i="30" s="1"/>
  <c r="D10" i="28"/>
  <c r="E9" i="28"/>
  <c r="B9" i="28"/>
  <c r="C9" i="28"/>
  <c r="L9" i="28" s="1"/>
  <c r="D9" i="25"/>
  <c r="C8" i="25"/>
  <c r="L8" i="25" s="1"/>
  <c r="D9" i="31"/>
  <c r="L4" i="18"/>
  <c r="L3" i="18"/>
  <c r="D10" i="29" l="1"/>
  <c r="C9" i="29"/>
  <c r="L9" i="29" s="1"/>
  <c r="B9" i="29"/>
  <c r="E9" i="29"/>
  <c r="E9" i="31"/>
  <c r="B9" i="31"/>
  <c r="C9" i="31"/>
  <c r="D7" i="18"/>
  <c r="E6" i="18"/>
  <c r="C6" i="18"/>
  <c r="L6" i="18" s="1"/>
  <c r="B6" i="18"/>
  <c r="D11" i="32"/>
  <c r="E10" i="32"/>
  <c r="C10" i="32"/>
  <c r="L10" i="32" s="1"/>
  <c r="B10" i="32"/>
  <c r="D10" i="36"/>
  <c r="B9" i="36"/>
  <c r="C9" i="36"/>
  <c r="L9" i="36" s="1"/>
  <c r="E9" i="36"/>
  <c r="B9" i="25"/>
  <c r="E9" i="25"/>
  <c r="D10" i="34"/>
  <c r="E9" i="34"/>
  <c r="B9" i="34"/>
  <c r="C9" i="34"/>
  <c r="L9" i="34" s="1"/>
  <c r="D10" i="26"/>
  <c r="C9" i="26"/>
  <c r="L9" i="26" s="1"/>
  <c r="E9" i="26"/>
  <c r="B9" i="26"/>
  <c r="D10" i="22"/>
  <c r="E9" i="22"/>
  <c r="B9" i="22"/>
  <c r="C9" i="22"/>
  <c r="L9" i="22" s="1"/>
  <c r="D10" i="35"/>
  <c r="B9" i="35"/>
  <c r="C9" i="35"/>
  <c r="L9" i="35" s="1"/>
  <c r="E9" i="35"/>
  <c r="D10" i="33"/>
  <c r="B9" i="33"/>
  <c r="E9" i="33"/>
  <c r="C9" i="33"/>
  <c r="L9" i="33" s="1"/>
  <c r="D10" i="30"/>
  <c r="C9" i="30"/>
  <c r="L9" i="30" s="1"/>
  <c r="E9" i="30"/>
  <c r="B9" i="30"/>
  <c r="D11" i="28"/>
  <c r="B10" i="28"/>
  <c r="E10" i="28"/>
  <c r="C10" i="28"/>
  <c r="L10" i="28" s="1"/>
  <c r="D10" i="25"/>
  <c r="C9" i="25"/>
  <c r="L9" i="25" s="1"/>
  <c r="D10" i="31"/>
  <c r="D8" i="18" l="1"/>
  <c r="E7" i="18"/>
  <c r="B7" i="18"/>
  <c r="C7" i="18"/>
  <c r="L7" i="18" s="1"/>
  <c r="D11" i="22"/>
  <c r="E10" i="22"/>
  <c r="B10" i="22"/>
  <c r="C10" i="22"/>
  <c r="L10" i="22" s="1"/>
  <c r="D11" i="36"/>
  <c r="B10" i="36"/>
  <c r="E10" i="36"/>
  <c r="C10" i="36"/>
  <c r="L10" i="36" s="1"/>
  <c r="D12" i="32"/>
  <c r="B11" i="32"/>
  <c r="C11" i="32"/>
  <c r="L11" i="32" s="1"/>
  <c r="E11" i="32"/>
  <c r="B10" i="25"/>
  <c r="E10" i="25"/>
  <c r="D11" i="26"/>
  <c r="C10" i="26"/>
  <c r="L10" i="26" s="1"/>
  <c r="E10" i="26"/>
  <c r="B10" i="26"/>
  <c r="D11" i="34"/>
  <c r="B10" i="34"/>
  <c r="E10" i="34"/>
  <c r="C10" i="34"/>
  <c r="L10" i="34" s="1"/>
  <c r="D11" i="31"/>
  <c r="E10" i="31"/>
  <c r="B10" i="31"/>
  <c r="C10" i="31"/>
  <c r="D11" i="29"/>
  <c r="E10" i="29"/>
  <c r="C10" i="29"/>
  <c r="L10" i="29" s="1"/>
  <c r="B10" i="29"/>
  <c r="D11" i="35"/>
  <c r="E10" i="35"/>
  <c r="B10" i="35"/>
  <c r="C10" i="35"/>
  <c r="L10" i="35" s="1"/>
  <c r="D11" i="33"/>
  <c r="B10" i="33"/>
  <c r="E10" i="33"/>
  <c r="C10" i="33"/>
  <c r="L10" i="33" s="1"/>
  <c r="D11" i="30"/>
  <c r="B10" i="30"/>
  <c r="C10" i="30"/>
  <c r="L10" i="30" s="1"/>
  <c r="E10" i="30"/>
  <c r="D12" i="28"/>
  <c r="C11" i="28"/>
  <c r="L11" i="28" s="1"/>
  <c r="E11" i="28"/>
  <c r="B11" i="28"/>
  <c r="D11" i="25"/>
  <c r="C10" i="25"/>
  <c r="L10" i="25" s="1"/>
  <c r="D12" i="26" l="1"/>
  <c r="E11" i="26"/>
  <c r="C11" i="26"/>
  <c r="L11" i="26" s="1"/>
  <c r="B11" i="26"/>
  <c r="D12" i="36"/>
  <c r="C11" i="36"/>
  <c r="L11" i="36" s="1"/>
  <c r="B11" i="36"/>
  <c r="E11" i="36"/>
  <c r="D9" i="18"/>
  <c r="E8" i="18"/>
  <c r="B8" i="18"/>
  <c r="C8" i="18"/>
  <c r="L8" i="18" s="1"/>
  <c r="D12" i="22"/>
  <c r="E11" i="22"/>
  <c r="C11" i="22"/>
  <c r="L11" i="22" s="1"/>
  <c r="B11" i="22"/>
  <c r="D12" i="29"/>
  <c r="E11" i="29"/>
  <c r="C11" i="29"/>
  <c r="L11" i="29" s="1"/>
  <c r="B11" i="29"/>
  <c r="D12" i="34"/>
  <c r="B11" i="34"/>
  <c r="C11" i="34"/>
  <c r="L11" i="34" s="1"/>
  <c r="E11" i="34"/>
  <c r="D13" i="32"/>
  <c r="B12" i="32"/>
  <c r="E12" i="32"/>
  <c r="C12" i="32"/>
  <c r="L12" i="32" s="1"/>
  <c r="B11" i="25"/>
  <c r="E11" i="25"/>
  <c r="D12" i="31"/>
  <c r="E11" i="31"/>
  <c r="B11" i="31"/>
  <c r="C11" i="31"/>
  <c r="L11" i="31" s="1"/>
  <c r="D12" i="35"/>
  <c r="E11" i="35"/>
  <c r="B11" i="35"/>
  <c r="C11" i="35"/>
  <c r="L11" i="35" s="1"/>
  <c r="D12" i="33"/>
  <c r="B11" i="33"/>
  <c r="E11" i="33"/>
  <c r="C11" i="33"/>
  <c r="L11" i="33" s="1"/>
  <c r="D12" i="30"/>
  <c r="B11" i="30"/>
  <c r="E11" i="30"/>
  <c r="C11" i="30"/>
  <c r="L11" i="30" s="1"/>
  <c r="D13" i="28"/>
  <c r="C12" i="28"/>
  <c r="L12" i="28" s="1"/>
  <c r="E12" i="28"/>
  <c r="B12" i="28"/>
  <c r="D12" i="25"/>
  <c r="C11" i="25"/>
  <c r="L11" i="25" s="1"/>
  <c r="L10" i="31"/>
  <c r="L9" i="31"/>
  <c r="D14" i="32" l="1"/>
  <c r="C13" i="32"/>
  <c r="L13" i="32" s="1"/>
  <c r="B13" i="32"/>
  <c r="E13" i="32"/>
  <c r="D13" i="26"/>
  <c r="E12" i="26"/>
  <c r="B12" i="26"/>
  <c r="C12" i="26"/>
  <c r="L12" i="26" s="1"/>
  <c r="D13" i="31"/>
  <c r="B12" i="31"/>
  <c r="E12" i="31"/>
  <c r="C12" i="31"/>
  <c r="L12" i="31" s="1"/>
  <c r="D13" i="29"/>
  <c r="E12" i="29"/>
  <c r="C12" i="29"/>
  <c r="L12" i="29" s="1"/>
  <c r="B12" i="29"/>
  <c r="B12" i="25"/>
  <c r="E12" i="25"/>
  <c r="D10" i="18"/>
  <c r="B9" i="18"/>
  <c r="C9" i="18"/>
  <c r="L9" i="18" s="1"/>
  <c r="E9" i="18"/>
  <c r="D13" i="34"/>
  <c r="C12" i="34"/>
  <c r="L12" i="34" s="1"/>
  <c r="B12" i="34"/>
  <c r="E12" i="34"/>
  <c r="D13" i="22"/>
  <c r="E12" i="22"/>
  <c r="B12" i="22"/>
  <c r="C12" i="22"/>
  <c r="L12" i="22" s="1"/>
  <c r="D13" i="36"/>
  <c r="C12" i="36"/>
  <c r="L12" i="36" s="1"/>
  <c r="B12" i="36"/>
  <c r="E12" i="36"/>
  <c r="D13" i="35"/>
  <c r="C12" i="35"/>
  <c r="L12" i="35" s="1"/>
  <c r="B12" i="35"/>
  <c r="E12" i="35"/>
  <c r="D13" i="33"/>
  <c r="C12" i="33"/>
  <c r="L12" i="33" s="1"/>
  <c r="B12" i="33"/>
  <c r="E12" i="33"/>
  <c r="D13" i="30"/>
  <c r="E12" i="30"/>
  <c r="C12" i="30"/>
  <c r="L12" i="30" s="1"/>
  <c r="B12" i="30"/>
  <c r="D14" i="28"/>
  <c r="C13" i="28"/>
  <c r="L13" i="28" s="1"/>
  <c r="B13" i="28"/>
  <c r="E13" i="28"/>
  <c r="D13" i="25"/>
  <c r="C12" i="25"/>
  <c r="L12" i="25" s="1"/>
  <c r="D14" i="22" l="1"/>
  <c r="E13" i="22"/>
  <c r="B13" i="22"/>
  <c r="C13" i="22"/>
  <c r="L13" i="22" s="1"/>
  <c r="D11" i="18"/>
  <c r="E10" i="18"/>
  <c r="B10" i="18"/>
  <c r="C10" i="18"/>
  <c r="L10" i="18" s="1"/>
  <c r="D14" i="29"/>
  <c r="B13" i="29"/>
  <c r="E13" i="29"/>
  <c r="C13" i="29"/>
  <c r="L13" i="29" s="1"/>
  <c r="D14" i="26"/>
  <c r="E13" i="26"/>
  <c r="B13" i="26"/>
  <c r="C13" i="26"/>
  <c r="L13" i="26" s="1"/>
  <c r="D14" i="31"/>
  <c r="B13" i="31"/>
  <c r="C13" i="31"/>
  <c r="L13" i="31" s="1"/>
  <c r="E13" i="31"/>
  <c r="D14" i="36"/>
  <c r="C13" i="36"/>
  <c r="L13" i="36" s="1"/>
  <c r="B13" i="36"/>
  <c r="E13" i="36"/>
  <c r="D14" i="34"/>
  <c r="C13" i="34"/>
  <c r="L13" i="34" s="1"/>
  <c r="E13" i="34"/>
  <c r="B13" i="34"/>
  <c r="B13" i="25"/>
  <c r="E13" i="25"/>
  <c r="D15" i="32"/>
  <c r="C14" i="32"/>
  <c r="L14" i="32" s="1"/>
  <c r="B14" i="32"/>
  <c r="E14" i="32"/>
  <c r="D14" i="35"/>
  <c r="C13" i="35"/>
  <c r="L13" i="35" s="1"/>
  <c r="B13" i="35"/>
  <c r="E13" i="35"/>
  <c r="D14" i="33"/>
  <c r="B13" i="33"/>
  <c r="E13" i="33"/>
  <c r="C13" i="33"/>
  <c r="L13" i="33" s="1"/>
  <c r="D14" i="30"/>
  <c r="C13" i="30"/>
  <c r="L13" i="30" s="1"/>
  <c r="E13" i="30"/>
  <c r="B13" i="30"/>
  <c r="D15" i="28"/>
  <c r="B14" i="28"/>
  <c r="C14" i="28"/>
  <c r="L14" i="28" s="1"/>
  <c r="E14" i="28"/>
  <c r="D14" i="25"/>
  <c r="C13" i="25"/>
  <c r="L13" i="25" s="1"/>
  <c r="D15" i="36" l="1"/>
  <c r="E14" i="36"/>
  <c r="B14" i="36"/>
  <c r="C14" i="36"/>
  <c r="L14" i="36" s="1"/>
  <c r="B14" i="25"/>
  <c r="E14" i="25"/>
  <c r="D15" i="26"/>
  <c r="C14" i="26"/>
  <c r="L14" i="26" s="1"/>
  <c r="E14" i="26"/>
  <c r="B14" i="26"/>
  <c r="D12" i="18"/>
  <c r="E11" i="18"/>
  <c r="C11" i="18"/>
  <c r="L11" i="18" s="1"/>
  <c r="B11" i="18"/>
  <c r="D15" i="34"/>
  <c r="C14" i="34"/>
  <c r="L14" i="34" s="1"/>
  <c r="E14" i="34"/>
  <c r="B14" i="34"/>
  <c r="D16" i="32"/>
  <c r="C15" i="32"/>
  <c r="L15" i="32" s="1"/>
  <c r="B15" i="32"/>
  <c r="E15" i="32"/>
  <c r="D15" i="31"/>
  <c r="C14" i="31"/>
  <c r="L14" i="31" s="1"/>
  <c r="B14" i="31"/>
  <c r="E14" i="31"/>
  <c r="D15" i="29"/>
  <c r="B14" i="29"/>
  <c r="E14" i="29"/>
  <c r="C14" i="29"/>
  <c r="L14" i="29" s="1"/>
  <c r="D15" i="22"/>
  <c r="E14" i="22"/>
  <c r="B14" i="22"/>
  <c r="C14" i="22"/>
  <c r="L14" i="22" s="1"/>
  <c r="D15" i="35"/>
  <c r="C14" i="35"/>
  <c r="L14" i="35" s="1"/>
  <c r="B14" i="35"/>
  <c r="E14" i="35"/>
  <c r="D15" i="33"/>
  <c r="C14" i="33"/>
  <c r="L14" i="33" s="1"/>
  <c r="B14" i="33"/>
  <c r="E14" i="33"/>
  <c r="D15" i="30"/>
  <c r="B14" i="30"/>
  <c r="C14" i="30"/>
  <c r="L14" i="30" s="1"/>
  <c r="E14" i="30"/>
  <c r="D16" i="28"/>
  <c r="B15" i="28"/>
  <c r="C15" i="28"/>
  <c r="L15" i="28" s="1"/>
  <c r="E15" i="28"/>
  <c r="D15" i="25"/>
  <c r="C14" i="25"/>
  <c r="L14" i="25" s="1"/>
  <c r="B15" i="25" l="1"/>
  <c r="E15" i="25"/>
  <c r="D16" i="29"/>
  <c r="C15" i="29"/>
  <c r="L15" i="29" s="1"/>
  <c r="B15" i="29"/>
  <c r="E15" i="29"/>
  <c r="D17" i="32"/>
  <c r="E16" i="32"/>
  <c r="B16" i="32"/>
  <c r="C16" i="32"/>
  <c r="L16" i="32" s="1"/>
  <c r="D13" i="18"/>
  <c r="E12" i="18"/>
  <c r="B12" i="18"/>
  <c r="C12" i="18"/>
  <c r="L12" i="18" s="1"/>
  <c r="D16" i="22"/>
  <c r="E15" i="22"/>
  <c r="B15" i="22"/>
  <c r="C15" i="22"/>
  <c r="L15" i="22" s="1"/>
  <c r="D16" i="31"/>
  <c r="C15" i="31"/>
  <c r="L15" i="31" s="1"/>
  <c r="E15" i="31"/>
  <c r="B15" i="31"/>
  <c r="D16" i="34"/>
  <c r="E15" i="34"/>
  <c r="C15" i="34"/>
  <c r="L15" i="34" s="1"/>
  <c r="B15" i="34"/>
  <c r="D16" i="26"/>
  <c r="C15" i="26"/>
  <c r="L15" i="26" s="1"/>
  <c r="E15" i="26"/>
  <c r="B15" i="26"/>
  <c r="D16" i="36"/>
  <c r="E15" i="36"/>
  <c r="C15" i="36"/>
  <c r="L15" i="36" s="1"/>
  <c r="B15" i="36"/>
  <c r="D16" i="35"/>
  <c r="E15" i="35"/>
  <c r="C15" i="35"/>
  <c r="L15" i="35" s="1"/>
  <c r="B15" i="35"/>
  <c r="D16" i="33"/>
  <c r="B15" i="33"/>
  <c r="E15" i="33"/>
  <c r="C15" i="33"/>
  <c r="L15" i="33" s="1"/>
  <c r="D16" i="30"/>
  <c r="E15" i="30"/>
  <c r="B15" i="30"/>
  <c r="C15" i="30"/>
  <c r="L15" i="30" s="1"/>
  <c r="D17" i="28"/>
  <c r="E16" i="28"/>
  <c r="C16" i="28"/>
  <c r="L16" i="28" s="1"/>
  <c r="B16" i="28"/>
  <c r="D16" i="25"/>
  <c r="C15" i="25"/>
  <c r="L15" i="25" s="1"/>
  <c r="D17" i="34" l="1"/>
  <c r="E16" i="34"/>
  <c r="C16" i="34"/>
  <c r="L16" i="34" s="1"/>
  <c r="B16" i="34"/>
  <c r="D17" i="22"/>
  <c r="E16" i="22"/>
  <c r="B16" i="22"/>
  <c r="C16" i="22"/>
  <c r="L16" i="22" s="1"/>
  <c r="D18" i="32"/>
  <c r="E17" i="32"/>
  <c r="C17" i="32"/>
  <c r="L17" i="32" s="1"/>
  <c r="B17" i="32"/>
  <c r="E16" i="25"/>
  <c r="B16" i="25"/>
  <c r="D17" i="26"/>
  <c r="C16" i="26"/>
  <c r="L16" i="26" s="1"/>
  <c r="B16" i="26"/>
  <c r="E16" i="26"/>
  <c r="D17" i="31"/>
  <c r="C16" i="31"/>
  <c r="L16" i="31" s="1"/>
  <c r="B16" i="31"/>
  <c r="E16" i="31"/>
  <c r="D14" i="18"/>
  <c r="E13" i="18"/>
  <c r="B13" i="18"/>
  <c r="C13" i="18"/>
  <c r="L13" i="18" s="1"/>
  <c r="D17" i="29"/>
  <c r="C16" i="29"/>
  <c r="L16" i="29" s="1"/>
  <c r="B16" i="29"/>
  <c r="E16" i="29"/>
  <c r="D17" i="36"/>
  <c r="E16" i="36"/>
  <c r="C16" i="36"/>
  <c r="L16" i="36" s="1"/>
  <c r="B16" i="36"/>
  <c r="D17" i="35"/>
  <c r="C16" i="35"/>
  <c r="L16" i="35" s="1"/>
  <c r="B16" i="35"/>
  <c r="E16" i="35"/>
  <c r="D17" i="33"/>
  <c r="B16" i="33"/>
  <c r="E16" i="33"/>
  <c r="C16" i="33"/>
  <c r="L16" i="33" s="1"/>
  <c r="D17" i="30"/>
  <c r="E16" i="30"/>
  <c r="B16" i="30"/>
  <c r="C16" i="30"/>
  <c r="L16" i="30" s="1"/>
  <c r="D18" i="28"/>
  <c r="B17" i="28"/>
  <c r="E17" i="28"/>
  <c r="C17" i="28"/>
  <c r="L17" i="28" s="1"/>
  <c r="D17" i="25"/>
  <c r="C16" i="25"/>
  <c r="L16" i="25" s="1"/>
  <c r="D15" i="18" l="1"/>
  <c r="E14" i="18"/>
  <c r="B14" i="18"/>
  <c r="C14" i="18"/>
  <c r="L14" i="18" s="1"/>
  <c r="D18" i="26"/>
  <c r="C17" i="26"/>
  <c r="L17" i="26" s="1"/>
  <c r="B17" i="26"/>
  <c r="E17" i="26"/>
  <c r="B17" i="25"/>
  <c r="E17" i="25"/>
  <c r="D18" i="22"/>
  <c r="E17" i="22"/>
  <c r="B17" i="22"/>
  <c r="C17" i="22"/>
  <c r="L17" i="22" s="1"/>
  <c r="D18" i="29"/>
  <c r="C17" i="29"/>
  <c r="L17" i="29" s="1"/>
  <c r="B17" i="29"/>
  <c r="E17" i="29"/>
  <c r="D18" i="31"/>
  <c r="E17" i="31"/>
  <c r="C17" i="31"/>
  <c r="L17" i="31" s="1"/>
  <c r="B17" i="31"/>
  <c r="D18" i="36"/>
  <c r="B17" i="36"/>
  <c r="C17" i="36"/>
  <c r="L17" i="36" s="1"/>
  <c r="E17" i="36"/>
  <c r="D19" i="32"/>
  <c r="E18" i="32"/>
  <c r="C18" i="32"/>
  <c r="L18" i="32" s="1"/>
  <c r="B18" i="32"/>
  <c r="D18" i="34"/>
  <c r="E17" i="34"/>
  <c r="B17" i="34"/>
  <c r="C17" i="34"/>
  <c r="L17" i="34" s="1"/>
  <c r="D18" i="35"/>
  <c r="E17" i="35"/>
  <c r="C17" i="35"/>
  <c r="L17" i="35" s="1"/>
  <c r="B17" i="35"/>
  <c r="D18" i="33"/>
  <c r="B17" i="33"/>
  <c r="E17" i="33"/>
  <c r="C17" i="33"/>
  <c r="L17" i="33" s="1"/>
  <c r="D18" i="30"/>
  <c r="C17" i="30"/>
  <c r="L17" i="30" s="1"/>
  <c r="B17" i="30"/>
  <c r="E17" i="30"/>
  <c r="D19" i="28"/>
  <c r="B18" i="28"/>
  <c r="E18" i="28"/>
  <c r="C18" i="28"/>
  <c r="L18" i="28" s="1"/>
  <c r="D18" i="25"/>
  <c r="C17" i="25"/>
  <c r="L17" i="25" s="1"/>
  <c r="D19" i="29" l="1"/>
  <c r="E18" i="29"/>
  <c r="B18" i="29"/>
  <c r="C18" i="29"/>
  <c r="L18" i="29" s="1"/>
  <c r="D19" i="26"/>
  <c r="C18" i="26"/>
  <c r="L18" i="26" s="1"/>
  <c r="B18" i="26"/>
  <c r="E18" i="26"/>
  <c r="D19" i="31"/>
  <c r="E18" i="31"/>
  <c r="C18" i="31"/>
  <c r="L18" i="31" s="1"/>
  <c r="B18" i="31"/>
  <c r="D19" i="22"/>
  <c r="E18" i="22"/>
  <c r="B18" i="22"/>
  <c r="C18" i="22"/>
  <c r="L18" i="22" s="1"/>
  <c r="B18" i="25"/>
  <c r="E18" i="25"/>
  <c r="D20" i="32"/>
  <c r="B19" i="32"/>
  <c r="C19" i="32"/>
  <c r="L19" i="32" s="1"/>
  <c r="E19" i="32"/>
  <c r="D19" i="34"/>
  <c r="B18" i="34"/>
  <c r="E18" i="34"/>
  <c r="C18" i="34"/>
  <c r="L18" i="34" s="1"/>
  <c r="D19" i="36"/>
  <c r="B18" i="36"/>
  <c r="C18" i="36"/>
  <c r="L18" i="36" s="1"/>
  <c r="E18" i="36"/>
  <c r="D16" i="18"/>
  <c r="E15" i="18"/>
  <c r="B15" i="18"/>
  <c r="C15" i="18"/>
  <c r="L15" i="18" s="1"/>
  <c r="D19" i="35"/>
  <c r="C18" i="35"/>
  <c r="L18" i="35" s="1"/>
  <c r="B18" i="35"/>
  <c r="E18" i="35"/>
  <c r="D19" i="33"/>
  <c r="B18" i="33"/>
  <c r="E18" i="33"/>
  <c r="C18" i="33"/>
  <c r="L18" i="33" s="1"/>
  <c r="D19" i="30"/>
  <c r="E18" i="30"/>
  <c r="C18" i="30"/>
  <c r="L18" i="30" s="1"/>
  <c r="B18" i="30"/>
  <c r="D20" i="28"/>
  <c r="C19" i="28"/>
  <c r="L19" i="28" s="1"/>
  <c r="E19" i="28"/>
  <c r="B19" i="28"/>
  <c r="D19" i="25"/>
  <c r="C18" i="25"/>
  <c r="L18" i="25" s="1"/>
  <c r="D20" i="22" l="1"/>
  <c r="E19" i="22"/>
  <c r="C19" i="22"/>
  <c r="L19" i="22" s="1"/>
  <c r="B19" i="22"/>
  <c r="D20" i="26"/>
  <c r="E19" i="26"/>
  <c r="C19" i="26"/>
  <c r="L19" i="26" s="1"/>
  <c r="B19" i="26"/>
  <c r="B19" i="25"/>
  <c r="E19" i="25"/>
  <c r="D20" i="36"/>
  <c r="C19" i="36"/>
  <c r="L19" i="36" s="1"/>
  <c r="B19" i="36"/>
  <c r="E19" i="36"/>
  <c r="D21" i="32"/>
  <c r="B20" i="32"/>
  <c r="C20" i="32"/>
  <c r="L20" i="32" s="1"/>
  <c r="E20" i="32"/>
  <c r="D20" i="31"/>
  <c r="E19" i="31"/>
  <c r="B19" i="31"/>
  <c r="C19" i="31"/>
  <c r="L19" i="31" s="1"/>
  <c r="D20" i="29"/>
  <c r="E19" i="29"/>
  <c r="C19" i="29"/>
  <c r="L19" i="29" s="1"/>
  <c r="B19" i="29"/>
  <c r="D17" i="18"/>
  <c r="E16" i="18"/>
  <c r="B16" i="18"/>
  <c r="C16" i="18"/>
  <c r="L16" i="18" s="1"/>
  <c r="D20" i="34"/>
  <c r="B19" i="34"/>
  <c r="E19" i="34"/>
  <c r="C19" i="34"/>
  <c r="L19" i="34" s="1"/>
  <c r="D20" i="35"/>
  <c r="E19" i="35"/>
  <c r="C19" i="35"/>
  <c r="L19" i="35" s="1"/>
  <c r="B19" i="35"/>
  <c r="D20" i="33"/>
  <c r="B19" i="33"/>
  <c r="E19" i="33"/>
  <c r="C19" i="33"/>
  <c r="L19" i="33" s="1"/>
  <c r="D20" i="30"/>
  <c r="B19" i="30"/>
  <c r="E19" i="30"/>
  <c r="C19" i="30"/>
  <c r="L19" i="30" s="1"/>
  <c r="D21" i="28"/>
  <c r="C20" i="28"/>
  <c r="L20" i="28" s="1"/>
  <c r="E20" i="28"/>
  <c r="B20" i="28"/>
  <c r="D20" i="25"/>
  <c r="C19" i="25"/>
  <c r="L19" i="25" s="1"/>
  <c r="D21" i="26" l="1"/>
  <c r="E20" i="26"/>
  <c r="C20" i="26"/>
  <c r="L20" i="26" s="1"/>
  <c r="B20" i="26"/>
  <c r="D18" i="18"/>
  <c r="B17" i="18"/>
  <c r="E17" i="18"/>
  <c r="C17" i="18"/>
  <c r="L17" i="18" s="1"/>
  <c r="D21" i="31"/>
  <c r="B20" i="31"/>
  <c r="E20" i="31"/>
  <c r="C20" i="31"/>
  <c r="L20" i="31" s="1"/>
  <c r="D21" i="36"/>
  <c r="C20" i="36"/>
  <c r="L20" i="36" s="1"/>
  <c r="E20" i="36"/>
  <c r="B20" i="36"/>
  <c r="D21" i="34"/>
  <c r="C20" i="34"/>
  <c r="L20" i="34" s="1"/>
  <c r="B20" i="34"/>
  <c r="E20" i="34"/>
  <c r="D21" i="29"/>
  <c r="E20" i="29"/>
  <c r="C20" i="29"/>
  <c r="L20" i="29" s="1"/>
  <c r="B20" i="29"/>
  <c r="D22" i="32"/>
  <c r="C21" i="32"/>
  <c r="L21" i="32" s="1"/>
  <c r="B21" i="32"/>
  <c r="E21" i="32"/>
  <c r="E20" i="25"/>
  <c r="B20" i="25"/>
  <c r="D21" i="22"/>
  <c r="E20" i="22"/>
  <c r="B20" i="22"/>
  <c r="C20" i="22"/>
  <c r="L20" i="22" s="1"/>
  <c r="D21" i="35"/>
  <c r="C20" i="35"/>
  <c r="L20" i="35" s="1"/>
  <c r="B20" i="35"/>
  <c r="E20" i="35"/>
  <c r="D21" i="33"/>
  <c r="B20" i="33"/>
  <c r="E20" i="33"/>
  <c r="C20" i="33"/>
  <c r="L20" i="33" s="1"/>
  <c r="D21" i="30"/>
  <c r="E20" i="30"/>
  <c r="C20" i="30"/>
  <c r="L20" i="30" s="1"/>
  <c r="B20" i="30"/>
  <c r="D22" i="28"/>
  <c r="C21" i="28"/>
  <c r="L21" i="28" s="1"/>
  <c r="E21" i="28"/>
  <c r="B21" i="28"/>
  <c r="D21" i="25"/>
  <c r="C20" i="25"/>
  <c r="L20" i="25" s="1"/>
  <c r="B21" i="25" l="1"/>
  <c r="E21" i="25"/>
  <c r="D19" i="18"/>
  <c r="B18" i="18"/>
  <c r="E18" i="18"/>
  <c r="C18" i="18"/>
  <c r="L18" i="18" s="1"/>
  <c r="D22" i="34"/>
  <c r="C21" i="34"/>
  <c r="L21" i="34" s="1"/>
  <c r="B21" i="34"/>
  <c r="E21" i="34"/>
  <c r="D22" i="36"/>
  <c r="C21" i="36"/>
  <c r="L21" i="36" s="1"/>
  <c r="E21" i="36"/>
  <c r="B21" i="36"/>
  <c r="D22" i="29"/>
  <c r="B21" i="29"/>
  <c r="C21" i="29"/>
  <c r="L21" i="29" s="1"/>
  <c r="E21" i="29"/>
  <c r="D23" i="32"/>
  <c r="C22" i="32"/>
  <c r="L22" i="32" s="1"/>
  <c r="E22" i="32"/>
  <c r="B22" i="32"/>
  <c r="D22" i="22"/>
  <c r="E21" i="22"/>
  <c r="B21" i="22"/>
  <c r="C21" i="22"/>
  <c r="L21" i="22" s="1"/>
  <c r="D22" i="31"/>
  <c r="B21" i="31"/>
  <c r="E21" i="31"/>
  <c r="C21" i="31"/>
  <c r="L21" i="31" s="1"/>
  <c r="D22" i="26"/>
  <c r="E21" i="26"/>
  <c r="C21" i="26"/>
  <c r="L21" i="26" s="1"/>
  <c r="B21" i="26"/>
  <c r="D22" i="35"/>
  <c r="C21" i="35"/>
  <c r="L21" i="35" s="1"/>
  <c r="B21" i="35"/>
  <c r="E21" i="35"/>
  <c r="D22" i="33"/>
  <c r="C21" i="33"/>
  <c r="L21" i="33" s="1"/>
  <c r="B21" i="33"/>
  <c r="E21" i="33"/>
  <c r="D22" i="30"/>
  <c r="C21" i="30"/>
  <c r="L21" i="30" s="1"/>
  <c r="E21" i="30"/>
  <c r="B21" i="30"/>
  <c r="D23" i="28"/>
  <c r="B22" i="28"/>
  <c r="C22" i="28"/>
  <c r="L22" i="28" s="1"/>
  <c r="E22" i="28"/>
  <c r="D22" i="25"/>
  <c r="C21" i="25"/>
  <c r="L21" i="25" s="1"/>
  <c r="E22" i="25" l="1"/>
  <c r="B22" i="25"/>
  <c r="D23" i="36"/>
  <c r="E22" i="36"/>
  <c r="C22" i="36"/>
  <c r="L22" i="36" s="1"/>
  <c r="B22" i="36"/>
  <c r="D20" i="18"/>
  <c r="B19" i="18"/>
  <c r="E19" i="18"/>
  <c r="C19" i="18"/>
  <c r="L19" i="18" s="1"/>
  <c r="D23" i="34"/>
  <c r="C22" i="34"/>
  <c r="L22" i="34" s="1"/>
  <c r="B22" i="34"/>
  <c r="E22" i="34"/>
  <c r="D23" i="31"/>
  <c r="C22" i="31"/>
  <c r="L22" i="31" s="1"/>
  <c r="B22" i="31"/>
  <c r="E22" i="31"/>
  <c r="D24" i="32"/>
  <c r="C23" i="32"/>
  <c r="L23" i="32" s="1"/>
  <c r="E23" i="32"/>
  <c r="B23" i="32"/>
  <c r="D23" i="26"/>
  <c r="E22" i="26"/>
  <c r="C22" i="26"/>
  <c r="L22" i="26" s="1"/>
  <c r="B22" i="26"/>
  <c r="D23" i="22"/>
  <c r="E22" i="22"/>
  <c r="B22" i="22"/>
  <c r="C22" i="22"/>
  <c r="L22" i="22" s="1"/>
  <c r="D23" i="29"/>
  <c r="B22" i="29"/>
  <c r="C22" i="29"/>
  <c r="L22" i="29" s="1"/>
  <c r="E22" i="29"/>
  <c r="D23" i="35"/>
  <c r="C22" i="35"/>
  <c r="L22" i="35" s="1"/>
  <c r="B22" i="35"/>
  <c r="E22" i="35"/>
  <c r="D23" i="33"/>
  <c r="C22" i="33"/>
  <c r="L22" i="33" s="1"/>
  <c r="B22" i="33"/>
  <c r="E22" i="33"/>
  <c r="D23" i="30"/>
  <c r="B22" i="30"/>
  <c r="C22" i="30"/>
  <c r="L22" i="30" s="1"/>
  <c r="E22" i="30"/>
  <c r="D24" i="28"/>
  <c r="B23" i="28"/>
  <c r="E23" i="28"/>
  <c r="C23" i="28"/>
  <c r="L23" i="28" s="1"/>
  <c r="D23" i="25"/>
  <c r="C22" i="25"/>
  <c r="L22" i="25" s="1"/>
  <c r="E23" i="25" l="1"/>
  <c r="B23" i="25"/>
  <c r="D24" i="22"/>
  <c r="B23" i="22"/>
  <c r="E23" i="22"/>
  <c r="C23" i="22"/>
  <c r="L23" i="22" s="1"/>
  <c r="D25" i="32"/>
  <c r="E24" i="32"/>
  <c r="C24" i="32"/>
  <c r="L24" i="32" s="1"/>
  <c r="B24" i="32"/>
  <c r="D24" i="34"/>
  <c r="E23" i="34"/>
  <c r="C23" i="34"/>
  <c r="L23" i="34" s="1"/>
  <c r="B23" i="34"/>
  <c r="D24" i="36"/>
  <c r="E23" i="36"/>
  <c r="B23" i="36"/>
  <c r="C23" i="36"/>
  <c r="L23" i="36" s="1"/>
  <c r="D24" i="29"/>
  <c r="C23" i="29"/>
  <c r="L23" i="29" s="1"/>
  <c r="B23" i="29"/>
  <c r="E23" i="29"/>
  <c r="D24" i="26"/>
  <c r="E23" i="26"/>
  <c r="C23" i="26"/>
  <c r="L23" i="26" s="1"/>
  <c r="B23" i="26"/>
  <c r="D24" i="31"/>
  <c r="C23" i="31"/>
  <c r="L23" i="31" s="1"/>
  <c r="B23" i="31"/>
  <c r="E23" i="31"/>
  <c r="D21" i="18"/>
  <c r="E20" i="18"/>
  <c r="B20" i="18"/>
  <c r="C20" i="18"/>
  <c r="L20" i="18" s="1"/>
  <c r="D24" i="35"/>
  <c r="E23" i="35"/>
  <c r="C23" i="35"/>
  <c r="L23" i="35" s="1"/>
  <c r="B23" i="35"/>
  <c r="D24" i="33"/>
  <c r="B23" i="33"/>
  <c r="E23" i="33"/>
  <c r="C23" i="33"/>
  <c r="L23" i="33" s="1"/>
  <c r="D24" i="30"/>
  <c r="E23" i="30"/>
  <c r="B23" i="30"/>
  <c r="C23" i="30"/>
  <c r="L23" i="30" s="1"/>
  <c r="D25" i="28"/>
  <c r="E24" i="28"/>
  <c r="B24" i="28"/>
  <c r="C24" i="28"/>
  <c r="L24" i="28" s="1"/>
  <c r="D24" i="25"/>
  <c r="C23" i="25"/>
  <c r="L23" i="25" s="1"/>
  <c r="B24" i="25" l="1"/>
  <c r="E24" i="25"/>
  <c r="D25" i="31"/>
  <c r="C24" i="31"/>
  <c r="L24" i="31" s="1"/>
  <c r="B24" i="31"/>
  <c r="E24" i="31"/>
  <c r="D25" i="29"/>
  <c r="C24" i="29"/>
  <c r="L24" i="29" s="1"/>
  <c r="E24" i="29"/>
  <c r="B24" i="29"/>
  <c r="D25" i="34"/>
  <c r="E24" i="34"/>
  <c r="C24" i="34"/>
  <c r="L24" i="34" s="1"/>
  <c r="B24" i="34"/>
  <c r="D25" i="22"/>
  <c r="B24" i="22"/>
  <c r="E24" i="22"/>
  <c r="C24" i="22"/>
  <c r="L24" i="22" s="1"/>
  <c r="D22" i="18"/>
  <c r="E21" i="18"/>
  <c r="C21" i="18"/>
  <c r="L21" i="18" s="1"/>
  <c r="B21" i="18"/>
  <c r="D25" i="26"/>
  <c r="C24" i="26"/>
  <c r="L24" i="26" s="1"/>
  <c r="E24" i="26"/>
  <c r="B24" i="26"/>
  <c r="D25" i="36"/>
  <c r="E24" i="36"/>
  <c r="B24" i="36"/>
  <c r="C24" i="36"/>
  <c r="L24" i="36" s="1"/>
  <c r="D26" i="32"/>
  <c r="E25" i="32"/>
  <c r="B25" i="32"/>
  <c r="C25" i="32"/>
  <c r="L25" i="32" s="1"/>
  <c r="D25" i="35"/>
  <c r="E24" i="35"/>
  <c r="C24" i="35"/>
  <c r="L24" i="35" s="1"/>
  <c r="B24" i="35"/>
  <c r="D25" i="33"/>
  <c r="B24" i="33"/>
  <c r="E24" i="33"/>
  <c r="C24" i="33"/>
  <c r="L24" i="33" s="1"/>
  <c r="D25" i="30"/>
  <c r="E24" i="30"/>
  <c r="B24" i="30"/>
  <c r="C24" i="30"/>
  <c r="L24" i="30" s="1"/>
  <c r="D26" i="28"/>
  <c r="E25" i="28"/>
  <c r="B25" i="28"/>
  <c r="C25" i="28"/>
  <c r="L25" i="28" s="1"/>
  <c r="D25" i="25"/>
  <c r="C24" i="25"/>
  <c r="L24" i="25" s="1"/>
  <c r="B25" i="25" l="1"/>
  <c r="E25" i="25"/>
  <c r="D26" i="36"/>
  <c r="B25" i="36"/>
  <c r="E25" i="36"/>
  <c r="C25" i="36"/>
  <c r="L25" i="36" s="1"/>
  <c r="D23" i="18"/>
  <c r="E22" i="18"/>
  <c r="B22" i="18"/>
  <c r="C22" i="18"/>
  <c r="L22" i="18" s="1"/>
  <c r="D26" i="34"/>
  <c r="E25" i="34"/>
  <c r="C25" i="34"/>
  <c r="L25" i="34" s="1"/>
  <c r="B25" i="34"/>
  <c r="D26" i="31"/>
  <c r="E25" i="31"/>
  <c r="C25" i="31"/>
  <c r="L25" i="31" s="1"/>
  <c r="B25" i="31"/>
  <c r="D27" i="32"/>
  <c r="E26" i="32"/>
  <c r="B26" i="32"/>
  <c r="C26" i="32"/>
  <c r="L26" i="32" s="1"/>
  <c r="D26" i="26"/>
  <c r="C25" i="26"/>
  <c r="L25" i="26" s="1"/>
  <c r="E25" i="26"/>
  <c r="B25" i="26"/>
  <c r="D26" i="22"/>
  <c r="B25" i="22"/>
  <c r="E25" i="22"/>
  <c r="C25" i="22"/>
  <c r="L25" i="22" s="1"/>
  <c r="D26" i="29"/>
  <c r="C25" i="29"/>
  <c r="L25" i="29" s="1"/>
  <c r="E25" i="29"/>
  <c r="B25" i="29"/>
  <c r="D26" i="35"/>
  <c r="E25" i="35"/>
  <c r="B25" i="35"/>
  <c r="C25" i="35"/>
  <c r="L25" i="35" s="1"/>
  <c r="D26" i="33"/>
  <c r="B25" i="33"/>
  <c r="E25" i="33"/>
  <c r="C25" i="33"/>
  <c r="L25" i="33" s="1"/>
  <c r="D26" i="30"/>
  <c r="C25" i="30"/>
  <c r="L25" i="30" s="1"/>
  <c r="E25" i="30"/>
  <c r="B25" i="30"/>
  <c r="D27" i="28"/>
  <c r="E26" i="28"/>
  <c r="B26" i="28"/>
  <c r="C26" i="28"/>
  <c r="L26" i="28" s="1"/>
  <c r="D26" i="25"/>
  <c r="C25" i="25"/>
  <c r="L25" i="25" s="1"/>
  <c r="D27" i="29" l="1"/>
  <c r="E26" i="29"/>
  <c r="C26" i="29"/>
  <c r="L26" i="29" s="1"/>
  <c r="B26" i="29"/>
  <c r="D27" i="31"/>
  <c r="E26" i="31"/>
  <c r="C26" i="31"/>
  <c r="L26" i="31" s="1"/>
  <c r="B26" i="31"/>
  <c r="B26" i="25"/>
  <c r="E26" i="25"/>
  <c r="D27" i="22"/>
  <c r="E26" i="22"/>
  <c r="C26" i="22"/>
  <c r="L26" i="22" s="1"/>
  <c r="B26" i="22"/>
  <c r="D28" i="32"/>
  <c r="B27" i="32"/>
  <c r="E27" i="32"/>
  <c r="C27" i="32"/>
  <c r="L27" i="32" s="1"/>
  <c r="D27" i="34"/>
  <c r="B26" i="34"/>
  <c r="C26" i="34"/>
  <c r="L26" i="34" s="1"/>
  <c r="E26" i="34"/>
  <c r="D27" i="36"/>
  <c r="B26" i="36"/>
  <c r="E26" i="36"/>
  <c r="C26" i="36"/>
  <c r="L26" i="36" s="1"/>
  <c r="D27" i="26"/>
  <c r="C26" i="26"/>
  <c r="L26" i="26" s="1"/>
  <c r="E26" i="26"/>
  <c r="B26" i="26"/>
  <c r="D24" i="18"/>
  <c r="E23" i="18"/>
  <c r="B23" i="18"/>
  <c r="C23" i="18"/>
  <c r="L23" i="18" s="1"/>
  <c r="D27" i="35"/>
  <c r="B26" i="35"/>
  <c r="C26" i="35"/>
  <c r="L26" i="35" s="1"/>
  <c r="E26" i="35"/>
  <c r="D27" i="33"/>
  <c r="B26" i="33"/>
  <c r="E26" i="33"/>
  <c r="C26" i="33"/>
  <c r="L26" i="33" s="1"/>
  <c r="D27" i="30"/>
  <c r="C26" i="30"/>
  <c r="L26" i="30" s="1"/>
  <c r="E26" i="30"/>
  <c r="B26" i="30"/>
  <c r="D28" i="28"/>
  <c r="C27" i="28"/>
  <c r="L27" i="28" s="1"/>
  <c r="B27" i="28"/>
  <c r="E27" i="28"/>
  <c r="D27" i="25"/>
  <c r="C26" i="25"/>
  <c r="L26" i="25" s="1"/>
  <c r="D29" i="32" l="1"/>
  <c r="B28" i="32"/>
  <c r="E28" i="32"/>
  <c r="C28" i="32"/>
  <c r="L28" i="32" s="1"/>
  <c r="B27" i="25"/>
  <c r="E27" i="25"/>
  <c r="D28" i="26"/>
  <c r="E27" i="26"/>
  <c r="C27" i="26"/>
  <c r="L27" i="26" s="1"/>
  <c r="B27" i="26"/>
  <c r="D28" i="31"/>
  <c r="E27" i="31"/>
  <c r="C27" i="31"/>
  <c r="L27" i="31" s="1"/>
  <c r="B27" i="31"/>
  <c r="D28" i="34"/>
  <c r="B27" i="34"/>
  <c r="C27" i="34"/>
  <c r="L27" i="34" s="1"/>
  <c r="E27" i="34"/>
  <c r="D28" i="22"/>
  <c r="E27" i="22"/>
  <c r="C27" i="22"/>
  <c r="L27" i="22" s="1"/>
  <c r="B27" i="22"/>
  <c r="D28" i="36"/>
  <c r="C27" i="36"/>
  <c r="L27" i="36" s="1"/>
  <c r="B27" i="36"/>
  <c r="E27" i="36"/>
  <c r="D25" i="18"/>
  <c r="E24" i="18"/>
  <c r="B24" i="18"/>
  <c r="C24" i="18"/>
  <c r="L24" i="18" s="1"/>
  <c r="D28" i="29"/>
  <c r="E27" i="29"/>
  <c r="B27" i="29"/>
  <c r="C27" i="29"/>
  <c r="L27" i="29" s="1"/>
  <c r="D28" i="35"/>
  <c r="E27" i="35"/>
  <c r="B27" i="35"/>
  <c r="C27" i="35"/>
  <c r="L27" i="35" s="1"/>
  <c r="D28" i="33"/>
  <c r="B27" i="33"/>
  <c r="E27" i="33"/>
  <c r="C27" i="33"/>
  <c r="L27" i="33" s="1"/>
  <c r="D28" i="30"/>
  <c r="B27" i="30"/>
  <c r="C27" i="30"/>
  <c r="L27" i="30" s="1"/>
  <c r="E27" i="30"/>
  <c r="D29" i="28"/>
  <c r="C28" i="28"/>
  <c r="L28" i="28" s="1"/>
  <c r="B28" i="28"/>
  <c r="E28" i="28"/>
  <c r="D28" i="25"/>
  <c r="C27" i="25"/>
  <c r="L27" i="25" s="1"/>
  <c r="D29" i="26" l="1"/>
  <c r="E28" i="26"/>
  <c r="C28" i="26"/>
  <c r="L28" i="26" s="1"/>
  <c r="B28" i="26"/>
  <c r="B28" i="25"/>
  <c r="E28" i="25"/>
  <c r="D29" i="22"/>
  <c r="E28" i="22"/>
  <c r="B28" i="22"/>
  <c r="C28" i="22"/>
  <c r="L28" i="22" s="1"/>
  <c r="D29" i="31"/>
  <c r="B28" i="31"/>
  <c r="C28" i="31"/>
  <c r="L28" i="31" s="1"/>
  <c r="E28" i="31"/>
  <c r="D26" i="18"/>
  <c r="E25" i="18"/>
  <c r="B25" i="18"/>
  <c r="C25" i="18"/>
  <c r="L25" i="18" s="1"/>
  <c r="D29" i="29"/>
  <c r="E28" i="29"/>
  <c r="B28" i="29"/>
  <c r="C28" i="29"/>
  <c r="L28" i="29" s="1"/>
  <c r="D29" i="36"/>
  <c r="C28" i="36"/>
  <c r="L28" i="36" s="1"/>
  <c r="B28" i="36"/>
  <c r="E28" i="36"/>
  <c r="D29" i="34"/>
  <c r="C28" i="34"/>
  <c r="L28" i="34" s="1"/>
  <c r="B28" i="34"/>
  <c r="E28" i="34"/>
  <c r="D30" i="32"/>
  <c r="C29" i="32"/>
  <c r="L29" i="32" s="1"/>
  <c r="B29" i="32"/>
  <c r="E29" i="32"/>
  <c r="D29" i="35"/>
  <c r="C28" i="35"/>
  <c r="L28" i="35" s="1"/>
  <c r="B28" i="35"/>
  <c r="E28" i="35"/>
  <c r="D29" i="33"/>
  <c r="B28" i="33"/>
  <c r="E28" i="33"/>
  <c r="C28" i="33"/>
  <c r="L28" i="33" s="1"/>
  <c r="D29" i="30"/>
  <c r="E28" i="30"/>
  <c r="C28" i="30"/>
  <c r="L28" i="30" s="1"/>
  <c r="B28" i="30"/>
  <c r="D30" i="28"/>
  <c r="E29" i="28"/>
  <c r="C29" i="28"/>
  <c r="L29" i="28" s="1"/>
  <c r="B29" i="28"/>
  <c r="D29" i="25"/>
  <c r="C28" i="25"/>
  <c r="L28" i="25" s="1"/>
  <c r="D30" i="36" l="1"/>
  <c r="C29" i="36"/>
  <c r="L29" i="36" s="1"/>
  <c r="B29" i="36"/>
  <c r="E29" i="36"/>
  <c r="B29" i="25"/>
  <c r="E29" i="25"/>
  <c r="D30" i="29"/>
  <c r="B29" i="29"/>
  <c r="E29" i="29"/>
  <c r="C29" i="29"/>
  <c r="L29" i="29" s="1"/>
  <c r="D30" i="31"/>
  <c r="B29" i="31"/>
  <c r="C29" i="31"/>
  <c r="L29" i="31" s="1"/>
  <c r="E29" i="31"/>
  <c r="D27" i="18"/>
  <c r="E26" i="18"/>
  <c r="B26" i="18"/>
  <c r="C26" i="18"/>
  <c r="L26" i="18" s="1"/>
  <c r="D30" i="22"/>
  <c r="E29" i="22"/>
  <c r="B29" i="22"/>
  <c r="C29" i="22"/>
  <c r="L29" i="22" s="1"/>
  <c r="D30" i="34"/>
  <c r="C29" i="34"/>
  <c r="L29" i="34" s="1"/>
  <c r="E29" i="34"/>
  <c r="B29" i="34"/>
  <c r="D31" i="32"/>
  <c r="C30" i="32"/>
  <c r="L30" i="32" s="1"/>
  <c r="B30" i="32"/>
  <c r="E30" i="32"/>
  <c r="D30" i="26"/>
  <c r="E29" i="26"/>
  <c r="C29" i="26"/>
  <c r="L29" i="26" s="1"/>
  <c r="B29" i="26"/>
  <c r="D30" i="35"/>
  <c r="C29" i="35"/>
  <c r="L29" i="35" s="1"/>
  <c r="B29" i="35"/>
  <c r="E29" i="35"/>
  <c r="D30" i="33"/>
  <c r="B29" i="33"/>
  <c r="E29" i="33"/>
  <c r="C29" i="33"/>
  <c r="L29" i="33" s="1"/>
  <c r="D30" i="30"/>
  <c r="C29" i="30"/>
  <c r="L29" i="30" s="1"/>
  <c r="E29" i="30"/>
  <c r="B29" i="30"/>
  <c r="D31" i="28"/>
  <c r="B30" i="28"/>
  <c r="C30" i="28"/>
  <c r="L30" i="28" s="1"/>
  <c r="E30" i="28"/>
  <c r="D30" i="25"/>
  <c r="D31" i="25" s="1"/>
  <c r="C29" i="25"/>
  <c r="L29" i="25" s="1"/>
  <c r="D28" i="18" l="1"/>
  <c r="E27" i="18"/>
  <c r="B27" i="18"/>
  <c r="C27" i="18"/>
  <c r="L27" i="18" s="1"/>
  <c r="B30" i="25"/>
  <c r="E30" i="25"/>
  <c r="D31" i="34"/>
  <c r="C30" i="34"/>
  <c r="L30" i="34" s="1"/>
  <c r="E30" i="34"/>
  <c r="B30" i="34"/>
  <c r="D31" i="29"/>
  <c r="B30" i="29"/>
  <c r="E30" i="29"/>
  <c r="C30" i="29"/>
  <c r="L30" i="29" s="1"/>
  <c r="D32" i="32"/>
  <c r="C31" i="32"/>
  <c r="L31" i="32" s="1"/>
  <c r="B31" i="32"/>
  <c r="E31" i="32"/>
  <c r="D31" i="22"/>
  <c r="E30" i="22"/>
  <c r="B30" i="22"/>
  <c r="C30" i="22"/>
  <c r="L30" i="22" s="1"/>
  <c r="D31" i="31"/>
  <c r="C30" i="31"/>
  <c r="L30" i="31" s="1"/>
  <c r="B30" i="31"/>
  <c r="E30" i="31"/>
  <c r="D31" i="26"/>
  <c r="C30" i="26"/>
  <c r="L30" i="26" s="1"/>
  <c r="E30" i="26"/>
  <c r="B30" i="26"/>
  <c r="D31" i="36"/>
  <c r="E30" i="36"/>
  <c r="C30" i="36"/>
  <c r="L30" i="36" s="1"/>
  <c r="B30" i="36"/>
  <c r="D31" i="35"/>
  <c r="C30" i="35"/>
  <c r="L30" i="35" s="1"/>
  <c r="B30" i="35"/>
  <c r="E30" i="35"/>
  <c r="D31" i="33"/>
  <c r="C30" i="33"/>
  <c r="L30" i="33" s="1"/>
  <c r="B30" i="33"/>
  <c r="E30" i="33"/>
  <c r="D31" i="30"/>
  <c r="B30" i="30"/>
  <c r="C30" i="30"/>
  <c r="L30" i="30" s="1"/>
  <c r="E30" i="30"/>
  <c r="D32" i="28"/>
  <c r="B31" i="28"/>
  <c r="C31" i="28"/>
  <c r="L31" i="28" s="1"/>
  <c r="E31" i="28"/>
  <c r="C30" i="25"/>
  <c r="L30" i="25" s="1"/>
  <c r="D29" i="18" l="1"/>
  <c r="E28" i="18"/>
  <c r="B28" i="18"/>
  <c r="C28" i="18"/>
  <c r="L28" i="18" s="1"/>
  <c r="D32" i="26"/>
  <c r="C31" i="26"/>
  <c r="L31" i="26" s="1"/>
  <c r="B31" i="26"/>
  <c r="E31" i="26"/>
  <c r="D32" i="29"/>
  <c r="C31" i="29"/>
  <c r="L31" i="29" s="1"/>
  <c r="B31" i="29"/>
  <c r="E31" i="29"/>
  <c r="D32" i="36"/>
  <c r="E31" i="36"/>
  <c r="C31" i="36"/>
  <c r="L31" i="36" s="1"/>
  <c r="B31" i="36"/>
  <c r="D32" i="31"/>
  <c r="C31" i="31"/>
  <c r="L31" i="31" s="1"/>
  <c r="E31" i="31"/>
  <c r="B31" i="31"/>
  <c r="D33" i="32"/>
  <c r="E32" i="32"/>
  <c r="C32" i="32"/>
  <c r="L32" i="32" s="1"/>
  <c r="B32" i="32"/>
  <c r="D32" i="34"/>
  <c r="E31" i="34"/>
  <c r="B31" i="34"/>
  <c r="C31" i="34"/>
  <c r="L31" i="34" s="1"/>
  <c r="C31" i="25"/>
  <c r="L31" i="25" s="1"/>
  <c r="E31" i="25"/>
  <c r="B31" i="25"/>
  <c r="D32" i="22"/>
  <c r="E31" i="22"/>
  <c r="B31" i="22"/>
  <c r="C31" i="22"/>
  <c r="L31" i="22" s="1"/>
  <c r="D32" i="35"/>
  <c r="C31" i="35"/>
  <c r="L31" i="35" s="1"/>
  <c r="B31" i="35"/>
  <c r="E31" i="35"/>
  <c r="D32" i="33"/>
  <c r="B31" i="33"/>
  <c r="E31" i="33"/>
  <c r="C31" i="33"/>
  <c r="L31" i="33" s="1"/>
  <c r="D32" i="30"/>
  <c r="E31" i="30"/>
  <c r="B31" i="30"/>
  <c r="C31" i="30"/>
  <c r="L31" i="30" s="1"/>
  <c r="E32" i="28"/>
  <c r="C32" i="28"/>
  <c r="L32" i="28" s="1"/>
  <c r="B32" i="28"/>
  <c r="E33" i="32" l="1"/>
  <c r="C33" i="32"/>
  <c r="L33" i="32" s="1"/>
  <c r="B33" i="32"/>
  <c r="D33" i="36"/>
  <c r="E32" i="36"/>
  <c r="C32" i="36"/>
  <c r="L32" i="36" s="1"/>
  <c r="B32" i="36"/>
  <c r="D33" i="26"/>
  <c r="C32" i="26"/>
  <c r="L32" i="26" s="1"/>
  <c r="B32" i="26"/>
  <c r="E32" i="26"/>
  <c r="D33" i="22"/>
  <c r="E32" i="22"/>
  <c r="B32" i="22"/>
  <c r="C32" i="22"/>
  <c r="L32" i="22" s="1"/>
  <c r="D33" i="34"/>
  <c r="E32" i="34"/>
  <c r="B32" i="34"/>
  <c r="C32" i="34"/>
  <c r="L32" i="34" s="1"/>
  <c r="D33" i="31"/>
  <c r="C32" i="31"/>
  <c r="L32" i="31" s="1"/>
  <c r="E32" i="31"/>
  <c r="B32" i="31"/>
  <c r="D33" i="29"/>
  <c r="C32" i="29"/>
  <c r="L32" i="29" s="1"/>
  <c r="B32" i="29"/>
  <c r="E32" i="29"/>
  <c r="D30" i="18"/>
  <c r="E29" i="18"/>
  <c r="B29" i="18"/>
  <c r="C29" i="18"/>
  <c r="L29" i="18" s="1"/>
  <c r="E32" i="35"/>
  <c r="C32" i="35"/>
  <c r="L32" i="35" s="1"/>
  <c r="B32" i="35"/>
  <c r="B32" i="33"/>
  <c r="E32" i="33"/>
  <c r="C32" i="33"/>
  <c r="L32" i="33" s="1"/>
  <c r="E32" i="30"/>
  <c r="B32" i="30"/>
  <c r="C32" i="30"/>
  <c r="L32" i="30" s="1"/>
  <c r="D31" i="18" l="1"/>
  <c r="E30" i="18"/>
  <c r="B30" i="18"/>
  <c r="C30" i="18"/>
  <c r="L30" i="18" s="1"/>
  <c r="E33" i="31"/>
  <c r="B33" i="31"/>
  <c r="C33" i="31"/>
  <c r="L33" i="31" s="1"/>
  <c r="B33" i="22"/>
  <c r="E33" i="22"/>
  <c r="C33" i="22"/>
  <c r="L33" i="22" s="1"/>
  <c r="B33" i="36"/>
  <c r="C33" i="36"/>
  <c r="L33" i="36" s="1"/>
  <c r="E33" i="36"/>
  <c r="C33" i="29"/>
  <c r="L33" i="29" s="1"/>
  <c r="E33" i="29"/>
  <c r="B33" i="29"/>
  <c r="E33" i="34"/>
  <c r="B33" i="34"/>
  <c r="C33" i="34"/>
  <c r="L33" i="34" s="1"/>
  <c r="C33" i="26"/>
  <c r="L33" i="26" s="1"/>
  <c r="E33" i="26"/>
  <c r="B33" i="26"/>
  <c r="D32" i="18" l="1"/>
  <c r="E31" i="18"/>
  <c r="B31" i="18"/>
  <c r="C31" i="18"/>
  <c r="L31" i="18" s="1"/>
  <c r="D33" i="18" l="1"/>
  <c r="B32" i="18"/>
  <c r="E32" i="18"/>
  <c r="C32" i="18"/>
  <c r="L32" i="18" s="1"/>
  <c r="B33" i="18" l="1"/>
  <c r="C33" i="18"/>
  <c r="L33" i="18" s="1"/>
  <c r="E33" i="18"/>
</calcChain>
</file>

<file path=xl/sharedStrings.xml><?xml version="1.0" encoding="utf-8"?>
<sst xmlns="http://schemas.openxmlformats.org/spreadsheetml/2006/main" count="393" uniqueCount="75">
  <si>
    <t>code alice</t>
  </si>
  <si>
    <t>code seb</t>
  </si>
  <si>
    <t>le calendrier commence au mois n°</t>
  </si>
  <si>
    <t>Horraire de travail possible :</t>
  </si>
  <si>
    <t>code horaire :</t>
  </si>
  <si>
    <t>je pose mon enfant a :</t>
  </si>
  <si>
    <t xml:space="preserve">je le récupère a : </t>
  </si>
  <si>
    <t>DATA CALCUL</t>
  </si>
  <si>
    <t>de l'année :</t>
  </si>
  <si>
    <t>8h</t>
  </si>
  <si>
    <t>16h</t>
  </si>
  <si>
    <t>J1</t>
  </si>
  <si>
    <t xml:space="preserve">heures sup a partir de </t>
  </si>
  <si>
    <t>heures</t>
  </si>
  <si>
    <t>15h30</t>
  </si>
  <si>
    <t>J2</t>
  </si>
  <si>
    <t>majoration heures sup en %</t>
  </si>
  <si>
    <t>%</t>
  </si>
  <si>
    <t>15h</t>
  </si>
  <si>
    <t>J3</t>
  </si>
  <si>
    <t>les feuilles sont protégé par un mot de passe,  si vous voulez ôter la protection des feuilles, le mot de passe est "1234"</t>
  </si>
  <si>
    <t>J4</t>
  </si>
  <si>
    <t>salaire horraire brut de base</t>
  </si>
  <si>
    <t>€</t>
  </si>
  <si>
    <t>13h</t>
  </si>
  <si>
    <t>21h</t>
  </si>
  <si>
    <t>S1</t>
  </si>
  <si>
    <t>cout entretient journalier</t>
  </si>
  <si>
    <t>20h</t>
  </si>
  <si>
    <t>S2</t>
  </si>
  <si>
    <t>12h</t>
  </si>
  <si>
    <t>19h</t>
  </si>
  <si>
    <t>S3</t>
  </si>
  <si>
    <t>prix petit dejeuné</t>
  </si>
  <si>
    <t>20h30</t>
  </si>
  <si>
    <t>S4</t>
  </si>
  <si>
    <t>prix déjeuné</t>
  </si>
  <si>
    <t>5h</t>
  </si>
  <si>
    <t>M1</t>
  </si>
  <si>
    <t>prix gouté</t>
  </si>
  <si>
    <t>6h</t>
  </si>
  <si>
    <t>14h</t>
  </si>
  <si>
    <t>M2</t>
  </si>
  <si>
    <t>prix diné</t>
  </si>
  <si>
    <t>M3</t>
  </si>
  <si>
    <t>M4</t>
  </si>
  <si>
    <t>taux % passage brut en net</t>
  </si>
  <si>
    <t>13h30</t>
  </si>
  <si>
    <t>M5</t>
  </si>
  <si>
    <t>N1</t>
  </si>
  <si>
    <t>2h</t>
  </si>
  <si>
    <t>N2</t>
  </si>
  <si>
    <t>s2</t>
  </si>
  <si>
    <t>j2</t>
  </si>
  <si>
    <t>note</t>
  </si>
  <si>
    <t>j1</t>
  </si>
  <si>
    <t>2h30 en plus car rdv docteur le soir soit 18h30</t>
  </si>
  <si>
    <t>s1</t>
  </si>
  <si>
    <t>j3</t>
  </si>
  <si>
    <t>H supp</t>
  </si>
  <si>
    <t>dépose</t>
  </si>
  <si>
    <t>récupere</t>
  </si>
  <si>
    <t>total jour</t>
  </si>
  <si>
    <t>total semaine</t>
  </si>
  <si>
    <t xml:space="preserve">TOTAL MENSUEL </t>
  </si>
  <si>
    <t>JOURS DE GARDE</t>
  </si>
  <si>
    <t>afficher le nombre de cellule non vide de total jour dans la celle K36</t>
  </si>
  <si>
    <t>supprimé #N/A</t>
  </si>
  <si>
    <t xml:space="preserve">pouvoir avoir uniquement une valeur dans collone H et que ça marche ( horraire non prévue dans la data ) </t>
  </si>
  <si>
    <t>MFC etrange sur la colorie samedi dimanche</t>
  </si>
  <si>
    <t>supprimé la feuille "total"</t>
  </si>
  <si>
    <t xml:space="preserve">mettre en services les total semaine du debut de mois par apport au mois d'avant </t>
  </si>
  <si>
    <t xml:space="preserve">(bug sur 29 fev ) </t>
  </si>
  <si>
    <t xml:space="preserve">MFC sur le dimanche ajouter une ligne séparation semaine </t>
  </si>
  <si>
    <t>pouvoir avoir le total semaine en cour sur le 25 du mois, quelquesoit le jours en cour, sans chevauché la semaine d'avant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</si>
</sst>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
    <numFmt numFmtId="165" formatCode="[h]:mm"/>
    <numFmt numFmtId="166" formatCode="h:mm;@"/>
  </numFmts>
  <fonts count="14">
    <font>
      <sz val="10"/>
      <name val="Arial"/>
      <family val="2"/>
    </font>
    <font>
      <b/>
      <shadow/>
      <sz val="10"/>
      <color indexed="57"/>
      <name val="Arial"/>
      <family val="2"/>
    </font>
    <font>
      <b/>
      <sz val="12"/>
      <name val="Arial"/>
      <family val="2"/>
    </font>
    <font>
      <b/>
      <sz val="10"/>
      <name val="Arial"/>
      <family val="2"/>
    </font>
    <font>
      <sz val="11"/>
      <name val="Arial"/>
      <family val="2"/>
    </font>
    <font>
      <b/>
      <sz val="11"/>
      <name val="Arial"/>
      <family val="2"/>
    </font>
    <font>
      <sz val="10"/>
      <color indexed="24"/>
      <name val="DejaVu Sans"/>
      <family val="2"/>
    </font>
    <font>
      <sz val="10"/>
      <name val="Arial"/>
      <family val="2"/>
    </font>
    <font>
      <sz val="10"/>
      <color rgb="FF000000"/>
      <name val="Arial"/>
      <family val="2"/>
    </font>
    <font>
      <b/>
      <sz val="11"/>
      <color theme="1"/>
      <name val="Calibri"/>
      <family val="2"/>
      <scheme val="minor"/>
    </font>
    <font>
      <sz val="12"/>
      <name val="Arial"/>
      <family val="2"/>
    </font>
    <font>
      <b/>
      <sz val="22"/>
      <color theme="1"/>
      <name val="Calibri"/>
      <family val="2"/>
      <scheme val="minor"/>
    </font>
    <font>
      <b/>
      <sz val="16"/>
      <color theme="1"/>
      <name val="Calibri"/>
      <family val="2"/>
      <scheme val="minor"/>
    </font>
    <font>
      <sz val="14"/>
      <name val="Arial"/>
      <family val="2"/>
    </font>
  </fonts>
  <fills count="25">
    <fill>
      <patternFill patternType="none"/>
    </fill>
    <fill>
      <patternFill patternType="gray125"/>
    </fill>
    <fill>
      <patternFill patternType="solid">
        <fgColor indexed="13"/>
        <bgColor indexed="34"/>
      </patternFill>
    </fill>
    <fill>
      <patternFill patternType="solid">
        <fgColor indexed="44"/>
        <bgColor indexed="42"/>
      </patternFill>
    </fill>
    <fill>
      <patternFill patternType="solid">
        <fgColor indexed="42"/>
        <bgColor indexed="27"/>
      </patternFill>
    </fill>
    <fill>
      <patternFill patternType="solid">
        <fgColor indexed="25"/>
        <bgColor indexed="54"/>
      </patternFill>
    </fill>
    <fill>
      <patternFill patternType="solid">
        <fgColor indexed="49"/>
        <bgColor indexed="57"/>
      </patternFill>
    </fill>
    <fill>
      <patternFill patternType="solid">
        <fgColor indexed="53"/>
        <bgColor indexed="29"/>
      </patternFill>
    </fill>
    <fill>
      <patternFill patternType="solid">
        <fgColor indexed="50"/>
        <bgColor indexed="42"/>
      </patternFill>
    </fill>
    <fill>
      <patternFill patternType="solid">
        <fgColor indexed="49"/>
        <bgColor indexed="44"/>
      </patternFill>
    </fill>
    <fill>
      <patternFill patternType="solid">
        <fgColor indexed="29"/>
        <bgColor indexed="45"/>
      </patternFill>
    </fill>
    <fill>
      <patternFill patternType="solid">
        <fgColor indexed="44"/>
        <bgColor indexed="49"/>
      </patternFill>
    </fill>
    <fill>
      <patternFill patternType="solid">
        <fgColor indexed="43"/>
        <bgColor indexed="42"/>
      </patternFill>
    </fill>
    <fill>
      <patternFill patternType="solid">
        <fgColor indexed="31"/>
        <bgColor indexed="26"/>
      </patternFill>
    </fill>
    <fill>
      <patternFill patternType="solid">
        <fgColor indexed="50"/>
        <bgColor indexed="27"/>
      </patternFill>
    </fill>
    <fill>
      <patternFill patternType="solid">
        <fgColor indexed="42"/>
        <bgColor indexed="41"/>
      </patternFill>
    </fill>
    <fill>
      <patternFill patternType="solid">
        <fgColor indexed="46"/>
        <bgColor indexed="45"/>
      </patternFill>
    </fill>
    <fill>
      <patternFill patternType="solid">
        <fgColor indexed="27"/>
        <bgColor indexed="44"/>
      </patternFill>
    </fill>
    <fill>
      <patternFill patternType="solid">
        <fgColor indexed="47"/>
        <bgColor indexed="31"/>
      </patternFill>
    </fill>
    <fill>
      <patternFill patternType="solid">
        <fgColor indexed="44"/>
        <bgColor indexed="27"/>
      </patternFill>
    </fill>
    <fill>
      <patternFill patternType="solid">
        <fgColor indexed="45"/>
        <bgColor indexed="46"/>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92D050"/>
        <bgColor indexed="64"/>
      </patternFill>
    </fill>
  </fills>
  <borders count="29">
    <border>
      <left/>
      <right/>
      <top/>
      <bottom/>
      <diagonal/>
    </border>
    <border>
      <left/>
      <right/>
      <top/>
      <bottom style="hair">
        <color indexed="55"/>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hair">
        <color indexed="55"/>
      </bottom>
      <diagonal/>
    </border>
    <border>
      <left/>
      <right style="medium">
        <color indexed="64"/>
      </right>
      <top/>
      <bottom style="hair">
        <color indexed="55"/>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s>
  <cellStyleXfs count="24">
    <xf numFmtId="0" fontId="0" fillId="0" borderId="0"/>
    <xf numFmtId="0" fontId="7" fillId="2" borderId="0" applyNumberFormat="0" applyFont="0" applyBorder="0" applyAlignment="0" applyProtection="0"/>
    <xf numFmtId="0" fontId="7" fillId="3" borderId="0" applyNumberFormat="0" applyFont="0" applyBorder="0" applyAlignment="0" applyProtection="0"/>
    <xf numFmtId="0" fontId="7" fillId="4" borderId="0" applyNumberFormat="0" applyFont="0" applyBorder="0" applyAlignment="0" applyProtection="0"/>
    <xf numFmtId="0" fontId="1" fillId="0" borderId="0" applyNumberFormat="0" applyBorder="0" applyAlignment="0" applyProtection="0"/>
    <xf numFmtId="0" fontId="7" fillId="5" borderId="0" applyNumberFormat="0" applyFont="0" applyBorder="0" applyAlignment="0" applyProtection="0"/>
    <xf numFmtId="0" fontId="7" fillId="6" borderId="0" applyNumberFormat="0" applyFont="0" applyBorder="0" applyAlignment="0" applyProtection="0"/>
    <xf numFmtId="0" fontId="7" fillId="7" borderId="0" applyNumberFormat="0" applyFont="0" applyBorder="0" applyAlignment="0" applyProtection="0"/>
    <xf numFmtId="0" fontId="7" fillId="8" borderId="0" applyNumberFormat="0" applyFont="0" applyBorder="0" applyAlignment="0" applyProtection="0"/>
    <xf numFmtId="0" fontId="7" fillId="9" borderId="0" applyNumberFormat="0" applyFont="0" applyBorder="0" applyAlignment="0" applyProtection="0"/>
    <xf numFmtId="0" fontId="7" fillId="10" borderId="0" applyNumberFormat="0" applyFont="0" applyBorder="0" applyAlignment="0" applyProtection="0"/>
    <xf numFmtId="0" fontId="7" fillId="11" borderId="0" applyNumberFormat="0" applyFont="0" applyBorder="0" applyAlignment="0" applyProtection="0"/>
    <xf numFmtId="0" fontId="7" fillId="12" borderId="0" applyNumberFormat="0" applyFont="0" applyBorder="0" applyAlignment="0" applyProtection="0"/>
    <xf numFmtId="0" fontId="7" fillId="13" borderId="0" applyNumberFormat="0" applyFont="0" applyBorder="0" applyAlignment="0" applyProtection="0"/>
    <xf numFmtId="0" fontId="7" fillId="14" borderId="0" applyNumberFormat="0" applyFont="0" applyBorder="0" applyAlignment="0" applyProtection="0"/>
    <xf numFmtId="0" fontId="7" fillId="15" borderId="0" applyNumberFormat="0" applyFont="0" applyBorder="0" applyAlignment="0" applyProtection="0"/>
    <xf numFmtId="0" fontId="7" fillId="16" borderId="0" applyNumberFormat="0" applyFont="0" applyBorder="0" applyAlignment="0" applyProtection="0"/>
    <xf numFmtId="0" fontId="7" fillId="17" borderId="0" applyNumberFormat="0" applyFont="0" applyBorder="0" applyAlignment="0" applyProtection="0"/>
    <xf numFmtId="0" fontId="7" fillId="18" borderId="0" applyNumberFormat="0" applyFont="0" applyBorder="0" applyAlignment="0" applyProtection="0"/>
    <xf numFmtId="0" fontId="7" fillId="19" borderId="0" applyNumberFormat="0" applyFont="0" applyBorder="0" applyAlignment="0" applyProtection="0"/>
    <xf numFmtId="0" fontId="7" fillId="20" borderId="0" applyNumberFormat="0" applyFont="0" applyBorder="0" applyAlignment="0" applyProtection="0"/>
    <xf numFmtId="0" fontId="7" fillId="16" borderId="0" applyNumberFormat="0" applyFont="0" applyBorder="0" applyAlignment="0" applyProtection="0"/>
    <xf numFmtId="0" fontId="8" fillId="0" borderId="0"/>
    <xf numFmtId="0" fontId="7" fillId="0" borderId="0"/>
  </cellStyleXfs>
  <cellXfs count="139">
    <xf numFmtId="0" fontId="0" fillId="0" borderId="0" xfId="0"/>
    <xf numFmtId="0" fontId="0" fillId="0" borderId="0" xfId="0"/>
    <xf numFmtId="0" fontId="0" fillId="0" borderId="0" xfId="0" applyNumberFormat="1"/>
    <xf numFmtId="0" fontId="7" fillId="21" borderId="0" xfId="23" applyFill="1"/>
    <xf numFmtId="0" fontId="7" fillId="0" borderId="0" xfId="23"/>
    <xf numFmtId="0" fontId="10" fillId="22" borderId="2" xfId="23" applyFont="1" applyFill="1" applyBorder="1"/>
    <xf numFmtId="0" fontId="7" fillId="22" borderId="3" xfId="23" applyFill="1" applyBorder="1"/>
    <xf numFmtId="0" fontId="7" fillId="22" borderId="4" xfId="23" applyFill="1" applyBorder="1"/>
    <xf numFmtId="0" fontId="5" fillId="22" borderId="2" xfId="23" applyFont="1" applyFill="1" applyBorder="1" applyAlignment="1">
      <alignment horizontal="left" vertical="center"/>
    </xf>
    <xf numFmtId="0" fontId="5" fillId="22" borderId="4" xfId="23" applyFont="1" applyFill="1" applyBorder="1" applyAlignment="1">
      <alignment horizontal="center" vertical="center"/>
    </xf>
    <xf numFmtId="0" fontId="5" fillId="22" borderId="5" xfId="23" applyFont="1" applyFill="1" applyBorder="1" applyAlignment="1">
      <alignment horizontal="center" vertical="center"/>
    </xf>
    <xf numFmtId="0" fontId="7" fillId="22" borderId="6" xfId="23" applyFill="1" applyBorder="1"/>
    <xf numFmtId="0" fontId="7" fillId="22" borderId="7" xfId="23" applyFill="1" applyBorder="1"/>
    <xf numFmtId="0" fontId="7" fillId="22" borderId="8" xfId="23" applyFill="1" applyBorder="1"/>
    <xf numFmtId="0" fontId="7" fillId="22" borderId="9" xfId="23" applyFill="1" applyBorder="1"/>
    <xf numFmtId="0" fontId="2" fillId="22" borderId="0" xfId="23" applyFont="1" applyFill="1" applyBorder="1" applyAlignment="1" applyProtection="1">
      <alignment horizontal="center"/>
      <protection locked="0"/>
    </xf>
    <xf numFmtId="0" fontId="7" fillId="22" borderId="10" xfId="23" applyFill="1" applyBorder="1"/>
    <xf numFmtId="0" fontId="7" fillId="22" borderId="11" xfId="23" applyFill="1" applyBorder="1" applyProtection="1">
      <protection locked="0"/>
    </xf>
    <xf numFmtId="0" fontId="7" fillId="22" borderId="12" xfId="23" applyFill="1" applyBorder="1" applyProtection="1">
      <protection locked="0"/>
    </xf>
    <xf numFmtId="0" fontId="7" fillId="22" borderId="13" xfId="23" applyFill="1" applyBorder="1" applyProtection="1">
      <protection locked="0"/>
    </xf>
    <xf numFmtId="165" fontId="7" fillId="22" borderId="13" xfId="23" applyNumberFormat="1" applyFill="1" applyBorder="1" applyAlignment="1" applyProtection="1">
      <alignment horizontal="center"/>
      <protection locked="0"/>
    </xf>
    <xf numFmtId="0" fontId="7" fillId="22" borderId="0" xfId="23" applyFill="1" applyBorder="1"/>
    <xf numFmtId="0" fontId="10" fillId="22" borderId="0" xfId="23" applyFont="1" applyFill="1" applyBorder="1"/>
    <xf numFmtId="0" fontId="9" fillId="23" borderId="11" xfId="23" applyNumberFormat="1" applyFont="1" applyFill="1" applyBorder="1" applyAlignment="1" applyProtection="1">
      <alignment horizontal="center"/>
      <protection locked="0"/>
    </xf>
    <xf numFmtId="0" fontId="9" fillId="23" borderId="12" xfId="23" applyNumberFormat="1" applyFont="1" applyFill="1" applyBorder="1" applyAlignment="1" applyProtection="1">
      <alignment horizontal="center"/>
      <protection locked="0"/>
    </xf>
    <xf numFmtId="0" fontId="9" fillId="23" borderId="13" xfId="23" applyFont="1" applyFill="1" applyBorder="1" applyAlignment="1" applyProtection="1">
      <alignment horizontal="center"/>
      <protection locked="0"/>
    </xf>
    <xf numFmtId="165" fontId="7" fillId="23" borderId="13" xfId="23" applyNumberFormat="1" applyFill="1" applyBorder="1" applyAlignment="1" applyProtection="1">
      <alignment horizontal="center"/>
      <protection locked="0"/>
    </xf>
    <xf numFmtId="0" fontId="7" fillId="22" borderId="9" xfId="23" applyFill="1" applyBorder="1" applyAlignment="1">
      <alignment horizontal="right"/>
    </xf>
    <xf numFmtId="165" fontId="7" fillId="22" borderId="0" xfId="23" applyNumberFormat="1" applyFill="1" applyBorder="1" applyAlignment="1">
      <alignment horizontal="center"/>
    </xf>
    <xf numFmtId="0" fontId="7" fillId="22" borderId="14" xfId="23" applyFill="1" applyBorder="1"/>
    <xf numFmtId="0" fontId="2" fillId="22" borderId="15" xfId="23" applyFont="1" applyFill="1" applyBorder="1" applyAlignment="1" applyProtection="1">
      <alignment horizontal="center"/>
      <protection locked="0"/>
    </xf>
    <xf numFmtId="0" fontId="7" fillId="22" borderId="16" xfId="23" applyFill="1" applyBorder="1"/>
    <xf numFmtId="0" fontId="9" fillId="22" borderId="11" xfId="23" applyNumberFormat="1" applyFont="1" applyFill="1" applyBorder="1" applyAlignment="1" applyProtection="1">
      <alignment horizontal="center"/>
      <protection locked="0"/>
    </xf>
    <xf numFmtId="0" fontId="9" fillId="22" borderId="12" xfId="23" applyNumberFormat="1" applyFont="1" applyFill="1" applyBorder="1" applyAlignment="1" applyProtection="1">
      <alignment horizontal="center"/>
      <protection locked="0"/>
    </xf>
    <xf numFmtId="0" fontId="9" fillId="22" borderId="13" xfId="23" applyFont="1" applyFill="1" applyBorder="1" applyAlignment="1" applyProtection="1">
      <alignment horizontal="center"/>
      <protection locked="0"/>
    </xf>
    <xf numFmtId="0" fontId="7" fillId="22" borderId="0" xfId="23" applyFill="1" applyBorder="1" applyAlignment="1">
      <alignment horizontal="center"/>
    </xf>
    <xf numFmtId="165" fontId="7" fillId="22" borderId="13" xfId="23" applyNumberFormat="1" applyFont="1" applyFill="1" applyBorder="1" applyAlignment="1" applyProtection="1">
      <alignment horizontal="center"/>
      <protection locked="0"/>
    </xf>
    <xf numFmtId="0" fontId="7" fillId="23" borderId="11" xfId="23" applyFill="1" applyBorder="1" applyProtection="1">
      <protection locked="0"/>
    </xf>
    <xf numFmtId="0" fontId="7" fillId="23" borderId="12" xfId="23" applyFill="1" applyBorder="1" applyProtection="1">
      <protection locked="0"/>
    </xf>
    <xf numFmtId="0" fontId="7" fillId="23" borderId="13" xfId="23" applyFill="1" applyBorder="1" applyProtection="1">
      <protection locked="0"/>
    </xf>
    <xf numFmtId="0" fontId="4" fillId="22" borderId="13" xfId="23" applyFont="1" applyFill="1" applyBorder="1" applyAlignment="1" applyProtection="1">
      <alignment horizontal="center"/>
      <protection locked="0"/>
    </xf>
    <xf numFmtId="165" fontId="3" fillId="22" borderId="13" xfId="23" applyNumberFormat="1" applyFont="1" applyFill="1" applyBorder="1" applyAlignment="1" applyProtection="1">
      <alignment horizontal="center"/>
      <protection locked="0"/>
    </xf>
    <xf numFmtId="0" fontId="7" fillId="21" borderId="0" xfId="23" applyFill="1" applyBorder="1"/>
    <xf numFmtId="0" fontId="7" fillId="22" borderId="15" xfId="23" applyFill="1" applyBorder="1"/>
    <xf numFmtId="0" fontId="7" fillId="23" borderId="17" xfId="23" applyFill="1" applyBorder="1" applyProtection="1">
      <protection locked="0"/>
    </xf>
    <xf numFmtId="0" fontId="3" fillId="23" borderId="18" xfId="23" applyFont="1" applyFill="1" applyBorder="1" applyAlignment="1" applyProtection="1">
      <alignment horizontal="center"/>
      <protection locked="0"/>
    </xf>
    <xf numFmtId="0" fontId="3" fillId="23" borderId="19" xfId="23" applyFont="1" applyFill="1" applyBorder="1" applyAlignment="1" applyProtection="1">
      <alignment horizontal="center"/>
      <protection locked="0"/>
    </xf>
    <xf numFmtId="165" fontId="7" fillId="23" borderId="19" xfId="23" applyNumberFormat="1" applyFill="1" applyBorder="1" applyAlignment="1" applyProtection="1">
      <alignment horizontal="center"/>
      <protection locked="0"/>
    </xf>
    <xf numFmtId="0" fontId="9" fillId="21" borderId="0" xfId="23" applyFont="1" applyFill="1" applyBorder="1" applyAlignment="1">
      <alignment horizontal="center"/>
    </xf>
    <xf numFmtId="166" fontId="7" fillId="21" borderId="0" xfId="23" applyNumberFormat="1" applyFill="1" applyBorder="1" applyAlignment="1">
      <alignment horizontal="center"/>
    </xf>
    <xf numFmtId="0" fontId="9" fillId="21" borderId="0" xfId="23" applyNumberFormat="1" applyFont="1" applyFill="1" applyBorder="1" applyAlignment="1">
      <alignment horizontal="center"/>
    </xf>
    <xf numFmtId="166" fontId="7" fillId="21" borderId="0" xfId="23" applyNumberFormat="1" applyFont="1" applyFill="1" applyBorder="1" applyAlignment="1">
      <alignment horizontal="center"/>
    </xf>
    <xf numFmtId="0" fontId="0" fillId="0" borderId="0" xfId="0" applyBorder="1" applyAlignment="1">
      <alignment horizontal="center"/>
    </xf>
    <xf numFmtId="0" fontId="4" fillId="0" borderId="14" xfId="0" applyFont="1" applyBorder="1" applyAlignment="1">
      <alignment horizontal="center"/>
    </xf>
    <xf numFmtId="164" fontId="5" fillId="0" borderId="15" xfId="0" applyNumberFormat="1" applyFont="1" applyBorder="1" applyAlignment="1">
      <alignment horizontal="center"/>
    </xf>
    <xf numFmtId="0" fontId="6" fillId="0" borderId="16" xfId="0" applyFont="1" applyBorder="1" applyAlignment="1">
      <alignment horizontal="center"/>
    </xf>
    <xf numFmtId="0" fontId="0" fillId="0" borderId="15" xfId="0" applyBorder="1"/>
    <xf numFmtId="0" fontId="0" fillId="0" borderId="14" xfId="0" applyBorder="1"/>
    <xf numFmtId="165" fontId="0" fillId="0" borderId="15" xfId="0" applyNumberFormat="1" applyBorder="1" applyAlignment="1">
      <alignment horizontal="center"/>
    </xf>
    <xf numFmtId="165" fontId="0" fillId="0" borderId="16" xfId="0" applyNumberFormat="1" applyBorder="1" applyAlignment="1">
      <alignment horizontal="center"/>
    </xf>
    <xf numFmtId="165" fontId="0" fillId="0" borderId="16" xfId="0" applyNumberFormat="1" applyBorder="1" applyAlignment="1">
      <alignment horizontal="left"/>
    </xf>
    <xf numFmtId="0" fontId="0" fillId="0" borderId="23" xfId="0" applyBorder="1" applyAlignment="1">
      <alignment horizontal="left"/>
    </xf>
    <xf numFmtId="0" fontId="0" fillId="0" borderId="7" xfId="0" applyBorder="1"/>
    <xf numFmtId="0" fontId="0" fillId="0" borderId="25" xfId="0" applyBorder="1" applyAlignment="1">
      <alignment horizontal="center" textRotation="90" wrapText="1"/>
    </xf>
    <xf numFmtId="0" fontId="5" fillId="0" borderId="25" xfId="0" applyFont="1" applyBorder="1" applyAlignment="1">
      <alignment horizontal="center" wrapText="1"/>
    </xf>
    <xf numFmtId="0" fontId="13" fillId="0" borderId="26" xfId="0" applyFont="1" applyBorder="1" applyAlignment="1">
      <alignment horizontal="center" vertical="center" wrapText="1"/>
    </xf>
    <xf numFmtId="0" fontId="0" fillId="0" borderId="0" xfId="0" applyBorder="1"/>
    <xf numFmtId="0" fontId="0" fillId="0" borderId="6" xfId="0" applyNumberFormat="1" applyBorder="1"/>
    <xf numFmtId="0" fontId="0" fillId="0" borderId="8" xfId="0" applyBorder="1"/>
    <xf numFmtId="0" fontId="0" fillId="0" borderId="25" xfId="0" applyBorder="1" applyAlignment="1">
      <alignment horizontal="left" textRotation="90" wrapText="1"/>
    </xf>
    <xf numFmtId="0" fontId="0" fillId="0" borderId="24" xfId="0" applyBorder="1" applyAlignment="1">
      <alignment horizontal="center" textRotation="90" wrapText="1"/>
    </xf>
    <xf numFmtId="0" fontId="0" fillId="0" borderId="9" xfId="0" applyFill="1" applyBorder="1" applyAlignment="1">
      <alignment horizontal="center"/>
    </xf>
    <xf numFmtId="0" fontId="0" fillId="0" borderId="0" xfId="0" applyFill="1" applyBorder="1" applyAlignment="1">
      <alignment horizontal="center"/>
    </xf>
    <xf numFmtId="165" fontId="0" fillId="0" borderId="10" xfId="0" applyNumberFormat="1" applyFill="1" applyBorder="1" applyAlignment="1">
      <alignment horizontal="left"/>
    </xf>
    <xf numFmtId="0" fontId="4" fillId="0" borderId="9" xfId="0" applyFont="1" applyFill="1" applyBorder="1" applyAlignment="1">
      <alignment horizontal="center"/>
    </xf>
    <xf numFmtId="164" fontId="5" fillId="0" borderId="0" xfId="0" applyNumberFormat="1" applyFont="1" applyFill="1" applyBorder="1" applyAlignment="1">
      <alignment horizontal="center"/>
    </xf>
    <xf numFmtId="0" fontId="6" fillId="0" borderId="10" xfId="0" applyFont="1" applyFill="1" applyBorder="1" applyAlignment="1">
      <alignment horizontal="center"/>
    </xf>
    <xf numFmtId="165" fontId="0" fillId="0" borderId="9" xfId="0" applyNumberFormat="1" applyFill="1" applyBorder="1" applyAlignment="1">
      <alignment horizontal="center"/>
    </xf>
    <xf numFmtId="165" fontId="0" fillId="0" borderId="0" xfId="0" applyNumberFormat="1" applyFill="1" applyBorder="1" applyAlignment="1">
      <alignment horizontal="center"/>
    </xf>
    <xf numFmtId="165" fontId="0" fillId="0" borderId="10" xfId="0" applyNumberFormat="1" applyFill="1" applyBorder="1" applyAlignment="1">
      <alignment horizontal="center"/>
    </xf>
    <xf numFmtId="0" fontId="0" fillId="0" borderId="22" xfId="0" applyFill="1" applyBorder="1" applyAlignment="1">
      <alignment horizontal="left"/>
    </xf>
    <xf numFmtId="0" fontId="4" fillId="0" borderId="20" xfId="0" applyFont="1" applyFill="1" applyBorder="1" applyAlignment="1">
      <alignment horizontal="center"/>
    </xf>
    <xf numFmtId="164" fontId="5" fillId="0" borderId="1" xfId="0" applyNumberFormat="1" applyFont="1" applyFill="1" applyBorder="1" applyAlignment="1">
      <alignment horizontal="center"/>
    </xf>
    <xf numFmtId="0" fontId="6" fillId="0" borderId="21" xfId="0" applyFont="1" applyFill="1" applyBorder="1" applyAlignment="1">
      <alignment horizontal="center"/>
    </xf>
    <xf numFmtId="0" fontId="0" fillId="0" borderId="20" xfId="0" applyFill="1" applyBorder="1" applyAlignment="1">
      <alignment horizontal="center"/>
    </xf>
    <xf numFmtId="0" fontId="4" fillId="0" borderId="0" xfId="0" applyFont="1" applyFill="1" applyBorder="1" applyAlignment="1">
      <alignment horizontal="center"/>
    </xf>
    <xf numFmtId="0" fontId="6" fillId="0" borderId="0" xfId="0" applyFont="1" applyFill="1" applyBorder="1" applyAlignment="1">
      <alignment horizontal="center"/>
    </xf>
    <xf numFmtId="165" fontId="0" fillId="0" borderId="0" xfId="0" applyNumberFormat="1" applyFill="1" applyBorder="1" applyAlignment="1">
      <alignment horizontal="left"/>
    </xf>
    <xf numFmtId="0" fontId="0" fillId="0" borderId="0" xfId="0" applyFill="1" applyBorder="1" applyAlignment="1">
      <alignment horizontal="left"/>
    </xf>
    <xf numFmtId="0" fontId="4" fillId="0" borderId="2" xfId="0" applyFont="1" applyFill="1" applyBorder="1" applyAlignment="1">
      <alignment horizontal="center"/>
    </xf>
    <xf numFmtId="164" fontId="5" fillId="0" borderId="3" xfId="0" applyNumberFormat="1" applyFont="1" applyFill="1" applyBorder="1" applyAlignment="1">
      <alignment horizontal="center"/>
    </xf>
    <xf numFmtId="0" fontId="6" fillId="0" borderId="4" xfId="0" applyFont="1" applyFill="1" applyBorder="1" applyAlignment="1">
      <alignment horizontal="center"/>
    </xf>
    <xf numFmtId="0" fontId="0" fillId="0" borderId="2" xfId="0" applyFill="1" applyBorder="1" applyAlignment="1">
      <alignment horizontal="center"/>
    </xf>
    <xf numFmtId="0" fontId="0" fillId="0" borderId="3" xfId="0" applyFill="1" applyBorder="1" applyAlignment="1">
      <alignment horizontal="center"/>
    </xf>
    <xf numFmtId="165" fontId="0" fillId="0" borderId="4" xfId="0" applyNumberFormat="1" applyFill="1" applyBorder="1" applyAlignment="1">
      <alignment horizontal="left"/>
    </xf>
    <xf numFmtId="165" fontId="0" fillId="0" borderId="2" xfId="0" applyNumberFormat="1" applyFill="1" applyBorder="1" applyAlignment="1">
      <alignment horizontal="center"/>
    </xf>
    <xf numFmtId="165" fontId="0" fillId="0" borderId="3" xfId="0" applyNumberFormat="1" applyFill="1" applyBorder="1" applyAlignment="1">
      <alignment horizontal="center"/>
    </xf>
    <xf numFmtId="165" fontId="0" fillId="0" borderId="4" xfId="0" applyNumberFormat="1" applyFill="1" applyBorder="1" applyAlignment="1">
      <alignment horizontal="center"/>
    </xf>
    <xf numFmtId="0" fontId="0" fillId="0" borderId="5" xfId="0" applyFill="1" applyBorder="1" applyAlignment="1">
      <alignment horizontal="left"/>
    </xf>
    <xf numFmtId="0" fontId="4" fillId="0" borderId="14" xfId="0" applyFont="1" applyFill="1" applyBorder="1" applyAlignment="1">
      <alignment horizontal="center"/>
    </xf>
    <xf numFmtId="164" fontId="5" fillId="0" borderId="15" xfId="0" applyNumberFormat="1" applyFont="1" applyFill="1" applyBorder="1" applyAlignment="1">
      <alignment horizontal="center"/>
    </xf>
    <xf numFmtId="0" fontId="6" fillId="0" borderId="16" xfId="0" applyFont="1" applyFill="1" applyBorder="1" applyAlignment="1">
      <alignment horizontal="center"/>
    </xf>
    <xf numFmtId="0" fontId="0" fillId="0" borderId="14" xfId="0" applyFill="1" applyBorder="1" applyAlignment="1">
      <alignment horizontal="center"/>
    </xf>
    <xf numFmtId="0" fontId="0" fillId="0" borderId="15" xfId="0" applyFill="1" applyBorder="1" applyAlignment="1">
      <alignment horizontal="center"/>
    </xf>
    <xf numFmtId="165" fontId="0" fillId="0" borderId="16" xfId="0" applyNumberFormat="1" applyFill="1" applyBorder="1" applyAlignment="1">
      <alignment horizontal="left"/>
    </xf>
    <xf numFmtId="165" fontId="0" fillId="0" borderId="14" xfId="0" applyNumberFormat="1" applyFill="1" applyBorder="1" applyAlignment="1">
      <alignment horizontal="center"/>
    </xf>
    <xf numFmtId="165" fontId="0" fillId="0" borderId="15" xfId="0" applyNumberFormat="1" applyFill="1" applyBorder="1" applyAlignment="1">
      <alignment horizontal="center"/>
    </xf>
    <xf numFmtId="165" fontId="0" fillId="0" borderId="16" xfId="0" applyNumberFormat="1" applyFill="1" applyBorder="1" applyAlignment="1">
      <alignment horizontal="center"/>
    </xf>
    <xf numFmtId="0" fontId="0" fillId="0" borderId="23" xfId="0" applyFill="1" applyBorder="1" applyAlignment="1">
      <alignment horizontal="left"/>
    </xf>
    <xf numFmtId="0" fontId="0" fillId="0" borderId="0" xfId="0" applyAlignment="1">
      <alignment horizontal="center"/>
    </xf>
    <xf numFmtId="0" fontId="0" fillId="0" borderId="6" xfId="0" applyNumberFormat="1" applyBorder="1" applyAlignment="1">
      <alignment horizontal="center"/>
    </xf>
    <xf numFmtId="0" fontId="3" fillId="0" borderId="5" xfId="0" applyNumberFormat="1" applyFont="1" applyBorder="1" applyAlignment="1">
      <alignment horizontal="center"/>
    </xf>
    <xf numFmtId="0" fontId="3" fillId="0" borderId="22" xfId="0" applyNumberFormat="1" applyFont="1" applyBorder="1" applyAlignment="1">
      <alignment horizontal="center"/>
    </xf>
    <xf numFmtId="0" fontId="3" fillId="0" borderId="23" xfId="0" applyNumberFormat="1" applyFont="1" applyBorder="1" applyAlignment="1">
      <alignment horizontal="center"/>
    </xf>
    <xf numFmtId="0" fontId="5" fillId="0" borderId="0" xfId="0" applyFont="1" applyBorder="1" applyAlignment="1">
      <alignment horizontal="right"/>
    </xf>
    <xf numFmtId="165" fontId="5" fillId="0" borderId="0" xfId="0" applyNumberFormat="1" applyFont="1" applyBorder="1" applyAlignment="1">
      <alignment horizontal="center"/>
    </xf>
    <xf numFmtId="0" fontId="5" fillId="0" borderId="0" xfId="0" applyFont="1" applyAlignment="1">
      <alignment horizontal="right"/>
    </xf>
    <xf numFmtId="0" fontId="5" fillId="0" borderId="27" xfId="0" applyFont="1" applyBorder="1" applyAlignment="1">
      <alignment horizontal="center" wrapText="1"/>
    </xf>
    <xf numFmtId="0" fontId="0" fillId="24" borderId="0" xfId="0" applyFill="1"/>
    <xf numFmtId="20" fontId="0" fillId="0" borderId="20" xfId="0" applyNumberFormat="1" applyFill="1" applyBorder="1" applyAlignment="1">
      <alignment horizontal="center"/>
    </xf>
    <xf numFmtId="20" fontId="0" fillId="0" borderId="0" xfId="0" applyNumberFormat="1" applyFill="1" applyBorder="1" applyAlignment="1">
      <alignment horizontal="center"/>
    </xf>
    <xf numFmtId="0" fontId="5" fillId="0" borderId="0" xfId="0" applyFont="1" applyAlignment="1">
      <alignment horizontal="center" vertical="center"/>
    </xf>
    <xf numFmtId="0" fontId="0" fillId="0" borderId="28" xfId="0" applyBorder="1" applyAlignment="1">
      <alignment horizontal="center" textRotation="90" wrapText="1"/>
    </xf>
    <xf numFmtId="0" fontId="0" fillId="0" borderId="27" xfId="0" applyBorder="1" applyAlignment="1">
      <alignment horizontal="center" textRotation="90" wrapText="1"/>
    </xf>
    <xf numFmtId="0" fontId="0" fillId="0" borderId="27" xfId="0" applyBorder="1" applyAlignment="1">
      <alignment horizontal="left" textRotation="90" wrapText="1"/>
    </xf>
    <xf numFmtId="0" fontId="0" fillId="22" borderId="13" xfId="23" applyFont="1" applyFill="1" applyBorder="1" applyProtection="1">
      <protection locked="0"/>
    </xf>
    <xf numFmtId="0" fontId="0" fillId="0" borderId="10" xfId="0" applyFill="1" applyBorder="1" applyAlignment="1">
      <alignment horizontal="left"/>
    </xf>
    <xf numFmtId="0" fontId="0" fillId="0" borderId="16" xfId="0" applyBorder="1" applyAlignment="1">
      <alignment horizontal="left"/>
    </xf>
    <xf numFmtId="0" fontId="3" fillId="22" borderId="2" xfId="23" applyFont="1" applyFill="1" applyBorder="1" applyAlignment="1">
      <alignment horizontal="center" vertical="center" wrapText="1"/>
    </xf>
    <xf numFmtId="0" fontId="3" fillId="22" borderId="3" xfId="23" applyFont="1" applyFill="1" applyBorder="1" applyAlignment="1">
      <alignment horizontal="center" vertical="center" wrapText="1"/>
    </xf>
    <xf numFmtId="0" fontId="3" fillId="22" borderId="4" xfId="23" applyFont="1" applyFill="1" applyBorder="1" applyAlignment="1">
      <alignment horizontal="center" vertical="center" wrapText="1"/>
    </xf>
    <xf numFmtId="0" fontId="3" fillId="22" borderId="9" xfId="23" applyFont="1" applyFill="1" applyBorder="1" applyAlignment="1">
      <alignment horizontal="center" vertical="center" wrapText="1"/>
    </xf>
    <xf numFmtId="0" fontId="3" fillId="22" borderId="0" xfId="23" applyFont="1" applyFill="1" applyBorder="1" applyAlignment="1">
      <alignment horizontal="center" vertical="center" wrapText="1"/>
    </xf>
    <xf numFmtId="0" fontId="3" fillId="22" borderId="10" xfId="23" applyFont="1" applyFill="1" applyBorder="1" applyAlignment="1">
      <alignment horizontal="center" vertical="center" wrapText="1"/>
    </xf>
    <xf numFmtId="0" fontId="3" fillId="22" borderId="14" xfId="23" applyFont="1" applyFill="1" applyBorder="1" applyAlignment="1">
      <alignment horizontal="center" vertical="center" wrapText="1"/>
    </xf>
    <xf numFmtId="0" fontId="3" fillId="22" borderId="15" xfId="23" applyFont="1" applyFill="1" applyBorder="1" applyAlignment="1">
      <alignment horizontal="center" vertical="center" wrapText="1"/>
    </xf>
    <xf numFmtId="0" fontId="3" fillId="22" borderId="16" xfId="23" applyFont="1" applyFill="1" applyBorder="1" applyAlignment="1">
      <alignment horizontal="center" vertical="center" wrapText="1"/>
    </xf>
    <xf numFmtId="0" fontId="11" fillId="21" borderId="0" xfId="23" applyFont="1" applyFill="1" applyBorder="1" applyAlignment="1">
      <alignment horizontal="center" vertical="center"/>
    </xf>
    <xf numFmtId="0" fontId="12" fillId="21" borderId="0" xfId="23" applyFont="1" applyFill="1" applyBorder="1" applyAlignment="1">
      <alignment horizontal="center" vertical="center"/>
    </xf>
  </cellXfs>
  <cellStyles count="24">
    <cellStyle name="aujourdhui" xfId="1"/>
    <cellStyle name="coloré1" xfId="2"/>
    <cellStyle name="coloré1 2" xfId="8"/>
    <cellStyle name="coloré1 3" xfId="14"/>
    <cellStyle name="coloré2" xfId="3"/>
    <cellStyle name="coloré2 2" xfId="15"/>
    <cellStyle name="événement1" xfId="10"/>
    <cellStyle name="événement2" xfId="11"/>
    <cellStyle name="événement2 2" xfId="19"/>
    <cellStyle name="événement3" xfId="12"/>
    <cellStyle name="événement4" xfId="20"/>
    <cellStyle name="événement5" xfId="21"/>
    <cellStyle name="Férié petit calendrier" xfId="4"/>
    <cellStyle name="Normal" xfId="0" builtinId="0"/>
    <cellStyle name="Normal 2" xfId="22"/>
    <cellStyle name="Normal 3" xfId="23"/>
    <cellStyle name="vacances_planning" xfId="13"/>
    <cellStyle name="vacances1" xfId="5"/>
    <cellStyle name="vacances1 2" xfId="16"/>
    <cellStyle name="vacances2" xfId="6"/>
    <cellStyle name="vacances2 2" xfId="9"/>
    <cellStyle name="vacances2 3" xfId="17"/>
    <cellStyle name="vacances3" xfId="7"/>
    <cellStyle name="vacances3 2" xfId="18"/>
  </cellStyles>
  <dxfs count="109">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border>
        <bottom style="thin">
          <color auto="1"/>
        </bottom>
        <vertical/>
        <horizontal/>
      </border>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18A303"/>
      <rgbColor rgb="00000080"/>
      <rgbColor rgb="00808000"/>
      <rgbColor rgb="00800080"/>
      <rgbColor rgb="00008080"/>
      <rgbColor rgb="00CCCCCC"/>
      <rgbColor rgb="00808080"/>
      <rgbColor rgb="009999CC"/>
      <rgbColor rgb="006B4794"/>
      <rgbColor rgb="00E6E6E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4C6"/>
      <rgbColor rgb="00FFFF99"/>
      <rgbColor rgb="0092E285"/>
      <rgbColor rgb="00FF99CC"/>
      <rgbColor rgb="00CC99FF"/>
      <rgbColor rgb="00FFCC99"/>
      <rgbColor rgb="003366FF"/>
      <rgbColor rgb="0047B8B8"/>
      <rgbColor rgb="0099CC00"/>
      <rgbColor rgb="00FFCC00"/>
      <rgbColor rgb="00FF9900"/>
      <rgbColor rgb="00FF6633"/>
      <rgbColor rgb="00666699"/>
      <rgbColor rgb="00999999"/>
      <rgbColor rgb="00003366"/>
      <rgbColor rgb="0043C330"/>
      <rgbColor rgb="00003300"/>
      <rgbColor rgb="00333300"/>
      <rgbColor rgb="00993300"/>
      <rgbColor rgb="00993366"/>
      <rgbColor rgb="00333399"/>
      <rgbColor rgb="00333333"/>
    </indexedColors>
    <mruColors>
      <color rgb="FFCCFFCC"/>
      <color rgb="FFCCF4C6"/>
      <color rgb="FF92E285"/>
      <color rgb="FF6B4794"/>
      <color rgb="FFFF6633"/>
      <color rgb="FF47B8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7" tint="-0.249977111117893"/>
  </sheetPr>
  <dimension ref="A1:AL43"/>
  <sheetViews>
    <sheetView workbookViewId="0">
      <selection activeCell="C5" sqref="C5"/>
    </sheetView>
  </sheetViews>
  <sheetFormatPr baseColWidth="10" defaultRowHeight="12.75"/>
  <cols>
    <col min="1" max="1" width="3.140625" style="4" customWidth="1"/>
    <col min="2" max="3" width="12.7109375" style="4" customWidth="1"/>
    <col min="4" max="6" width="11.42578125" style="4"/>
    <col min="7" max="7" width="18.5703125" style="4" customWidth="1"/>
    <col min="8" max="8" width="15.140625" style="4" customWidth="1"/>
    <col min="9" max="9" width="24" style="4" customWidth="1"/>
    <col min="10" max="10" width="18.140625" style="4" customWidth="1"/>
    <col min="11" max="11" width="11.42578125" style="4"/>
    <col min="12" max="12" width="25.42578125" style="4" customWidth="1"/>
    <col min="13" max="13" width="8.5703125" style="4" customWidth="1"/>
    <col min="14" max="14" width="9.42578125" style="4" customWidth="1"/>
    <col min="15" max="16384" width="11.42578125" style="4"/>
  </cols>
  <sheetData>
    <row r="1" spans="1:38" ht="13.5" thickBot="1">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row>
    <row r="2" spans="1:38" ht="22.5" customHeight="1" thickBot="1">
      <c r="A2" s="3"/>
      <c r="B2" s="5" t="s">
        <v>2</v>
      </c>
      <c r="C2" s="6"/>
      <c r="D2" s="7"/>
      <c r="E2" s="3"/>
      <c r="F2" s="8" t="s">
        <v>3</v>
      </c>
      <c r="G2" s="9"/>
      <c r="H2" s="10" t="s">
        <v>4</v>
      </c>
      <c r="I2" s="10" t="s">
        <v>5</v>
      </c>
      <c r="J2" s="10" t="s">
        <v>6</v>
      </c>
      <c r="K2" s="3"/>
      <c r="L2" s="11" t="s">
        <v>7</v>
      </c>
      <c r="M2" s="12"/>
      <c r="N2" s="12"/>
      <c r="O2" s="13"/>
      <c r="P2" s="3"/>
      <c r="Q2" s="3"/>
      <c r="R2" s="3"/>
      <c r="S2" s="3"/>
      <c r="T2" s="3"/>
      <c r="U2" s="3"/>
      <c r="V2" s="3"/>
      <c r="W2" s="3"/>
      <c r="X2" s="3"/>
      <c r="Y2" s="3"/>
      <c r="Z2" s="3"/>
      <c r="AA2" s="3"/>
      <c r="AB2" s="3"/>
      <c r="AC2" s="3"/>
      <c r="AD2" s="3"/>
      <c r="AE2" s="3"/>
      <c r="AF2" s="3"/>
      <c r="AG2" s="3"/>
      <c r="AH2" s="3"/>
      <c r="AI2" s="3"/>
      <c r="AJ2" s="3"/>
      <c r="AK2" s="3"/>
      <c r="AL2" s="3"/>
    </row>
    <row r="3" spans="1:38" ht="15.75" customHeight="1">
      <c r="A3" s="3"/>
      <c r="B3" s="14"/>
      <c r="C3" s="15">
        <v>1</v>
      </c>
      <c r="D3" s="16"/>
      <c r="E3" s="3"/>
      <c r="F3" s="17"/>
      <c r="G3" s="18"/>
      <c r="H3" s="19"/>
      <c r="I3" s="20"/>
      <c r="J3" s="20"/>
      <c r="K3" s="3"/>
      <c r="L3" s="14"/>
      <c r="M3" s="21"/>
      <c r="N3" s="21"/>
      <c r="O3" s="16"/>
      <c r="P3" s="3"/>
      <c r="Q3" s="3"/>
      <c r="R3" s="3"/>
      <c r="S3" s="3"/>
      <c r="T3" s="3"/>
      <c r="U3" s="3"/>
      <c r="V3" s="3"/>
      <c r="W3" s="3"/>
      <c r="X3" s="3"/>
      <c r="Y3" s="3"/>
      <c r="Z3" s="3"/>
      <c r="AA3" s="3"/>
      <c r="AB3" s="3"/>
      <c r="AC3" s="3"/>
      <c r="AD3" s="3"/>
      <c r="AE3" s="3"/>
      <c r="AF3" s="3"/>
      <c r="AG3" s="3"/>
      <c r="AH3" s="3"/>
      <c r="AI3" s="3"/>
      <c r="AJ3" s="3"/>
      <c r="AK3" s="3"/>
      <c r="AL3" s="3"/>
    </row>
    <row r="4" spans="1:38" ht="15.75" customHeight="1">
      <c r="A4" s="3"/>
      <c r="B4" s="14"/>
      <c r="C4" s="22" t="s">
        <v>8</v>
      </c>
      <c r="D4" s="16"/>
      <c r="E4" s="3"/>
      <c r="F4" s="23" t="s">
        <v>9</v>
      </c>
      <c r="G4" s="24" t="s">
        <v>10</v>
      </c>
      <c r="H4" s="25" t="s">
        <v>11</v>
      </c>
      <c r="I4" s="26">
        <v>0.2951388888888889</v>
      </c>
      <c r="J4" s="26">
        <v>0.6875</v>
      </c>
      <c r="K4" s="3"/>
      <c r="L4" s="27" t="s">
        <v>12</v>
      </c>
      <c r="M4" s="28">
        <v>1.875</v>
      </c>
      <c r="N4" s="21" t="s">
        <v>13</v>
      </c>
      <c r="O4" s="16"/>
      <c r="P4" s="3"/>
      <c r="Q4" s="3"/>
      <c r="R4" s="3"/>
      <c r="S4" s="3"/>
      <c r="T4" s="3"/>
      <c r="U4" s="3"/>
      <c r="V4" s="3"/>
      <c r="W4" s="3"/>
      <c r="X4" s="3"/>
      <c r="Y4" s="3"/>
      <c r="Z4" s="3"/>
      <c r="AA4" s="3"/>
      <c r="AB4" s="3"/>
      <c r="AC4" s="3"/>
      <c r="AD4" s="3"/>
      <c r="AE4" s="3"/>
      <c r="AF4" s="3"/>
      <c r="AG4" s="3"/>
      <c r="AH4" s="3"/>
      <c r="AI4" s="3"/>
      <c r="AJ4" s="3"/>
      <c r="AK4" s="3"/>
      <c r="AL4" s="3"/>
    </row>
    <row r="5" spans="1:38" ht="16.5" thickBot="1">
      <c r="A5" s="3"/>
      <c r="B5" s="29"/>
      <c r="C5" s="30">
        <v>2022</v>
      </c>
      <c r="D5" s="31"/>
      <c r="E5" s="3"/>
      <c r="F5" s="32" t="s">
        <v>9</v>
      </c>
      <c r="G5" s="33" t="s">
        <v>14</v>
      </c>
      <c r="H5" s="34" t="s">
        <v>15</v>
      </c>
      <c r="I5" s="20">
        <v>0.2951388888888889</v>
      </c>
      <c r="J5" s="20">
        <v>0.66666666666666663</v>
      </c>
      <c r="K5" s="3"/>
      <c r="L5" s="27" t="s">
        <v>16</v>
      </c>
      <c r="M5" s="35">
        <v>20</v>
      </c>
      <c r="N5" s="21" t="s">
        <v>17</v>
      </c>
      <c r="O5" s="16"/>
      <c r="P5" s="3"/>
      <c r="Q5" s="3"/>
      <c r="R5" s="3"/>
      <c r="S5" s="3"/>
      <c r="T5" s="3"/>
      <c r="U5" s="3"/>
      <c r="V5" s="3"/>
      <c r="W5" s="3"/>
      <c r="X5" s="3"/>
      <c r="Y5" s="3"/>
      <c r="Z5" s="3"/>
      <c r="AA5" s="3"/>
      <c r="AB5" s="3"/>
      <c r="AC5" s="3"/>
      <c r="AD5" s="3"/>
      <c r="AE5" s="3"/>
      <c r="AF5" s="3"/>
      <c r="AG5" s="3"/>
      <c r="AH5" s="3"/>
      <c r="AI5" s="3"/>
      <c r="AJ5" s="3"/>
      <c r="AK5" s="3"/>
      <c r="AL5" s="3"/>
    </row>
    <row r="6" spans="1:38" ht="15.75" thickBot="1">
      <c r="A6" s="3"/>
      <c r="B6" s="3"/>
      <c r="C6" s="3"/>
      <c r="D6" s="3"/>
      <c r="E6" s="3"/>
      <c r="F6" s="23" t="s">
        <v>9</v>
      </c>
      <c r="G6" s="24" t="s">
        <v>18</v>
      </c>
      <c r="H6" s="25" t="s">
        <v>19</v>
      </c>
      <c r="I6" s="26">
        <v>0.2951388888888889</v>
      </c>
      <c r="J6" s="26">
        <v>0.64583333333333337</v>
      </c>
      <c r="K6" s="3"/>
      <c r="L6" s="27"/>
      <c r="M6" s="35"/>
      <c r="N6" s="21"/>
      <c r="O6" s="16"/>
      <c r="P6" s="3"/>
      <c r="Q6" s="3"/>
      <c r="R6" s="3"/>
      <c r="S6" s="3"/>
      <c r="T6" s="3"/>
      <c r="U6" s="3"/>
      <c r="V6" s="3"/>
      <c r="W6" s="3"/>
      <c r="X6" s="3"/>
      <c r="Y6" s="3"/>
      <c r="Z6" s="3"/>
      <c r="AA6" s="3"/>
      <c r="AB6" s="3"/>
      <c r="AC6" s="3"/>
      <c r="AD6" s="3"/>
      <c r="AE6" s="3"/>
      <c r="AF6" s="3"/>
      <c r="AG6" s="3"/>
      <c r="AH6" s="3"/>
      <c r="AI6" s="3"/>
      <c r="AJ6" s="3"/>
      <c r="AK6" s="3"/>
      <c r="AL6" s="3"/>
    </row>
    <row r="7" spans="1:38" ht="15">
      <c r="A7" s="3"/>
      <c r="B7" s="128" t="s">
        <v>20</v>
      </c>
      <c r="C7" s="129"/>
      <c r="D7" s="130"/>
      <c r="E7" s="3"/>
      <c r="F7" s="32" t="s">
        <v>9</v>
      </c>
      <c r="G7" s="33" t="s">
        <v>14</v>
      </c>
      <c r="H7" s="34" t="s">
        <v>21</v>
      </c>
      <c r="I7" s="20">
        <v>0.2951388888888889</v>
      </c>
      <c r="J7" s="36">
        <v>0.66666666666666663</v>
      </c>
      <c r="K7" s="3"/>
      <c r="L7" s="27" t="s">
        <v>22</v>
      </c>
      <c r="M7" s="35">
        <v>3.6</v>
      </c>
      <c r="N7" s="21" t="s">
        <v>23</v>
      </c>
      <c r="O7" s="16"/>
      <c r="P7" s="3"/>
      <c r="Q7" s="3"/>
      <c r="R7" s="3"/>
      <c r="S7" s="3"/>
      <c r="T7" s="3"/>
      <c r="U7" s="3"/>
      <c r="V7" s="3"/>
      <c r="W7" s="3"/>
      <c r="X7" s="3"/>
      <c r="Y7" s="3"/>
      <c r="Z7" s="3"/>
      <c r="AA7" s="3"/>
      <c r="AB7" s="3"/>
      <c r="AC7" s="3"/>
      <c r="AD7" s="3"/>
      <c r="AE7" s="3"/>
      <c r="AF7" s="3"/>
      <c r="AG7" s="3"/>
      <c r="AH7" s="3"/>
      <c r="AI7" s="3"/>
      <c r="AJ7" s="3"/>
      <c r="AK7" s="3"/>
      <c r="AL7" s="3"/>
    </row>
    <row r="8" spans="1:38" ht="15">
      <c r="A8" s="3"/>
      <c r="B8" s="131"/>
      <c r="C8" s="132"/>
      <c r="D8" s="133"/>
      <c r="E8" s="3"/>
      <c r="F8" s="23" t="s">
        <v>24</v>
      </c>
      <c r="G8" s="24" t="s">
        <v>25</v>
      </c>
      <c r="H8" s="25" t="s">
        <v>26</v>
      </c>
      <c r="I8" s="26">
        <v>0.50347222222222221</v>
      </c>
      <c r="J8" s="26">
        <v>0.89583333333333337</v>
      </c>
      <c r="K8" s="3"/>
      <c r="L8" s="27" t="s">
        <v>27</v>
      </c>
      <c r="M8" s="35">
        <v>3</v>
      </c>
      <c r="N8" s="21" t="s">
        <v>23</v>
      </c>
      <c r="O8" s="16"/>
      <c r="P8" s="3"/>
      <c r="Q8" s="3"/>
      <c r="R8" s="3"/>
      <c r="S8" s="3"/>
      <c r="T8" s="3"/>
      <c r="U8" s="3"/>
      <c r="V8" s="3"/>
      <c r="W8" s="3"/>
      <c r="X8" s="3"/>
      <c r="Y8" s="3"/>
      <c r="Z8" s="3"/>
      <c r="AA8" s="3"/>
      <c r="AB8" s="3"/>
      <c r="AC8" s="3"/>
      <c r="AD8" s="3"/>
      <c r="AE8" s="3"/>
      <c r="AF8" s="3"/>
      <c r="AG8" s="3"/>
      <c r="AH8" s="3"/>
      <c r="AI8" s="3"/>
      <c r="AJ8" s="3"/>
      <c r="AK8" s="3"/>
      <c r="AL8" s="3"/>
    </row>
    <row r="9" spans="1:38" ht="15">
      <c r="A9" s="3"/>
      <c r="B9" s="131"/>
      <c r="C9" s="132"/>
      <c r="D9" s="133"/>
      <c r="E9" s="3"/>
      <c r="F9" s="32" t="s">
        <v>24</v>
      </c>
      <c r="G9" s="33" t="s">
        <v>28</v>
      </c>
      <c r="H9" s="34" t="s">
        <v>29</v>
      </c>
      <c r="I9" s="20">
        <v>0.5</v>
      </c>
      <c r="J9" s="20">
        <v>0.85416666666666663</v>
      </c>
      <c r="K9" s="3"/>
      <c r="L9" s="27"/>
      <c r="M9" s="35"/>
      <c r="N9" s="21"/>
      <c r="O9" s="16"/>
      <c r="P9" s="3"/>
      <c r="Q9" s="3"/>
      <c r="R9" s="3"/>
      <c r="S9" s="3"/>
      <c r="T9" s="3"/>
      <c r="U9" s="3"/>
      <c r="V9" s="3"/>
      <c r="W9" s="3"/>
      <c r="X9" s="3"/>
      <c r="Y9" s="3"/>
      <c r="Z9" s="3"/>
      <c r="AA9" s="3"/>
      <c r="AB9" s="3"/>
      <c r="AC9" s="3"/>
      <c r="AD9" s="3"/>
      <c r="AE9" s="3"/>
      <c r="AF9" s="3"/>
      <c r="AG9" s="3"/>
      <c r="AH9" s="3"/>
      <c r="AI9" s="3"/>
      <c r="AJ9" s="3"/>
      <c r="AK9" s="3"/>
      <c r="AL9" s="3"/>
    </row>
    <row r="10" spans="1:38" ht="15">
      <c r="A10" s="3"/>
      <c r="B10" s="131"/>
      <c r="C10" s="132"/>
      <c r="D10" s="133"/>
      <c r="E10" s="3"/>
      <c r="F10" s="23" t="s">
        <v>30</v>
      </c>
      <c r="G10" s="24" t="s">
        <v>31</v>
      </c>
      <c r="H10" s="25" t="s">
        <v>32</v>
      </c>
      <c r="I10" s="26">
        <v>0.46180555555555558</v>
      </c>
      <c r="J10" s="26">
        <v>0.8125</v>
      </c>
      <c r="K10" s="3"/>
      <c r="L10" s="27" t="s">
        <v>33</v>
      </c>
      <c r="M10" s="35">
        <v>2</v>
      </c>
      <c r="N10" s="21" t="s">
        <v>23</v>
      </c>
      <c r="O10" s="16"/>
      <c r="P10" s="3"/>
      <c r="Q10" s="3"/>
      <c r="R10" s="3"/>
      <c r="S10" s="3"/>
      <c r="T10" s="3"/>
      <c r="U10" s="3"/>
      <c r="V10" s="3"/>
      <c r="W10" s="3"/>
      <c r="X10" s="3"/>
      <c r="Y10" s="3"/>
      <c r="Z10" s="3"/>
      <c r="AA10" s="3"/>
      <c r="AB10" s="3"/>
      <c r="AC10" s="3"/>
      <c r="AD10" s="3"/>
      <c r="AE10" s="3"/>
      <c r="AF10" s="3"/>
      <c r="AG10" s="3"/>
      <c r="AH10" s="3"/>
      <c r="AI10" s="3"/>
      <c r="AJ10" s="3"/>
      <c r="AK10" s="3"/>
      <c r="AL10" s="3"/>
    </row>
    <row r="11" spans="1:38" ht="15">
      <c r="A11" s="3"/>
      <c r="B11" s="131"/>
      <c r="C11" s="132"/>
      <c r="D11" s="133"/>
      <c r="E11" s="3"/>
      <c r="F11" s="32" t="s">
        <v>24</v>
      </c>
      <c r="G11" s="33" t="s">
        <v>34</v>
      </c>
      <c r="H11" s="34" t="s">
        <v>35</v>
      </c>
      <c r="I11" s="20">
        <v>0.50347222222222221</v>
      </c>
      <c r="J11" s="20">
        <v>0.875</v>
      </c>
      <c r="K11" s="3"/>
      <c r="L11" s="27" t="s">
        <v>36</v>
      </c>
      <c r="M11" s="35">
        <v>2</v>
      </c>
      <c r="N11" s="21" t="s">
        <v>23</v>
      </c>
      <c r="O11" s="16"/>
      <c r="P11" s="3"/>
      <c r="Q11" s="3"/>
      <c r="R11" s="3"/>
      <c r="S11" s="3"/>
      <c r="T11" s="3"/>
      <c r="U11" s="3"/>
      <c r="V11" s="3"/>
      <c r="W11" s="3"/>
      <c r="X11" s="3"/>
      <c r="Y11" s="3"/>
      <c r="Z11" s="3"/>
      <c r="AA11" s="3"/>
      <c r="AB11" s="3"/>
      <c r="AC11" s="3"/>
      <c r="AD11" s="3"/>
      <c r="AE11" s="3"/>
      <c r="AF11" s="3"/>
      <c r="AG11" s="3"/>
      <c r="AH11" s="3"/>
      <c r="AI11" s="3"/>
      <c r="AJ11" s="3"/>
      <c r="AK11" s="3"/>
      <c r="AL11" s="3"/>
    </row>
    <row r="12" spans="1:38" ht="15">
      <c r="A12" s="3"/>
      <c r="B12" s="131"/>
      <c r="C12" s="132"/>
      <c r="D12" s="133"/>
      <c r="E12" s="3"/>
      <c r="F12" s="23" t="s">
        <v>37</v>
      </c>
      <c r="G12" s="24" t="s">
        <v>24</v>
      </c>
      <c r="H12" s="25" t="s">
        <v>38</v>
      </c>
      <c r="I12" s="26">
        <v>0.17013888888888887</v>
      </c>
      <c r="J12" s="26">
        <v>0.5625</v>
      </c>
      <c r="K12" s="3"/>
      <c r="L12" s="27" t="s">
        <v>39</v>
      </c>
      <c r="M12" s="35">
        <v>1</v>
      </c>
      <c r="N12" s="21" t="s">
        <v>23</v>
      </c>
      <c r="O12" s="16"/>
      <c r="P12" s="3"/>
      <c r="Q12" s="3"/>
      <c r="R12" s="3"/>
      <c r="S12" s="3"/>
      <c r="T12" s="3"/>
      <c r="U12" s="3"/>
      <c r="V12" s="3"/>
      <c r="W12" s="3"/>
      <c r="X12" s="3"/>
      <c r="Y12" s="3"/>
      <c r="Z12" s="3"/>
      <c r="AA12" s="3"/>
      <c r="AB12" s="3"/>
      <c r="AC12" s="3"/>
      <c r="AD12" s="3"/>
      <c r="AE12" s="3"/>
      <c r="AF12" s="3"/>
      <c r="AG12" s="3"/>
      <c r="AH12" s="3"/>
      <c r="AI12" s="3"/>
      <c r="AJ12" s="3"/>
      <c r="AK12" s="3"/>
      <c r="AL12" s="3"/>
    </row>
    <row r="13" spans="1:38" ht="15">
      <c r="A13" s="3"/>
      <c r="B13" s="131"/>
      <c r="C13" s="132"/>
      <c r="D13" s="133"/>
      <c r="E13" s="3"/>
      <c r="F13" s="32" t="s">
        <v>40</v>
      </c>
      <c r="G13" s="33" t="s">
        <v>41</v>
      </c>
      <c r="H13" s="34" t="s">
        <v>42</v>
      </c>
      <c r="I13" s="20">
        <v>0.21527777777777779</v>
      </c>
      <c r="J13" s="20">
        <v>0.60416666666666663</v>
      </c>
      <c r="K13" s="3"/>
      <c r="L13" s="27" t="s">
        <v>43</v>
      </c>
      <c r="M13" s="35">
        <v>2</v>
      </c>
      <c r="N13" s="21" t="s">
        <v>23</v>
      </c>
      <c r="O13" s="16"/>
      <c r="P13" s="3"/>
      <c r="Q13" s="3"/>
      <c r="R13" s="3"/>
      <c r="S13" s="3"/>
      <c r="T13" s="3"/>
      <c r="U13" s="3"/>
      <c r="V13" s="3"/>
      <c r="W13" s="3"/>
      <c r="X13" s="3"/>
      <c r="Y13" s="3"/>
      <c r="Z13" s="3"/>
      <c r="AA13" s="3"/>
      <c r="AB13" s="3"/>
      <c r="AC13" s="3"/>
      <c r="AD13" s="3"/>
      <c r="AE13" s="3"/>
      <c r="AF13" s="3"/>
      <c r="AG13" s="3"/>
      <c r="AH13" s="3"/>
      <c r="AI13" s="3"/>
      <c r="AJ13" s="3"/>
      <c r="AK13" s="3"/>
      <c r="AL13" s="3"/>
    </row>
    <row r="14" spans="1:38" ht="15">
      <c r="A14" s="3"/>
      <c r="B14" s="131"/>
      <c r="C14" s="132"/>
      <c r="D14" s="133"/>
      <c r="E14" s="3"/>
      <c r="F14" s="23" t="s">
        <v>40</v>
      </c>
      <c r="G14" s="24" t="s">
        <v>24</v>
      </c>
      <c r="H14" s="25" t="s">
        <v>44</v>
      </c>
      <c r="I14" s="26">
        <v>0.21527777777777779</v>
      </c>
      <c r="J14" s="26">
        <v>0.5625</v>
      </c>
      <c r="K14" s="3"/>
      <c r="L14" s="14"/>
      <c r="M14" s="21"/>
      <c r="N14" s="21"/>
      <c r="O14" s="16"/>
      <c r="P14" s="3"/>
      <c r="Q14" s="3"/>
      <c r="R14" s="3"/>
      <c r="S14" s="3"/>
      <c r="T14" s="3"/>
      <c r="U14" s="3"/>
      <c r="V14" s="3"/>
      <c r="W14" s="3"/>
      <c r="X14" s="3"/>
      <c r="Y14" s="3"/>
      <c r="Z14" s="3"/>
      <c r="AA14" s="3"/>
      <c r="AB14" s="3"/>
      <c r="AC14" s="3"/>
      <c r="AD14" s="3"/>
      <c r="AE14" s="3"/>
      <c r="AF14" s="3"/>
      <c r="AG14" s="3"/>
      <c r="AH14" s="3"/>
      <c r="AI14" s="3"/>
      <c r="AJ14" s="3"/>
      <c r="AK14" s="3"/>
      <c r="AL14" s="3"/>
    </row>
    <row r="15" spans="1:38" ht="15">
      <c r="A15" s="3"/>
      <c r="B15" s="131"/>
      <c r="C15" s="132"/>
      <c r="D15" s="133"/>
      <c r="E15" s="3"/>
      <c r="F15" s="32" t="s">
        <v>37</v>
      </c>
      <c r="G15" s="33" t="s">
        <v>30</v>
      </c>
      <c r="H15" s="34" t="s">
        <v>45</v>
      </c>
      <c r="I15" s="20">
        <v>0.17013888888888887</v>
      </c>
      <c r="J15" s="20">
        <v>0.52083333333333337</v>
      </c>
      <c r="K15" s="3"/>
      <c r="L15" s="27" t="s">
        <v>46</v>
      </c>
      <c r="M15" s="35">
        <v>0.78</v>
      </c>
      <c r="N15" s="21" t="s">
        <v>17</v>
      </c>
      <c r="O15" s="16"/>
      <c r="P15" s="3"/>
      <c r="Q15" s="3"/>
      <c r="R15" s="3"/>
      <c r="S15" s="3"/>
      <c r="T15" s="3"/>
      <c r="U15" s="3"/>
      <c r="V15" s="3"/>
      <c r="W15" s="3"/>
      <c r="X15" s="3"/>
      <c r="Y15" s="3"/>
      <c r="Z15" s="3"/>
      <c r="AA15" s="3"/>
      <c r="AB15" s="3"/>
      <c r="AC15" s="3"/>
      <c r="AD15" s="3"/>
      <c r="AE15" s="3"/>
      <c r="AF15" s="3"/>
      <c r="AG15" s="3"/>
      <c r="AH15" s="3"/>
      <c r="AI15" s="3"/>
      <c r="AJ15" s="3"/>
      <c r="AK15" s="3"/>
      <c r="AL15" s="3"/>
    </row>
    <row r="16" spans="1:38" ht="15">
      <c r="A16" s="3"/>
      <c r="B16" s="131"/>
      <c r="C16" s="132"/>
      <c r="D16" s="133"/>
      <c r="E16" s="3"/>
      <c r="F16" s="23" t="s">
        <v>40</v>
      </c>
      <c r="G16" s="24" t="s">
        <v>47</v>
      </c>
      <c r="H16" s="25" t="s">
        <v>48</v>
      </c>
      <c r="I16" s="26">
        <v>0.21527777777777779</v>
      </c>
      <c r="J16" s="26">
        <v>0.58333333333333337</v>
      </c>
      <c r="K16" s="3"/>
      <c r="L16" s="14"/>
      <c r="M16" s="21"/>
      <c r="N16" s="21"/>
      <c r="O16" s="16"/>
      <c r="P16" s="3"/>
      <c r="Q16" s="3"/>
      <c r="R16" s="3"/>
      <c r="S16" s="3"/>
      <c r="T16" s="3"/>
      <c r="U16" s="3"/>
      <c r="V16" s="3"/>
      <c r="W16" s="3"/>
      <c r="X16" s="3"/>
      <c r="Y16" s="3"/>
      <c r="Z16" s="3"/>
      <c r="AA16" s="3"/>
      <c r="AB16" s="3"/>
      <c r="AC16" s="3"/>
      <c r="AD16" s="3"/>
      <c r="AE16" s="3"/>
      <c r="AF16" s="3"/>
      <c r="AG16" s="3"/>
      <c r="AH16" s="3"/>
      <c r="AI16" s="3"/>
      <c r="AJ16" s="3"/>
      <c r="AK16" s="3"/>
      <c r="AL16" s="3"/>
    </row>
    <row r="17" spans="1:38" ht="15">
      <c r="A17" s="3"/>
      <c r="B17" s="131"/>
      <c r="C17" s="132"/>
      <c r="D17" s="133"/>
      <c r="E17" s="3"/>
      <c r="F17" s="32" t="s">
        <v>25</v>
      </c>
      <c r="G17" s="33" t="s">
        <v>37</v>
      </c>
      <c r="H17" s="34" t="s">
        <v>49</v>
      </c>
      <c r="I17" s="20">
        <v>0.83680555555555547</v>
      </c>
      <c r="J17" s="20">
        <v>0.22916666666666666</v>
      </c>
      <c r="K17" s="3"/>
      <c r="L17" s="14"/>
      <c r="M17" s="21"/>
      <c r="N17" s="21"/>
      <c r="O17" s="16"/>
      <c r="P17" s="3"/>
      <c r="Q17" s="3"/>
      <c r="R17" s="3"/>
      <c r="S17" s="3"/>
      <c r="T17" s="3"/>
      <c r="U17" s="3"/>
      <c r="V17" s="3"/>
      <c r="W17" s="3"/>
      <c r="X17" s="3"/>
      <c r="Y17" s="3"/>
      <c r="Z17" s="3"/>
      <c r="AA17" s="3"/>
      <c r="AB17" s="3"/>
      <c r="AC17" s="3"/>
      <c r="AD17" s="3"/>
      <c r="AE17" s="3"/>
      <c r="AF17" s="3"/>
      <c r="AG17" s="3"/>
      <c r="AH17" s="3"/>
      <c r="AI17" s="3"/>
      <c r="AJ17" s="3"/>
      <c r="AK17" s="3"/>
      <c r="AL17" s="3"/>
    </row>
    <row r="18" spans="1:38" ht="15">
      <c r="A18" s="3"/>
      <c r="B18" s="131"/>
      <c r="C18" s="132"/>
      <c r="D18" s="133"/>
      <c r="E18" s="3"/>
      <c r="F18" s="23" t="s">
        <v>31</v>
      </c>
      <c r="G18" s="24" t="s">
        <v>50</v>
      </c>
      <c r="H18" s="25" t="s">
        <v>51</v>
      </c>
      <c r="I18" s="26">
        <v>0.75347222222222221</v>
      </c>
      <c r="J18" s="26">
        <v>0.10416666666666667</v>
      </c>
      <c r="K18" s="3"/>
      <c r="L18" s="14"/>
      <c r="M18" s="21"/>
      <c r="N18" s="21"/>
      <c r="O18" s="16"/>
      <c r="P18" s="3"/>
      <c r="Q18" s="3"/>
      <c r="R18" s="3"/>
      <c r="S18" s="3"/>
      <c r="T18" s="3"/>
      <c r="U18" s="3"/>
      <c r="V18" s="3"/>
      <c r="W18" s="3"/>
      <c r="X18" s="3"/>
      <c r="Y18" s="3"/>
      <c r="Z18" s="3"/>
      <c r="AA18" s="3"/>
      <c r="AB18" s="3"/>
      <c r="AC18" s="3"/>
      <c r="AD18" s="3"/>
      <c r="AE18" s="3"/>
      <c r="AF18" s="3"/>
      <c r="AG18" s="3"/>
      <c r="AH18" s="3"/>
      <c r="AI18" s="3"/>
      <c r="AJ18" s="3"/>
      <c r="AK18" s="3"/>
      <c r="AL18" s="3"/>
    </row>
    <row r="19" spans="1:38" ht="13.5" thickBot="1">
      <c r="A19" s="3"/>
      <c r="B19" s="134"/>
      <c r="C19" s="135"/>
      <c r="D19" s="136"/>
      <c r="E19" s="3"/>
      <c r="F19" s="17"/>
      <c r="G19" s="18"/>
      <c r="H19" s="125"/>
      <c r="I19" s="20"/>
      <c r="J19" s="20"/>
      <c r="K19" s="3"/>
      <c r="L19" s="14"/>
      <c r="M19" s="21"/>
      <c r="N19" s="21"/>
      <c r="O19" s="16"/>
      <c r="P19" s="3"/>
      <c r="Q19" s="3"/>
      <c r="R19" s="3"/>
      <c r="S19" s="3"/>
      <c r="T19" s="3"/>
      <c r="U19" s="3"/>
      <c r="V19" s="3"/>
      <c r="W19" s="3"/>
      <c r="X19" s="3"/>
      <c r="Y19" s="3"/>
      <c r="Z19" s="3"/>
      <c r="AA19" s="3"/>
      <c r="AB19" s="3"/>
      <c r="AC19" s="3"/>
      <c r="AD19" s="3"/>
      <c r="AE19" s="3"/>
      <c r="AF19" s="3"/>
      <c r="AG19" s="3"/>
      <c r="AH19" s="3"/>
      <c r="AI19" s="3"/>
      <c r="AJ19" s="3"/>
      <c r="AK19" s="3"/>
      <c r="AL19" s="3"/>
    </row>
    <row r="20" spans="1:38">
      <c r="A20" s="3"/>
      <c r="B20" s="3"/>
      <c r="C20" s="3"/>
      <c r="D20" s="3"/>
      <c r="E20" s="3"/>
      <c r="F20" s="37"/>
      <c r="G20" s="38"/>
      <c r="H20" s="39"/>
      <c r="I20" s="26"/>
      <c r="J20" s="26"/>
      <c r="K20" s="3"/>
      <c r="L20" s="14"/>
      <c r="M20" s="21"/>
      <c r="N20" s="21"/>
      <c r="O20" s="16"/>
      <c r="P20" s="3"/>
      <c r="Q20" s="3"/>
      <c r="R20" s="3"/>
      <c r="S20" s="3"/>
      <c r="T20" s="3"/>
      <c r="U20" s="3"/>
      <c r="V20" s="3"/>
      <c r="W20" s="3"/>
      <c r="X20" s="3"/>
      <c r="Y20" s="3"/>
      <c r="Z20" s="3"/>
      <c r="AA20" s="3"/>
      <c r="AB20" s="3"/>
      <c r="AC20" s="3"/>
      <c r="AD20" s="3"/>
      <c r="AE20" s="3"/>
      <c r="AF20" s="3"/>
      <c r="AG20" s="3"/>
      <c r="AH20" s="3"/>
      <c r="AI20" s="3"/>
      <c r="AJ20" s="3"/>
      <c r="AK20" s="3"/>
      <c r="AL20" s="3"/>
    </row>
    <row r="21" spans="1:38" ht="14.25">
      <c r="A21" s="3"/>
      <c r="B21" s="3"/>
      <c r="C21" s="3"/>
      <c r="D21" s="3"/>
      <c r="E21" s="3"/>
      <c r="F21" s="17"/>
      <c r="G21" s="18"/>
      <c r="H21" s="40"/>
      <c r="I21" s="41"/>
      <c r="J21" s="20"/>
      <c r="K21" s="3"/>
      <c r="L21" s="14"/>
      <c r="M21" s="21"/>
      <c r="N21" s="21"/>
      <c r="O21" s="16"/>
      <c r="P21" s="3"/>
      <c r="Q21" s="3"/>
      <c r="R21" s="3"/>
      <c r="S21" s="3"/>
      <c r="T21" s="3"/>
      <c r="U21" s="3"/>
      <c r="V21" s="3"/>
      <c r="W21" s="3"/>
      <c r="X21" s="3"/>
      <c r="Y21" s="3"/>
      <c r="Z21" s="3"/>
      <c r="AA21" s="3"/>
      <c r="AB21" s="3"/>
      <c r="AC21" s="3"/>
      <c r="AD21" s="3"/>
      <c r="AE21" s="3"/>
      <c r="AF21" s="3"/>
      <c r="AG21" s="3"/>
      <c r="AH21" s="3"/>
      <c r="AI21" s="3"/>
      <c r="AJ21" s="3"/>
      <c r="AK21" s="3"/>
      <c r="AL21" s="3"/>
    </row>
    <row r="22" spans="1:38">
      <c r="A22" s="3"/>
      <c r="B22" s="3"/>
      <c r="C22" s="3"/>
      <c r="D22" s="3"/>
      <c r="E22" s="3"/>
      <c r="F22" s="37"/>
      <c r="G22" s="38"/>
      <c r="H22" s="39"/>
      <c r="I22" s="26"/>
      <c r="J22" s="26"/>
      <c r="K22" s="3"/>
      <c r="L22" s="14"/>
      <c r="M22" s="21"/>
      <c r="N22" s="21"/>
      <c r="O22" s="16"/>
      <c r="P22" s="3"/>
      <c r="Q22" s="3"/>
      <c r="R22" s="3"/>
      <c r="S22" s="3"/>
      <c r="T22" s="3"/>
      <c r="U22" s="3"/>
      <c r="V22" s="3"/>
      <c r="W22" s="3"/>
      <c r="X22" s="3"/>
      <c r="Y22" s="3"/>
      <c r="Z22" s="3"/>
      <c r="AA22" s="3"/>
      <c r="AB22" s="3"/>
      <c r="AC22" s="3"/>
      <c r="AD22" s="3"/>
      <c r="AE22" s="3"/>
      <c r="AF22" s="3"/>
      <c r="AG22" s="3"/>
      <c r="AH22" s="3"/>
      <c r="AI22" s="3"/>
      <c r="AJ22" s="3"/>
      <c r="AK22" s="3"/>
      <c r="AL22" s="3"/>
    </row>
    <row r="23" spans="1:38">
      <c r="A23" s="3"/>
      <c r="B23" s="3"/>
      <c r="C23" s="3"/>
      <c r="D23" s="3"/>
      <c r="E23" s="3"/>
      <c r="F23" s="17"/>
      <c r="G23" s="18"/>
      <c r="H23" s="19"/>
      <c r="I23" s="20"/>
      <c r="J23" s="20"/>
      <c r="K23" s="42"/>
      <c r="L23" s="14"/>
      <c r="M23" s="21"/>
      <c r="N23" s="21"/>
      <c r="O23" s="16"/>
      <c r="P23" s="42"/>
      <c r="Q23" s="42"/>
      <c r="R23" s="3"/>
      <c r="S23" s="3"/>
      <c r="T23" s="3"/>
      <c r="U23" s="3"/>
      <c r="V23" s="3"/>
      <c r="W23" s="3"/>
      <c r="X23" s="3"/>
      <c r="Y23" s="3"/>
      <c r="Z23" s="3"/>
      <c r="AA23" s="3"/>
      <c r="AB23" s="3"/>
      <c r="AC23" s="3"/>
      <c r="AD23" s="3"/>
      <c r="AE23" s="3"/>
      <c r="AF23" s="3"/>
      <c r="AG23" s="3"/>
      <c r="AH23" s="3"/>
      <c r="AI23" s="3"/>
      <c r="AJ23" s="3"/>
      <c r="AK23" s="3"/>
      <c r="AL23" s="3"/>
    </row>
    <row r="24" spans="1:38" ht="13.5" thickBot="1">
      <c r="A24" s="3"/>
      <c r="B24" s="3"/>
      <c r="C24" s="3"/>
      <c r="D24" s="3"/>
      <c r="E24" s="3"/>
      <c r="F24" s="37"/>
      <c r="G24" s="38"/>
      <c r="H24" s="39"/>
      <c r="I24" s="26"/>
      <c r="J24" s="26"/>
      <c r="K24" s="42"/>
      <c r="L24" s="29"/>
      <c r="M24" s="43"/>
      <c r="N24" s="43"/>
      <c r="O24" s="31"/>
      <c r="P24" s="42"/>
      <c r="Q24" s="42"/>
      <c r="R24" s="3"/>
      <c r="S24" s="3"/>
      <c r="T24" s="3"/>
      <c r="U24" s="3"/>
      <c r="V24" s="3"/>
      <c r="W24" s="3"/>
      <c r="X24" s="3"/>
      <c r="Y24" s="3"/>
      <c r="Z24" s="3"/>
      <c r="AA24" s="3"/>
      <c r="AB24" s="3"/>
      <c r="AC24" s="3"/>
      <c r="AD24" s="3"/>
      <c r="AE24" s="3"/>
      <c r="AF24" s="3"/>
      <c r="AG24" s="3"/>
      <c r="AH24" s="3"/>
      <c r="AI24" s="3"/>
      <c r="AJ24" s="3"/>
      <c r="AK24" s="3"/>
      <c r="AL24" s="3"/>
    </row>
    <row r="25" spans="1:38">
      <c r="A25" s="3"/>
      <c r="B25" s="3"/>
      <c r="C25" s="3"/>
      <c r="D25" s="3"/>
      <c r="E25" s="3"/>
      <c r="F25" s="17"/>
      <c r="G25" s="18"/>
      <c r="H25" s="19"/>
      <c r="I25" s="20"/>
      <c r="J25" s="20"/>
      <c r="K25" s="42"/>
      <c r="L25" s="137"/>
      <c r="M25" s="137"/>
      <c r="N25" s="137"/>
      <c r="O25" s="138"/>
      <c r="P25" s="138"/>
      <c r="Q25" s="42"/>
      <c r="R25" s="3"/>
      <c r="S25" s="3"/>
      <c r="T25" s="3"/>
      <c r="U25" s="3"/>
      <c r="V25" s="3"/>
      <c r="W25" s="3"/>
      <c r="X25" s="3"/>
      <c r="Y25" s="3"/>
      <c r="Z25" s="3"/>
      <c r="AA25" s="3"/>
      <c r="AB25" s="3"/>
      <c r="AC25" s="3"/>
      <c r="AD25" s="3"/>
      <c r="AE25" s="3"/>
      <c r="AF25" s="3"/>
      <c r="AG25" s="3"/>
      <c r="AH25" s="3"/>
      <c r="AI25" s="3"/>
      <c r="AJ25" s="3"/>
      <c r="AK25" s="3"/>
      <c r="AL25" s="3"/>
    </row>
    <row r="26" spans="1:38" ht="13.5" thickBot="1">
      <c r="A26" s="3"/>
      <c r="B26" s="3"/>
      <c r="C26" s="3"/>
      <c r="D26" s="3"/>
      <c r="E26" s="3"/>
      <c r="F26" s="44"/>
      <c r="G26" s="45"/>
      <c r="H26" s="46"/>
      <c r="I26" s="47"/>
      <c r="J26" s="47"/>
      <c r="K26" s="42"/>
      <c r="L26" s="137"/>
      <c r="M26" s="137"/>
      <c r="N26" s="137"/>
      <c r="O26" s="138"/>
      <c r="P26" s="138"/>
      <c r="Q26" s="42"/>
      <c r="R26" s="3"/>
      <c r="S26" s="3"/>
      <c r="T26" s="3"/>
      <c r="U26" s="3"/>
      <c r="V26" s="3"/>
      <c r="W26" s="3"/>
      <c r="X26" s="3"/>
      <c r="Y26" s="3"/>
      <c r="Z26" s="3"/>
      <c r="AA26" s="3"/>
      <c r="AB26" s="3"/>
      <c r="AC26" s="3"/>
      <c r="AD26" s="3"/>
      <c r="AE26" s="3"/>
      <c r="AF26" s="3"/>
      <c r="AG26" s="3"/>
      <c r="AH26" s="3"/>
      <c r="AI26" s="3"/>
      <c r="AJ26" s="3"/>
      <c r="AK26" s="3"/>
      <c r="AL26" s="3"/>
    </row>
    <row r="27" spans="1:38" ht="15">
      <c r="A27" s="3"/>
      <c r="B27" s="3"/>
      <c r="C27" s="3"/>
      <c r="D27" s="3"/>
      <c r="E27" s="3"/>
      <c r="F27" s="3"/>
      <c r="G27" s="3"/>
      <c r="H27" s="3"/>
      <c r="I27" s="3"/>
      <c r="J27" s="3"/>
      <c r="K27" s="42"/>
      <c r="L27" s="48"/>
      <c r="M27" s="48"/>
      <c r="N27" s="48"/>
      <c r="O27" s="49"/>
      <c r="P27" s="49"/>
      <c r="Q27" s="42"/>
      <c r="R27" s="3"/>
      <c r="S27" s="3"/>
      <c r="T27" s="3"/>
      <c r="U27" s="3"/>
      <c r="V27" s="3"/>
      <c r="W27" s="3"/>
      <c r="X27" s="3"/>
      <c r="Y27" s="3"/>
      <c r="Z27" s="3"/>
      <c r="AA27" s="3"/>
      <c r="AB27" s="3"/>
      <c r="AC27" s="3"/>
      <c r="AD27" s="3"/>
      <c r="AE27" s="3"/>
      <c r="AF27" s="3"/>
      <c r="AG27" s="3"/>
      <c r="AH27" s="3"/>
      <c r="AI27" s="3"/>
      <c r="AJ27" s="3"/>
      <c r="AK27" s="3"/>
      <c r="AL27" s="3"/>
    </row>
    <row r="28" spans="1:38" ht="15">
      <c r="A28" s="3"/>
      <c r="B28" s="3"/>
      <c r="C28" s="3"/>
      <c r="D28" s="3"/>
      <c r="E28" s="3"/>
      <c r="F28" s="3"/>
      <c r="G28" s="3"/>
      <c r="H28" s="3"/>
      <c r="I28" s="3"/>
      <c r="J28" s="3"/>
      <c r="K28" s="42"/>
      <c r="L28" s="48"/>
      <c r="M28" s="48"/>
      <c r="N28" s="48"/>
      <c r="O28" s="49"/>
      <c r="P28" s="49"/>
      <c r="Q28" s="42"/>
      <c r="R28" s="3"/>
      <c r="S28" s="3"/>
      <c r="T28" s="3"/>
      <c r="U28" s="3"/>
      <c r="V28" s="3"/>
      <c r="W28" s="3"/>
      <c r="X28" s="3"/>
      <c r="Y28" s="3"/>
      <c r="Z28" s="3"/>
      <c r="AA28" s="3"/>
      <c r="AB28" s="3"/>
      <c r="AC28" s="3"/>
      <c r="AD28" s="3"/>
      <c r="AE28" s="3"/>
      <c r="AF28" s="3"/>
      <c r="AG28" s="3"/>
      <c r="AH28" s="3"/>
      <c r="AI28" s="3"/>
      <c r="AJ28" s="3"/>
      <c r="AK28" s="3"/>
      <c r="AL28" s="3"/>
    </row>
    <row r="29" spans="1:38" ht="15">
      <c r="A29" s="3"/>
      <c r="B29" s="3"/>
      <c r="C29" s="3"/>
      <c r="D29" s="3"/>
      <c r="E29" s="3"/>
      <c r="F29" s="3"/>
      <c r="G29" s="3"/>
      <c r="H29" s="3"/>
      <c r="I29" s="3"/>
      <c r="J29" s="3"/>
      <c r="K29" s="42"/>
      <c r="L29" s="48"/>
      <c r="M29" s="48"/>
      <c r="N29" s="48"/>
      <c r="O29" s="49"/>
      <c r="P29" s="49"/>
      <c r="Q29" s="42"/>
      <c r="R29" s="3"/>
      <c r="S29" s="3"/>
      <c r="T29" s="3"/>
      <c r="U29" s="3"/>
      <c r="V29" s="3"/>
      <c r="W29" s="3"/>
      <c r="X29" s="3"/>
      <c r="Y29" s="3"/>
      <c r="Z29" s="3"/>
      <c r="AA29" s="3"/>
      <c r="AB29" s="3"/>
      <c r="AC29" s="3"/>
      <c r="AD29" s="3"/>
      <c r="AE29" s="3"/>
      <c r="AF29" s="3"/>
      <c r="AG29" s="3"/>
      <c r="AH29" s="3"/>
      <c r="AI29" s="3"/>
      <c r="AJ29" s="3"/>
      <c r="AK29" s="3"/>
      <c r="AL29" s="3"/>
    </row>
    <row r="30" spans="1:38" ht="15">
      <c r="A30" s="3"/>
      <c r="B30" s="3"/>
      <c r="C30" s="3"/>
      <c r="D30" s="3"/>
      <c r="E30" s="3"/>
      <c r="F30" s="3"/>
      <c r="G30" s="3"/>
      <c r="H30" s="3"/>
      <c r="I30" s="3"/>
      <c r="J30" s="3"/>
      <c r="K30" s="42"/>
      <c r="L30" s="50"/>
      <c r="M30" s="48"/>
      <c r="N30" s="48"/>
      <c r="O30" s="49"/>
      <c r="P30" s="51"/>
      <c r="Q30" s="42"/>
      <c r="R30" s="3"/>
      <c r="S30" s="3"/>
      <c r="T30" s="3"/>
      <c r="U30" s="3"/>
      <c r="V30" s="3"/>
      <c r="W30" s="3"/>
      <c r="X30" s="3"/>
      <c r="Y30" s="3"/>
      <c r="Z30" s="3"/>
      <c r="AA30" s="3"/>
      <c r="AB30" s="3"/>
      <c r="AC30" s="3"/>
      <c r="AD30" s="3"/>
      <c r="AE30" s="3"/>
      <c r="AF30" s="3"/>
      <c r="AG30" s="3"/>
      <c r="AH30" s="3"/>
      <c r="AI30" s="3"/>
      <c r="AJ30" s="3"/>
      <c r="AK30" s="3"/>
      <c r="AL30" s="3"/>
    </row>
    <row r="31" spans="1:38" ht="15">
      <c r="A31" s="3"/>
      <c r="B31" s="3"/>
      <c r="C31" s="3"/>
      <c r="D31" s="3"/>
      <c r="E31" s="3"/>
      <c r="F31" s="3"/>
      <c r="G31" s="3"/>
      <c r="H31" s="3"/>
      <c r="I31" s="3"/>
      <c r="J31" s="3"/>
      <c r="K31" s="42"/>
      <c r="L31" s="48"/>
      <c r="M31" s="48"/>
      <c r="N31" s="48"/>
      <c r="O31" s="49"/>
      <c r="P31" s="49"/>
      <c r="Q31" s="42"/>
      <c r="R31" s="3"/>
      <c r="S31" s="3"/>
      <c r="T31" s="3"/>
      <c r="U31" s="3"/>
      <c r="V31" s="3"/>
      <c r="W31" s="3"/>
      <c r="X31" s="3"/>
      <c r="Y31" s="3"/>
      <c r="Z31" s="3"/>
      <c r="AA31" s="3"/>
      <c r="AB31" s="3"/>
      <c r="AC31" s="3"/>
      <c r="AD31" s="3"/>
      <c r="AE31" s="3"/>
      <c r="AF31" s="3"/>
      <c r="AG31" s="3"/>
      <c r="AH31" s="3"/>
      <c r="AI31" s="3"/>
      <c r="AJ31" s="3"/>
      <c r="AK31" s="3"/>
      <c r="AL31" s="3"/>
    </row>
    <row r="32" spans="1:38" ht="15">
      <c r="A32" s="3"/>
      <c r="B32" s="3"/>
      <c r="C32" s="3"/>
      <c r="D32" s="3"/>
      <c r="E32" s="3"/>
      <c r="F32" s="3"/>
      <c r="G32" s="3"/>
      <c r="H32" s="3"/>
      <c r="I32" s="3"/>
      <c r="J32" s="3"/>
      <c r="K32" s="42"/>
      <c r="L32" s="48"/>
      <c r="M32" s="48"/>
      <c r="N32" s="48"/>
      <c r="O32" s="49"/>
      <c r="P32" s="49"/>
      <c r="Q32" s="42"/>
      <c r="R32" s="3"/>
      <c r="S32" s="3"/>
      <c r="T32" s="3"/>
      <c r="U32" s="3"/>
      <c r="V32" s="3"/>
      <c r="W32" s="3"/>
      <c r="X32" s="3"/>
      <c r="Y32" s="3"/>
      <c r="Z32" s="3"/>
      <c r="AA32" s="3"/>
      <c r="AB32" s="3"/>
      <c r="AC32" s="3"/>
      <c r="AD32" s="3"/>
      <c r="AE32" s="3"/>
      <c r="AF32" s="3"/>
      <c r="AG32" s="3"/>
      <c r="AH32" s="3"/>
      <c r="AI32" s="3"/>
      <c r="AJ32" s="3"/>
      <c r="AK32" s="3"/>
      <c r="AL32" s="3"/>
    </row>
    <row r="33" spans="1:38" ht="15">
      <c r="A33" s="3"/>
      <c r="B33" s="3"/>
      <c r="C33" s="3"/>
      <c r="D33" s="3"/>
      <c r="E33" s="3"/>
      <c r="F33" s="3"/>
      <c r="G33" s="3"/>
      <c r="H33" s="3"/>
      <c r="I33" s="3"/>
      <c r="J33" s="3"/>
      <c r="K33" s="42"/>
      <c r="L33" s="48"/>
      <c r="M33" s="48"/>
      <c r="N33" s="48"/>
      <c r="O33" s="49"/>
      <c r="P33" s="49"/>
      <c r="Q33" s="42"/>
      <c r="R33" s="3"/>
      <c r="S33" s="3"/>
      <c r="T33" s="3"/>
      <c r="U33" s="3"/>
      <c r="V33" s="3"/>
      <c r="W33" s="3"/>
      <c r="X33" s="3"/>
      <c r="Y33" s="3"/>
      <c r="Z33" s="3"/>
      <c r="AA33" s="3"/>
      <c r="AB33" s="3"/>
      <c r="AC33" s="3"/>
      <c r="AD33" s="3"/>
      <c r="AE33" s="3"/>
      <c r="AF33" s="3"/>
      <c r="AG33" s="3"/>
      <c r="AH33" s="3"/>
      <c r="AI33" s="3"/>
      <c r="AJ33" s="3"/>
      <c r="AK33" s="3"/>
      <c r="AL33" s="3"/>
    </row>
    <row r="34" spans="1:38" ht="15">
      <c r="A34" s="3"/>
      <c r="B34" s="3"/>
      <c r="C34" s="3"/>
      <c r="D34" s="3"/>
      <c r="E34" s="3"/>
      <c r="F34" s="3"/>
      <c r="G34" s="3"/>
      <c r="H34" s="3"/>
      <c r="I34" s="3"/>
      <c r="J34" s="3"/>
      <c r="K34" s="42"/>
      <c r="L34" s="48"/>
      <c r="M34" s="48"/>
      <c r="N34" s="48"/>
      <c r="O34" s="49"/>
      <c r="P34" s="49"/>
      <c r="Q34" s="42"/>
      <c r="R34" s="3"/>
      <c r="S34" s="3"/>
      <c r="T34" s="3"/>
      <c r="U34" s="3"/>
      <c r="V34" s="3"/>
      <c r="W34" s="3"/>
      <c r="X34" s="3"/>
      <c r="Y34" s="3"/>
      <c r="Z34" s="3"/>
      <c r="AA34" s="3"/>
      <c r="AB34" s="3"/>
      <c r="AC34" s="3"/>
      <c r="AD34" s="3"/>
      <c r="AE34" s="3"/>
      <c r="AF34" s="3"/>
      <c r="AG34" s="3"/>
      <c r="AH34" s="3"/>
      <c r="AI34" s="3"/>
      <c r="AJ34" s="3"/>
      <c r="AK34" s="3"/>
      <c r="AL34" s="3"/>
    </row>
    <row r="35" spans="1:38" ht="15">
      <c r="A35" s="3"/>
      <c r="B35" s="3"/>
      <c r="C35" s="3"/>
      <c r="D35" s="3"/>
      <c r="E35" s="3"/>
      <c r="F35" s="3"/>
      <c r="G35" s="3"/>
      <c r="H35" s="3"/>
      <c r="I35" s="3"/>
      <c r="J35" s="3"/>
      <c r="K35" s="42"/>
      <c r="L35" s="48"/>
      <c r="M35" s="48"/>
      <c r="N35" s="48"/>
      <c r="O35" s="49"/>
      <c r="P35" s="49"/>
      <c r="Q35" s="42"/>
      <c r="R35" s="3"/>
      <c r="S35" s="3"/>
      <c r="T35" s="3"/>
      <c r="U35" s="3"/>
      <c r="V35" s="3"/>
      <c r="W35" s="3"/>
      <c r="X35" s="3"/>
      <c r="Y35" s="3"/>
      <c r="Z35" s="3"/>
      <c r="AA35" s="3"/>
      <c r="AB35" s="3"/>
      <c r="AC35" s="3"/>
      <c r="AD35" s="3"/>
      <c r="AE35" s="3"/>
      <c r="AF35" s="3"/>
      <c r="AG35" s="3"/>
      <c r="AH35" s="3"/>
      <c r="AI35" s="3"/>
      <c r="AJ35" s="3"/>
      <c r="AK35" s="3"/>
      <c r="AL35" s="3"/>
    </row>
    <row r="36" spans="1:38" ht="15">
      <c r="A36" s="3"/>
      <c r="B36" s="3"/>
      <c r="C36" s="3"/>
      <c r="D36" s="3"/>
      <c r="E36" s="3"/>
      <c r="F36" s="3"/>
      <c r="G36" s="3"/>
      <c r="H36" s="3"/>
      <c r="I36" s="3"/>
      <c r="J36" s="3"/>
      <c r="K36" s="42"/>
      <c r="L36" s="48"/>
      <c r="M36" s="48"/>
      <c r="N36" s="48"/>
      <c r="O36" s="49"/>
      <c r="P36" s="49"/>
      <c r="Q36" s="42"/>
      <c r="R36" s="3"/>
      <c r="S36" s="3"/>
      <c r="T36" s="3"/>
      <c r="U36" s="3"/>
      <c r="V36" s="3"/>
      <c r="W36" s="3"/>
      <c r="X36" s="3"/>
      <c r="Y36" s="3"/>
      <c r="Z36" s="3"/>
      <c r="AA36" s="3"/>
      <c r="AB36" s="3"/>
      <c r="AC36" s="3"/>
      <c r="AD36" s="3"/>
      <c r="AE36" s="3"/>
      <c r="AF36" s="3"/>
      <c r="AG36" s="3"/>
      <c r="AH36" s="3"/>
      <c r="AI36" s="3"/>
      <c r="AJ36" s="3"/>
      <c r="AK36" s="3"/>
      <c r="AL36" s="3"/>
    </row>
    <row r="37" spans="1:38" ht="15">
      <c r="A37" s="3"/>
      <c r="B37" s="3"/>
      <c r="C37" s="3"/>
      <c r="D37" s="3"/>
      <c r="E37" s="3"/>
      <c r="F37" s="3"/>
      <c r="G37" s="3"/>
      <c r="H37" s="3"/>
      <c r="I37" s="3"/>
      <c r="J37" s="3"/>
      <c r="K37" s="42"/>
      <c r="L37" s="48"/>
      <c r="M37" s="48"/>
      <c r="N37" s="48"/>
      <c r="O37" s="49"/>
      <c r="P37" s="49"/>
      <c r="Q37" s="42"/>
      <c r="R37" s="3"/>
      <c r="S37" s="3"/>
      <c r="T37" s="3"/>
      <c r="U37" s="3"/>
      <c r="V37" s="3"/>
      <c r="W37" s="3"/>
      <c r="X37" s="3"/>
      <c r="Y37" s="3"/>
      <c r="Z37" s="3"/>
      <c r="AA37" s="3"/>
      <c r="AB37" s="3"/>
      <c r="AC37" s="3"/>
      <c r="AD37" s="3"/>
      <c r="AE37" s="3"/>
      <c r="AF37" s="3"/>
      <c r="AG37" s="3"/>
      <c r="AH37" s="3"/>
      <c r="AI37" s="3"/>
      <c r="AJ37" s="3"/>
      <c r="AK37" s="3"/>
      <c r="AL37" s="3"/>
    </row>
    <row r="38" spans="1:38" ht="15">
      <c r="A38" s="3"/>
      <c r="B38" s="3"/>
      <c r="C38" s="3"/>
      <c r="D38" s="3"/>
      <c r="E38" s="3"/>
      <c r="F38" s="3"/>
      <c r="G38" s="3"/>
      <c r="H38" s="3"/>
      <c r="I38" s="3"/>
      <c r="J38" s="3"/>
      <c r="K38" s="42"/>
      <c r="L38" s="48"/>
      <c r="M38" s="48"/>
      <c r="N38" s="48"/>
      <c r="O38" s="49"/>
      <c r="P38" s="49"/>
      <c r="Q38" s="42"/>
      <c r="R38" s="3"/>
      <c r="S38" s="3"/>
      <c r="T38" s="3"/>
      <c r="U38" s="3"/>
      <c r="V38" s="3"/>
      <c r="W38" s="3"/>
      <c r="X38" s="3"/>
      <c r="Y38" s="3"/>
      <c r="Z38" s="3"/>
      <c r="AA38" s="3"/>
      <c r="AB38" s="3"/>
      <c r="AC38" s="3"/>
      <c r="AD38" s="3"/>
      <c r="AE38" s="3"/>
      <c r="AF38" s="3"/>
      <c r="AG38" s="3"/>
      <c r="AH38" s="3"/>
      <c r="AI38" s="3"/>
      <c r="AJ38" s="3"/>
      <c r="AK38" s="3"/>
      <c r="AL38" s="3"/>
    </row>
    <row r="39" spans="1:38" ht="15">
      <c r="A39" s="3"/>
      <c r="B39" s="3"/>
      <c r="C39" s="3"/>
      <c r="D39" s="3"/>
      <c r="E39" s="3"/>
      <c r="F39" s="3"/>
      <c r="G39" s="3"/>
      <c r="H39" s="3"/>
      <c r="I39" s="3"/>
      <c r="J39" s="3"/>
      <c r="K39" s="42"/>
      <c r="L39" s="48"/>
      <c r="M39" s="48"/>
      <c r="N39" s="48"/>
      <c r="O39" s="49"/>
      <c r="P39" s="49"/>
      <c r="Q39" s="42"/>
      <c r="R39" s="3"/>
      <c r="S39" s="3"/>
      <c r="T39" s="3"/>
      <c r="U39" s="3"/>
      <c r="V39" s="3"/>
      <c r="W39" s="3"/>
      <c r="X39" s="3"/>
      <c r="Y39" s="3"/>
      <c r="Z39" s="3"/>
      <c r="AA39" s="3"/>
      <c r="AB39" s="3"/>
      <c r="AC39" s="3"/>
      <c r="AD39" s="3"/>
      <c r="AE39" s="3"/>
      <c r="AF39" s="3"/>
      <c r="AG39" s="3"/>
      <c r="AH39" s="3"/>
      <c r="AI39" s="3"/>
      <c r="AJ39" s="3"/>
      <c r="AK39" s="3"/>
      <c r="AL39" s="3"/>
    </row>
    <row r="40" spans="1:38" ht="15">
      <c r="A40" s="3"/>
      <c r="B40" s="3"/>
      <c r="C40" s="3"/>
      <c r="D40" s="3"/>
      <c r="E40" s="3"/>
      <c r="F40" s="3"/>
      <c r="G40" s="3"/>
      <c r="H40" s="3"/>
      <c r="I40" s="3"/>
      <c r="J40" s="3"/>
      <c r="K40" s="42"/>
      <c r="L40" s="48"/>
      <c r="M40" s="48"/>
      <c r="N40" s="48"/>
      <c r="O40" s="49"/>
      <c r="P40" s="49"/>
      <c r="Q40" s="42"/>
      <c r="R40" s="3"/>
      <c r="S40" s="3"/>
      <c r="T40" s="3"/>
      <c r="U40" s="3"/>
      <c r="V40" s="3"/>
      <c r="W40" s="3"/>
      <c r="X40" s="3"/>
      <c r="Y40" s="3"/>
      <c r="Z40" s="3"/>
      <c r="AA40" s="3"/>
      <c r="AB40" s="3"/>
      <c r="AC40" s="3"/>
      <c r="AD40" s="3"/>
      <c r="AE40" s="3"/>
      <c r="AF40" s="3"/>
      <c r="AG40" s="3"/>
      <c r="AH40" s="3"/>
      <c r="AI40" s="3"/>
      <c r="AJ40" s="3"/>
      <c r="AK40" s="3"/>
      <c r="AL40" s="3"/>
    </row>
    <row r="41" spans="1:38" ht="15">
      <c r="A41" s="3"/>
      <c r="B41" s="3"/>
      <c r="C41" s="3"/>
      <c r="D41" s="3"/>
      <c r="E41" s="3"/>
      <c r="F41" s="3"/>
      <c r="G41" s="3"/>
      <c r="H41" s="3"/>
      <c r="I41" s="3"/>
      <c r="J41" s="3"/>
      <c r="K41" s="42"/>
      <c r="L41" s="48"/>
      <c r="M41" s="48"/>
      <c r="N41" s="48"/>
      <c r="O41" s="49"/>
      <c r="P41" s="49"/>
      <c r="Q41" s="42"/>
      <c r="R41" s="3"/>
      <c r="S41" s="3"/>
      <c r="T41" s="3"/>
      <c r="U41" s="3"/>
      <c r="V41" s="3"/>
      <c r="W41" s="3"/>
      <c r="X41" s="3"/>
      <c r="Y41" s="3"/>
      <c r="Z41" s="3"/>
      <c r="AA41" s="3"/>
      <c r="AB41" s="3"/>
      <c r="AC41" s="3"/>
      <c r="AD41" s="3"/>
      <c r="AE41" s="3"/>
      <c r="AF41" s="3"/>
      <c r="AG41" s="3"/>
      <c r="AH41" s="3"/>
      <c r="AI41" s="3"/>
      <c r="AJ41" s="3"/>
      <c r="AK41" s="3"/>
      <c r="AL41" s="3"/>
    </row>
    <row r="42" spans="1:38" ht="15">
      <c r="A42" s="3"/>
      <c r="B42" s="3"/>
      <c r="C42" s="3"/>
      <c r="D42" s="3"/>
      <c r="E42" s="3"/>
      <c r="F42" s="3"/>
      <c r="G42" s="3"/>
      <c r="H42" s="3"/>
      <c r="I42" s="3"/>
      <c r="J42" s="3"/>
      <c r="K42" s="42"/>
      <c r="L42" s="42"/>
      <c r="M42" s="42"/>
      <c r="N42" s="48"/>
      <c r="O42" s="49"/>
      <c r="P42" s="49"/>
      <c r="Q42" s="42"/>
      <c r="R42" s="3"/>
      <c r="S42" s="3"/>
      <c r="T42" s="3"/>
      <c r="U42" s="3"/>
      <c r="V42" s="3"/>
      <c r="W42" s="3"/>
      <c r="X42" s="3"/>
      <c r="Y42" s="3"/>
      <c r="Z42" s="3"/>
      <c r="AA42" s="3"/>
      <c r="AB42" s="3"/>
      <c r="AC42" s="3"/>
      <c r="AD42" s="3"/>
      <c r="AE42" s="3"/>
      <c r="AF42" s="3"/>
      <c r="AG42" s="3"/>
      <c r="AH42" s="3"/>
      <c r="AI42" s="3"/>
      <c r="AJ42" s="3"/>
      <c r="AK42" s="3"/>
      <c r="AL42" s="3"/>
    </row>
    <row r="43" spans="1:38" ht="329.25" customHeight="1">
      <c r="A43" s="3"/>
      <c r="B43" s="3"/>
      <c r="C43" s="3"/>
      <c r="D43" s="3"/>
      <c r="E43" s="3"/>
      <c r="F43" s="3"/>
      <c r="G43" s="3"/>
      <c r="H43" s="3"/>
      <c r="I43" s="3"/>
      <c r="J43" s="3"/>
      <c r="K43" s="42"/>
      <c r="L43" s="42"/>
      <c r="M43" s="42"/>
      <c r="N43" s="42"/>
      <c r="O43" s="42"/>
      <c r="P43" s="42"/>
      <c r="Q43" s="42"/>
      <c r="R43" s="3"/>
      <c r="S43" s="3"/>
      <c r="T43" s="3"/>
      <c r="U43" s="3"/>
      <c r="V43" s="3"/>
      <c r="W43" s="3"/>
      <c r="X43" s="3"/>
      <c r="Y43" s="3"/>
      <c r="Z43" s="3"/>
      <c r="AA43" s="3"/>
      <c r="AB43" s="3"/>
      <c r="AC43" s="3"/>
      <c r="AD43" s="3"/>
      <c r="AE43" s="3"/>
      <c r="AF43" s="3"/>
      <c r="AG43" s="3"/>
      <c r="AH43" s="3"/>
      <c r="AI43" s="3"/>
      <c r="AJ43" s="3"/>
      <c r="AK43" s="3"/>
      <c r="AL43" s="3"/>
    </row>
  </sheetData>
  <sheetProtection selectLockedCells="1"/>
  <mergeCells count="4">
    <mergeCell ref="B7:D19"/>
    <mergeCell ref="L25:N26"/>
    <mergeCell ref="O25:O26"/>
    <mergeCell ref="P25:P26"/>
  </mergeCells>
  <dataValidations count="3">
    <dataValidation type="list" allowBlank="1" showInputMessage="1" showErrorMessage="1" sqref="O25">
      <formula1>pays</formula1>
    </dataValidation>
    <dataValidation type="list" operator="equal" allowBlank="1" sqref="C3">
      <formula1>"1,2,3,4,5,6,7,8,9,10,11,12"</formula1>
    </dataValidation>
    <dataValidation type="list" operator="equal" allowBlank="1" sqref="C5">
      <formula1>"2017,2018,2019,2020,2021,2022,2023,2024,2025,2026,2027,2028,2029,2030,2031,2032,2033,2034,2035,2036,2037,2038,2039,2040,2041,2042,2043,2044,2045,2046,2047,2048,2049,2050"</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showZeros="0" zoomScaleNormal="100" workbookViewId="0">
      <selection activeCell="L3" sqref="L3"/>
    </sheetView>
  </sheetViews>
  <sheetFormatPr baseColWidth="10" defaultRowHeight="12.75"/>
  <cols>
    <col min="1" max="1" width="3.42578125" customWidth="1"/>
    <col min="2" max="2" width="13" style="109" customWidth="1"/>
    <col min="3" max="3" width="2.85546875" customWidth="1"/>
    <col min="4" max="4" width="3.42578125" customWidth="1"/>
    <col min="5" max="5" width="3.28515625" customWidth="1"/>
    <col min="6" max="6" width="5.7109375" customWidth="1"/>
    <col min="7" max="7" width="6.85546875" customWidth="1"/>
    <col min="8" max="8" width="7.85546875" customWidth="1"/>
    <col min="9" max="9" width="9.85546875" customWidth="1"/>
    <col min="10" max="10" width="10.7109375" customWidth="1"/>
    <col min="11" max="11" width="10.85546875" customWidth="1"/>
    <col min="12" max="12" width="9.28515625" style="1" customWidth="1"/>
    <col min="13" max="13" width="69.42578125" customWidth="1"/>
  </cols>
  <sheetData>
    <row r="1" spans="1:13" ht="13.5" thickBot="1"/>
    <row r="2" spans="1:13" ht="50.25" customHeight="1" thickBot="1">
      <c r="A2" s="66"/>
      <c r="B2" s="110"/>
      <c r="C2" s="62"/>
      <c r="D2" s="62"/>
      <c r="E2" s="68"/>
      <c r="F2" s="122" t="s">
        <v>1</v>
      </c>
      <c r="G2" s="123" t="s">
        <v>0</v>
      </c>
      <c r="H2" s="124" t="s">
        <v>59</v>
      </c>
      <c r="I2" s="117" t="s">
        <v>60</v>
      </c>
      <c r="J2" s="117" t="s">
        <v>61</v>
      </c>
      <c r="K2" s="117" t="s">
        <v>62</v>
      </c>
      <c r="L2" s="117" t="s">
        <v>63</v>
      </c>
      <c r="M2" s="65" t="s">
        <v>54</v>
      </c>
    </row>
    <row r="3" spans="1:13" ht="15">
      <c r="A3" s="66"/>
      <c r="B3" s="111" t="str">
        <f t="shared" ref="B3:B33" si="0">IFERROR(CHOOSE(DAY(D3),UPPER(TEXT(D3,"mmmm")),YEAR(D3)),"")</f>
        <v/>
      </c>
      <c r="C3" s="89" t="str">
        <f>IF(D3="","",UPPER(LEFT(TEXT(D3,"jjj"),1)))</f>
        <v>D</v>
      </c>
      <c r="D3" s="90">
        <f>DATE(DATA!$C$5,1,-5)</f>
        <v>44556</v>
      </c>
      <c r="E3" s="91" t="str">
        <f t="shared" ref="E3:E33" si="1">IF(D3="","",IF(WEEKDAY(D3,1)=5,INT((D3-DATE(YEAR(D3),1,1))/7+1),""))</f>
        <v/>
      </c>
      <c r="F3" s="92" t="s">
        <v>52</v>
      </c>
      <c r="G3" s="93" t="s">
        <v>53</v>
      </c>
      <c r="H3" s="94">
        <v>0.10416666666666667</v>
      </c>
      <c r="I3" s="96">
        <f>IFERROR(IF(F3="","",IF(VLOOKUP(F3,DATA!$H$3:$J$26,2,FALSE)&lt;VLOOKUP(G3,DATA!$H$3:$J$26,2,FALSE),VLOOKUP(G3,DATA!$H$3:$J$26,2,FALSE),VLOOKUP(F3,DATA!$H$3:$J$26,2,FALSE))),0)</f>
        <v>0.5</v>
      </c>
      <c r="J3" s="96">
        <f>IFERROR(IF(G3="","",IF(VLOOKUP(G3,DATA!$H$3:$J$26,3,FALSE)&gt;VLOOKUP(F3,DATA!$H$3:$J$26,3,FALSE),VLOOKUP(F3,DATA!$H$3:$J$26,3,FALSE),VLOOKUP(G3,DATA!$H$3:$J$26,3,FALSE))+H3),0)</f>
        <v>0.77083333333333326</v>
      </c>
      <c r="K3" s="96">
        <f>IFERROR((MIN(ABS(VLOOKUP(F3,DATA!$H$3:$J$26,3,FALSE)-VLOOKUP(G3,DATA!$H$3:$J$26,2,FALSE)),ABS(VLOOKUP(G3,DATA!$H$3:$J$26,3,FALSE)-VLOOKUP(F3,DATA!$H$3:$J$26,2,FALSE))))+H3,0)</f>
        <v>0.27083333333333331</v>
      </c>
      <c r="L3" s="97">
        <f>IF(COUNTIF(C3,"D"),SUM(K3:K3),0)</f>
        <v>0.27083333333333331</v>
      </c>
      <c r="M3" s="98" t="s">
        <v>56</v>
      </c>
    </row>
    <row r="4" spans="1:13" ht="15">
      <c r="A4" s="66"/>
      <c r="B4" s="112" t="str">
        <f t="shared" si="0"/>
        <v/>
      </c>
      <c r="C4" s="74" t="str">
        <f t="shared" ref="C4:C33" si="2">IF(D4="","",UPPER(LEFT(TEXT(D4,"jjj"),1)))</f>
        <v>L</v>
      </c>
      <c r="D4" s="75">
        <f t="shared" ref="D4:D33" si="3">D3+1</f>
        <v>44557</v>
      </c>
      <c r="E4" s="76" t="str">
        <f t="shared" si="1"/>
        <v/>
      </c>
      <c r="F4" s="71" t="s">
        <v>55</v>
      </c>
      <c r="G4" s="72" t="s">
        <v>55</v>
      </c>
      <c r="H4" s="73"/>
      <c r="I4" s="78">
        <f>IFERROR(IF(F4="","",IF(VLOOKUP(F4,DATA!$H$3:$J$26,2,FALSE)&lt;VLOOKUP(G4,DATA!$H$3:$J$26,2,FALSE),VLOOKUP(G4,DATA!$H$3:$J$26,2,FALSE),VLOOKUP(F4,DATA!$H$3:$J$26,2,FALSE))),0)</f>
        <v>0.2951388888888889</v>
      </c>
      <c r="J4" s="78">
        <f>IFERROR(IF(G4="","",IF(VLOOKUP(G4,DATA!$H$3:$J$26,3,FALSE)&gt;VLOOKUP(F4,DATA!$H$3:$J$26,3,FALSE),VLOOKUP(F4,DATA!$H$3:$J$26,3,FALSE),VLOOKUP(G4,DATA!$H$3:$J$26,3,FALSE))+H4),0)</f>
        <v>0.6875</v>
      </c>
      <c r="K4" s="78">
        <f>IFERROR((MIN(ABS(VLOOKUP(F4,DATA!$H$3:$J$26,3,FALSE)-VLOOKUP(G4,DATA!$H$3:$J$26,2,FALSE)),ABS(VLOOKUP(G4,DATA!$H$3:$J$26,3,FALSE)-VLOOKUP(F4,DATA!$H$3:$J$26,2,FALSE))))+H4,0)</f>
        <v>0.3923611111111111</v>
      </c>
      <c r="L4" s="79">
        <f>IF(COUNTIF(C4,"D"),SUM(K3:K4),0)</f>
        <v>0</v>
      </c>
      <c r="M4" s="80"/>
    </row>
    <row r="5" spans="1:13" ht="15">
      <c r="A5" s="66"/>
      <c r="B5" s="112" t="str">
        <f t="shared" si="0"/>
        <v/>
      </c>
      <c r="C5" s="74" t="str">
        <f t="shared" si="2"/>
        <v>M</v>
      </c>
      <c r="D5" s="75">
        <f t="shared" si="3"/>
        <v>44558</v>
      </c>
      <c r="E5" s="76" t="str">
        <f t="shared" si="1"/>
        <v/>
      </c>
      <c r="F5" s="71" t="s">
        <v>57</v>
      </c>
      <c r="G5" s="72" t="s">
        <v>55</v>
      </c>
      <c r="H5" s="73"/>
      <c r="I5" s="78">
        <f>IFERROR(IF(F5="","",IF(VLOOKUP(F5,DATA!$H$3:$J$26,2,FALSE)&lt;VLOOKUP(G5,DATA!$H$3:$J$26,2,FALSE),VLOOKUP(G5,DATA!$H$3:$J$26,2,FALSE),VLOOKUP(F5,DATA!$H$3:$J$26,2,FALSE))),0)</f>
        <v>0.50347222222222221</v>
      </c>
      <c r="J5" s="78">
        <f>IFERROR(IF(G5="","",IF(VLOOKUP(G5,DATA!$H$3:$J$26,3,FALSE)&gt;VLOOKUP(F5,DATA!$H$3:$J$26,3,FALSE),VLOOKUP(F5,DATA!$H$3:$J$26,3,FALSE),VLOOKUP(G5,DATA!$H$3:$J$26,3,FALSE))+H5),0)</f>
        <v>0.6875</v>
      </c>
      <c r="K5" s="78">
        <f>IFERROR((MIN(ABS(VLOOKUP(F5,DATA!$H$3:$J$26,3,FALSE)-VLOOKUP(G5,DATA!$H$3:$J$26,2,FALSE)),ABS(VLOOKUP(G5,DATA!$H$3:$J$26,3,FALSE)-VLOOKUP(F5,DATA!$H$3:$J$26,2,FALSE))))+H5,0)</f>
        <v>0.18402777777777779</v>
      </c>
      <c r="L5" s="79">
        <f>IF(COUNTIF(C5,"D"),SUM(K3:K5),0)</f>
        <v>0</v>
      </c>
      <c r="M5" s="80"/>
    </row>
    <row r="6" spans="1:13" ht="15">
      <c r="A6" s="66"/>
      <c r="B6" s="112" t="str">
        <f t="shared" si="0"/>
        <v/>
      </c>
      <c r="C6" s="74" t="str">
        <f t="shared" si="2"/>
        <v>M</v>
      </c>
      <c r="D6" s="75">
        <f t="shared" si="3"/>
        <v>44559</v>
      </c>
      <c r="E6" s="76" t="str">
        <f t="shared" si="1"/>
        <v/>
      </c>
      <c r="F6" s="71" t="s">
        <v>57</v>
      </c>
      <c r="G6" s="72" t="s">
        <v>58</v>
      </c>
      <c r="H6" s="73"/>
      <c r="I6" s="78">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IF(COUNTIF(C6,"D"),SUM(K3:K6),0)</f>
        <v>0</v>
      </c>
      <c r="M6" s="80"/>
    </row>
    <row r="7" spans="1:13" ht="15">
      <c r="A7" s="66"/>
      <c r="B7" s="112" t="str">
        <f t="shared" si="0"/>
        <v/>
      </c>
      <c r="C7" s="74" t="str">
        <f t="shared" si="2"/>
        <v>J</v>
      </c>
      <c r="D7" s="75">
        <f t="shared" si="3"/>
        <v>44560</v>
      </c>
      <c r="E7" s="76">
        <f t="shared" si="1"/>
        <v>52</v>
      </c>
      <c r="F7" s="71" t="s">
        <v>58</v>
      </c>
      <c r="G7" s="72" t="s">
        <v>57</v>
      </c>
      <c r="H7" s="73"/>
      <c r="I7" s="78">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IF(COUNTIF(C7,"D"),SUM(K3:K7),0)</f>
        <v>0</v>
      </c>
      <c r="M7" s="80"/>
    </row>
    <row r="8" spans="1:13" ht="15">
      <c r="A8" s="66"/>
      <c r="B8" s="112" t="str">
        <f t="shared" si="0"/>
        <v/>
      </c>
      <c r="C8" s="74" t="str">
        <f t="shared" si="2"/>
        <v>V</v>
      </c>
      <c r="D8" s="82">
        <f t="shared" si="3"/>
        <v>44561</v>
      </c>
      <c r="E8" s="83" t="str">
        <f t="shared" si="1"/>
        <v/>
      </c>
      <c r="F8" s="84"/>
      <c r="G8" s="72"/>
      <c r="H8" s="73"/>
      <c r="I8" s="78" t="str">
        <f>IFERROR(IF(F8="","",IF(VLOOKUP(F8,DATA!$H$3:$J$26,2,FALSE)&lt;VLOOKUP(G8,DATA!$H$3:$J$26,2,FALSE),VLOOKUP(G8,DATA!$H$3:$J$26,2,FALSE),VLOOKUP(F8,DATA!$H$3:$J$26,2,FALSE))),0)</f>
        <v/>
      </c>
      <c r="J8" s="78" t="str">
        <f>IFERROR(IF(G8="","",IF(VLOOKUP(G8,DATA!$H$3:$J$26,3,FALSE)&gt;VLOOKUP(F8,DATA!$H$3:$J$26,3,FALSE),VLOOKUP(F8,DATA!$H$3:$J$26,3,FALSE),VLOOKUP(G8,DATA!$H$3:$J$26,3,FALSE))+H8),0)</f>
        <v/>
      </c>
      <c r="K8" s="78">
        <f>IFERROR((MIN(ABS(VLOOKUP(F8,DATA!$H$3:$J$26,3,FALSE)-VLOOKUP(G8,DATA!$H$3:$J$26,2,FALSE)),ABS(VLOOKUP(G8,DATA!$H$3:$J$26,3,FALSE)-VLOOKUP(F8,DATA!$H$3:$J$26,2,FALSE))))+H8,0)</f>
        <v>0</v>
      </c>
      <c r="L8" s="79">
        <f>IF(COUNTIF(C8,"D"),SUM(K3:K8),0)</f>
        <v>0</v>
      </c>
      <c r="M8" s="80"/>
    </row>
    <row r="9" spans="1:13" ht="15">
      <c r="A9" s="66"/>
      <c r="B9" s="112" t="str">
        <f t="shared" si="0"/>
        <v>JANVIER</v>
      </c>
      <c r="C9" s="74" t="str">
        <f t="shared" si="2"/>
        <v>S</v>
      </c>
      <c r="D9" s="82">
        <f t="shared" si="3"/>
        <v>44562</v>
      </c>
      <c r="E9" s="83" t="str">
        <f t="shared" si="1"/>
        <v/>
      </c>
      <c r="F9" s="84"/>
      <c r="G9" s="72"/>
      <c r="H9" s="73"/>
      <c r="I9" s="78" t="str">
        <f>IFERROR(IF(F9="","",IF(VLOOKUP(F9,DATA!$H$3:$J$26,2,FALSE)&lt;VLOOKUP(G9,DATA!$H$3:$J$26,2,FALSE),VLOOKUP(G9,DATA!$H$3:$J$26,2,FALSE),VLOOKUP(F9,DATA!$H$3:$J$26,2,FALSE))),0)</f>
        <v/>
      </c>
      <c r="J9" s="78" t="str">
        <f>IFERROR(IF(G9="","",IF(VLOOKUP(G9,DATA!$H$3:$J$26,3,FALSE)&gt;VLOOKUP(F9,DATA!$H$3:$J$26,3,FALSE),VLOOKUP(F9,DATA!$H$3:$J$26,3,FALSE),VLOOKUP(G9,DATA!$H$3:$J$26,3,FALSE))+H9),0)</f>
        <v/>
      </c>
      <c r="K9" s="78">
        <f>IFERROR((MIN(ABS(VLOOKUP(F9,DATA!$H$3:$J$26,3,FALSE)-VLOOKUP(G9,DATA!$H$3:$J$26,2,FALSE)),ABS(VLOOKUP(G9,DATA!$H$3:$J$26,3,FALSE)-VLOOKUP(F9,DATA!$H$3:$J$26,2,FALSE))))+H9,0)</f>
        <v>0</v>
      </c>
      <c r="L9" s="79">
        <f>IF(COUNTIF(C9,"D"),SUM(K3:K9),0)</f>
        <v>0</v>
      </c>
      <c r="M9" s="80"/>
    </row>
    <row r="10" spans="1:13" ht="15">
      <c r="A10" s="66"/>
      <c r="B10" s="112">
        <f t="shared" si="0"/>
        <v>2022</v>
      </c>
      <c r="C10" s="74" t="str">
        <f t="shared" si="2"/>
        <v>D</v>
      </c>
      <c r="D10" s="82">
        <f t="shared" si="3"/>
        <v>44563</v>
      </c>
      <c r="E10" s="83" t="str">
        <f t="shared" si="1"/>
        <v/>
      </c>
      <c r="F10" s="84"/>
      <c r="G10" s="72"/>
      <c r="H10" s="73"/>
      <c r="I10" s="78"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0.86111111111111116</v>
      </c>
      <c r="M10" s="80"/>
    </row>
    <row r="11" spans="1:13" ht="15">
      <c r="A11" s="66"/>
      <c r="B11" s="112" t="str">
        <f t="shared" si="0"/>
        <v/>
      </c>
      <c r="C11" s="74" t="str">
        <f t="shared" si="2"/>
        <v>L</v>
      </c>
      <c r="D11" s="82">
        <f t="shared" si="3"/>
        <v>44564</v>
      </c>
      <c r="E11" s="83" t="str">
        <f t="shared" si="1"/>
        <v/>
      </c>
      <c r="F11" s="84"/>
      <c r="G11" s="72"/>
      <c r="H11" s="73"/>
      <c r="I11" s="78"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v>
      </c>
      <c r="M11" s="80"/>
    </row>
    <row r="12" spans="1:13" ht="15">
      <c r="A12" s="66"/>
      <c r="B12" s="112" t="str">
        <f t="shared" si="0"/>
        <v/>
      </c>
      <c r="C12" s="74" t="str">
        <f t="shared" si="2"/>
        <v>M</v>
      </c>
      <c r="D12" s="82">
        <f t="shared" si="3"/>
        <v>44565</v>
      </c>
      <c r="E12" s="83" t="str">
        <f t="shared" si="1"/>
        <v/>
      </c>
      <c r="F12" s="84"/>
      <c r="G12" s="72"/>
      <c r="H12" s="73"/>
      <c r="I12" s="78"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v>
      </c>
      <c r="M12" s="80"/>
    </row>
    <row r="13" spans="1:13" ht="15">
      <c r="A13" s="66"/>
      <c r="B13" s="112" t="str">
        <f t="shared" si="0"/>
        <v/>
      </c>
      <c r="C13" s="74" t="str">
        <f t="shared" si="2"/>
        <v>M</v>
      </c>
      <c r="D13" s="82">
        <f t="shared" si="3"/>
        <v>44566</v>
      </c>
      <c r="E13" s="83" t="str">
        <f t="shared" si="1"/>
        <v/>
      </c>
      <c r="F13" s="84" t="s">
        <v>55</v>
      </c>
      <c r="G13" s="72" t="s">
        <v>57</v>
      </c>
      <c r="H13" s="73"/>
      <c r="I13" s="78">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v>
      </c>
      <c r="M13" s="80"/>
    </row>
    <row r="14" spans="1:13" ht="15">
      <c r="A14" s="66"/>
      <c r="B14" s="112" t="str">
        <f t="shared" si="0"/>
        <v/>
      </c>
      <c r="C14" s="74" t="str">
        <f t="shared" si="2"/>
        <v>J</v>
      </c>
      <c r="D14" s="82">
        <f t="shared" si="3"/>
        <v>44567</v>
      </c>
      <c r="E14" s="83">
        <f t="shared" si="1"/>
        <v>1</v>
      </c>
      <c r="F14" s="84"/>
      <c r="G14" s="72"/>
      <c r="H14" s="73"/>
      <c r="I14" s="78" t="str">
        <f>IFERROR(IF(F14="","",IF(VLOOKUP(F14,DATA!$H$3:$J$26,2,FALSE)&lt;VLOOKUP(G14,DATA!$H$3:$J$26,2,FALSE),VLOOKUP(G14,DATA!$H$3:$J$26,2,FALSE),VLOOKUP(F14,DATA!$H$3:$J$26,2,FALSE))),0)</f>
        <v/>
      </c>
      <c r="J14" s="78" t="str">
        <f>IFERROR(IF(G14="","",IF(VLOOKUP(G14,DATA!$H$3:$J$26,3,FALSE)&gt;VLOOKUP(F14,DATA!$H$3:$J$26,3,FALSE),VLOOKUP(F14,DATA!$H$3:$J$26,3,FALSE),VLOOKUP(G14,DATA!$H$3:$J$26,3,FALSE))+H14),0)</f>
        <v/>
      </c>
      <c r="K14" s="78">
        <f>IFERROR((MIN(ABS(VLOOKUP(F14,DATA!$H$3:$J$26,3,FALSE)-VLOOKUP(G14,DATA!$H$3:$J$26,2,FALSE)),ABS(VLOOKUP(G14,DATA!$H$3:$J$26,3,FALSE)-VLOOKUP(F14,DATA!$H$3:$J$26,2,FALSE))))+H14,0)</f>
        <v>0</v>
      </c>
      <c r="L14" s="79">
        <f t="shared" si="4"/>
        <v>0</v>
      </c>
      <c r="M14" s="80"/>
    </row>
    <row r="15" spans="1:13" ht="15">
      <c r="A15" s="66"/>
      <c r="B15" s="112" t="str">
        <f t="shared" si="0"/>
        <v/>
      </c>
      <c r="C15" s="74" t="str">
        <f t="shared" si="2"/>
        <v>V</v>
      </c>
      <c r="D15" s="82">
        <f t="shared" si="3"/>
        <v>44568</v>
      </c>
      <c r="E15" s="83" t="str">
        <f t="shared" si="1"/>
        <v/>
      </c>
      <c r="F15" s="84"/>
      <c r="G15" s="72"/>
      <c r="H15" s="73"/>
      <c r="I15" s="78" t="str">
        <f>IFERROR(IF(F15="","",IF(VLOOKUP(F15,DATA!$H$3:$J$26,2,FALSE)&lt;VLOOKUP(G15,DATA!$H$3:$J$26,2,FALSE),VLOOKUP(G15,DATA!$H$3:$J$26,2,FALSE),VLOOKUP(F15,DATA!$H$3:$J$26,2,FALSE))),0)</f>
        <v/>
      </c>
      <c r="J15" s="78" t="str">
        <f>IFERROR(IF(G15="","",IF(VLOOKUP(G15,DATA!$H$3:$J$26,3,FALSE)&gt;VLOOKUP(F15,DATA!$H$3:$J$26,3,FALSE),VLOOKUP(F15,DATA!$H$3:$J$26,3,FALSE),VLOOKUP(G15,DATA!$H$3:$J$26,3,FALSE))+H15),0)</f>
        <v/>
      </c>
      <c r="K15" s="78">
        <f>IFERROR((MIN(ABS(VLOOKUP(F15,DATA!$H$3:$J$26,3,FALSE)-VLOOKUP(G15,DATA!$H$3:$J$26,2,FALSE)),ABS(VLOOKUP(G15,DATA!$H$3:$J$26,3,FALSE)-VLOOKUP(F15,DATA!$H$3:$J$26,2,FALSE))))+H15,0)</f>
        <v>0</v>
      </c>
      <c r="L15" s="79">
        <f t="shared" si="4"/>
        <v>0</v>
      </c>
      <c r="M15" s="80"/>
    </row>
    <row r="16" spans="1:13" ht="15">
      <c r="A16" s="66"/>
      <c r="B16" s="112" t="str">
        <f t="shared" si="0"/>
        <v/>
      </c>
      <c r="C16" s="74" t="str">
        <f t="shared" si="2"/>
        <v>S</v>
      </c>
      <c r="D16" s="82">
        <f t="shared" si="3"/>
        <v>44569</v>
      </c>
      <c r="E16" s="83" t="str">
        <f t="shared" si="1"/>
        <v/>
      </c>
      <c r="F16" s="84"/>
      <c r="G16" s="72"/>
      <c r="H16" s="73"/>
      <c r="I16" s="78" t="str">
        <f>IFERROR(IF(F16="","",IF(VLOOKUP(F16,DATA!$H$3:$J$26,2,FALSE)&lt;VLOOKUP(G16,DATA!$H$3:$J$26,2,FALSE),VLOOKUP(G16,DATA!$H$3:$J$26,2,FALSE),VLOOKUP(F16,DATA!$H$3:$J$26,2,FALSE))),0)</f>
        <v/>
      </c>
      <c r="J16" s="78" t="str">
        <f>IFERROR(IF(G16="","",IF(VLOOKUP(G16,DATA!$H$3:$J$26,3,FALSE)&gt;VLOOKUP(F16,DATA!$H$3:$J$26,3,FALSE),VLOOKUP(F16,DATA!$H$3:$J$26,3,FALSE),VLOOKUP(G16,DATA!$H$3:$J$26,3,FALSE))+H16),0)</f>
        <v/>
      </c>
      <c r="K16" s="78">
        <f>IFERROR((MIN(ABS(VLOOKUP(F16,DATA!$H$3:$J$26,3,FALSE)-VLOOKUP(G16,DATA!$H$3:$J$26,2,FALSE)),ABS(VLOOKUP(G16,DATA!$H$3:$J$26,3,FALSE)-VLOOKUP(F16,DATA!$H$3:$J$26,2,FALSE))))+H16,0)</f>
        <v>0</v>
      </c>
      <c r="L16" s="79">
        <f t="shared" si="4"/>
        <v>0</v>
      </c>
      <c r="M16" s="80"/>
    </row>
    <row r="17" spans="1:13" ht="15">
      <c r="A17" s="66"/>
      <c r="B17" s="112" t="str">
        <f t="shared" si="0"/>
        <v/>
      </c>
      <c r="C17" s="74" t="str">
        <f t="shared" si="2"/>
        <v>D</v>
      </c>
      <c r="D17" s="82">
        <f t="shared" si="3"/>
        <v>44570</v>
      </c>
      <c r="E17" s="83" t="str">
        <f t="shared" si="1"/>
        <v/>
      </c>
      <c r="F17" s="84" t="s">
        <v>55</v>
      </c>
      <c r="G17" s="72"/>
      <c r="H17" s="73"/>
      <c r="I17" s="78">
        <f>IFERROR(IF(F17="","",IF(VLOOKUP(F17,DATA!$H$3:$J$26,2,FALSE)&lt;VLOOKUP(G17,DATA!$H$3:$J$26,2,FALSE),VLOOKUP(G17,DATA!$H$3:$J$26,2,FALSE),VLOOKUP(F17,DATA!$H$3:$J$26,2,FALSE))),0)</f>
        <v>0</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0.18402777777777779</v>
      </c>
      <c r="M17" s="80"/>
    </row>
    <row r="18" spans="1:13" ht="15">
      <c r="A18" s="66"/>
      <c r="B18" s="112" t="str">
        <f t="shared" si="0"/>
        <v/>
      </c>
      <c r="C18" s="74" t="str">
        <f t="shared" si="2"/>
        <v>L</v>
      </c>
      <c r="D18" s="82">
        <f t="shared" si="3"/>
        <v>44571</v>
      </c>
      <c r="E18" s="83" t="str">
        <f t="shared" si="1"/>
        <v/>
      </c>
      <c r="F18" s="84"/>
      <c r="G18" s="72"/>
      <c r="H18" s="73"/>
      <c r="I18" s="78"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v>
      </c>
      <c r="M18" s="80"/>
    </row>
    <row r="19" spans="1:13" ht="15">
      <c r="A19" s="66"/>
      <c r="B19" s="112" t="str">
        <f t="shared" si="0"/>
        <v/>
      </c>
      <c r="C19" s="74" t="str">
        <f t="shared" si="2"/>
        <v>M</v>
      </c>
      <c r="D19" s="82">
        <f t="shared" si="3"/>
        <v>44572</v>
      </c>
      <c r="E19" s="83" t="str">
        <f t="shared" si="1"/>
        <v/>
      </c>
      <c r="F19" s="84"/>
      <c r="G19" s="72"/>
      <c r="H19" s="73"/>
      <c r="I19" s="78"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v>
      </c>
      <c r="M19" s="80"/>
    </row>
    <row r="20" spans="1:13" ht="15">
      <c r="A20" s="66"/>
      <c r="B20" s="112" t="str">
        <f t="shared" si="0"/>
        <v/>
      </c>
      <c r="C20" s="74" t="str">
        <f t="shared" si="2"/>
        <v>M</v>
      </c>
      <c r="D20" s="82">
        <f t="shared" si="3"/>
        <v>44573</v>
      </c>
      <c r="E20" s="83" t="str">
        <f t="shared" si="1"/>
        <v/>
      </c>
      <c r="F20" s="84"/>
      <c r="G20" s="72"/>
      <c r="H20" s="73"/>
      <c r="I20" s="78"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80"/>
    </row>
    <row r="21" spans="1:13" ht="15">
      <c r="A21" s="66"/>
      <c r="B21" s="112" t="str">
        <f t="shared" si="0"/>
        <v/>
      </c>
      <c r="C21" s="74" t="str">
        <f t="shared" si="2"/>
        <v>J</v>
      </c>
      <c r="D21" s="82">
        <f t="shared" si="3"/>
        <v>44574</v>
      </c>
      <c r="E21" s="83">
        <f t="shared" si="1"/>
        <v>2</v>
      </c>
      <c r="F21" s="84"/>
      <c r="G21" s="72"/>
      <c r="H21" s="73"/>
      <c r="I21" s="78"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80"/>
    </row>
    <row r="22" spans="1:13" ht="15">
      <c r="A22" s="66"/>
      <c r="B22" s="112" t="str">
        <f t="shared" si="0"/>
        <v/>
      </c>
      <c r="C22" s="74" t="str">
        <f t="shared" si="2"/>
        <v>V</v>
      </c>
      <c r="D22" s="82">
        <f t="shared" si="3"/>
        <v>44575</v>
      </c>
      <c r="E22" s="83" t="str">
        <f t="shared" si="1"/>
        <v/>
      </c>
      <c r="F22" s="84"/>
      <c r="G22" s="72"/>
      <c r="H22" s="73"/>
      <c r="I22" s="78" t="str">
        <f>IFERROR(IF(F22="","",IF(VLOOKUP(F22,DATA!$H$3:$J$26,2,FALSE)&lt;VLOOKUP(G22,DATA!$H$3:$J$26,2,FALSE),VLOOKUP(G22,DATA!$H$3:$J$26,2,FALSE),VLOOKUP(F22,DATA!$H$3:$J$26,2,FALSE))),0)</f>
        <v/>
      </c>
      <c r="J22" s="78" t="str">
        <f>IFERROR(IF(G22="","",IF(VLOOKUP(G22,DATA!$H$3:$J$26,3,FALSE)&gt;VLOOKUP(F22,DATA!$H$3:$J$26,3,FALSE),VLOOKUP(F22,DATA!$H$3:$J$26,3,FALSE),VLOOKUP(G22,DATA!$H$3:$J$26,3,FALSE))+H22),0)</f>
        <v/>
      </c>
      <c r="K22" s="78">
        <f>IFERROR((MIN(ABS(VLOOKUP(F22,DATA!$H$3:$J$26,3,FALSE)-VLOOKUP(G22,DATA!$H$3:$J$26,2,FALSE)),ABS(VLOOKUP(G22,DATA!$H$3:$J$26,3,FALSE)-VLOOKUP(F22,DATA!$H$3:$J$26,2,FALSE))))+H22,0)</f>
        <v>0</v>
      </c>
      <c r="L22" s="79">
        <f t="shared" si="4"/>
        <v>0</v>
      </c>
      <c r="M22" s="80"/>
    </row>
    <row r="23" spans="1:13" ht="15">
      <c r="A23" s="66"/>
      <c r="B23" s="112" t="str">
        <f t="shared" si="0"/>
        <v/>
      </c>
      <c r="C23" s="74" t="str">
        <f t="shared" si="2"/>
        <v>S</v>
      </c>
      <c r="D23" s="82">
        <f t="shared" si="3"/>
        <v>44576</v>
      </c>
      <c r="E23" s="83" t="str">
        <f t="shared" si="1"/>
        <v/>
      </c>
      <c r="F23" s="84"/>
      <c r="G23" s="72"/>
      <c r="H23" s="73"/>
      <c r="I23" s="78"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80"/>
    </row>
    <row r="24" spans="1:13" ht="15">
      <c r="A24" s="66"/>
      <c r="B24" s="112" t="str">
        <f t="shared" si="0"/>
        <v/>
      </c>
      <c r="C24" s="74" t="str">
        <f t="shared" si="2"/>
        <v>D</v>
      </c>
      <c r="D24" s="82">
        <f t="shared" si="3"/>
        <v>44577</v>
      </c>
      <c r="E24" s="83" t="str">
        <f t="shared" si="1"/>
        <v/>
      </c>
      <c r="F24" s="84"/>
      <c r="G24" s="72"/>
      <c r="H24" s="73"/>
      <c r="I24" s="78"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80"/>
    </row>
    <row r="25" spans="1:13" ht="15">
      <c r="A25" s="66"/>
      <c r="B25" s="112" t="str">
        <f t="shared" si="0"/>
        <v/>
      </c>
      <c r="C25" s="74" t="str">
        <f t="shared" si="2"/>
        <v>L</v>
      </c>
      <c r="D25" s="82">
        <f t="shared" si="3"/>
        <v>44578</v>
      </c>
      <c r="E25" s="83" t="str">
        <f t="shared" si="1"/>
        <v/>
      </c>
      <c r="F25" s="84"/>
      <c r="G25" s="72"/>
      <c r="H25" s="73"/>
      <c r="I25" s="78"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80"/>
    </row>
    <row r="26" spans="1:13" ht="15">
      <c r="A26" s="66"/>
      <c r="B26" s="112" t="str">
        <f t="shared" si="0"/>
        <v/>
      </c>
      <c r="C26" s="74" t="str">
        <f t="shared" si="2"/>
        <v>M</v>
      </c>
      <c r="D26" s="82">
        <f t="shared" si="3"/>
        <v>44579</v>
      </c>
      <c r="E26" s="83" t="str">
        <f t="shared" si="1"/>
        <v/>
      </c>
      <c r="F26" s="84"/>
      <c r="G26" s="72"/>
      <c r="H26" s="73"/>
      <c r="I26" s="78"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80"/>
    </row>
    <row r="27" spans="1:13" ht="15">
      <c r="A27" s="66"/>
      <c r="B27" s="112" t="str">
        <f t="shared" si="0"/>
        <v/>
      </c>
      <c r="C27" s="74" t="str">
        <f t="shared" si="2"/>
        <v>M</v>
      </c>
      <c r="D27" s="82">
        <f t="shared" si="3"/>
        <v>44580</v>
      </c>
      <c r="E27" s="83" t="str">
        <f t="shared" si="1"/>
        <v/>
      </c>
      <c r="F27" s="84"/>
      <c r="G27" s="72"/>
      <c r="H27" s="73"/>
      <c r="I27" s="78"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80"/>
    </row>
    <row r="28" spans="1:13" ht="15">
      <c r="A28" s="66"/>
      <c r="B28" s="112" t="str">
        <f t="shared" si="0"/>
        <v/>
      </c>
      <c r="C28" s="74" t="str">
        <f t="shared" si="2"/>
        <v>J</v>
      </c>
      <c r="D28" s="82">
        <f t="shared" si="3"/>
        <v>44581</v>
      </c>
      <c r="E28" s="83">
        <f t="shared" si="1"/>
        <v>3</v>
      </c>
      <c r="F28" s="84"/>
      <c r="G28" s="72"/>
      <c r="H28" s="73"/>
      <c r="I28" s="78"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v>
      </c>
      <c r="M28" s="80"/>
    </row>
    <row r="29" spans="1:13" ht="15">
      <c r="A29" s="66"/>
      <c r="B29" s="112" t="str">
        <f t="shared" si="0"/>
        <v/>
      </c>
      <c r="C29" s="74" t="str">
        <f t="shared" si="2"/>
        <v>V</v>
      </c>
      <c r="D29" s="82">
        <f t="shared" si="3"/>
        <v>44582</v>
      </c>
      <c r="E29" s="83" t="str">
        <f t="shared" si="1"/>
        <v/>
      </c>
      <c r="F29" s="84"/>
      <c r="G29" s="72"/>
      <c r="H29" s="73"/>
      <c r="I29" s="78"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80"/>
    </row>
    <row r="30" spans="1:13" ht="15">
      <c r="A30" s="66"/>
      <c r="B30" s="112" t="str">
        <f t="shared" si="0"/>
        <v/>
      </c>
      <c r="C30" s="74" t="str">
        <f t="shared" si="2"/>
        <v>S</v>
      </c>
      <c r="D30" s="82">
        <f t="shared" si="3"/>
        <v>44583</v>
      </c>
      <c r="E30" s="83" t="str">
        <f t="shared" si="1"/>
        <v/>
      </c>
      <c r="F30" s="84"/>
      <c r="G30" s="72"/>
      <c r="H30" s="73"/>
      <c r="I30" s="78" t="str">
        <f>IFERROR(IF(F30="","",IF(VLOOKUP(F30,DATA!$H$3:$J$26,2,FALSE)&lt;VLOOKUP(G30,DATA!$H$3:$J$26,2,FALSE),VLOOKUP(G30,DATA!$H$3:$J$26,2,FALSE),VLOOKUP(F30,DATA!$H$3:$J$26,2,FALSE))),0)</f>
        <v/>
      </c>
      <c r="J30" s="78" t="str">
        <f>IFERROR(IF(G30="","",IF(VLOOKUP(G30,DATA!$H$3:$J$26,3,FALSE)&gt;VLOOKUP(F30,DATA!$H$3:$J$26,3,FALSE),VLOOKUP(F30,DATA!$H$3:$J$26,3,FALSE),VLOOKUP(G30,DATA!$H$3:$J$26,3,FALSE))+H30),0)</f>
        <v/>
      </c>
      <c r="K30" s="78">
        <f>IFERROR((MIN(ABS(VLOOKUP(F30,DATA!$H$3:$J$26,3,FALSE)-VLOOKUP(G30,DATA!$H$3:$J$26,2,FALSE)),ABS(VLOOKUP(G30,DATA!$H$3:$J$26,3,FALSE)-VLOOKUP(F30,DATA!$H$3:$J$26,2,FALSE))))+H30,0)</f>
        <v>0</v>
      </c>
      <c r="L30" s="79">
        <f t="shared" si="4"/>
        <v>0</v>
      </c>
      <c r="M30" s="80"/>
    </row>
    <row r="31" spans="1:13" ht="15">
      <c r="A31" s="66"/>
      <c r="B31" s="112" t="str">
        <f t="shared" si="0"/>
        <v/>
      </c>
      <c r="C31" s="74" t="str">
        <f t="shared" si="2"/>
        <v>D</v>
      </c>
      <c r="D31" s="82">
        <f t="shared" si="3"/>
        <v>44584</v>
      </c>
      <c r="E31" s="83" t="str">
        <f t="shared" si="1"/>
        <v/>
      </c>
      <c r="F31" s="84"/>
      <c r="G31" s="72"/>
      <c r="H31" s="73"/>
      <c r="I31" s="78" t="str">
        <f>IFERROR(IF(F31="","",IF(VLOOKUP(F31,DATA!$H$3:$J$26,2,FALSE)&lt;VLOOKUP(G31,DATA!$H$3:$J$26,2,FALSE),VLOOKUP(G31,DATA!$H$3:$J$26,2,FALSE),VLOOKUP(F31,DATA!$H$3:$J$26,2,FALSE))),0)</f>
        <v/>
      </c>
      <c r="J31" s="78" t="str">
        <f>IFERROR(IF(G31="","",IF(VLOOKUP(G31,DATA!$H$3:$J$26,3,FALSE)&gt;VLOOKUP(F31,DATA!$H$3:$J$26,3,FALSE),VLOOKUP(F31,DATA!$H$3:$J$26,3,FALSE),VLOOKUP(G31,DATA!$H$3:$J$26,3,FALSE))+H31),0)</f>
        <v/>
      </c>
      <c r="K31" s="78">
        <f>IFERROR((MIN(ABS(VLOOKUP(F31,DATA!$H$3:$J$26,3,FALSE)-VLOOKUP(G31,DATA!$H$3:$J$26,2,FALSE)),ABS(VLOOKUP(G31,DATA!$H$3:$J$26,3,FALSE)-VLOOKUP(F31,DATA!$H$3:$J$26,2,FALSE))))+H31,0)</f>
        <v>0</v>
      </c>
      <c r="L31" s="79">
        <f t="shared" si="4"/>
        <v>0</v>
      </c>
      <c r="M31" s="80"/>
    </row>
    <row r="32" spans="1:13" ht="15">
      <c r="A32" s="66"/>
      <c r="B32" s="112" t="str">
        <f t="shared" si="0"/>
        <v/>
      </c>
      <c r="C32" s="74" t="str">
        <f t="shared" si="2"/>
        <v>L</v>
      </c>
      <c r="D32" s="82">
        <f t="shared" si="3"/>
        <v>44585</v>
      </c>
      <c r="E32" s="83" t="str">
        <f t="shared" si="1"/>
        <v/>
      </c>
      <c r="F32" s="84" t="s">
        <v>55</v>
      </c>
      <c r="G32" s="72" t="s">
        <v>57</v>
      </c>
      <c r="H32" s="73"/>
      <c r="I32" s="78">
        <f>IFERROR(IF(F32="","",IF(VLOOKUP(F32,DATA!$H$3:$J$26,2,FALSE)&lt;VLOOKUP(G32,DATA!$H$3:$J$26,2,FALSE),VLOOKUP(G32,DATA!$H$3:$J$26,2,FALSE),VLOOKUP(F32,DATA!$H$3:$J$26,2,FALSE))),0)</f>
        <v>0.50347222222222221</v>
      </c>
      <c r="J32" s="78">
        <f>IFERROR(IF(G32="","",IF(VLOOKUP(G32,DATA!$H$3:$J$26,3,FALSE)&gt;VLOOKUP(F32,DATA!$H$3:$J$26,3,FALSE),VLOOKUP(F32,DATA!$H$3:$J$26,3,FALSE),VLOOKUP(G32,DATA!$H$3:$J$26,3,FALSE))+H32),0)</f>
        <v>0.6875</v>
      </c>
      <c r="K32" s="78">
        <f>IFERROR((MIN(ABS(VLOOKUP(F32,DATA!$H$3:$J$26,3,FALSE)-VLOOKUP(G32,DATA!$H$3:$J$26,2,FALSE)),ABS(VLOOKUP(G32,DATA!$H$3:$J$26,3,FALSE)-VLOOKUP(F32,DATA!$H$3:$J$26,2,FALSE))))+H32,0)</f>
        <v>0.18402777777777779</v>
      </c>
      <c r="L32" s="79">
        <f>IF(COUNTIF(C32,"D"),SUM(K26:K32),0)</f>
        <v>0</v>
      </c>
      <c r="M32" s="80"/>
    </row>
    <row r="33" spans="1:13" ht="15.75" thickBot="1">
      <c r="A33" s="66"/>
      <c r="B33" s="113" t="str">
        <f t="shared" si="0"/>
        <v/>
      </c>
      <c r="C33" s="99" t="str">
        <f t="shared" si="2"/>
        <v>M</v>
      </c>
      <c r="D33" s="54">
        <f t="shared" si="3"/>
        <v>44586</v>
      </c>
      <c r="E33" s="55" t="str">
        <f t="shared" si="1"/>
        <v/>
      </c>
      <c r="F33" s="57"/>
      <c r="G33" s="56"/>
      <c r="H33" s="60"/>
      <c r="I33" s="106" t="str">
        <f>IFERROR(IF(F33="","",IF(VLOOKUP(F33,DATA!$H$3:$J$26,2,FALSE)&lt;VLOOKUP(G33,DATA!$H$3:$J$26,2,FALSE),VLOOKUP(G33,DATA!$H$3:$J$26,2,FALSE),VLOOKUP(F33,DATA!$H$3:$J$26,2,FALSE))),0)</f>
        <v/>
      </c>
      <c r="J33" s="106" t="str">
        <f>IFERROR(IF(G33="","",IF(VLOOKUP(G33,DATA!$H$3:$J$26,3,FALSE)&gt;VLOOKUP(F33,DATA!$H$3:$J$26,3,FALSE),VLOOKUP(F33,DATA!$H$3:$J$26,3,FALSE),VLOOKUP(G33,DATA!$H$3:$J$26,3,FALSE))+H33),0)</f>
        <v/>
      </c>
      <c r="K33" s="58">
        <f>IFERROR((MIN(ABS(VLOOKUP(F33,DATA!$H$3:$J$26,3,FALSE)-VLOOKUP(G33,DATA!$H$3:$J$26,2,FALSE)),ABS(VLOOKUP(G33,DATA!$H$3:$J$26,3,FALSE)-VLOOKUP(F33,DATA!$H$3:$J$26,2,FALSE))))+H33,0)</f>
        <v>0</v>
      </c>
      <c r="L33" s="59">
        <f>IF(COUNTIF(C33,"D"),SUM(K27:K33),0)</f>
        <v>0</v>
      </c>
      <c r="M33" s="61"/>
    </row>
    <row r="34" spans="1:13">
      <c r="A34" s="66"/>
      <c r="B34" s="52"/>
      <c r="C34" s="66"/>
      <c r="D34" s="66"/>
      <c r="E34" s="66"/>
      <c r="F34" s="66"/>
      <c r="G34" s="66"/>
      <c r="H34" s="66"/>
      <c r="I34" s="66"/>
      <c r="J34" s="66"/>
      <c r="K34" s="66"/>
      <c r="L34" s="66"/>
      <c r="M34" s="66"/>
    </row>
    <row r="35" spans="1:13" ht="15">
      <c r="B35" s="52"/>
      <c r="C35" s="66"/>
      <c r="D35" s="66"/>
      <c r="E35" s="66"/>
      <c r="F35" s="66"/>
      <c r="G35" s="66"/>
      <c r="H35" s="66"/>
      <c r="I35" s="66"/>
      <c r="J35" s="114" t="s">
        <v>64</v>
      </c>
      <c r="K35" s="115">
        <f>SUM(K3:K33)</f>
        <v>1.5</v>
      </c>
      <c r="L35" s="66"/>
      <c r="M35" s="66"/>
    </row>
    <row r="36" spans="1:13" ht="15">
      <c r="I36" s="1"/>
      <c r="J36" s="116" t="s">
        <v>65</v>
      </c>
      <c r="K36" s="121">
        <f>COUNTIF(K3:K33,"&gt;"&amp;0)</f>
        <v>7</v>
      </c>
    </row>
  </sheetData>
  <conditionalFormatting sqref="C3:M33">
    <cfRule type="expression" dxfId="25" priority="1">
      <formula>WEEKDAY($D3,2)&gt;5</formula>
    </cfRule>
    <cfRule type="expression" dxfId="24" priority="2">
      <formula>WEEKDAY($D3,2)&gt;6</formula>
    </cfRule>
  </conditionalFormatting>
  <pageMargins left="0.7" right="0.7" top="0.75" bottom="0.75" header="0.3" footer="0.3"/>
  <pageSetup paperSize="9"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U36"/>
  <sheetViews>
    <sheetView showZeros="0" tabSelected="1" zoomScaleNormal="100" workbookViewId="0">
      <selection activeCell="H31" sqref="H31"/>
    </sheetView>
  </sheetViews>
  <sheetFormatPr baseColWidth="10" defaultRowHeight="12.75"/>
  <cols>
    <col min="1" max="1" width="3.42578125" style="1" customWidth="1"/>
    <col min="2" max="2" width="13" style="1" customWidth="1"/>
    <col min="3" max="3" width="2.85546875" style="1" customWidth="1"/>
    <col min="4" max="4" width="3.42578125" style="1" customWidth="1"/>
    <col min="5" max="5" width="3.28515625" style="1" customWidth="1"/>
    <col min="6" max="6" width="5.7109375" style="1" customWidth="1"/>
    <col min="7" max="7" width="6.85546875" style="1" customWidth="1"/>
    <col min="8" max="8" width="7.85546875" style="1" customWidth="1"/>
    <col min="9" max="9" width="9.85546875" style="1" customWidth="1"/>
    <col min="10" max="10" width="10.7109375" style="1" customWidth="1"/>
    <col min="11" max="11" width="10.85546875" style="1" customWidth="1"/>
    <col min="12" max="12" width="9.28515625" style="1" customWidth="1"/>
    <col min="13" max="13" width="69.42578125" style="1" customWidth="1"/>
    <col min="14" max="16384" width="11.42578125" style="1"/>
  </cols>
  <sheetData>
    <row r="1" spans="1:21" ht="13.5" thickBot="1"/>
    <row r="2" spans="1:21" ht="50.25" customHeight="1" thickBot="1">
      <c r="A2" s="66"/>
      <c r="B2" s="67"/>
      <c r="C2" s="62"/>
      <c r="D2" s="62"/>
      <c r="E2" s="68"/>
      <c r="F2" s="122" t="s">
        <v>1</v>
      </c>
      <c r="G2" s="123" t="s">
        <v>0</v>
      </c>
      <c r="H2" s="124" t="s">
        <v>59</v>
      </c>
      <c r="I2" s="117" t="s">
        <v>60</v>
      </c>
      <c r="J2" s="117" t="s">
        <v>61</v>
      </c>
      <c r="K2" s="117" t="s">
        <v>62</v>
      </c>
      <c r="L2" s="117" t="s">
        <v>63</v>
      </c>
      <c r="M2" s="65" t="s">
        <v>54</v>
      </c>
    </row>
    <row r="3" spans="1:21" ht="15">
      <c r="A3" s="66"/>
      <c r="B3" s="112" t="str">
        <f t="shared" ref="B3:B33" si="0">IFERROR(CHOOSE(DAY(D3),UPPER(TEXT(D3,"mmmm")),YEAR(D3)),"")</f>
        <v/>
      </c>
      <c r="C3" s="74" t="str">
        <f t="shared" ref="C3:C33" si="1">IF(D3="","",UPPER(LEFT(TEXT(D3,"jjj"),1)))</f>
        <v>M</v>
      </c>
      <c r="D3" s="75">
        <f>DATE(DATA!$C$5,2,-5)</f>
        <v>44587</v>
      </c>
      <c r="E3" s="76" t="str">
        <f t="shared" ref="E3:E33" si="2">IF(D3="","",IF(WEEKDAY(D3,1)=5,INT((D3-DATE(YEAR(D3),1,1))/7+1),""))</f>
        <v/>
      </c>
      <c r="F3" s="92"/>
      <c r="G3" s="93"/>
      <c r="H3" s="94"/>
      <c r="I3" s="95" t="str">
        <f>IFERROR(IF(F3="","",IF(VLOOKUP(F3,DATA!$H$3:$J$26,2,FALSE)&lt;VLOOKUP(G3,DATA!$H$3:$J$26,2,FALSE),VLOOKUP(G3,DATA!$H$3:$J$26,2,FALSE),VLOOKUP(F3,DATA!$H$3:$J$26,2,FALSE))),0)</f>
        <v/>
      </c>
      <c r="J3" s="96" t="str">
        <f>IFERROR(IF(G3="","",IF(VLOOKUP(G3,DATA!$H$3:$J$26,3,FALSE)&gt;VLOOKUP(F3,DATA!$H$3:$J$26,3,FALSE),VLOOKUP(F3,DATA!$H$3:$J$26,3,FALSE),VLOOKUP(G3,DATA!$H$3:$J$26,3,FALSE))+H3),0)</f>
        <v/>
      </c>
      <c r="K3" s="96">
        <f>IFERROR((MIN(ABS(VLOOKUP(F3,DATA!$H$3:$J$26,3,FALSE)-VLOOKUP(G3,DATA!$H$3:$J$26,2,FALSE)),ABS(VLOOKUP(G3,DATA!$H$3:$J$26,3,FALSE)-VLOOKUP(F3,DATA!$H$3:$J$26,2,FALSE))))+H3,0)</f>
        <v>0</v>
      </c>
      <c r="L3" s="97">
        <f>IF(COUNTIF(C3,"D"),SUM(K3:K3,janv!K28:K33),0)</f>
        <v>0</v>
      </c>
      <c r="M3" s="126" t="s">
        <v>56</v>
      </c>
    </row>
    <row r="4" spans="1:21" ht="15">
      <c r="A4" s="66"/>
      <c r="B4" s="112" t="str">
        <f t="shared" si="0"/>
        <v/>
      </c>
      <c r="C4" s="74" t="str">
        <f t="shared" si="1"/>
        <v>J</v>
      </c>
      <c r="D4" s="75">
        <f t="shared" ref="D4:D33" si="3">D3+1</f>
        <v>44588</v>
      </c>
      <c r="E4" s="76">
        <f t="shared" si="2"/>
        <v>4</v>
      </c>
      <c r="F4" s="71"/>
      <c r="G4" s="72"/>
      <c r="H4" s="73"/>
      <c r="I4" s="77" t="str">
        <f>IFERROR(IF(F4="","",IF(VLOOKUP(F4,DATA!$H$3:$J$26,2,FALSE)&lt;VLOOKUP(G4,DATA!$H$3:$J$26,2,FALSE),VLOOKUP(G4,DATA!$H$3:$J$26,2,FALSE),VLOOKUP(F4,DATA!$H$3:$J$26,2,FALSE))),0)</f>
        <v/>
      </c>
      <c r="J4" s="78" t="str">
        <f>IFERROR(IF(G4="","",IF(VLOOKUP(G4,DATA!$H$3:$J$26,3,FALSE)&gt;VLOOKUP(F4,DATA!$H$3:$J$26,3,FALSE),VLOOKUP(F4,DATA!$H$3:$J$26,3,FALSE),VLOOKUP(G4,DATA!$H$3:$J$26,3,FALSE))+H4),0)</f>
        <v/>
      </c>
      <c r="K4" s="78">
        <f>IFERROR((MIN(ABS(VLOOKUP(F4,DATA!$H$3:$J$26,3,FALSE)-VLOOKUP(G4,DATA!$H$3:$J$26,2,FALSE)),ABS(VLOOKUP(G4,DATA!$H$3:$J$26,3,FALSE)-VLOOKUP(F4,DATA!$H$3:$J$26,2,FALSE))))+H4,0)</f>
        <v>0</v>
      </c>
      <c r="L4" s="79">
        <f>IF(COUNTIF(C4,"D"),SUM(K3:K4,janv!K29:K33),0)</f>
        <v>0</v>
      </c>
      <c r="M4" s="126"/>
    </row>
    <row r="5" spans="1:21" ht="15">
      <c r="A5" s="66"/>
      <c r="B5" s="112" t="str">
        <f t="shared" si="0"/>
        <v/>
      </c>
      <c r="C5" s="74" t="str">
        <f t="shared" si="1"/>
        <v>V</v>
      </c>
      <c r="D5" s="75">
        <f t="shared" si="3"/>
        <v>44589</v>
      </c>
      <c r="E5" s="76" t="str">
        <f t="shared" si="2"/>
        <v/>
      </c>
      <c r="F5" s="71"/>
      <c r="G5" s="72"/>
      <c r="H5" s="73"/>
      <c r="I5" s="77" t="str">
        <f>IFERROR(IF(F5="","",IF(VLOOKUP(F5,DATA!$H$3:$J$26,2,FALSE)&lt;VLOOKUP(G5,DATA!$H$3:$J$26,2,FALSE),VLOOKUP(G5,DATA!$H$3:$J$26,2,FALSE),VLOOKUP(F5,DATA!$H$3:$J$26,2,FALSE))),0)</f>
        <v/>
      </c>
      <c r="J5" s="78" t="str">
        <f>IFERROR(IF(G5="","",IF(VLOOKUP(G5,DATA!$H$3:$J$26,3,FALSE)&gt;VLOOKUP(F5,DATA!$H$3:$J$26,3,FALSE),VLOOKUP(F5,DATA!$H$3:$J$26,3,FALSE),VLOOKUP(G5,DATA!$H$3:$J$26,3,FALSE))+H5),0)</f>
        <v/>
      </c>
      <c r="K5" s="78">
        <f>IFERROR((MIN(ABS(VLOOKUP(F5,DATA!$H$3:$J$26,3,FALSE)-VLOOKUP(G5,DATA!$H$3:$J$26,2,FALSE)),ABS(VLOOKUP(G5,DATA!$H$3:$J$26,3,FALSE)-VLOOKUP(F5,DATA!$H$3:$J$26,2,FALSE))))+H5,0)</f>
        <v>0</v>
      </c>
      <c r="L5" s="79">
        <f>IF(COUNTIF(C5,"D"),SUM(K3:K5,janv!K30:K33),0)</f>
        <v>0</v>
      </c>
      <c r="M5" s="126"/>
    </row>
    <row r="6" spans="1:21" ht="15">
      <c r="A6" s="66"/>
      <c r="B6" s="112" t="str">
        <f t="shared" si="0"/>
        <v/>
      </c>
      <c r="C6" s="74" t="str">
        <f t="shared" si="1"/>
        <v>S</v>
      </c>
      <c r="D6" s="75">
        <f t="shared" si="3"/>
        <v>44590</v>
      </c>
      <c r="E6" s="76" t="str">
        <f t="shared" si="2"/>
        <v/>
      </c>
      <c r="F6" s="71" t="s">
        <v>57</v>
      </c>
      <c r="G6" s="72" t="s">
        <v>58</v>
      </c>
      <c r="H6" s="73"/>
      <c r="I6" s="77">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IF(COUNTIF(C6,"D"),SUM(K3:K6,janv!K31:K33),0)</f>
        <v>0</v>
      </c>
      <c r="M6" s="126"/>
      <c r="O6" s="118" t="s">
        <v>66</v>
      </c>
    </row>
    <row r="7" spans="1:21" ht="15">
      <c r="A7" s="66"/>
      <c r="B7" s="112" t="str">
        <f t="shared" si="0"/>
        <v/>
      </c>
      <c r="C7" s="74" t="str">
        <f t="shared" si="1"/>
        <v>D</v>
      </c>
      <c r="D7" s="75">
        <f t="shared" si="3"/>
        <v>44591</v>
      </c>
      <c r="E7" s="76" t="str">
        <f t="shared" si="2"/>
        <v/>
      </c>
      <c r="F7" s="71" t="s">
        <v>58</v>
      </c>
      <c r="G7" s="72" t="s">
        <v>57</v>
      </c>
      <c r="H7" s="73"/>
      <c r="I7" s="77">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IF(COUNTIF(C7,"D"),SUM(K3:K7,janv!K32:K33),0)</f>
        <v>0.46875000000000011</v>
      </c>
      <c r="M7" s="126"/>
      <c r="O7" s="118" t="s">
        <v>67</v>
      </c>
    </row>
    <row r="8" spans="1:21" ht="15">
      <c r="A8" s="66"/>
      <c r="B8" s="112" t="str">
        <f t="shared" si="0"/>
        <v/>
      </c>
      <c r="C8" s="81" t="str">
        <f t="shared" si="1"/>
        <v>L</v>
      </c>
      <c r="D8" s="82">
        <f t="shared" si="3"/>
        <v>44592</v>
      </c>
      <c r="E8" s="83" t="str">
        <f t="shared" si="2"/>
        <v/>
      </c>
      <c r="F8" s="84" t="s">
        <v>55</v>
      </c>
      <c r="G8" s="72"/>
      <c r="H8" s="73"/>
      <c r="I8" s="77">
        <f>IFERROR(IF(F8="","",IF(VLOOKUP(F8,DATA!$H$3:$J$26,2,FALSE)&lt;VLOOKUP(G8,DATA!$H$3:$J$26,2,FALSE),VLOOKUP(G8,DATA!$H$3:$J$26,2,FALSE),VLOOKUP(F8,DATA!$H$3:$J$26,2,FALSE))),0)</f>
        <v>0</v>
      </c>
      <c r="J8" s="78" t="str">
        <f>IFERROR(IF(G8="","",IF(VLOOKUP(G8,DATA!$H$3:$J$26,3,FALSE)&gt;VLOOKUP(F8,DATA!$H$3:$J$26,3,FALSE),VLOOKUP(F8,DATA!$H$3:$J$26,3,FALSE),VLOOKUP(G8,DATA!$H$3:$J$26,3,FALSE))+H8),0)</f>
        <v/>
      </c>
      <c r="K8" s="78">
        <f>IFERROR((MIN(ABS(VLOOKUP(F8,DATA!$H$3:$J$26,3,FALSE)-VLOOKUP(G8,DATA!$H$3:$J$26,2,FALSE)),ABS(VLOOKUP(G8,DATA!$H$3:$J$26,3,FALSE)-VLOOKUP(F8,DATA!$H$3:$J$26,2,FALSE))))+H8,0)</f>
        <v>0</v>
      </c>
      <c r="L8" s="79">
        <f>IF(COUNTIF(C8,"D"),SUM(K3:K8,janv!K33:K33),0)</f>
        <v>0</v>
      </c>
      <c r="M8" s="126"/>
      <c r="O8" s="118" t="s">
        <v>69</v>
      </c>
    </row>
    <row r="9" spans="1:21" ht="15">
      <c r="A9" s="66"/>
      <c r="B9" s="112" t="str">
        <f t="shared" si="0"/>
        <v>FÉVRIER</v>
      </c>
      <c r="C9" s="81" t="str">
        <f t="shared" si="1"/>
        <v>M</v>
      </c>
      <c r="D9" s="82">
        <f t="shared" si="3"/>
        <v>44593</v>
      </c>
      <c r="E9" s="83" t="str">
        <f t="shared" si="2"/>
        <v/>
      </c>
      <c r="F9" s="84"/>
      <c r="G9" s="72"/>
      <c r="H9" s="73"/>
      <c r="I9" s="77" t="str">
        <f>IFERROR(IF(F9="","",IF(VLOOKUP(F9,DATA!$H$3:$J$26,2,FALSE)&lt;VLOOKUP(G9,DATA!$H$3:$J$26,2,FALSE),VLOOKUP(G9,DATA!$H$3:$J$26,2,FALSE),VLOOKUP(F9,DATA!$H$3:$J$26,2,FALSE))),0)</f>
        <v/>
      </c>
      <c r="J9" s="78" t="str">
        <f>IFERROR(IF(G9="","",IF(VLOOKUP(G9,DATA!$H$3:$J$26,3,FALSE)&gt;VLOOKUP(F9,DATA!$H$3:$J$26,3,FALSE),VLOOKUP(F9,DATA!$H$3:$J$26,3,FALSE),VLOOKUP(G9,DATA!$H$3:$J$26,3,FALSE))+H9),0)</f>
        <v/>
      </c>
      <c r="K9" s="78">
        <f>IFERROR((MIN(ABS(VLOOKUP(F9,DATA!$H$3:$J$26,3,FALSE)-VLOOKUP(G9,DATA!$H$3:$J$26,2,FALSE)),ABS(VLOOKUP(G9,DATA!$H$3:$J$26,3,FALSE)-VLOOKUP(F9,DATA!$H$3:$J$26,2,FALSE))))+H9,0)</f>
        <v>0</v>
      </c>
      <c r="L9" s="79">
        <f>IF(COUNTIF(C9,"D"),SUM(K3:K9),0)</f>
        <v>0</v>
      </c>
      <c r="M9" s="126"/>
      <c r="O9" s="118" t="s">
        <v>70</v>
      </c>
    </row>
    <row r="10" spans="1:21" ht="15">
      <c r="A10" s="66"/>
      <c r="B10" s="112">
        <f t="shared" si="0"/>
        <v>2022</v>
      </c>
      <c r="C10" s="81" t="str">
        <f t="shared" si="1"/>
        <v>M</v>
      </c>
      <c r="D10" s="82">
        <f t="shared" si="3"/>
        <v>44594</v>
      </c>
      <c r="E10" s="83" t="str">
        <f t="shared" si="2"/>
        <v/>
      </c>
      <c r="F10" s="84"/>
      <c r="G10" s="72"/>
      <c r="H10" s="73"/>
      <c r="I10" s="77"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v>
      </c>
      <c r="M10" s="126"/>
      <c r="O10" s="118" t="s">
        <v>71</v>
      </c>
      <c r="U10" s="1" t="s">
        <v>72</v>
      </c>
    </row>
    <row r="11" spans="1:21" ht="15">
      <c r="A11" s="66"/>
      <c r="B11" s="112" t="str">
        <f t="shared" si="0"/>
        <v/>
      </c>
      <c r="C11" s="81" t="str">
        <f t="shared" si="1"/>
        <v>J</v>
      </c>
      <c r="D11" s="82">
        <f t="shared" si="3"/>
        <v>44595</v>
      </c>
      <c r="E11" s="83">
        <f t="shared" si="2"/>
        <v>5</v>
      </c>
      <c r="F11" s="84"/>
      <c r="G11" s="72"/>
      <c r="H11" s="73"/>
      <c r="I11" s="77"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v>
      </c>
      <c r="M11" s="126"/>
      <c r="O11" s="118" t="s">
        <v>73</v>
      </c>
    </row>
    <row r="12" spans="1:21" ht="15">
      <c r="A12" s="66"/>
      <c r="B12" s="112" t="str">
        <f t="shared" si="0"/>
        <v/>
      </c>
      <c r="C12" s="81" t="str">
        <f t="shared" si="1"/>
        <v>V</v>
      </c>
      <c r="D12" s="82">
        <f t="shared" si="3"/>
        <v>44596</v>
      </c>
      <c r="E12" s="83" t="str">
        <f t="shared" si="2"/>
        <v/>
      </c>
      <c r="F12" s="84"/>
      <c r="G12" s="72"/>
      <c r="H12" s="73"/>
      <c r="I12" s="77"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v>
      </c>
      <c r="M12" s="126"/>
      <c r="O12" s="1" t="s">
        <v>74</v>
      </c>
    </row>
    <row r="13" spans="1:21" ht="15">
      <c r="A13" s="66"/>
      <c r="B13" s="112" t="str">
        <f t="shared" si="0"/>
        <v/>
      </c>
      <c r="C13" s="81" t="str">
        <f t="shared" si="1"/>
        <v>S</v>
      </c>
      <c r="D13" s="82">
        <f t="shared" si="3"/>
        <v>44597</v>
      </c>
      <c r="E13" s="83" t="str">
        <f t="shared" si="2"/>
        <v/>
      </c>
      <c r="F13" s="84" t="s">
        <v>55</v>
      </c>
      <c r="G13" s="72" t="s">
        <v>57</v>
      </c>
      <c r="H13" s="73"/>
      <c r="I13" s="77">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v>
      </c>
      <c r="M13" s="126"/>
      <c r="O13" s="1" t="s">
        <v>68</v>
      </c>
    </row>
    <row r="14" spans="1:21" ht="15">
      <c r="A14" s="66"/>
      <c r="B14" s="112" t="str">
        <f t="shared" si="0"/>
        <v/>
      </c>
      <c r="C14" s="81" t="str">
        <f t="shared" si="1"/>
        <v>D</v>
      </c>
      <c r="D14" s="82">
        <f t="shared" si="3"/>
        <v>44598</v>
      </c>
      <c r="E14" s="83" t="str">
        <f t="shared" si="2"/>
        <v/>
      </c>
      <c r="F14" s="84"/>
      <c r="G14" s="72"/>
      <c r="H14" s="73"/>
      <c r="I14" s="77" t="str">
        <f>IFERROR(IF(F14="","",IF(VLOOKUP(F14,DATA!$H$3:$J$26,2,FALSE)&lt;VLOOKUP(G14,DATA!$H$3:$J$26,2,FALSE),VLOOKUP(G14,DATA!$H$3:$J$26,2,FALSE),VLOOKUP(F14,DATA!$H$3:$J$26,2,FALSE))),0)</f>
        <v/>
      </c>
      <c r="J14" s="78" t="str">
        <f>IFERROR(IF(G14="","",IF(VLOOKUP(G14,DATA!$H$3:$J$26,3,FALSE)&gt;VLOOKUP(F14,DATA!$H$3:$J$26,3,FALSE),VLOOKUP(F14,DATA!$H$3:$J$26,3,FALSE),VLOOKUP(G14,DATA!$H$3:$J$26,3,FALSE))+H14),0)</f>
        <v/>
      </c>
      <c r="K14" s="78">
        <f>IFERROR((MIN(ABS(VLOOKUP(F14,DATA!$H$3:$J$26,3,FALSE)-VLOOKUP(G14,DATA!$H$3:$J$26,2,FALSE)),ABS(VLOOKUP(G14,DATA!$H$3:$J$26,3,FALSE)-VLOOKUP(F14,DATA!$H$3:$J$26,2,FALSE))))+H14,0)</f>
        <v>0</v>
      </c>
      <c r="L14" s="79">
        <f t="shared" si="4"/>
        <v>0.18402777777777779</v>
      </c>
      <c r="M14" s="126"/>
    </row>
    <row r="15" spans="1:21" ht="15">
      <c r="A15" s="66"/>
      <c r="B15" s="112" t="str">
        <f t="shared" si="0"/>
        <v/>
      </c>
      <c r="C15" s="81" t="str">
        <f t="shared" si="1"/>
        <v>L</v>
      </c>
      <c r="D15" s="82">
        <f t="shared" si="3"/>
        <v>44599</v>
      </c>
      <c r="E15" s="83" t="str">
        <f t="shared" si="2"/>
        <v/>
      </c>
      <c r="F15" s="84"/>
      <c r="G15" s="72"/>
      <c r="H15" s="73"/>
      <c r="I15" s="77" t="str">
        <f>IFERROR(IF(F15="","",IF(VLOOKUP(F15,DATA!$H$3:$J$26,2,FALSE)&lt;VLOOKUP(G15,DATA!$H$3:$J$26,2,FALSE),VLOOKUP(G15,DATA!$H$3:$J$26,2,FALSE),VLOOKUP(F15,DATA!$H$3:$J$26,2,FALSE))),0)</f>
        <v/>
      </c>
      <c r="J15" s="78" t="str">
        <f>IFERROR(IF(G15="","",IF(VLOOKUP(G15,DATA!$H$3:$J$26,3,FALSE)&gt;VLOOKUP(F15,DATA!$H$3:$J$26,3,FALSE),VLOOKUP(F15,DATA!$H$3:$J$26,3,FALSE),VLOOKUP(G15,DATA!$H$3:$J$26,3,FALSE))+H15),0)</f>
        <v/>
      </c>
      <c r="K15" s="78">
        <f>IFERROR((MIN(ABS(VLOOKUP(F15,DATA!$H$3:$J$26,3,FALSE)-VLOOKUP(G15,DATA!$H$3:$J$26,2,FALSE)),ABS(VLOOKUP(G15,DATA!$H$3:$J$26,3,FALSE)-VLOOKUP(F15,DATA!$H$3:$J$26,2,FALSE))))+H15,0)</f>
        <v>0</v>
      </c>
      <c r="L15" s="79">
        <f t="shared" si="4"/>
        <v>0</v>
      </c>
      <c r="M15" s="126"/>
    </row>
    <row r="16" spans="1:21" ht="15">
      <c r="A16" s="66"/>
      <c r="B16" s="112" t="str">
        <f t="shared" si="0"/>
        <v/>
      </c>
      <c r="C16" s="81" t="str">
        <f t="shared" si="1"/>
        <v>M</v>
      </c>
      <c r="D16" s="82">
        <f t="shared" si="3"/>
        <v>44600</v>
      </c>
      <c r="E16" s="83" t="str">
        <f t="shared" si="2"/>
        <v/>
      </c>
      <c r="F16" s="119"/>
      <c r="G16" s="120"/>
      <c r="H16" s="73"/>
      <c r="I16" s="77" t="str">
        <f>IFERROR(IF(F16="","",IF(VLOOKUP(F16,DATA!$H$3:$J$26,2,FALSE)&lt;VLOOKUP(G16,DATA!$H$3:$J$26,2,FALSE),VLOOKUP(G16,DATA!$H$3:$J$26,2,FALSE),VLOOKUP(F16,DATA!$H$3:$J$26,2,FALSE))),0)</f>
        <v/>
      </c>
      <c r="J16" s="78" t="str">
        <f>IFERROR(IF(G16="","",IF(VLOOKUP(G16,DATA!$H$3:$J$26,3,FALSE)&gt;VLOOKUP(F16,DATA!$H$3:$J$26,3,FALSE),VLOOKUP(F16,DATA!$H$3:$J$26,3,FALSE),VLOOKUP(G16,DATA!$H$3:$J$26,3,FALSE))+H16),0)</f>
        <v/>
      </c>
      <c r="K16" s="78">
        <f>IFERROR((MIN(ABS(VLOOKUP(F16,DATA!$H$3:$J$26,3,FALSE)-VLOOKUP(G16,DATA!$H$3:$J$26,2,FALSE)),ABS(VLOOKUP(G16,DATA!$H$3:$J$26,3,FALSE)-VLOOKUP(F16,DATA!$H$3:$J$26,2,FALSE))))+H16,0)</f>
        <v>0</v>
      </c>
      <c r="L16" s="79">
        <f t="shared" si="4"/>
        <v>0</v>
      </c>
      <c r="M16" s="126"/>
    </row>
    <row r="17" spans="1:13" ht="15">
      <c r="A17" s="66"/>
      <c r="B17" s="112" t="str">
        <f t="shared" si="0"/>
        <v/>
      </c>
      <c r="C17" s="81" t="str">
        <f t="shared" si="1"/>
        <v>M</v>
      </c>
      <c r="D17" s="82">
        <f t="shared" si="3"/>
        <v>44601</v>
      </c>
      <c r="E17" s="83" t="str">
        <f t="shared" si="2"/>
        <v/>
      </c>
      <c r="F17" s="84"/>
      <c r="G17" s="72"/>
      <c r="H17" s="73">
        <v>0.20833333333333334</v>
      </c>
      <c r="I17" s="77" t="str">
        <f>IFERROR(IF(F17="","",IF(VLOOKUP(F17,DATA!$H$3:$J$26,2,FALSE)&lt;VLOOKUP(G17,DATA!$H$3:$J$26,2,FALSE),VLOOKUP(G17,DATA!$H$3:$J$26,2,FALSE),VLOOKUP(F17,DATA!$H$3:$J$26,2,FALSE))),0)</f>
        <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v>
      </c>
      <c r="M17" s="126"/>
    </row>
    <row r="18" spans="1:13" ht="15">
      <c r="A18" s="66"/>
      <c r="B18" s="112" t="str">
        <f t="shared" si="0"/>
        <v/>
      </c>
      <c r="C18" s="81" t="str">
        <f t="shared" si="1"/>
        <v>J</v>
      </c>
      <c r="D18" s="82">
        <f t="shared" si="3"/>
        <v>44602</v>
      </c>
      <c r="E18" s="83">
        <f t="shared" si="2"/>
        <v>6</v>
      </c>
      <c r="F18" s="84"/>
      <c r="G18" s="72"/>
      <c r="H18" s="73"/>
      <c r="I18" s="77"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v>
      </c>
      <c r="M18" s="126"/>
    </row>
    <row r="19" spans="1:13" ht="15">
      <c r="A19" s="66"/>
      <c r="B19" s="112" t="str">
        <f t="shared" si="0"/>
        <v/>
      </c>
      <c r="C19" s="81" t="str">
        <f t="shared" si="1"/>
        <v>V</v>
      </c>
      <c r="D19" s="82">
        <f t="shared" si="3"/>
        <v>44603</v>
      </c>
      <c r="E19" s="83" t="str">
        <f t="shared" si="2"/>
        <v/>
      </c>
      <c r="F19" s="84"/>
      <c r="G19" s="72"/>
      <c r="H19" s="73"/>
      <c r="I19" s="77"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v>
      </c>
      <c r="M19" s="126"/>
    </row>
    <row r="20" spans="1:13" ht="15">
      <c r="A20" s="66"/>
      <c r="B20" s="112" t="str">
        <f t="shared" si="0"/>
        <v/>
      </c>
      <c r="C20" s="81" t="str">
        <f t="shared" si="1"/>
        <v>S</v>
      </c>
      <c r="D20" s="82">
        <f t="shared" si="3"/>
        <v>44604</v>
      </c>
      <c r="E20" s="83" t="str">
        <f t="shared" si="2"/>
        <v/>
      </c>
      <c r="F20" s="84"/>
      <c r="G20" s="72"/>
      <c r="H20" s="73"/>
      <c r="I20" s="77"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126"/>
    </row>
    <row r="21" spans="1:13" ht="15">
      <c r="A21" s="66"/>
      <c r="B21" s="112" t="str">
        <f t="shared" si="0"/>
        <v/>
      </c>
      <c r="C21" s="81" t="str">
        <f t="shared" si="1"/>
        <v>D</v>
      </c>
      <c r="D21" s="82">
        <f t="shared" si="3"/>
        <v>44605</v>
      </c>
      <c r="E21" s="83" t="str">
        <f t="shared" si="2"/>
        <v/>
      </c>
      <c r="F21" s="84"/>
      <c r="G21" s="72"/>
      <c r="H21" s="73"/>
      <c r="I21" s="77"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126"/>
    </row>
    <row r="22" spans="1:13" ht="15">
      <c r="A22" s="66"/>
      <c r="B22" s="112" t="str">
        <f t="shared" si="0"/>
        <v/>
      </c>
      <c r="C22" s="81" t="str">
        <f t="shared" si="1"/>
        <v>L</v>
      </c>
      <c r="D22" s="82">
        <f t="shared" si="3"/>
        <v>44606</v>
      </c>
      <c r="E22" s="83" t="str">
        <f t="shared" si="2"/>
        <v/>
      </c>
      <c r="F22" s="84" t="s">
        <v>55</v>
      </c>
      <c r="G22" s="72" t="s">
        <v>57</v>
      </c>
      <c r="H22" s="73"/>
      <c r="I22" s="77">
        <f>IFERROR(IF(F22="","",IF(VLOOKUP(F22,DATA!$H$3:$J$26,2,FALSE)&lt;VLOOKUP(G22,DATA!$H$3:$J$26,2,FALSE),VLOOKUP(G22,DATA!$H$3:$J$26,2,FALSE),VLOOKUP(F22,DATA!$H$3:$J$26,2,FALSE))),0)</f>
        <v>0.50347222222222221</v>
      </c>
      <c r="J22" s="78">
        <f>IFERROR(IF(G22="","",IF(VLOOKUP(G22,DATA!$H$3:$J$26,3,FALSE)&gt;VLOOKUP(F22,DATA!$H$3:$J$26,3,FALSE),VLOOKUP(F22,DATA!$H$3:$J$26,3,FALSE),VLOOKUP(G22,DATA!$H$3:$J$26,3,FALSE))+H22),0)</f>
        <v>0.6875</v>
      </c>
      <c r="K22" s="78">
        <f>IFERROR((MIN(ABS(VLOOKUP(F22,DATA!$H$3:$J$26,3,FALSE)-VLOOKUP(G22,DATA!$H$3:$J$26,2,FALSE)),ABS(VLOOKUP(G22,DATA!$H$3:$J$26,3,FALSE)-VLOOKUP(F22,DATA!$H$3:$J$26,2,FALSE))))+H22,0)</f>
        <v>0.18402777777777779</v>
      </c>
      <c r="L22" s="79">
        <f t="shared" si="4"/>
        <v>0</v>
      </c>
      <c r="M22" s="126"/>
    </row>
    <row r="23" spans="1:13" ht="15">
      <c r="A23" s="66"/>
      <c r="B23" s="112" t="str">
        <f t="shared" si="0"/>
        <v/>
      </c>
      <c r="C23" s="81" t="str">
        <f t="shared" si="1"/>
        <v>M</v>
      </c>
      <c r="D23" s="82">
        <f t="shared" si="3"/>
        <v>44607</v>
      </c>
      <c r="E23" s="83" t="str">
        <f t="shared" si="2"/>
        <v/>
      </c>
      <c r="F23" s="84"/>
      <c r="G23" s="72"/>
      <c r="H23" s="73"/>
      <c r="I23" s="77"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126"/>
    </row>
    <row r="24" spans="1:13" ht="15">
      <c r="A24" s="66"/>
      <c r="B24" s="112" t="str">
        <f t="shared" si="0"/>
        <v/>
      </c>
      <c r="C24" s="81" t="str">
        <f t="shared" si="1"/>
        <v>M</v>
      </c>
      <c r="D24" s="82">
        <f t="shared" si="3"/>
        <v>44608</v>
      </c>
      <c r="E24" s="83" t="str">
        <f t="shared" si="2"/>
        <v/>
      </c>
      <c r="F24" s="84"/>
      <c r="G24" s="72"/>
      <c r="H24" s="73"/>
      <c r="I24" s="77"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126"/>
    </row>
    <row r="25" spans="1:13" ht="15">
      <c r="A25" s="66"/>
      <c r="B25" s="112" t="str">
        <f t="shared" si="0"/>
        <v/>
      </c>
      <c r="C25" s="81" t="str">
        <f t="shared" si="1"/>
        <v>J</v>
      </c>
      <c r="D25" s="82">
        <f t="shared" si="3"/>
        <v>44609</v>
      </c>
      <c r="E25" s="83">
        <f t="shared" si="2"/>
        <v>7</v>
      </c>
      <c r="F25" s="84"/>
      <c r="G25" s="72"/>
      <c r="H25" s="73"/>
      <c r="I25" s="77"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126"/>
    </row>
    <row r="26" spans="1:13" ht="15">
      <c r="A26" s="66"/>
      <c r="B26" s="112" t="str">
        <f t="shared" si="0"/>
        <v/>
      </c>
      <c r="C26" s="81" t="str">
        <f t="shared" si="1"/>
        <v>V</v>
      </c>
      <c r="D26" s="82">
        <f t="shared" si="3"/>
        <v>44610</v>
      </c>
      <c r="E26" s="83" t="str">
        <f t="shared" si="2"/>
        <v/>
      </c>
      <c r="F26" s="84"/>
      <c r="G26" s="72"/>
      <c r="H26" s="73"/>
      <c r="I26" s="77"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126"/>
    </row>
    <row r="27" spans="1:13" ht="15">
      <c r="A27" s="66"/>
      <c r="B27" s="112" t="str">
        <f t="shared" si="0"/>
        <v/>
      </c>
      <c r="C27" s="81" t="str">
        <f t="shared" si="1"/>
        <v>S</v>
      </c>
      <c r="D27" s="82">
        <f t="shared" si="3"/>
        <v>44611</v>
      </c>
      <c r="E27" s="83" t="str">
        <f t="shared" si="2"/>
        <v/>
      </c>
      <c r="F27" s="84"/>
      <c r="G27" s="72"/>
      <c r="H27" s="73"/>
      <c r="I27" s="77"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126"/>
    </row>
    <row r="28" spans="1:13" ht="15">
      <c r="A28" s="66"/>
      <c r="B28" s="112" t="str">
        <f t="shared" si="0"/>
        <v/>
      </c>
      <c r="C28" s="81" t="str">
        <f t="shared" si="1"/>
        <v>D</v>
      </c>
      <c r="D28" s="82">
        <f t="shared" si="3"/>
        <v>44612</v>
      </c>
      <c r="E28" s="83" t="str">
        <f t="shared" si="2"/>
        <v/>
      </c>
      <c r="F28" s="84"/>
      <c r="G28" s="72"/>
      <c r="H28" s="73"/>
      <c r="I28" s="77"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0.18402777777777779</v>
      </c>
      <c r="M28" s="126"/>
    </row>
    <row r="29" spans="1:13" ht="15">
      <c r="A29" s="66"/>
      <c r="B29" s="112" t="str">
        <f t="shared" si="0"/>
        <v/>
      </c>
      <c r="C29" s="81" t="str">
        <f t="shared" si="1"/>
        <v>L</v>
      </c>
      <c r="D29" s="82">
        <f t="shared" si="3"/>
        <v>44613</v>
      </c>
      <c r="E29" s="83" t="str">
        <f t="shared" si="2"/>
        <v/>
      </c>
      <c r="F29" s="84"/>
      <c r="G29" s="72"/>
      <c r="H29" s="73"/>
      <c r="I29" s="77"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126"/>
    </row>
    <row r="30" spans="1:13" ht="15">
      <c r="A30" s="66"/>
      <c r="B30" s="112" t="str">
        <f t="shared" si="0"/>
        <v/>
      </c>
      <c r="C30" s="81" t="str">
        <f t="shared" si="1"/>
        <v>M</v>
      </c>
      <c r="D30" s="82">
        <f t="shared" si="3"/>
        <v>44614</v>
      </c>
      <c r="E30" s="83" t="str">
        <f t="shared" si="2"/>
        <v/>
      </c>
      <c r="F30" s="84" t="s">
        <v>55</v>
      </c>
      <c r="G30" s="72" t="s">
        <v>57</v>
      </c>
      <c r="H30" s="73"/>
      <c r="I30" s="77">
        <f>IFERROR(IF(F30="","",IF(VLOOKUP(F30,DATA!$H$3:$J$26,2,FALSE)&lt;VLOOKUP(G30,DATA!$H$3:$J$26,2,FALSE),VLOOKUP(G30,DATA!$H$3:$J$26,2,FALSE),VLOOKUP(F30,DATA!$H$3:$J$26,2,FALSE))),0)</f>
        <v>0.50347222222222221</v>
      </c>
      <c r="J30" s="78">
        <f>IFERROR(IF(G30="","",IF(VLOOKUP(G30,DATA!$H$3:$J$26,3,FALSE)&gt;VLOOKUP(F30,DATA!$H$3:$J$26,3,FALSE),VLOOKUP(F30,DATA!$H$3:$J$26,3,FALSE),VLOOKUP(G30,DATA!$H$3:$J$26,3,FALSE))+H30),0)</f>
        <v>0.6875</v>
      </c>
      <c r="K30" s="78">
        <f>IFERROR((MIN(ABS(VLOOKUP(F30,DATA!$H$3:$J$26,3,FALSE)-VLOOKUP(G30,DATA!$H$3:$J$26,2,FALSE)),ABS(VLOOKUP(G30,DATA!$H$3:$J$26,3,FALSE)-VLOOKUP(F30,DATA!$H$3:$J$26,2,FALSE))))+H30,0)</f>
        <v>0.18402777777777779</v>
      </c>
      <c r="L30" s="79">
        <f t="shared" si="4"/>
        <v>0</v>
      </c>
      <c r="M30" s="126"/>
    </row>
    <row r="31" spans="1:13" ht="15">
      <c r="A31" s="66"/>
      <c r="B31" s="112" t="str">
        <f t="shared" si="0"/>
        <v/>
      </c>
      <c r="C31" s="81" t="str">
        <f t="shared" si="1"/>
        <v>M</v>
      </c>
      <c r="D31" s="82">
        <f t="shared" si="3"/>
        <v>44615</v>
      </c>
      <c r="E31" s="83" t="str">
        <f t="shared" si="2"/>
        <v/>
      </c>
      <c r="F31" s="84" t="s">
        <v>55</v>
      </c>
      <c r="G31" s="72" t="s">
        <v>55</v>
      </c>
      <c r="H31" s="73"/>
      <c r="I31" s="77">
        <f>IFERROR(IF(F31="","",IF(VLOOKUP(F31,DATA!$H$3:$J$26,2,FALSE)&lt;VLOOKUP(G31,DATA!$H$3:$J$26,2,FALSE),VLOOKUP(G31,DATA!$H$3:$J$26,2,FALSE),VLOOKUP(F31,DATA!$H$3:$J$26,2,FALSE))),0)</f>
        <v>0.2951388888888889</v>
      </c>
      <c r="J31" s="78">
        <f>IFERROR(IF(G31="","",IF(VLOOKUP(G31,DATA!$H$3:$J$26,3,FALSE)&gt;VLOOKUP(F31,DATA!$H$3:$J$26,3,FALSE),VLOOKUP(F31,DATA!$H$3:$J$26,3,FALSE),VLOOKUP(G31,DATA!$H$3:$J$26,3,FALSE))+H31),0)</f>
        <v>0.6875</v>
      </c>
      <c r="K31" s="78">
        <f>IFERROR((MIN(ABS(VLOOKUP(F31,DATA!$H$3:$J$26,3,FALSE)-VLOOKUP(G31,DATA!$H$3:$J$26,2,FALSE)),ABS(VLOOKUP(G31,DATA!$H$3:$J$26,3,FALSE)-VLOOKUP(F31,DATA!$H$3:$J$26,2,FALSE))))+H31,0)</f>
        <v>0.3923611111111111</v>
      </c>
      <c r="L31" s="79">
        <f t="shared" si="4"/>
        <v>0</v>
      </c>
      <c r="M31" s="126"/>
    </row>
    <row r="32" spans="1:13" ht="15">
      <c r="A32" s="66"/>
      <c r="B32" s="112" t="str">
        <f t="shared" si="0"/>
        <v/>
      </c>
      <c r="C32" s="81" t="str">
        <f t="shared" si="1"/>
        <v>J</v>
      </c>
      <c r="D32" s="82">
        <f t="shared" si="3"/>
        <v>44616</v>
      </c>
      <c r="E32" s="83">
        <f t="shared" si="2"/>
        <v>8</v>
      </c>
      <c r="F32" s="84"/>
      <c r="G32" s="72"/>
      <c r="H32" s="73"/>
      <c r="I32" s="77" t="str">
        <f>IFERROR(IF(F32="","",IF(VLOOKUP(F32,DATA!$H$3:$J$26,2,FALSE)&lt;VLOOKUP(G32,DATA!$H$3:$J$26,2,FALSE),VLOOKUP(G32,DATA!$H$3:$J$26,2,FALSE),VLOOKUP(F32,DATA!$H$3:$J$26,2,FALSE))),0)</f>
        <v/>
      </c>
      <c r="J32" s="78" t="str">
        <f>IFERROR(IF(G32="","",IF(VLOOKUP(G32,DATA!$H$3:$J$26,3,FALSE)&gt;VLOOKUP(F32,DATA!$H$3:$J$26,3,FALSE),VLOOKUP(F32,DATA!$H$3:$J$26,3,FALSE),VLOOKUP(G32,DATA!$H$3:$J$26,3,FALSE))+H32),0)</f>
        <v/>
      </c>
      <c r="K32" s="78">
        <f>IFERROR((MIN(ABS(VLOOKUP(F32,DATA!$H$3:$J$26,3,FALSE)-VLOOKUP(G32,DATA!$H$3:$J$26,2,FALSE)),ABS(VLOOKUP(G32,DATA!$H$3:$J$26,3,FALSE)-VLOOKUP(F32,DATA!$H$3:$J$26,2,FALSE))))+H32,0)</f>
        <v>0</v>
      </c>
      <c r="L32" s="79">
        <f>IF(COUNTIF(C32,"D"),SUM(K26:K32),0)</f>
        <v>0</v>
      </c>
      <c r="M32" s="126"/>
    </row>
    <row r="33" spans="1:13" ht="15.75" thickBot="1">
      <c r="A33" s="66"/>
      <c r="B33" s="113" t="str">
        <f t="shared" si="0"/>
        <v/>
      </c>
      <c r="C33" s="53" t="str">
        <f t="shared" si="1"/>
        <v>V</v>
      </c>
      <c r="D33" s="54">
        <f t="shared" si="3"/>
        <v>44617</v>
      </c>
      <c r="E33" s="55" t="str">
        <f t="shared" si="2"/>
        <v/>
      </c>
      <c r="F33" s="57"/>
      <c r="G33" s="56"/>
      <c r="H33" s="60"/>
      <c r="I33" s="105" t="str">
        <f>IFERROR(IF(F33="","",IF(VLOOKUP(F33,DATA!$H$3:$J$26,2,FALSE)&lt;VLOOKUP(G33,DATA!$H$3:$J$26,2,FALSE),VLOOKUP(G33,DATA!$H$3:$J$26,2,FALSE),VLOOKUP(F33,DATA!$H$3:$J$26,2,FALSE))),0)</f>
        <v/>
      </c>
      <c r="J33" s="106" t="str">
        <f>IFERROR(IF(G33="","",IF(VLOOKUP(G33,DATA!$H$3:$J$26,3,FALSE)&gt;VLOOKUP(F33,DATA!$H$3:$J$26,3,FALSE),VLOOKUP(F33,DATA!$H$3:$J$26,3,FALSE),VLOOKUP(G33,DATA!$H$3:$J$26,3,FALSE))+H33),0)</f>
        <v/>
      </c>
      <c r="K33" s="58">
        <f>IFERROR((MIN(ABS(VLOOKUP(F33,DATA!$H$3:$J$26,3,FALSE)-VLOOKUP(G33,DATA!$H$3:$J$26,2,FALSE)),ABS(VLOOKUP(G33,DATA!$H$3:$J$26,3,FALSE)-VLOOKUP(F33,DATA!$H$3:$J$26,2,FALSE))))+H33,0)</f>
        <v>0</v>
      </c>
      <c r="L33" s="59">
        <f>IF(COUNTIF(C33,"D"),SUM(K27:K33),0)</f>
        <v>0</v>
      </c>
      <c r="M33" s="127"/>
    </row>
    <row r="34" spans="1:13">
      <c r="A34" s="66"/>
      <c r="B34" s="66"/>
      <c r="C34" s="66"/>
      <c r="D34" s="66"/>
      <c r="E34" s="66"/>
      <c r="F34" s="66"/>
      <c r="G34" s="66"/>
      <c r="H34" s="66"/>
      <c r="I34" s="66"/>
      <c r="J34" s="66"/>
      <c r="K34" s="66"/>
      <c r="L34" s="66"/>
      <c r="M34" s="66"/>
    </row>
    <row r="35" spans="1:13" ht="15">
      <c r="B35" s="66"/>
      <c r="C35" s="66"/>
      <c r="D35" s="66"/>
      <c r="E35" s="66"/>
      <c r="F35" s="66"/>
      <c r="G35" s="66"/>
      <c r="H35" s="66"/>
      <c r="I35" s="66"/>
      <c r="J35" s="114" t="s">
        <v>64</v>
      </c>
      <c r="K35" s="115">
        <f>SUM(K3:K33)</f>
        <v>1.2291666666666667</v>
      </c>
      <c r="L35" s="66"/>
      <c r="M35" s="66"/>
    </row>
    <row r="36" spans="1:13" ht="15">
      <c r="J36" s="116" t="s">
        <v>65</v>
      </c>
      <c r="K36" s="121">
        <f>COUNTIF(K3:K33,"&gt;"&amp;0)</f>
        <v>6</v>
      </c>
    </row>
  </sheetData>
  <conditionalFormatting sqref="C3:M33">
    <cfRule type="expression" dxfId="23" priority="1">
      <formula>WEEKDAY($D3,2)&gt;6</formula>
    </cfRule>
    <cfRule type="expression" dxfId="22" priority="2">
      <formula>WEEKDAY($D3,2)&gt;5</formula>
    </cfRule>
  </conditionalFormatting>
  <pageMargins left="0.7" right="0.7" top="0.75" bottom="0.75" header="0.3" footer="0.3"/>
  <pageSetup paperSize="9" scale="5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showZeros="0" zoomScaleNormal="100" workbookViewId="0">
      <selection activeCell="K31" sqref="K31"/>
    </sheetView>
  </sheetViews>
  <sheetFormatPr baseColWidth="10" defaultRowHeight="12.75"/>
  <cols>
    <col min="1" max="1" width="3.42578125" style="1" customWidth="1"/>
    <col min="2" max="2" width="13" style="1" customWidth="1"/>
    <col min="3" max="3" width="2.85546875" style="1" customWidth="1"/>
    <col min="4" max="4" width="3.42578125" style="1" customWidth="1"/>
    <col min="5" max="5" width="3.28515625" style="1" customWidth="1"/>
    <col min="6" max="6" width="5.7109375" style="1" customWidth="1"/>
    <col min="7" max="7" width="6.85546875" style="1" customWidth="1"/>
    <col min="8" max="8" width="7.85546875" style="1" customWidth="1"/>
    <col min="9" max="9" width="9.85546875" style="1" customWidth="1"/>
    <col min="10" max="10" width="10.7109375" style="1" customWidth="1"/>
    <col min="11" max="11" width="10.85546875" style="1" customWidth="1"/>
    <col min="12" max="12" width="9.28515625" style="1" customWidth="1"/>
    <col min="13" max="13" width="69.42578125" style="1" customWidth="1"/>
    <col min="14" max="16384" width="11.42578125" style="1"/>
  </cols>
  <sheetData>
    <row r="1" spans="1:15" ht="13.5" thickBot="1"/>
    <row r="2" spans="1:15" ht="50.25" customHeight="1" thickBot="1">
      <c r="A2" s="66"/>
      <c r="B2" s="67"/>
      <c r="C2" s="62"/>
      <c r="D2" s="62"/>
      <c r="E2" s="68"/>
      <c r="F2" s="122" t="s">
        <v>1</v>
      </c>
      <c r="G2" s="123" t="s">
        <v>0</v>
      </c>
      <c r="H2" s="124" t="s">
        <v>59</v>
      </c>
      <c r="I2" s="117" t="s">
        <v>60</v>
      </c>
      <c r="J2" s="117" t="s">
        <v>61</v>
      </c>
      <c r="K2" s="117" t="s">
        <v>62</v>
      </c>
      <c r="L2" s="117" t="s">
        <v>63</v>
      </c>
      <c r="M2" s="65" t="s">
        <v>54</v>
      </c>
    </row>
    <row r="3" spans="1:15" ht="15">
      <c r="A3" s="66"/>
      <c r="B3" s="112" t="str">
        <f t="shared" ref="B3:B31" si="0">IFERROR(CHOOSE(DAY(D3),UPPER(TEXT(D3,"mmmm")),YEAR(D3)),"")</f>
        <v/>
      </c>
      <c r="C3" s="89" t="str">
        <f t="shared" ref="C3:C31" si="1">IF(D3="","",UPPER(LEFT(TEXT(D3,"jjj"),1)))</f>
        <v>S</v>
      </c>
      <c r="D3" s="90">
        <f>DATE(DATA!$C$5,2,26)</f>
        <v>44618</v>
      </c>
      <c r="E3" s="91" t="str">
        <f t="shared" ref="E3:E31" si="2">IF(D3="","",IF(WEEKDAY(D3,1)=5,INT((D3-DATE(YEAR(D3),1,1))/7+1),""))</f>
        <v/>
      </c>
      <c r="F3" s="92" t="s">
        <v>52</v>
      </c>
      <c r="G3" s="93" t="s">
        <v>53</v>
      </c>
      <c r="H3" s="94">
        <v>0.10416666666666667</v>
      </c>
      <c r="I3" s="96">
        <f>IFERROR(IF(F3="","",IF(VLOOKUP(F3,DATA!$H$3:$J$26,2,FALSE)&lt;VLOOKUP(G3,DATA!$H$3:$J$26,2,FALSE),VLOOKUP(G3,DATA!$H$3:$J$26,2,FALSE),VLOOKUP(F3,DATA!$H$3:$J$26,2,FALSE))),0)</f>
        <v>0.5</v>
      </c>
      <c r="J3" s="96">
        <f>IFERROR(IF(G3="","",IF(VLOOKUP(G3,DATA!$H$3:$J$26,3,FALSE)&gt;VLOOKUP(F3,DATA!$H$3:$J$26,3,FALSE),VLOOKUP(F3,DATA!$H$3:$J$26,3,FALSE),VLOOKUP(G3,DATA!$H$3:$J$26,3,FALSE))+H3),0)</f>
        <v>0.77083333333333326</v>
      </c>
      <c r="K3" s="96">
        <f>IFERROR((MIN(ABS(VLOOKUP(F3,DATA!$H$3:$J$26,3,FALSE)-VLOOKUP(G3,DATA!$H$3:$J$26,2,FALSE)),ABS(VLOOKUP(G3,DATA!$H$3:$J$26,3,FALSE)-VLOOKUP(F3,DATA!$H$3:$J$26,2,FALSE))))+H3,0)</f>
        <v>0.27083333333333331</v>
      </c>
      <c r="L3" s="97">
        <f>IF(COUNTIF(C3,"D"),SUM(K3:K3,fev!K28:K33),0)</f>
        <v>0</v>
      </c>
      <c r="M3" s="98" t="s">
        <v>56</v>
      </c>
      <c r="O3" s="2"/>
    </row>
    <row r="4" spans="1:15" ht="15">
      <c r="A4" s="66"/>
      <c r="B4" s="112" t="str">
        <f t="shared" si="0"/>
        <v/>
      </c>
      <c r="C4" s="74" t="str">
        <f t="shared" si="1"/>
        <v>D</v>
      </c>
      <c r="D4" s="75">
        <f t="shared" ref="D4:D30" si="3">D3+1</f>
        <v>44619</v>
      </c>
      <c r="E4" s="76" t="str">
        <f t="shared" si="2"/>
        <v/>
      </c>
      <c r="F4" s="71" t="s">
        <v>55</v>
      </c>
      <c r="G4" s="72" t="s">
        <v>55</v>
      </c>
      <c r="H4" s="73"/>
      <c r="I4" s="78">
        <f>IFERROR(IF(F4="","",IF(VLOOKUP(F4,DATA!$H$3:$J$26,2,FALSE)&lt;VLOOKUP(G4,DATA!$H$3:$J$26,2,FALSE),VLOOKUP(G4,DATA!$H$3:$J$26,2,FALSE),VLOOKUP(F4,DATA!$H$3:$J$26,2,FALSE))),0)</f>
        <v>0.2951388888888889</v>
      </c>
      <c r="J4" s="78">
        <f>IFERROR(IF(G4="","",IF(VLOOKUP(G4,DATA!$H$3:$J$26,3,FALSE)&gt;VLOOKUP(F4,DATA!$H$3:$J$26,3,FALSE),VLOOKUP(F4,DATA!$H$3:$J$26,3,FALSE),VLOOKUP(G4,DATA!$H$3:$J$26,3,FALSE))+H4),0)</f>
        <v>0.6875</v>
      </c>
      <c r="K4" s="78">
        <f>IFERROR((MIN(ABS(VLOOKUP(F4,DATA!$H$3:$J$26,3,FALSE)-VLOOKUP(G4,DATA!$H$3:$J$26,2,FALSE)),ABS(VLOOKUP(G4,DATA!$H$3:$J$26,3,FALSE)-VLOOKUP(F4,DATA!$H$3:$J$26,2,FALSE))))+H4,0)</f>
        <v>0.3923611111111111</v>
      </c>
      <c r="L4" s="79">
        <f>IF(COUNTIF(C4,"D"),SUM(K3:K4,fev!K29:K33),0)</f>
        <v>1.2395833333333333</v>
      </c>
      <c r="M4" s="80"/>
    </row>
    <row r="5" spans="1:15" ht="15">
      <c r="A5" s="66"/>
      <c r="B5" s="112" t="str">
        <f t="shared" si="0"/>
        <v/>
      </c>
      <c r="C5" s="74" t="str">
        <f t="shared" si="1"/>
        <v>L</v>
      </c>
      <c r="D5" s="75">
        <f t="shared" si="3"/>
        <v>44620</v>
      </c>
      <c r="E5" s="76" t="str">
        <f t="shared" si="2"/>
        <v/>
      </c>
      <c r="F5" s="71" t="s">
        <v>57</v>
      </c>
      <c r="G5" s="72" t="s">
        <v>55</v>
      </c>
      <c r="H5" s="73"/>
      <c r="I5" s="78">
        <f>IFERROR(IF(F5="","",IF(VLOOKUP(F5,DATA!$H$3:$J$26,2,FALSE)&lt;VLOOKUP(G5,DATA!$H$3:$J$26,2,FALSE),VLOOKUP(G5,DATA!$H$3:$J$26,2,FALSE),VLOOKUP(F5,DATA!$H$3:$J$26,2,FALSE))),0)</f>
        <v>0.50347222222222221</v>
      </c>
      <c r="J5" s="78">
        <f>IFERROR(IF(G5="","",IF(VLOOKUP(G5,DATA!$H$3:$J$26,3,FALSE)&gt;VLOOKUP(F5,DATA!$H$3:$J$26,3,FALSE),VLOOKUP(F5,DATA!$H$3:$J$26,3,FALSE),VLOOKUP(G5,DATA!$H$3:$J$26,3,FALSE))+H5),0)</f>
        <v>0.6875</v>
      </c>
      <c r="K5" s="78">
        <f>IFERROR((MIN(ABS(VLOOKUP(F5,DATA!$H$3:$J$26,3,FALSE)-VLOOKUP(G5,DATA!$H$3:$J$26,2,FALSE)),ABS(VLOOKUP(G5,DATA!$H$3:$J$26,3,FALSE)-VLOOKUP(F5,DATA!$H$3:$J$26,2,FALSE))))+H5,0)</f>
        <v>0.18402777777777779</v>
      </c>
      <c r="L5" s="79">
        <f>IF(COUNTIF(C5,"D"),SUM(K3:K5,fev!K30:K33),0)</f>
        <v>0</v>
      </c>
      <c r="M5" s="80"/>
    </row>
    <row r="6" spans="1:15" ht="15">
      <c r="A6" s="66"/>
      <c r="B6" s="112" t="str">
        <f t="shared" si="0"/>
        <v>MARS</v>
      </c>
      <c r="C6" s="74" t="str">
        <f t="shared" si="1"/>
        <v>M</v>
      </c>
      <c r="D6" s="75">
        <f t="shared" si="3"/>
        <v>44621</v>
      </c>
      <c r="E6" s="76" t="str">
        <f t="shared" si="2"/>
        <v/>
      </c>
      <c r="F6" s="71" t="s">
        <v>57</v>
      </c>
      <c r="G6" s="72" t="s">
        <v>58</v>
      </c>
      <c r="H6" s="73"/>
      <c r="I6" s="78">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IF(COUNTIF(C6,"D"),SUM(K3:K6,fev!K31:K33),0)</f>
        <v>0</v>
      </c>
      <c r="M6" s="80"/>
    </row>
    <row r="7" spans="1:15" ht="15">
      <c r="A7" s="66"/>
      <c r="B7" s="112">
        <f t="shared" si="0"/>
        <v>2022</v>
      </c>
      <c r="C7" s="74" t="str">
        <f t="shared" si="1"/>
        <v>M</v>
      </c>
      <c r="D7" s="75">
        <f t="shared" si="3"/>
        <v>44622</v>
      </c>
      <c r="E7" s="76" t="str">
        <f t="shared" si="2"/>
        <v/>
      </c>
      <c r="F7" s="71" t="s">
        <v>58</v>
      </c>
      <c r="G7" s="72" t="s">
        <v>57</v>
      </c>
      <c r="H7" s="73"/>
      <c r="I7" s="78">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IF(COUNTIF(C7,"D"),SUM(K3:K7,fev!K32:K33),0)</f>
        <v>0</v>
      </c>
      <c r="M7" s="80"/>
    </row>
    <row r="8" spans="1:15" ht="15">
      <c r="A8" s="66"/>
      <c r="B8" s="112" t="str">
        <f t="shared" si="0"/>
        <v/>
      </c>
      <c r="C8" s="81" t="str">
        <f t="shared" si="1"/>
        <v>J</v>
      </c>
      <c r="D8" s="82">
        <f t="shared" si="3"/>
        <v>44623</v>
      </c>
      <c r="E8" s="83">
        <f t="shared" si="2"/>
        <v>9</v>
      </c>
      <c r="F8" s="84" t="s">
        <v>55</v>
      </c>
      <c r="G8" s="72" t="s">
        <v>57</v>
      </c>
      <c r="H8" s="73"/>
      <c r="I8" s="78">
        <f>IFERROR(IF(F8="","",IF(VLOOKUP(F8,DATA!$H$3:$J$26,2,FALSE)&lt;VLOOKUP(G8,DATA!$H$3:$J$26,2,FALSE),VLOOKUP(G8,DATA!$H$3:$J$26,2,FALSE),VLOOKUP(F8,DATA!$H$3:$J$26,2,FALSE))),0)</f>
        <v>0.50347222222222221</v>
      </c>
      <c r="J8" s="78">
        <f>IFERROR(IF(G8="","",IF(VLOOKUP(G8,DATA!$H$3:$J$26,3,FALSE)&gt;VLOOKUP(F8,DATA!$H$3:$J$26,3,FALSE),VLOOKUP(F8,DATA!$H$3:$J$26,3,FALSE),VLOOKUP(G8,DATA!$H$3:$J$26,3,FALSE))+H8),0)</f>
        <v>0.6875</v>
      </c>
      <c r="K8" s="78">
        <f>IFERROR((MIN(ABS(VLOOKUP(F8,DATA!$H$3:$J$26,3,FALSE)-VLOOKUP(G8,DATA!$H$3:$J$26,2,FALSE)),ABS(VLOOKUP(G8,DATA!$H$3:$J$26,3,FALSE)-VLOOKUP(F8,DATA!$H$3:$J$26,2,FALSE))))+H8,0)</f>
        <v>0.18402777777777779</v>
      </c>
      <c r="L8" s="79">
        <f>IF(COUNTIF(C8,"D"),SUM(K3:K8,fev!K33:K33),0)</f>
        <v>0</v>
      </c>
      <c r="M8" s="80"/>
    </row>
    <row r="9" spans="1:15" ht="15">
      <c r="A9" s="66"/>
      <c r="B9" s="112" t="str">
        <f t="shared" si="0"/>
        <v/>
      </c>
      <c r="C9" s="81" t="str">
        <f t="shared" si="1"/>
        <v>V</v>
      </c>
      <c r="D9" s="82">
        <f t="shared" si="3"/>
        <v>44624</v>
      </c>
      <c r="E9" s="83" t="str">
        <f t="shared" si="2"/>
        <v/>
      </c>
      <c r="F9" s="84" t="s">
        <v>57</v>
      </c>
      <c r="G9" s="72" t="s">
        <v>55</v>
      </c>
      <c r="H9" s="73"/>
      <c r="I9" s="78">
        <f>IFERROR(IF(F9="","",IF(VLOOKUP(F9,DATA!$H$3:$J$26,2,FALSE)&lt;VLOOKUP(G9,DATA!$H$3:$J$26,2,FALSE),VLOOKUP(G9,DATA!$H$3:$J$26,2,FALSE),VLOOKUP(F9,DATA!$H$3:$J$26,2,FALSE))),0)</f>
        <v>0.50347222222222221</v>
      </c>
      <c r="J9" s="78">
        <f>IFERROR(IF(G9="","",IF(VLOOKUP(G9,DATA!$H$3:$J$26,3,FALSE)&gt;VLOOKUP(F9,DATA!$H$3:$J$26,3,FALSE),VLOOKUP(F9,DATA!$H$3:$J$26,3,FALSE),VLOOKUP(G9,DATA!$H$3:$J$26,3,FALSE))+H9),0)</f>
        <v>0.6875</v>
      </c>
      <c r="K9" s="78">
        <f>IFERROR((MIN(ABS(VLOOKUP(F9,DATA!$H$3:$J$26,3,FALSE)-VLOOKUP(G9,DATA!$H$3:$J$26,2,FALSE)),ABS(VLOOKUP(G9,DATA!$H$3:$J$26,3,FALSE)-VLOOKUP(F9,DATA!$H$3:$J$26,2,FALSE))))+H9,0)</f>
        <v>0.18402777777777779</v>
      </c>
      <c r="L9" s="79">
        <f>IF(COUNTIF(C9,"D"),SUM(K3:K9),0)</f>
        <v>0</v>
      </c>
      <c r="M9" s="80"/>
    </row>
    <row r="10" spans="1:15" ht="15">
      <c r="A10" s="66"/>
      <c r="B10" s="112" t="str">
        <f t="shared" si="0"/>
        <v/>
      </c>
      <c r="C10" s="81" t="str">
        <f t="shared" si="1"/>
        <v>S</v>
      </c>
      <c r="D10" s="82">
        <f t="shared" si="3"/>
        <v>44625</v>
      </c>
      <c r="E10" s="83" t="str">
        <f t="shared" si="2"/>
        <v/>
      </c>
      <c r="F10" s="84"/>
      <c r="G10" s="72"/>
      <c r="H10" s="73"/>
      <c r="I10" s="78"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v>
      </c>
      <c r="M10" s="80"/>
    </row>
    <row r="11" spans="1:15" ht="15">
      <c r="A11" s="66"/>
      <c r="B11" s="112" t="str">
        <f t="shared" si="0"/>
        <v/>
      </c>
      <c r="C11" s="81" t="str">
        <f t="shared" si="1"/>
        <v>D</v>
      </c>
      <c r="D11" s="82">
        <f t="shared" si="3"/>
        <v>44626</v>
      </c>
      <c r="E11" s="83" t="str">
        <f t="shared" si="2"/>
        <v/>
      </c>
      <c r="F11" s="84"/>
      <c r="G11" s="72"/>
      <c r="H11" s="73"/>
      <c r="I11" s="78"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0.83680555555555569</v>
      </c>
      <c r="M11" s="80"/>
    </row>
    <row r="12" spans="1:15" ht="15">
      <c r="A12" s="66"/>
      <c r="B12" s="112" t="str">
        <f t="shared" si="0"/>
        <v/>
      </c>
      <c r="C12" s="81" t="str">
        <f t="shared" si="1"/>
        <v>L</v>
      </c>
      <c r="D12" s="82">
        <f t="shared" si="3"/>
        <v>44627</v>
      </c>
      <c r="E12" s="83" t="str">
        <f t="shared" si="2"/>
        <v/>
      </c>
      <c r="F12" s="84"/>
      <c r="G12" s="72"/>
      <c r="H12" s="73"/>
      <c r="I12" s="78"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v>
      </c>
      <c r="M12" s="80"/>
    </row>
    <row r="13" spans="1:15" ht="15">
      <c r="A13" s="66"/>
      <c r="B13" s="112" t="str">
        <f t="shared" si="0"/>
        <v/>
      </c>
      <c r="C13" s="81" t="str">
        <f t="shared" si="1"/>
        <v>M</v>
      </c>
      <c r="D13" s="82">
        <f t="shared" si="3"/>
        <v>44628</v>
      </c>
      <c r="E13" s="83" t="str">
        <f t="shared" si="2"/>
        <v/>
      </c>
      <c r="F13" s="84" t="s">
        <v>55</v>
      </c>
      <c r="G13" s="72" t="s">
        <v>57</v>
      </c>
      <c r="H13" s="73"/>
      <c r="I13" s="78">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v>
      </c>
      <c r="M13" s="80"/>
    </row>
    <row r="14" spans="1:15" ht="15">
      <c r="A14" s="66"/>
      <c r="B14" s="112" t="str">
        <f t="shared" si="0"/>
        <v/>
      </c>
      <c r="C14" s="81" t="str">
        <f t="shared" si="1"/>
        <v>M</v>
      </c>
      <c r="D14" s="82">
        <f t="shared" si="3"/>
        <v>44629</v>
      </c>
      <c r="E14" s="83" t="str">
        <f t="shared" si="2"/>
        <v/>
      </c>
      <c r="F14" s="84" t="s">
        <v>57</v>
      </c>
      <c r="G14" s="72" t="s">
        <v>55</v>
      </c>
      <c r="H14" s="73"/>
      <c r="I14" s="78">
        <f>IFERROR(IF(F14="","",IF(VLOOKUP(F14,DATA!$H$3:$J$26,2,FALSE)&lt;VLOOKUP(G14,DATA!$H$3:$J$26,2,FALSE),VLOOKUP(G14,DATA!$H$3:$J$26,2,FALSE),VLOOKUP(F14,DATA!$H$3:$J$26,2,FALSE))),0)</f>
        <v>0.50347222222222221</v>
      </c>
      <c r="J14" s="78">
        <f>IFERROR(IF(G14="","",IF(VLOOKUP(G14,DATA!$H$3:$J$26,3,FALSE)&gt;VLOOKUP(F14,DATA!$H$3:$J$26,3,FALSE),VLOOKUP(F14,DATA!$H$3:$J$26,3,FALSE),VLOOKUP(G14,DATA!$H$3:$J$26,3,FALSE))+H14),0)</f>
        <v>0.6875</v>
      </c>
      <c r="K14" s="78">
        <f>IFERROR((MIN(ABS(VLOOKUP(F14,DATA!$H$3:$J$26,3,FALSE)-VLOOKUP(G14,DATA!$H$3:$J$26,2,FALSE)),ABS(VLOOKUP(G14,DATA!$H$3:$J$26,3,FALSE)-VLOOKUP(F14,DATA!$H$3:$J$26,2,FALSE))))+H14,0)</f>
        <v>0.18402777777777779</v>
      </c>
      <c r="L14" s="79">
        <f t="shared" si="4"/>
        <v>0</v>
      </c>
      <c r="M14" s="80"/>
    </row>
    <row r="15" spans="1:15" ht="15">
      <c r="A15" s="66"/>
      <c r="B15" s="112" t="str">
        <f t="shared" si="0"/>
        <v/>
      </c>
      <c r="C15" s="81" t="str">
        <f t="shared" si="1"/>
        <v>J</v>
      </c>
      <c r="D15" s="82">
        <f t="shared" si="3"/>
        <v>44630</v>
      </c>
      <c r="E15" s="83">
        <f t="shared" si="2"/>
        <v>10</v>
      </c>
      <c r="F15" s="84"/>
      <c r="G15" s="72" t="s">
        <v>57</v>
      </c>
      <c r="H15" s="73"/>
      <c r="I15" s="78" t="str">
        <f>IFERROR(IF(F15="","",IF(VLOOKUP(F15,DATA!$H$3:$J$26,2,FALSE)&lt;VLOOKUP(G15,DATA!$H$3:$J$26,2,FALSE),VLOOKUP(G15,DATA!$H$3:$J$26,2,FALSE),VLOOKUP(F15,DATA!$H$3:$J$26,2,FALSE))),0)</f>
        <v/>
      </c>
      <c r="J15" s="78">
        <f>IFERROR(IF(G15="","",IF(VLOOKUP(G15,DATA!$H$3:$J$26,3,FALSE)&gt;VLOOKUP(F15,DATA!$H$3:$J$26,3,FALSE),VLOOKUP(F15,DATA!$H$3:$J$26,3,FALSE),VLOOKUP(G15,DATA!$H$3:$J$26,3,FALSE))+H15),0)</f>
        <v>0</v>
      </c>
      <c r="K15" s="78">
        <f>IFERROR((MIN(ABS(VLOOKUP(F15,DATA!$H$3:$J$26,3,FALSE)-VLOOKUP(G15,DATA!$H$3:$J$26,2,FALSE)),ABS(VLOOKUP(G15,DATA!$H$3:$J$26,3,FALSE)-VLOOKUP(F15,DATA!$H$3:$J$26,2,FALSE))))+H15,0)</f>
        <v>0</v>
      </c>
      <c r="L15" s="79">
        <f t="shared" si="4"/>
        <v>0</v>
      </c>
      <c r="M15" s="80"/>
    </row>
    <row r="16" spans="1:15" ht="15">
      <c r="A16" s="66"/>
      <c r="B16" s="112" t="str">
        <f t="shared" si="0"/>
        <v/>
      </c>
      <c r="C16" s="81" t="str">
        <f t="shared" si="1"/>
        <v>V</v>
      </c>
      <c r="D16" s="82">
        <f t="shared" si="3"/>
        <v>44631</v>
      </c>
      <c r="E16" s="83" t="str">
        <f t="shared" si="2"/>
        <v/>
      </c>
      <c r="F16" s="84"/>
      <c r="G16" s="72"/>
      <c r="H16" s="73"/>
      <c r="I16" s="78" t="str">
        <f>IFERROR(IF(F16="","",IF(VLOOKUP(F16,DATA!$H$3:$J$26,2,FALSE)&lt;VLOOKUP(G16,DATA!$H$3:$J$26,2,FALSE),VLOOKUP(G16,DATA!$H$3:$J$26,2,FALSE),VLOOKUP(F16,DATA!$H$3:$J$26,2,FALSE))),0)</f>
        <v/>
      </c>
      <c r="J16" s="78" t="str">
        <f>IFERROR(IF(G16="","",IF(VLOOKUP(G16,DATA!$H$3:$J$26,3,FALSE)&gt;VLOOKUP(F16,DATA!$H$3:$J$26,3,FALSE),VLOOKUP(F16,DATA!$H$3:$J$26,3,FALSE),VLOOKUP(G16,DATA!$H$3:$J$26,3,FALSE))+H16),0)</f>
        <v/>
      </c>
      <c r="K16" s="78">
        <f>IFERROR((MIN(ABS(VLOOKUP(F16,DATA!$H$3:$J$26,3,FALSE)-VLOOKUP(G16,DATA!$H$3:$J$26,2,FALSE)),ABS(VLOOKUP(G16,DATA!$H$3:$J$26,3,FALSE)-VLOOKUP(F16,DATA!$H$3:$J$26,2,FALSE))))+H16,0)</f>
        <v>0</v>
      </c>
      <c r="L16" s="79">
        <f t="shared" si="4"/>
        <v>0</v>
      </c>
      <c r="M16" s="80"/>
    </row>
    <row r="17" spans="1:13" ht="15">
      <c r="A17" s="66"/>
      <c r="B17" s="112" t="str">
        <f t="shared" si="0"/>
        <v/>
      </c>
      <c r="C17" s="81" t="str">
        <f t="shared" si="1"/>
        <v>S</v>
      </c>
      <c r="D17" s="82">
        <f t="shared" si="3"/>
        <v>44632</v>
      </c>
      <c r="E17" s="83" t="str">
        <f t="shared" si="2"/>
        <v/>
      </c>
      <c r="F17" s="84"/>
      <c r="G17" s="72"/>
      <c r="H17" s="73"/>
      <c r="I17" s="78" t="str">
        <f>IFERROR(IF(F17="","",IF(VLOOKUP(F17,DATA!$H$3:$J$26,2,FALSE)&lt;VLOOKUP(G17,DATA!$H$3:$J$26,2,FALSE),VLOOKUP(G17,DATA!$H$3:$J$26,2,FALSE),VLOOKUP(F17,DATA!$H$3:$J$26,2,FALSE))),0)</f>
        <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v>
      </c>
      <c r="M17" s="80"/>
    </row>
    <row r="18" spans="1:13" ht="15">
      <c r="A18" s="66"/>
      <c r="B18" s="112" t="str">
        <f t="shared" si="0"/>
        <v/>
      </c>
      <c r="C18" s="81" t="str">
        <f t="shared" si="1"/>
        <v>D</v>
      </c>
      <c r="D18" s="82">
        <f t="shared" si="3"/>
        <v>44633</v>
      </c>
      <c r="E18" s="83" t="str">
        <f t="shared" si="2"/>
        <v/>
      </c>
      <c r="F18" s="84"/>
      <c r="G18" s="72"/>
      <c r="H18" s="73"/>
      <c r="I18" s="78"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0.36805555555555558</v>
      </c>
      <c r="M18" s="80"/>
    </row>
    <row r="19" spans="1:13" ht="15">
      <c r="A19" s="66"/>
      <c r="B19" s="112" t="str">
        <f t="shared" si="0"/>
        <v/>
      </c>
      <c r="C19" s="81" t="str">
        <f t="shared" si="1"/>
        <v>L</v>
      </c>
      <c r="D19" s="82">
        <f t="shared" si="3"/>
        <v>44634</v>
      </c>
      <c r="E19" s="83" t="str">
        <f t="shared" si="2"/>
        <v/>
      </c>
      <c r="F19" s="84"/>
      <c r="G19" s="72"/>
      <c r="H19" s="73"/>
      <c r="I19" s="78"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v>
      </c>
      <c r="M19" s="80"/>
    </row>
    <row r="20" spans="1:13" ht="15">
      <c r="A20" s="66"/>
      <c r="B20" s="112" t="str">
        <f t="shared" si="0"/>
        <v/>
      </c>
      <c r="C20" s="81" t="str">
        <f t="shared" si="1"/>
        <v>M</v>
      </c>
      <c r="D20" s="82">
        <f t="shared" si="3"/>
        <v>44635</v>
      </c>
      <c r="E20" s="83" t="str">
        <f t="shared" si="2"/>
        <v/>
      </c>
      <c r="F20" s="84"/>
      <c r="G20" s="72"/>
      <c r="H20" s="73"/>
      <c r="I20" s="78"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80"/>
    </row>
    <row r="21" spans="1:13" ht="15">
      <c r="A21" s="66"/>
      <c r="B21" s="112" t="str">
        <f t="shared" si="0"/>
        <v/>
      </c>
      <c r="C21" s="81" t="str">
        <f t="shared" si="1"/>
        <v>M</v>
      </c>
      <c r="D21" s="82">
        <f t="shared" si="3"/>
        <v>44636</v>
      </c>
      <c r="E21" s="83" t="str">
        <f t="shared" si="2"/>
        <v/>
      </c>
      <c r="F21" s="84"/>
      <c r="G21" s="72"/>
      <c r="H21" s="73"/>
      <c r="I21" s="78"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80"/>
    </row>
    <row r="22" spans="1:13" ht="15">
      <c r="A22" s="66"/>
      <c r="B22" s="112" t="str">
        <f t="shared" si="0"/>
        <v/>
      </c>
      <c r="C22" s="81" t="str">
        <f t="shared" si="1"/>
        <v>J</v>
      </c>
      <c r="D22" s="82">
        <f t="shared" si="3"/>
        <v>44637</v>
      </c>
      <c r="E22" s="83">
        <f t="shared" si="2"/>
        <v>11</v>
      </c>
      <c r="F22" s="84"/>
      <c r="G22" s="72"/>
      <c r="H22" s="73"/>
      <c r="I22" s="78" t="str">
        <f>IFERROR(IF(F22="","",IF(VLOOKUP(F22,DATA!$H$3:$J$26,2,FALSE)&lt;VLOOKUP(G22,DATA!$H$3:$J$26,2,FALSE),VLOOKUP(G22,DATA!$H$3:$J$26,2,FALSE),VLOOKUP(F22,DATA!$H$3:$J$26,2,FALSE))),0)</f>
        <v/>
      </c>
      <c r="J22" s="78" t="str">
        <f>IFERROR(IF(G22="","",IF(VLOOKUP(G22,DATA!$H$3:$J$26,3,FALSE)&gt;VLOOKUP(F22,DATA!$H$3:$J$26,3,FALSE),VLOOKUP(F22,DATA!$H$3:$J$26,3,FALSE),VLOOKUP(G22,DATA!$H$3:$J$26,3,FALSE))+H22),0)</f>
        <v/>
      </c>
      <c r="K22" s="78">
        <f>IFERROR((MIN(ABS(VLOOKUP(F22,DATA!$H$3:$J$26,3,FALSE)-VLOOKUP(G22,DATA!$H$3:$J$26,2,FALSE)),ABS(VLOOKUP(G22,DATA!$H$3:$J$26,3,FALSE)-VLOOKUP(F22,DATA!$H$3:$J$26,2,FALSE))))+H22,0)</f>
        <v>0</v>
      </c>
      <c r="L22" s="79">
        <f t="shared" si="4"/>
        <v>0</v>
      </c>
      <c r="M22" s="80"/>
    </row>
    <row r="23" spans="1:13" ht="15">
      <c r="A23" s="66"/>
      <c r="B23" s="112" t="str">
        <f t="shared" si="0"/>
        <v/>
      </c>
      <c r="C23" s="81" t="str">
        <f t="shared" si="1"/>
        <v>V</v>
      </c>
      <c r="D23" s="82">
        <f t="shared" si="3"/>
        <v>44638</v>
      </c>
      <c r="E23" s="83" t="str">
        <f t="shared" si="2"/>
        <v/>
      </c>
      <c r="F23" s="84"/>
      <c r="G23" s="72"/>
      <c r="H23" s="73"/>
      <c r="I23" s="78"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80"/>
    </row>
    <row r="24" spans="1:13" ht="15">
      <c r="A24" s="66"/>
      <c r="B24" s="112" t="str">
        <f t="shared" si="0"/>
        <v/>
      </c>
      <c r="C24" s="81" t="str">
        <f t="shared" si="1"/>
        <v>S</v>
      </c>
      <c r="D24" s="82">
        <f t="shared" si="3"/>
        <v>44639</v>
      </c>
      <c r="E24" s="83" t="str">
        <f t="shared" si="2"/>
        <v/>
      </c>
      <c r="F24" s="84"/>
      <c r="G24" s="72"/>
      <c r="H24" s="73"/>
      <c r="I24" s="78"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80"/>
    </row>
    <row r="25" spans="1:13" ht="15">
      <c r="A25" s="66"/>
      <c r="B25" s="112" t="str">
        <f t="shared" si="0"/>
        <v/>
      </c>
      <c r="C25" s="81" t="str">
        <f t="shared" si="1"/>
        <v>D</v>
      </c>
      <c r="D25" s="82">
        <f t="shared" si="3"/>
        <v>44640</v>
      </c>
      <c r="E25" s="83" t="str">
        <f t="shared" si="2"/>
        <v/>
      </c>
      <c r="F25" s="84"/>
      <c r="G25" s="72"/>
      <c r="H25" s="73"/>
      <c r="I25" s="78"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80"/>
    </row>
    <row r="26" spans="1:13" ht="15">
      <c r="A26" s="66"/>
      <c r="B26" s="112" t="str">
        <f t="shared" si="0"/>
        <v/>
      </c>
      <c r="C26" s="81" t="str">
        <f t="shared" si="1"/>
        <v>L</v>
      </c>
      <c r="D26" s="82">
        <f t="shared" si="3"/>
        <v>44641</v>
      </c>
      <c r="E26" s="83" t="str">
        <f t="shared" si="2"/>
        <v/>
      </c>
      <c r="F26" s="84"/>
      <c r="G26" s="72"/>
      <c r="H26" s="73"/>
      <c r="I26" s="78"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80"/>
    </row>
    <row r="27" spans="1:13" ht="15">
      <c r="A27" s="66"/>
      <c r="B27" s="112" t="str">
        <f t="shared" si="0"/>
        <v/>
      </c>
      <c r="C27" s="81" t="str">
        <f t="shared" si="1"/>
        <v>M</v>
      </c>
      <c r="D27" s="82">
        <f t="shared" si="3"/>
        <v>44642</v>
      </c>
      <c r="E27" s="83" t="str">
        <f t="shared" si="2"/>
        <v/>
      </c>
      <c r="F27" s="84"/>
      <c r="G27" s="72"/>
      <c r="H27" s="73"/>
      <c r="I27" s="78"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80"/>
    </row>
    <row r="28" spans="1:13" ht="15">
      <c r="A28" s="66"/>
      <c r="B28" s="112" t="str">
        <f t="shared" si="0"/>
        <v/>
      </c>
      <c r="C28" s="81" t="str">
        <f t="shared" si="1"/>
        <v>M</v>
      </c>
      <c r="D28" s="82">
        <f t="shared" si="3"/>
        <v>44643</v>
      </c>
      <c r="E28" s="83" t="str">
        <f t="shared" si="2"/>
        <v/>
      </c>
      <c r="F28" s="84"/>
      <c r="G28" s="72"/>
      <c r="H28" s="73"/>
      <c r="I28" s="78"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v>
      </c>
      <c r="M28" s="80"/>
    </row>
    <row r="29" spans="1:13" ht="15">
      <c r="A29" s="66"/>
      <c r="B29" s="112" t="str">
        <f t="shared" si="0"/>
        <v/>
      </c>
      <c r="C29" s="81" t="str">
        <f t="shared" si="1"/>
        <v>J</v>
      </c>
      <c r="D29" s="82">
        <f t="shared" si="3"/>
        <v>44644</v>
      </c>
      <c r="E29" s="83">
        <f t="shared" si="2"/>
        <v>12</v>
      </c>
      <c r="F29" s="84"/>
      <c r="G29" s="72"/>
      <c r="H29" s="73"/>
      <c r="I29" s="78"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80"/>
    </row>
    <row r="30" spans="1:13" ht="15">
      <c r="A30" s="66"/>
      <c r="B30" s="112" t="str">
        <f t="shared" si="0"/>
        <v/>
      </c>
      <c r="C30" s="81" t="str">
        <f t="shared" si="1"/>
        <v>V</v>
      </c>
      <c r="D30" s="82">
        <f t="shared" si="3"/>
        <v>44645</v>
      </c>
      <c r="E30" s="83" t="str">
        <f t="shared" si="2"/>
        <v/>
      </c>
      <c r="F30" s="84"/>
      <c r="G30" s="72"/>
      <c r="H30" s="73"/>
      <c r="I30" s="78" t="str">
        <f>IFERROR(IF(F30="","",IF(VLOOKUP(F30,DATA!$H$3:$J$26,2,FALSE)&lt;VLOOKUP(G30,DATA!$H$3:$J$26,2,FALSE),VLOOKUP(G30,DATA!$H$3:$J$26,2,FALSE),VLOOKUP(F30,DATA!$H$3:$J$26,2,FALSE))),0)</f>
        <v/>
      </c>
      <c r="J30" s="78" t="str">
        <f>IFERROR(IF(G30="","",IF(VLOOKUP(G30,DATA!$H$3:$J$26,3,FALSE)&gt;VLOOKUP(F30,DATA!$H$3:$J$26,3,FALSE),VLOOKUP(F30,DATA!$H$3:$J$26,3,FALSE),VLOOKUP(G30,DATA!$H$3:$J$26,3,FALSE))+H30),0)</f>
        <v/>
      </c>
      <c r="K30" s="78">
        <f>IFERROR((MIN(ABS(VLOOKUP(F30,DATA!$H$3:$J$26,3,FALSE)-VLOOKUP(G30,DATA!$H$3:$J$26,2,FALSE)),ABS(VLOOKUP(G30,DATA!$H$3:$J$26,3,FALSE)-VLOOKUP(F30,DATA!$H$3:$J$26,2,FALSE))))+H30,0)</f>
        <v>0</v>
      </c>
      <c r="L30" s="79">
        <f t="shared" si="4"/>
        <v>0</v>
      </c>
      <c r="M30" s="80"/>
    </row>
    <row r="31" spans="1:13" ht="15.75" thickBot="1">
      <c r="A31" s="66"/>
      <c r="B31" s="113" t="str">
        <f t="shared" si="0"/>
        <v/>
      </c>
      <c r="C31" s="99" t="str">
        <f t="shared" si="1"/>
        <v/>
      </c>
      <c r="D31" s="100" t="str">
        <f>IF(DAY(D30+1)=26,"",D30+1)</f>
        <v/>
      </c>
      <c r="E31" s="101" t="str">
        <f t="shared" si="2"/>
        <v/>
      </c>
      <c r="F31" s="102"/>
      <c r="G31" s="103"/>
      <c r="H31" s="104"/>
      <c r="I31" s="106" t="str">
        <f>IFERROR(IF(F31="","",IF(VLOOKUP(F31,DATA!$H$3:$J$26,2,FALSE)&lt;VLOOKUP(G31,DATA!$H$3:$J$26,2,FALSE),VLOOKUP(G31,DATA!$H$3:$J$26,2,FALSE),VLOOKUP(F31,DATA!$H$3:$J$26,2,FALSE))),0)</f>
        <v/>
      </c>
      <c r="J31" s="106" t="str">
        <f>IFERROR(IF(G31="","",IF(VLOOKUP(G31,DATA!$H$3:$J$26,3,FALSE)&gt;VLOOKUP(F31,DATA!$H$3:$J$26,3,FALSE),VLOOKUP(F31,DATA!$H$3:$J$26,3,FALSE),VLOOKUP(G31,DATA!$H$3:$J$26,3,FALSE))+H31),0)</f>
        <v/>
      </c>
      <c r="K31" s="106">
        <f>IFERROR((MIN(ABS(VLOOKUP(F31,DATA!$H$3:$J$26,3,FALSE)-VLOOKUP(G31,DATA!$H$3:$J$26,2,FALSE)),ABS(VLOOKUP(G31,DATA!$H$3:$J$26,3,FALSE)-VLOOKUP(F31,DATA!$H$3:$J$26,2,FALSE))))+H31,0)</f>
        <v>0</v>
      </c>
      <c r="L31" s="107">
        <f t="shared" si="4"/>
        <v>0</v>
      </c>
      <c r="M31" s="108"/>
    </row>
    <row r="32" spans="1:13">
      <c r="A32" s="66"/>
      <c r="B32" s="66"/>
      <c r="C32" s="66"/>
      <c r="D32" s="66"/>
      <c r="E32" s="66"/>
      <c r="F32" s="66"/>
      <c r="G32" s="66"/>
      <c r="H32" s="66"/>
      <c r="I32" s="66"/>
      <c r="J32" s="66"/>
      <c r="K32" s="66"/>
      <c r="L32" s="66"/>
      <c r="M32" s="66"/>
    </row>
    <row r="33" spans="2:13" ht="15">
      <c r="B33" s="66"/>
      <c r="C33" s="66"/>
      <c r="D33" s="66"/>
      <c r="E33" s="66"/>
      <c r="F33" s="66"/>
      <c r="G33" s="66"/>
      <c r="H33" s="66"/>
      <c r="I33" s="66"/>
      <c r="J33" s="114" t="s">
        <v>64</v>
      </c>
      <c r="K33" s="115">
        <f>SUM(K1:K31)</f>
        <v>1.8680555555555554</v>
      </c>
      <c r="L33" s="66"/>
      <c r="M33" s="66"/>
    </row>
    <row r="34" spans="2:13" ht="15">
      <c r="J34" s="116" t="s">
        <v>65</v>
      </c>
      <c r="K34" s="121">
        <f>COUNTIF(K1:K31,"&gt;"&amp;0)</f>
        <v>9</v>
      </c>
    </row>
  </sheetData>
  <conditionalFormatting sqref="C3:M31">
    <cfRule type="expression" dxfId="21" priority="1">
      <formula>WEEKDAY($D3,2)&gt;6</formula>
    </cfRule>
    <cfRule type="expression" dxfId="20" priority="2">
      <formula>WEEKDAY($D3,2)&gt;5</formula>
    </cfRule>
  </conditionalFormatting>
  <pageMargins left="0.7" right="0.7" top="0.75" bottom="0.75" header="0.3" footer="0.3"/>
  <pageSetup paperSize="9" scale="5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
  <sheetViews>
    <sheetView showZeros="0" zoomScaleNormal="100" workbookViewId="0">
      <selection activeCell="K33" sqref="K33"/>
    </sheetView>
  </sheetViews>
  <sheetFormatPr baseColWidth="10" defaultRowHeight="12.75"/>
  <cols>
    <col min="1" max="1" width="3.42578125" style="1" customWidth="1"/>
    <col min="2" max="2" width="13" style="1" customWidth="1"/>
    <col min="3" max="3" width="2.85546875" style="1" customWidth="1"/>
    <col min="4" max="4" width="3.42578125" style="1" customWidth="1"/>
    <col min="5" max="5" width="3.28515625" style="1" customWidth="1"/>
    <col min="6" max="6" width="5.7109375" style="1" customWidth="1"/>
    <col min="7" max="7" width="6.85546875" style="1" customWidth="1"/>
    <col min="8" max="8" width="7.85546875" style="1" customWidth="1"/>
    <col min="9" max="9" width="9.85546875" style="1" customWidth="1"/>
    <col min="10" max="10" width="10.7109375" style="1" customWidth="1"/>
    <col min="11" max="11" width="10.85546875" style="1" customWidth="1"/>
    <col min="12" max="12" width="9.28515625" style="1" customWidth="1"/>
    <col min="13" max="13" width="69.42578125" style="1" customWidth="1"/>
    <col min="14" max="16384" width="11.42578125" style="1"/>
  </cols>
  <sheetData>
    <row r="1" spans="1:13" ht="13.5" thickBot="1"/>
    <row r="2" spans="1:13" ht="50.25" customHeight="1" thickBot="1">
      <c r="A2" s="66"/>
      <c r="B2" s="67"/>
      <c r="C2" s="62"/>
      <c r="D2" s="62"/>
      <c r="E2" s="68"/>
      <c r="F2" s="122" t="s">
        <v>1</v>
      </c>
      <c r="G2" s="123" t="s">
        <v>0</v>
      </c>
      <c r="H2" s="124" t="s">
        <v>59</v>
      </c>
      <c r="I2" s="117" t="s">
        <v>60</v>
      </c>
      <c r="J2" s="117" t="s">
        <v>61</v>
      </c>
      <c r="K2" s="117" t="s">
        <v>62</v>
      </c>
      <c r="L2" s="117" t="s">
        <v>63</v>
      </c>
      <c r="M2" s="65" t="s">
        <v>54</v>
      </c>
    </row>
    <row r="3" spans="1:13" ht="15">
      <c r="A3" s="66"/>
      <c r="B3" s="111" t="str">
        <f t="shared" ref="B3:B33" si="0">IFERROR(CHOOSE(DAY(D3),UPPER(TEXT(D3,"mmmm")),YEAR(D3)),"")</f>
        <v/>
      </c>
      <c r="C3" s="89" t="str">
        <f t="shared" ref="C3:C33" si="1">IF(D3="","",UPPER(LEFT(TEXT(D3,"jjj"),1)))</f>
        <v>S</v>
      </c>
      <c r="D3" s="90">
        <f>DATE(DATA!$C$5,4,-5)</f>
        <v>44646</v>
      </c>
      <c r="E3" s="91" t="str">
        <f t="shared" ref="E3:E33" si="2">IF(D3="","",IF(WEEKDAY(D3,1)=5,INT((D3-DATE(YEAR(D3),1,1))/7+1),""))</f>
        <v/>
      </c>
      <c r="F3" s="92"/>
      <c r="G3" s="93"/>
      <c r="H3" s="94"/>
      <c r="I3" s="96" t="str">
        <f>IFERROR(IF(F3="","",IF(VLOOKUP(F3,DATA!$H$3:$J$26,2,FALSE)&lt;VLOOKUP(G3,DATA!$H$3:$J$26,2,FALSE),VLOOKUP(G3,DATA!$H$3:$J$26,2,FALSE),VLOOKUP(F3,DATA!$H$3:$J$26,2,FALSE))),0)</f>
        <v/>
      </c>
      <c r="J3" s="96" t="str">
        <f>IFERROR(IF(G3="","",IF(VLOOKUP(G3,DATA!$H$3:$J$26,3,FALSE)&gt;VLOOKUP(F3,DATA!$H$3:$J$26,3,FALSE),VLOOKUP(F3,DATA!$H$3:$J$26,3,FALSE),VLOOKUP(G3,DATA!$H$3:$J$26,3,FALSE))+H3),0)</f>
        <v/>
      </c>
      <c r="K3" s="96">
        <f>IFERROR((MIN(ABS(VLOOKUP(F3,DATA!$H$3:$J$26,3,FALSE)-VLOOKUP(G3,DATA!$H$3:$J$26,2,FALSE)),ABS(VLOOKUP(G3,DATA!$H$3:$J$26,3,FALSE)-VLOOKUP(F3,DATA!$H$3:$J$26,2,FALSE))))+H3,0)</f>
        <v>0</v>
      </c>
      <c r="L3" s="97">
        <f>IF(COUNTIF(C3,"D"),SUM(K3:K3,mars!K25:K30),0)</f>
        <v>0</v>
      </c>
      <c r="M3" s="98" t="s">
        <v>56</v>
      </c>
    </row>
    <row r="4" spans="1:13" ht="15">
      <c r="A4" s="66"/>
      <c r="B4" s="112" t="str">
        <f t="shared" si="0"/>
        <v/>
      </c>
      <c r="C4" s="74" t="str">
        <f t="shared" si="1"/>
        <v>D</v>
      </c>
      <c r="D4" s="75">
        <f t="shared" ref="D4:D33" si="3">D3+1</f>
        <v>44647</v>
      </c>
      <c r="E4" s="76" t="str">
        <f t="shared" si="2"/>
        <v/>
      </c>
      <c r="F4" s="71"/>
      <c r="G4" s="72"/>
      <c r="H4" s="73"/>
      <c r="I4" s="78" t="str">
        <f>IFERROR(IF(F4="","",IF(VLOOKUP(F4,DATA!$H$3:$J$26,2,FALSE)&lt;VLOOKUP(G4,DATA!$H$3:$J$26,2,FALSE),VLOOKUP(G4,DATA!$H$3:$J$26,2,FALSE),VLOOKUP(F4,DATA!$H$3:$J$26,2,FALSE))),0)</f>
        <v/>
      </c>
      <c r="J4" s="78" t="str">
        <f>IFERROR(IF(G4="","",IF(VLOOKUP(G4,DATA!$H$3:$J$26,3,FALSE)&gt;VLOOKUP(F4,DATA!$H$3:$J$26,3,FALSE),VLOOKUP(F4,DATA!$H$3:$J$26,3,FALSE),VLOOKUP(G4,DATA!$H$3:$J$26,3,FALSE))+H4),0)</f>
        <v/>
      </c>
      <c r="K4" s="78">
        <f>IFERROR((MIN(ABS(VLOOKUP(F4,DATA!$H$3:$J$26,3,FALSE)-VLOOKUP(G4,DATA!$H$3:$J$26,2,FALSE)),ABS(VLOOKUP(G4,DATA!$H$3:$J$26,3,FALSE)-VLOOKUP(F4,DATA!$H$3:$J$26,2,FALSE))))+H4,0)</f>
        <v>0</v>
      </c>
      <c r="L4" s="79">
        <f>IF(COUNTIF(C4,"D"),SUM(K3:K4,mars!K26:K30),0)</f>
        <v>0</v>
      </c>
      <c r="M4" s="80"/>
    </row>
    <row r="5" spans="1:13" ht="15">
      <c r="A5" s="66"/>
      <c r="B5" s="112" t="str">
        <f t="shared" si="0"/>
        <v/>
      </c>
      <c r="C5" s="74" t="str">
        <f t="shared" si="1"/>
        <v>L</v>
      </c>
      <c r="D5" s="75">
        <f t="shared" si="3"/>
        <v>44648</v>
      </c>
      <c r="E5" s="76" t="str">
        <f t="shared" si="2"/>
        <v/>
      </c>
      <c r="F5" s="71" t="s">
        <v>57</v>
      </c>
      <c r="G5" s="72" t="s">
        <v>55</v>
      </c>
      <c r="H5" s="73"/>
      <c r="I5" s="78">
        <f>IFERROR(IF(F5="","",IF(VLOOKUP(F5,DATA!$H$3:$J$26,2,FALSE)&lt;VLOOKUP(G5,DATA!$H$3:$J$26,2,FALSE),VLOOKUP(G5,DATA!$H$3:$J$26,2,FALSE),VLOOKUP(F5,DATA!$H$3:$J$26,2,FALSE))),0)</f>
        <v>0.50347222222222221</v>
      </c>
      <c r="J5" s="78">
        <f>IFERROR(IF(G5="","",IF(VLOOKUP(G5,DATA!$H$3:$J$26,3,FALSE)&gt;VLOOKUP(F5,DATA!$H$3:$J$26,3,FALSE),VLOOKUP(F5,DATA!$H$3:$J$26,3,FALSE),VLOOKUP(G5,DATA!$H$3:$J$26,3,FALSE))+H5),0)</f>
        <v>0.6875</v>
      </c>
      <c r="K5" s="78">
        <f>IFERROR((MIN(ABS(VLOOKUP(F5,DATA!$H$3:$J$26,3,FALSE)-VLOOKUP(G5,DATA!$H$3:$J$26,2,FALSE)),ABS(VLOOKUP(G5,DATA!$H$3:$J$26,3,FALSE)-VLOOKUP(F5,DATA!$H$3:$J$26,2,FALSE))))+H5,0)</f>
        <v>0.18402777777777779</v>
      </c>
      <c r="L5" s="79">
        <f>IF(COUNTIF(C5,"D"),SUM(K3:K5,mars!K27:K30),0)</f>
        <v>0</v>
      </c>
      <c r="M5" s="80"/>
    </row>
    <row r="6" spans="1:13" ht="15">
      <c r="A6" s="66"/>
      <c r="B6" s="112" t="str">
        <f t="shared" si="0"/>
        <v/>
      </c>
      <c r="C6" s="74" t="str">
        <f t="shared" si="1"/>
        <v>M</v>
      </c>
      <c r="D6" s="75">
        <f t="shared" si="3"/>
        <v>44649</v>
      </c>
      <c r="E6" s="76" t="str">
        <f t="shared" si="2"/>
        <v/>
      </c>
      <c r="F6" s="71" t="s">
        <v>57</v>
      </c>
      <c r="G6" s="72" t="s">
        <v>58</v>
      </c>
      <c r="H6" s="73"/>
      <c r="I6" s="78">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IF(COUNTIF(C6,"D"),SUM(K3:K6,mars!K28:K30),0)</f>
        <v>0</v>
      </c>
      <c r="M6" s="80"/>
    </row>
    <row r="7" spans="1:13" ht="15">
      <c r="A7" s="66"/>
      <c r="B7" s="112" t="str">
        <f t="shared" si="0"/>
        <v/>
      </c>
      <c r="C7" s="74" t="str">
        <f t="shared" si="1"/>
        <v>M</v>
      </c>
      <c r="D7" s="75">
        <f t="shared" si="3"/>
        <v>44650</v>
      </c>
      <c r="E7" s="76" t="str">
        <f t="shared" si="2"/>
        <v/>
      </c>
      <c r="F7" s="71" t="s">
        <v>58</v>
      </c>
      <c r="G7" s="72" t="s">
        <v>57</v>
      </c>
      <c r="H7" s="73"/>
      <c r="I7" s="78">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IF(COUNTIF(C7,"D"),SUM(K3:K7,mars!K29:K30),0)</f>
        <v>0</v>
      </c>
      <c r="M7" s="80"/>
    </row>
    <row r="8" spans="1:13" ht="15">
      <c r="A8" s="66"/>
      <c r="B8" s="112" t="str">
        <f t="shared" si="0"/>
        <v/>
      </c>
      <c r="C8" s="81" t="str">
        <f t="shared" si="1"/>
        <v>J</v>
      </c>
      <c r="D8" s="82">
        <f t="shared" si="3"/>
        <v>44651</v>
      </c>
      <c r="E8" s="83">
        <f t="shared" si="2"/>
        <v>13</v>
      </c>
      <c r="F8" s="84"/>
      <c r="G8" s="72"/>
      <c r="H8" s="73"/>
      <c r="I8" s="78" t="str">
        <f>IFERROR(IF(F8="","",IF(VLOOKUP(F8,DATA!$H$3:$J$26,2,FALSE)&lt;VLOOKUP(G8,DATA!$H$3:$J$26,2,FALSE),VLOOKUP(G8,DATA!$H$3:$J$26,2,FALSE),VLOOKUP(F8,DATA!$H$3:$J$26,2,FALSE))),0)</f>
        <v/>
      </c>
      <c r="J8" s="78" t="str">
        <f>IFERROR(IF(G8="","",IF(VLOOKUP(G8,DATA!$H$3:$J$26,3,FALSE)&gt;VLOOKUP(F8,DATA!$H$3:$J$26,3,FALSE),VLOOKUP(F8,DATA!$H$3:$J$26,3,FALSE),VLOOKUP(G8,DATA!$H$3:$J$26,3,FALSE))+H8),0)</f>
        <v/>
      </c>
      <c r="K8" s="78">
        <f>IFERROR((MIN(ABS(VLOOKUP(F8,DATA!$H$3:$J$26,3,FALSE)-VLOOKUP(G8,DATA!$H$3:$J$26,2,FALSE)),ABS(VLOOKUP(G8,DATA!$H$3:$J$26,3,FALSE)-VLOOKUP(F8,DATA!$H$3:$J$26,2,FALSE))))+H8,0)</f>
        <v>0</v>
      </c>
      <c r="L8" s="79">
        <f>IF(COUNTIF(C8,"D"),SUM(K3:K8,mars!K30:K30),0)</f>
        <v>0</v>
      </c>
      <c r="M8" s="80"/>
    </row>
    <row r="9" spans="1:13" ht="15">
      <c r="A9" s="66"/>
      <c r="B9" s="112" t="str">
        <f t="shared" si="0"/>
        <v>AVRIL</v>
      </c>
      <c r="C9" s="81" t="str">
        <f t="shared" si="1"/>
        <v>V</v>
      </c>
      <c r="D9" s="82">
        <f t="shared" si="3"/>
        <v>44652</v>
      </c>
      <c r="E9" s="83" t="str">
        <f t="shared" si="2"/>
        <v/>
      </c>
      <c r="F9" s="84"/>
      <c r="G9" s="72"/>
      <c r="H9" s="73"/>
      <c r="I9" s="78" t="str">
        <f>IFERROR(IF(F9="","",IF(VLOOKUP(F9,DATA!$H$3:$J$26,2,FALSE)&lt;VLOOKUP(G9,DATA!$H$3:$J$26,2,FALSE),VLOOKUP(G9,DATA!$H$3:$J$26,2,FALSE),VLOOKUP(F9,DATA!$H$3:$J$26,2,FALSE))),0)</f>
        <v/>
      </c>
      <c r="J9" s="78" t="str">
        <f>IFERROR(IF(G9="","",IF(VLOOKUP(G9,DATA!$H$3:$J$26,3,FALSE)&gt;VLOOKUP(F9,DATA!$H$3:$J$26,3,FALSE),VLOOKUP(F9,DATA!$H$3:$J$26,3,FALSE),VLOOKUP(G9,DATA!$H$3:$J$26,3,FALSE))+H9),0)</f>
        <v/>
      </c>
      <c r="K9" s="78">
        <f>IFERROR((MIN(ABS(VLOOKUP(F9,DATA!$H$3:$J$26,3,FALSE)-VLOOKUP(G9,DATA!$H$3:$J$26,2,FALSE)),ABS(VLOOKUP(G9,DATA!$H$3:$J$26,3,FALSE)-VLOOKUP(F9,DATA!$H$3:$J$26,2,FALSE))))+H9,0)</f>
        <v>0</v>
      </c>
      <c r="L9" s="79">
        <f>IF(COUNTIF(C9,"D"),SUM(K3:K9),0)</f>
        <v>0</v>
      </c>
      <c r="M9" s="80"/>
    </row>
    <row r="10" spans="1:13" ht="15">
      <c r="A10" s="66"/>
      <c r="B10" s="112">
        <f t="shared" si="0"/>
        <v>2022</v>
      </c>
      <c r="C10" s="81" t="str">
        <f t="shared" si="1"/>
        <v>S</v>
      </c>
      <c r="D10" s="82">
        <f t="shared" si="3"/>
        <v>44653</v>
      </c>
      <c r="E10" s="83" t="str">
        <f t="shared" si="2"/>
        <v/>
      </c>
      <c r="F10" s="84"/>
      <c r="G10" s="72"/>
      <c r="H10" s="73"/>
      <c r="I10" s="78"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v>
      </c>
      <c r="M10" s="80"/>
    </row>
    <row r="11" spans="1:13" ht="15">
      <c r="A11" s="66"/>
      <c r="B11" s="112" t="str">
        <f t="shared" si="0"/>
        <v/>
      </c>
      <c r="C11" s="81" t="str">
        <f t="shared" si="1"/>
        <v>D</v>
      </c>
      <c r="D11" s="82">
        <f t="shared" si="3"/>
        <v>44654</v>
      </c>
      <c r="E11" s="83" t="str">
        <f t="shared" si="2"/>
        <v/>
      </c>
      <c r="F11" s="84"/>
      <c r="G11" s="72"/>
      <c r="H11" s="73"/>
      <c r="I11" s="78"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0.46875000000000011</v>
      </c>
      <c r="M11" s="80"/>
    </row>
    <row r="12" spans="1:13" ht="15">
      <c r="A12" s="66"/>
      <c r="B12" s="112" t="str">
        <f t="shared" si="0"/>
        <v/>
      </c>
      <c r="C12" s="81" t="str">
        <f t="shared" si="1"/>
        <v>L</v>
      </c>
      <c r="D12" s="82">
        <f t="shared" si="3"/>
        <v>44655</v>
      </c>
      <c r="E12" s="83" t="str">
        <f t="shared" si="2"/>
        <v/>
      </c>
      <c r="F12" s="84"/>
      <c r="G12" s="72"/>
      <c r="H12" s="73"/>
      <c r="I12" s="78"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v>
      </c>
      <c r="M12" s="80"/>
    </row>
    <row r="13" spans="1:13" ht="15">
      <c r="A13" s="66"/>
      <c r="B13" s="112" t="str">
        <f t="shared" si="0"/>
        <v/>
      </c>
      <c r="C13" s="81" t="str">
        <f t="shared" si="1"/>
        <v>M</v>
      </c>
      <c r="D13" s="82">
        <f t="shared" si="3"/>
        <v>44656</v>
      </c>
      <c r="E13" s="83" t="str">
        <f t="shared" si="2"/>
        <v/>
      </c>
      <c r="F13" s="84" t="s">
        <v>55</v>
      </c>
      <c r="G13" s="72" t="s">
        <v>57</v>
      </c>
      <c r="H13" s="73"/>
      <c r="I13" s="78">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v>
      </c>
      <c r="M13" s="80"/>
    </row>
    <row r="14" spans="1:13" ht="15">
      <c r="A14" s="66"/>
      <c r="B14" s="112" t="str">
        <f t="shared" si="0"/>
        <v/>
      </c>
      <c r="C14" s="81" t="str">
        <f t="shared" si="1"/>
        <v>M</v>
      </c>
      <c r="D14" s="82">
        <f t="shared" si="3"/>
        <v>44657</v>
      </c>
      <c r="E14" s="83" t="str">
        <f t="shared" si="2"/>
        <v/>
      </c>
      <c r="F14" s="84"/>
      <c r="G14" s="72"/>
      <c r="H14" s="73"/>
      <c r="I14" s="78" t="str">
        <f>IFERROR(IF(F14="","",IF(VLOOKUP(F14,DATA!$H$3:$J$26,2,FALSE)&lt;VLOOKUP(G14,DATA!$H$3:$J$26,2,FALSE),VLOOKUP(G14,DATA!$H$3:$J$26,2,FALSE),VLOOKUP(F14,DATA!$H$3:$J$26,2,FALSE))),0)</f>
        <v/>
      </c>
      <c r="J14" s="78" t="str">
        <f>IFERROR(IF(G14="","",IF(VLOOKUP(G14,DATA!$H$3:$J$26,3,FALSE)&gt;VLOOKUP(F14,DATA!$H$3:$J$26,3,FALSE),VLOOKUP(F14,DATA!$H$3:$J$26,3,FALSE),VLOOKUP(G14,DATA!$H$3:$J$26,3,FALSE))+H14),0)</f>
        <v/>
      </c>
      <c r="K14" s="78">
        <f>IFERROR((MIN(ABS(VLOOKUP(F14,DATA!$H$3:$J$26,3,FALSE)-VLOOKUP(G14,DATA!$H$3:$J$26,2,FALSE)),ABS(VLOOKUP(G14,DATA!$H$3:$J$26,3,FALSE)-VLOOKUP(F14,DATA!$H$3:$J$26,2,FALSE))))+H14,0)</f>
        <v>0</v>
      </c>
      <c r="L14" s="79">
        <f t="shared" si="4"/>
        <v>0</v>
      </c>
      <c r="M14" s="80"/>
    </row>
    <row r="15" spans="1:13" ht="15">
      <c r="A15" s="66"/>
      <c r="B15" s="112" t="str">
        <f t="shared" si="0"/>
        <v/>
      </c>
      <c r="C15" s="81" t="str">
        <f t="shared" si="1"/>
        <v>J</v>
      </c>
      <c r="D15" s="82">
        <f t="shared" si="3"/>
        <v>44658</v>
      </c>
      <c r="E15" s="83">
        <f t="shared" si="2"/>
        <v>14</v>
      </c>
      <c r="F15" s="84"/>
      <c r="G15" s="72"/>
      <c r="H15" s="73"/>
      <c r="I15" s="78" t="str">
        <f>IFERROR(IF(F15="","",IF(VLOOKUP(F15,DATA!$H$3:$J$26,2,FALSE)&lt;VLOOKUP(G15,DATA!$H$3:$J$26,2,FALSE),VLOOKUP(G15,DATA!$H$3:$J$26,2,FALSE),VLOOKUP(F15,DATA!$H$3:$J$26,2,FALSE))),0)</f>
        <v/>
      </c>
      <c r="J15" s="78" t="str">
        <f>IFERROR(IF(G15="","",IF(VLOOKUP(G15,DATA!$H$3:$J$26,3,FALSE)&gt;VLOOKUP(F15,DATA!$H$3:$J$26,3,FALSE),VLOOKUP(F15,DATA!$H$3:$J$26,3,FALSE),VLOOKUP(G15,DATA!$H$3:$J$26,3,FALSE))+H15),0)</f>
        <v/>
      </c>
      <c r="K15" s="78">
        <f>IFERROR((MIN(ABS(VLOOKUP(F15,DATA!$H$3:$J$26,3,FALSE)-VLOOKUP(G15,DATA!$H$3:$J$26,2,FALSE)),ABS(VLOOKUP(G15,DATA!$H$3:$J$26,3,FALSE)-VLOOKUP(F15,DATA!$H$3:$J$26,2,FALSE))))+H15,0)</f>
        <v>0</v>
      </c>
      <c r="L15" s="79">
        <f t="shared" si="4"/>
        <v>0</v>
      </c>
      <c r="M15" s="80"/>
    </row>
    <row r="16" spans="1:13" ht="15">
      <c r="A16" s="66"/>
      <c r="B16" s="112" t="str">
        <f t="shared" si="0"/>
        <v/>
      </c>
      <c r="C16" s="81" t="str">
        <f t="shared" si="1"/>
        <v>V</v>
      </c>
      <c r="D16" s="82">
        <f t="shared" si="3"/>
        <v>44659</v>
      </c>
      <c r="E16" s="83" t="str">
        <f t="shared" si="2"/>
        <v/>
      </c>
      <c r="F16" s="84"/>
      <c r="G16" s="72"/>
      <c r="H16" s="73"/>
      <c r="I16" s="78" t="str">
        <f>IFERROR(IF(F16="","",IF(VLOOKUP(F16,DATA!$H$3:$J$26,2,FALSE)&lt;VLOOKUP(G16,DATA!$H$3:$J$26,2,FALSE),VLOOKUP(G16,DATA!$H$3:$J$26,2,FALSE),VLOOKUP(F16,DATA!$H$3:$J$26,2,FALSE))),0)</f>
        <v/>
      </c>
      <c r="J16" s="78" t="str">
        <f>IFERROR(IF(G16="","",IF(VLOOKUP(G16,DATA!$H$3:$J$26,3,FALSE)&gt;VLOOKUP(F16,DATA!$H$3:$J$26,3,FALSE),VLOOKUP(F16,DATA!$H$3:$J$26,3,FALSE),VLOOKUP(G16,DATA!$H$3:$J$26,3,FALSE))+H16),0)</f>
        <v/>
      </c>
      <c r="K16" s="78">
        <f>IFERROR((MIN(ABS(VLOOKUP(F16,DATA!$H$3:$J$26,3,FALSE)-VLOOKUP(G16,DATA!$H$3:$J$26,2,FALSE)),ABS(VLOOKUP(G16,DATA!$H$3:$J$26,3,FALSE)-VLOOKUP(F16,DATA!$H$3:$J$26,2,FALSE))))+H16,0)</f>
        <v>0</v>
      </c>
      <c r="L16" s="79">
        <f t="shared" si="4"/>
        <v>0</v>
      </c>
      <c r="M16" s="80"/>
    </row>
    <row r="17" spans="1:13" ht="15">
      <c r="A17" s="66"/>
      <c r="B17" s="112" t="str">
        <f t="shared" si="0"/>
        <v/>
      </c>
      <c r="C17" s="81" t="str">
        <f t="shared" si="1"/>
        <v>S</v>
      </c>
      <c r="D17" s="82">
        <f t="shared" si="3"/>
        <v>44660</v>
      </c>
      <c r="E17" s="83" t="str">
        <f t="shared" si="2"/>
        <v/>
      </c>
      <c r="F17" s="84"/>
      <c r="G17" s="72"/>
      <c r="H17" s="73"/>
      <c r="I17" s="78" t="str">
        <f>IFERROR(IF(F17="","",IF(VLOOKUP(F17,DATA!$H$3:$J$26,2,FALSE)&lt;VLOOKUP(G17,DATA!$H$3:$J$26,2,FALSE),VLOOKUP(G17,DATA!$H$3:$J$26,2,FALSE),VLOOKUP(F17,DATA!$H$3:$J$26,2,FALSE))),0)</f>
        <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v>
      </c>
      <c r="M17" s="80"/>
    </row>
    <row r="18" spans="1:13" ht="15">
      <c r="A18" s="66"/>
      <c r="B18" s="112" t="str">
        <f t="shared" si="0"/>
        <v/>
      </c>
      <c r="C18" s="81" t="str">
        <f t="shared" si="1"/>
        <v>D</v>
      </c>
      <c r="D18" s="82">
        <f t="shared" si="3"/>
        <v>44661</v>
      </c>
      <c r="E18" s="83" t="str">
        <f t="shared" si="2"/>
        <v/>
      </c>
      <c r="F18" s="84"/>
      <c r="G18" s="72"/>
      <c r="H18" s="73"/>
      <c r="I18" s="78"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0.18402777777777779</v>
      </c>
      <c r="M18" s="80"/>
    </row>
    <row r="19" spans="1:13" ht="15">
      <c r="A19" s="66"/>
      <c r="B19" s="112" t="str">
        <f t="shared" si="0"/>
        <v/>
      </c>
      <c r="C19" s="81" t="str">
        <f t="shared" si="1"/>
        <v>L</v>
      </c>
      <c r="D19" s="82">
        <f t="shared" si="3"/>
        <v>44662</v>
      </c>
      <c r="E19" s="83" t="str">
        <f t="shared" si="2"/>
        <v/>
      </c>
      <c r="F19" s="84"/>
      <c r="G19" s="72"/>
      <c r="H19" s="73"/>
      <c r="I19" s="78"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v>
      </c>
      <c r="M19" s="80"/>
    </row>
    <row r="20" spans="1:13" ht="15">
      <c r="A20" s="66"/>
      <c r="B20" s="112" t="str">
        <f t="shared" si="0"/>
        <v/>
      </c>
      <c r="C20" s="81" t="str">
        <f t="shared" si="1"/>
        <v>M</v>
      </c>
      <c r="D20" s="82">
        <f t="shared" si="3"/>
        <v>44663</v>
      </c>
      <c r="E20" s="83" t="str">
        <f t="shared" si="2"/>
        <v/>
      </c>
      <c r="F20" s="84"/>
      <c r="G20" s="72"/>
      <c r="H20" s="73"/>
      <c r="I20" s="78"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80"/>
    </row>
    <row r="21" spans="1:13" ht="15">
      <c r="A21" s="66"/>
      <c r="B21" s="112" t="str">
        <f t="shared" si="0"/>
        <v/>
      </c>
      <c r="C21" s="81" t="str">
        <f t="shared" si="1"/>
        <v>M</v>
      </c>
      <c r="D21" s="82">
        <f t="shared" si="3"/>
        <v>44664</v>
      </c>
      <c r="E21" s="83" t="str">
        <f t="shared" si="2"/>
        <v/>
      </c>
      <c r="F21" s="84"/>
      <c r="G21" s="72"/>
      <c r="H21" s="73"/>
      <c r="I21" s="78"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80"/>
    </row>
    <row r="22" spans="1:13" ht="15">
      <c r="A22" s="66"/>
      <c r="B22" s="112" t="str">
        <f t="shared" si="0"/>
        <v/>
      </c>
      <c r="C22" s="81" t="str">
        <f t="shared" si="1"/>
        <v>J</v>
      </c>
      <c r="D22" s="82">
        <f t="shared" si="3"/>
        <v>44665</v>
      </c>
      <c r="E22" s="83">
        <f t="shared" si="2"/>
        <v>15</v>
      </c>
      <c r="F22" s="84"/>
      <c r="G22" s="72"/>
      <c r="H22" s="73"/>
      <c r="I22" s="78" t="str">
        <f>IFERROR(IF(F22="","",IF(VLOOKUP(F22,DATA!$H$3:$J$26,2,FALSE)&lt;VLOOKUP(G22,DATA!$H$3:$J$26,2,FALSE),VLOOKUP(G22,DATA!$H$3:$J$26,2,FALSE),VLOOKUP(F22,DATA!$H$3:$J$26,2,FALSE))),0)</f>
        <v/>
      </c>
      <c r="J22" s="78" t="str">
        <f>IFERROR(IF(G22="","",IF(VLOOKUP(G22,DATA!$H$3:$J$26,3,FALSE)&gt;VLOOKUP(F22,DATA!$H$3:$J$26,3,FALSE),VLOOKUP(F22,DATA!$H$3:$J$26,3,FALSE),VLOOKUP(G22,DATA!$H$3:$J$26,3,FALSE))+H22),0)</f>
        <v/>
      </c>
      <c r="K22" s="78">
        <f>IFERROR((MIN(ABS(VLOOKUP(F22,DATA!$H$3:$J$26,3,FALSE)-VLOOKUP(G22,DATA!$H$3:$J$26,2,FALSE)),ABS(VLOOKUP(G22,DATA!$H$3:$J$26,3,FALSE)-VLOOKUP(F22,DATA!$H$3:$J$26,2,FALSE))))+H22,0)</f>
        <v>0</v>
      </c>
      <c r="L22" s="79">
        <f t="shared" si="4"/>
        <v>0</v>
      </c>
      <c r="M22" s="80"/>
    </row>
    <row r="23" spans="1:13" ht="15">
      <c r="A23" s="66"/>
      <c r="B23" s="112" t="str">
        <f t="shared" si="0"/>
        <v/>
      </c>
      <c r="C23" s="81" t="str">
        <f t="shared" si="1"/>
        <v>V</v>
      </c>
      <c r="D23" s="82">
        <f t="shared" si="3"/>
        <v>44666</v>
      </c>
      <c r="E23" s="83" t="str">
        <f t="shared" si="2"/>
        <v/>
      </c>
      <c r="F23" s="84"/>
      <c r="G23" s="72"/>
      <c r="H23" s="73"/>
      <c r="I23" s="78"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80"/>
    </row>
    <row r="24" spans="1:13" ht="15">
      <c r="A24" s="66"/>
      <c r="B24" s="112" t="str">
        <f t="shared" si="0"/>
        <v/>
      </c>
      <c r="C24" s="81" t="str">
        <f t="shared" si="1"/>
        <v>S</v>
      </c>
      <c r="D24" s="82">
        <f t="shared" si="3"/>
        <v>44667</v>
      </c>
      <c r="E24" s="83" t="str">
        <f t="shared" si="2"/>
        <v/>
      </c>
      <c r="F24" s="84"/>
      <c r="G24" s="72"/>
      <c r="H24" s="73"/>
      <c r="I24" s="78"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80"/>
    </row>
    <row r="25" spans="1:13" ht="15">
      <c r="A25" s="66"/>
      <c r="B25" s="112" t="str">
        <f t="shared" si="0"/>
        <v/>
      </c>
      <c r="C25" s="81" t="str">
        <f t="shared" si="1"/>
        <v>D</v>
      </c>
      <c r="D25" s="82">
        <f t="shared" si="3"/>
        <v>44668</v>
      </c>
      <c r="E25" s="83" t="str">
        <f t="shared" si="2"/>
        <v/>
      </c>
      <c r="F25" s="84"/>
      <c r="G25" s="72"/>
      <c r="H25" s="73"/>
      <c r="I25" s="78"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80"/>
    </row>
    <row r="26" spans="1:13" ht="15">
      <c r="A26" s="66"/>
      <c r="B26" s="112" t="str">
        <f t="shared" si="0"/>
        <v/>
      </c>
      <c r="C26" s="81" t="str">
        <f t="shared" si="1"/>
        <v>L</v>
      </c>
      <c r="D26" s="82">
        <f t="shared" si="3"/>
        <v>44669</v>
      </c>
      <c r="E26" s="83" t="str">
        <f t="shared" si="2"/>
        <v/>
      </c>
      <c r="F26" s="84"/>
      <c r="G26" s="72"/>
      <c r="H26" s="73"/>
      <c r="I26" s="78"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80"/>
    </row>
    <row r="27" spans="1:13" ht="15">
      <c r="A27" s="66"/>
      <c r="B27" s="112" t="str">
        <f t="shared" si="0"/>
        <v/>
      </c>
      <c r="C27" s="81" t="str">
        <f t="shared" si="1"/>
        <v>M</v>
      </c>
      <c r="D27" s="82">
        <f t="shared" si="3"/>
        <v>44670</v>
      </c>
      <c r="E27" s="83" t="str">
        <f t="shared" si="2"/>
        <v/>
      </c>
      <c r="F27" s="84"/>
      <c r="G27" s="72"/>
      <c r="H27" s="73"/>
      <c r="I27" s="78"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80"/>
    </row>
    <row r="28" spans="1:13" ht="15">
      <c r="A28" s="66"/>
      <c r="B28" s="112" t="str">
        <f t="shared" si="0"/>
        <v/>
      </c>
      <c r="C28" s="81" t="str">
        <f t="shared" si="1"/>
        <v>M</v>
      </c>
      <c r="D28" s="82">
        <f t="shared" si="3"/>
        <v>44671</v>
      </c>
      <c r="E28" s="83" t="str">
        <f t="shared" si="2"/>
        <v/>
      </c>
      <c r="F28" s="84"/>
      <c r="G28" s="72"/>
      <c r="H28" s="73"/>
      <c r="I28" s="78"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v>
      </c>
      <c r="M28" s="80"/>
    </row>
    <row r="29" spans="1:13" ht="15">
      <c r="A29" s="66"/>
      <c r="B29" s="112" t="str">
        <f t="shared" si="0"/>
        <v/>
      </c>
      <c r="C29" s="81" t="str">
        <f t="shared" si="1"/>
        <v>J</v>
      </c>
      <c r="D29" s="82">
        <f t="shared" si="3"/>
        <v>44672</v>
      </c>
      <c r="E29" s="83">
        <f t="shared" si="2"/>
        <v>16</v>
      </c>
      <c r="F29" s="84"/>
      <c r="G29" s="72"/>
      <c r="H29" s="73"/>
      <c r="I29" s="78"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80"/>
    </row>
    <row r="30" spans="1:13" ht="15">
      <c r="A30" s="66"/>
      <c r="B30" s="112" t="str">
        <f t="shared" si="0"/>
        <v/>
      </c>
      <c r="C30" s="81" t="str">
        <f t="shared" si="1"/>
        <v>V</v>
      </c>
      <c r="D30" s="82">
        <f t="shared" si="3"/>
        <v>44673</v>
      </c>
      <c r="E30" s="83" t="str">
        <f t="shared" si="2"/>
        <v/>
      </c>
      <c r="F30" s="84"/>
      <c r="G30" s="72"/>
      <c r="H30" s="73"/>
      <c r="I30" s="78" t="str">
        <f>IFERROR(IF(F30="","",IF(VLOOKUP(F30,DATA!$H$3:$J$26,2,FALSE)&lt;VLOOKUP(G30,DATA!$H$3:$J$26,2,FALSE),VLOOKUP(G30,DATA!$H$3:$J$26,2,FALSE),VLOOKUP(F30,DATA!$H$3:$J$26,2,FALSE))),0)</f>
        <v/>
      </c>
      <c r="J30" s="78" t="str">
        <f>IFERROR(IF(G30="","",IF(VLOOKUP(G30,DATA!$H$3:$J$26,3,FALSE)&gt;VLOOKUP(F30,DATA!$H$3:$J$26,3,FALSE),VLOOKUP(F30,DATA!$H$3:$J$26,3,FALSE),VLOOKUP(G30,DATA!$H$3:$J$26,3,FALSE))+H30),0)</f>
        <v/>
      </c>
      <c r="K30" s="78">
        <f>IFERROR((MIN(ABS(VLOOKUP(F30,DATA!$H$3:$J$26,3,FALSE)-VLOOKUP(G30,DATA!$H$3:$J$26,2,FALSE)),ABS(VLOOKUP(G30,DATA!$H$3:$J$26,3,FALSE)-VLOOKUP(F30,DATA!$H$3:$J$26,2,FALSE))))+H30,0)</f>
        <v>0</v>
      </c>
      <c r="L30" s="79">
        <f t="shared" si="4"/>
        <v>0</v>
      </c>
      <c r="M30" s="80"/>
    </row>
    <row r="31" spans="1:13" ht="15">
      <c r="A31" s="66"/>
      <c r="B31" s="112" t="str">
        <f t="shared" si="0"/>
        <v/>
      </c>
      <c r="C31" s="81" t="str">
        <f t="shared" si="1"/>
        <v>S</v>
      </c>
      <c r="D31" s="82">
        <f t="shared" si="3"/>
        <v>44674</v>
      </c>
      <c r="E31" s="83" t="str">
        <f t="shared" si="2"/>
        <v/>
      </c>
      <c r="F31" s="84"/>
      <c r="G31" s="72"/>
      <c r="H31" s="73"/>
      <c r="I31" s="78" t="str">
        <f>IFERROR(IF(F31="","",IF(VLOOKUP(F31,DATA!$H$3:$J$26,2,FALSE)&lt;VLOOKUP(G31,DATA!$H$3:$J$26,2,FALSE),VLOOKUP(G31,DATA!$H$3:$J$26,2,FALSE),VLOOKUP(F31,DATA!$H$3:$J$26,2,FALSE))),0)</f>
        <v/>
      </c>
      <c r="J31" s="78" t="str">
        <f>IFERROR(IF(G31="","",IF(VLOOKUP(G31,DATA!$H$3:$J$26,3,FALSE)&gt;VLOOKUP(F31,DATA!$H$3:$J$26,3,FALSE),VLOOKUP(F31,DATA!$H$3:$J$26,3,FALSE),VLOOKUP(G31,DATA!$H$3:$J$26,3,FALSE))+H31),0)</f>
        <v/>
      </c>
      <c r="K31" s="78">
        <f>IFERROR((MIN(ABS(VLOOKUP(F31,DATA!$H$3:$J$26,3,FALSE)-VLOOKUP(G31,DATA!$H$3:$J$26,2,FALSE)),ABS(VLOOKUP(G31,DATA!$H$3:$J$26,3,FALSE)-VLOOKUP(F31,DATA!$H$3:$J$26,2,FALSE))))+H31,0)</f>
        <v>0</v>
      </c>
      <c r="L31" s="79">
        <f t="shared" si="4"/>
        <v>0</v>
      </c>
      <c r="M31" s="80"/>
    </row>
    <row r="32" spans="1:13" ht="15">
      <c r="A32" s="66"/>
      <c r="B32" s="112" t="str">
        <f t="shared" si="0"/>
        <v/>
      </c>
      <c r="C32" s="81" t="str">
        <f t="shared" si="1"/>
        <v>D</v>
      </c>
      <c r="D32" s="82">
        <f t="shared" si="3"/>
        <v>44675</v>
      </c>
      <c r="E32" s="83" t="str">
        <f t="shared" si="2"/>
        <v/>
      </c>
      <c r="F32" s="84" t="s">
        <v>55</v>
      </c>
      <c r="G32" s="72" t="s">
        <v>57</v>
      </c>
      <c r="H32" s="73"/>
      <c r="I32" s="78">
        <f>IFERROR(IF(F32="","",IF(VLOOKUP(F32,DATA!$H$3:$J$26,2,FALSE)&lt;VLOOKUP(G32,DATA!$H$3:$J$26,2,FALSE),VLOOKUP(G32,DATA!$H$3:$J$26,2,FALSE),VLOOKUP(F32,DATA!$H$3:$J$26,2,FALSE))),0)</f>
        <v>0.50347222222222221</v>
      </c>
      <c r="J32" s="78">
        <f>IFERROR(IF(G32="","",IF(VLOOKUP(G32,DATA!$H$3:$J$26,3,FALSE)&gt;VLOOKUP(F32,DATA!$H$3:$J$26,3,FALSE),VLOOKUP(F32,DATA!$H$3:$J$26,3,FALSE),VLOOKUP(G32,DATA!$H$3:$J$26,3,FALSE))+H32),0)</f>
        <v>0.6875</v>
      </c>
      <c r="K32" s="78">
        <f>IFERROR((MIN(ABS(VLOOKUP(F32,DATA!$H$3:$J$26,3,FALSE)-VLOOKUP(G32,DATA!$H$3:$J$26,2,FALSE)),ABS(VLOOKUP(G32,DATA!$H$3:$J$26,3,FALSE)-VLOOKUP(F32,DATA!$H$3:$J$26,2,FALSE))))+H32,0)</f>
        <v>0.18402777777777779</v>
      </c>
      <c r="L32" s="79">
        <f>IF(COUNTIF(C32,"D"),SUM(K26:K32),0)</f>
        <v>0.18402777777777779</v>
      </c>
      <c r="M32" s="80"/>
    </row>
    <row r="33" spans="1:13" ht="15.75" thickBot="1">
      <c r="A33" s="66"/>
      <c r="B33" s="113" t="str">
        <f t="shared" si="0"/>
        <v/>
      </c>
      <c r="C33" s="53" t="str">
        <f t="shared" si="1"/>
        <v>L</v>
      </c>
      <c r="D33" s="54">
        <f t="shared" si="3"/>
        <v>44676</v>
      </c>
      <c r="E33" s="55" t="str">
        <f t="shared" si="2"/>
        <v/>
      </c>
      <c r="F33" s="57"/>
      <c r="G33" s="56"/>
      <c r="H33" s="60"/>
      <c r="I33" s="106" t="str">
        <f>IFERROR(IF(F33="","",IF(VLOOKUP(F33,DATA!$H$3:$J$26,2,FALSE)&lt;VLOOKUP(G33,DATA!$H$3:$J$26,2,FALSE),VLOOKUP(G33,DATA!$H$3:$J$26,2,FALSE),VLOOKUP(F33,DATA!$H$3:$J$26,2,FALSE))),0)</f>
        <v/>
      </c>
      <c r="J33" s="106" t="str">
        <f>IFERROR(IF(G33="","",IF(VLOOKUP(G33,DATA!$H$3:$J$26,3,FALSE)&gt;VLOOKUP(F33,DATA!$H$3:$J$26,3,FALSE),VLOOKUP(F33,DATA!$H$3:$J$26,3,FALSE),VLOOKUP(G33,DATA!$H$3:$J$26,3,FALSE))+H33),0)</f>
        <v/>
      </c>
      <c r="K33" s="58">
        <f>IFERROR((MIN(ABS(VLOOKUP(F33,DATA!$H$3:$J$26,3,FALSE)-VLOOKUP(G33,DATA!$H$3:$J$26,2,FALSE)),ABS(VLOOKUP(G33,DATA!$H$3:$J$26,3,FALSE)-VLOOKUP(F33,DATA!$H$3:$J$26,2,FALSE))))+H33,0)</f>
        <v>0</v>
      </c>
      <c r="L33" s="59">
        <f>IF(COUNTIF(C33,"D"),SUM(K27:K33),0)</f>
        <v>0</v>
      </c>
      <c r="M33" s="61"/>
    </row>
    <row r="34" spans="1:13" ht="15">
      <c r="A34" s="66"/>
      <c r="B34" s="66"/>
      <c r="C34" s="85"/>
      <c r="D34" s="75"/>
      <c r="E34" s="86"/>
      <c r="F34" s="72"/>
      <c r="G34" s="72"/>
      <c r="H34" s="87"/>
      <c r="I34" s="78"/>
      <c r="J34" s="78"/>
      <c r="K34" s="78"/>
      <c r="L34" s="78"/>
      <c r="M34" s="88"/>
    </row>
    <row r="35" spans="1:13" ht="15">
      <c r="B35" s="66"/>
      <c r="C35" s="66"/>
      <c r="D35" s="66"/>
      <c r="E35" s="66"/>
      <c r="F35" s="66"/>
      <c r="G35" s="66"/>
      <c r="H35" s="66"/>
      <c r="I35" s="66"/>
      <c r="J35" s="114" t="s">
        <v>64</v>
      </c>
      <c r="K35" s="115">
        <f>SUM(K3:K33)</f>
        <v>0.83680555555555569</v>
      </c>
      <c r="L35" s="66"/>
      <c r="M35" s="66"/>
    </row>
    <row r="36" spans="1:13" ht="15">
      <c r="B36" s="66"/>
      <c r="C36" s="66"/>
      <c r="D36" s="66"/>
      <c r="E36" s="66"/>
      <c r="F36" s="66"/>
      <c r="G36" s="66"/>
      <c r="H36" s="66"/>
      <c r="J36" s="116" t="s">
        <v>65</v>
      </c>
      <c r="K36" s="121">
        <f>COUNTIF(K3:K33,"&gt;"&amp;0)</f>
        <v>5</v>
      </c>
      <c r="L36" s="66"/>
      <c r="M36" s="66"/>
    </row>
    <row r="37" spans="1:13">
      <c r="B37" s="66"/>
      <c r="C37" s="66"/>
      <c r="D37" s="66"/>
      <c r="E37" s="66"/>
      <c r="F37" s="66"/>
      <c r="G37" s="66"/>
      <c r="H37" s="66"/>
      <c r="I37" s="66"/>
      <c r="J37" s="66"/>
      <c r="K37" s="66"/>
      <c r="L37" s="66"/>
      <c r="M37" s="66"/>
    </row>
    <row r="38" spans="1:13">
      <c r="B38" s="66"/>
      <c r="C38" s="66"/>
      <c r="D38" s="66"/>
      <c r="E38" s="66"/>
      <c r="F38" s="66"/>
      <c r="G38" s="66"/>
      <c r="H38" s="66"/>
      <c r="I38" s="66"/>
      <c r="J38" s="66"/>
      <c r="K38" s="66"/>
      <c r="L38" s="66"/>
      <c r="M38" s="66"/>
    </row>
    <row r="39" spans="1:13">
      <c r="B39" s="66"/>
      <c r="C39" s="66"/>
      <c r="D39" s="66"/>
      <c r="E39" s="66"/>
      <c r="F39" s="66"/>
      <c r="G39" s="66"/>
      <c r="H39" s="66"/>
      <c r="I39" s="66"/>
      <c r="J39" s="66"/>
      <c r="K39" s="66"/>
      <c r="L39" s="66"/>
      <c r="M39" s="66"/>
    </row>
    <row r="40" spans="1:13">
      <c r="B40" s="66"/>
      <c r="C40" s="66"/>
      <c r="D40" s="66"/>
      <c r="E40" s="66"/>
      <c r="F40" s="66"/>
      <c r="G40" s="66"/>
      <c r="H40" s="66"/>
      <c r="I40" s="66"/>
      <c r="J40" s="66"/>
      <c r="K40" s="66"/>
      <c r="L40" s="66"/>
      <c r="M40" s="66"/>
    </row>
    <row r="41" spans="1:13">
      <c r="B41" s="66"/>
      <c r="C41" s="66"/>
      <c r="D41" s="66"/>
      <c r="E41" s="66"/>
      <c r="F41" s="66"/>
      <c r="G41" s="66"/>
      <c r="H41" s="66"/>
      <c r="I41" s="66"/>
      <c r="J41" s="66"/>
      <c r="K41" s="66"/>
      <c r="L41" s="66"/>
      <c r="M41" s="66"/>
    </row>
  </sheetData>
  <conditionalFormatting sqref="C3:M33">
    <cfRule type="expression" dxfId="19" priority="1">
      <formula>WEEKDAY($D3,2)&gt;6</formula>
    </cfRule>
    <cfRule type="expression" dxfId="18" priority="2">
      <formula>WEEKDAY($D3,2)&gt;5</formula>
    </cfRule>
  </conditionalFormatting>
  <pageMargins left="0.7" right="0.7" top="0.75" bottom="0.75" header="0.3" footer="0.3"/>
  <pageSetup paperSize="9" scale="5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showZeros="0" zoomScaleNormal="100" workbookViewId="0">
      <selection activeCell="M11" sqref="M11"/>
    </sheetView>
  </sheetViews>
  <sheetFormatPr baseColWidth="10" defaultRowHeight="12.75"/>
  <cols>
    <col min="1" max="1" width="3.42578125" style="1" customWidth="1"/>
    <col min="2" max="2" width="13" style="1" customWidth="1"/>
    <col min="3" max="3" width="2.85546875" style="1" customWidth="1"/>
    <col min="4" max="4" width="3.42578125" style="1" customWidth="1"/>
    <col min="5" max="5" width="3.28515625" style="1" customWidth="1"/>
    <col min="6" max="6" width="5.7109375" style="1" customWidth="1"/>
    <col min="7" max="7" width="6.85546875" style="1" customWidth="1"/>
    <col min="8" max="8" width="7.85546875" style="1" customWidth="1"/>
    <col min="9" max="9" width="9.85546875" style="1" customWidth="1"/>
    <col min="10" max="10" width="10.7109375" style="1" customWidth="1"/>
    <col min="11" max="11" width="10.85546875" style="1" customWidth="1"/>
    <col min="12" max="12" width="9.28515625" style="1" customWidth="1"/>
    <col min="13" max="13" width="69.42578125" style="1" customWidth="1"/>
    <col min="14" max="16384" width="11.42578125" style="1"/>
  </cols>
  <sheetData>
    <row r="1" spans="1:13" ht="13.5" thickBot="1"/>
    <row r="2" spans="1:13" ht="50.25" customHeight="1" thickBot="1">
      <c r="A2" s="66"/>
      <c r="B2" s="67"/>
      <c r="C2" s="62"/>
      <c r="D2" s="62"/>
      <c r="E2" s="68"/>
      <c r="F2" s="70" t="s">
        <v>1</v>
      </c>
      <c r="G2" s="63" t="s">
        <v>0</v>
      </c>
      <c r="H2" s="69" t="s">
        <v>59</v>
      </c>
      <c r="I2" s="64" t="s">
        <v>60</v>
      </c>
      <c r="J2" s="64" t="s">
        <v>61</v>
      </c>
      <c r="K2" s="64" t="s">
        <v>62</v>
      </c>
      <c r="L2" s="64" t="s">
        <v>63</v>
      </c>
      <c r="M2" s="65" t="s">
        <v>54</v>
      </c>
    </row>
    <row r="3" spans="1:13" ht="15">
      <c r="A3" s="66"/>
      <c r="B3" s="112" t="str">
        <f t="shared" ref="B3:B32" si="0">IFERROR(CHOOSE(DAY(D3),UPPER(TEXT(D3,"mmmm")),YEAR(D3)),"")</f>
        <v/>
      </c>
      <c r="C3" s="74" t="str">
        <f t="shared" ref="C3:C32" si="1">IF(D3="","",UPPER(LEFT(TEXT(D3,"jjj"),1)))</f>
        <v>M</v>
      </c>
      <c r="D3" s="75">
        <f>DATE(DATA!$C$5,5,-4)</f>
        <v>44677</v>
      </c>
      <c r="E3" s="76" t="str">
        <f t="shared" ref="E3:E32" si="2">IF(D3="","",IF(WEEKDAY(D3,1)=5,INT((D3-DATE(YEAR(D3),1,1))/7+1),""))</f>
        <v/>
      </c>
      <c r="F3" s="71" t="s">
        <v>52</v>
      </c>
      <c r="G3" s="72" t="s">
        <v>53</v>
      </c>
      <c r="H3" s="73">
        <v>0.10416666666666667</v>
      </c>
      <c r="I3" s="95">
        <f>IFERROR(IF(F3="","",IF(VLOOKUP(F3,DATA!$H$3:$J$26,2,FALSE)&lt;VLOOKUP(G3,DATA!$H$3:$J$26,2,FALSE),VLOOKUP(G3,DATA!$H$3:$J$26,2,FALSE),VLOOKUP(F3,DATA!$H$3:$J$26,2,FALSE))),0)</f>
        <v>0.5</v>
      </c>
      <c r="J3" s="96">
        <f>IFERROR(IF(G3="","",IF(VLOOKUP(G3,DATA!$H$3:$J$26,3,FALSE)&gt;VLOOKUP(F3,DATA!$H$3:$J$26,3,FALSE),VLOOKUP(F3,DATA!$H$3:$J$26,3,FALSE),VLOOKUP(G3,DATA!$H$3:$J$26,3,FALSE))+H3),0)</f>
        <v>0.77083333333333326</v>
      </c>
      <c r="K3" s="96">
        <f>IFERROR((MIN(ABS(VLOOKUP(F3,DATA!$H$3:$J$26,3,FALSE)-VLOOKUP(G3,DATA!$H$3:$J$26,2,FALSE)),ABS(VLOOKUP(G3,DATA!$H$3:$J$26,3,FALSE)-VLOOKUP(F3,DATA!$H$3:$J$26,2,FALSE))))+H3,0)</f>
        <v>0.27083333333333331</v>
      </c>
      <c r="L3" s="97">
        <f>IF(COUNTIF(C3,"D"),SUM(K3:K3,avril!K28:K33),0)</f>
        <v>0</v>
      </c>
      <c r="M3" s="80" t="s">
        <v>56</v>
      </c>
    </row>
    <row r="4" spans="1:13" ht="15">
      <c r="A4" s="66"/>
      <c r="B4" s="112" t="str">
        <f t="shared" si="0"/>
        <v/>
      </c>
      <c r="C4" s="74" t="str">
        <f t="shared" si="1"/>
        <v>M</v>
      </c>
      <c r="D4" s="75">
        <f t="shared" ref="D4:D32" si="3">D3+1</f>
        <v>44678</v>
      </c>
      <c r="E4" s="76" t="str">
        <f t="shared" si="2"/>
        <v/>
      </c>
      <c r="F4" s="71" t="s">
        <v>55</v>
      </c>
      <c r="G4" s="72" t="s">
        <v>55</v>
      </c>
      <c r="H4" s="73"/>
      <c r="I4" s="77">
        <f>IFERROR(IF(F4="","",IF(VLOOKUP(F4,DATA!$H$3:$J$26,2,FALSE)&lt;VLOOKUP(G4,DATA!$H$3:$J$26,2,FALSE),VLOOKUP(G4,DATA!$H$3:$J$26,2,FALSE),VLOOKUP(F4,DATA!$H$3:$J$26,2,FALSE))),0)</f>
        <v>0.2951388888888889</v>
      </c>
      <c r="J4" s="78">
        <f>IFERROR(IF(G4="","",IF(VLOOKUP(G4,DATA!$H$3:$J$26,3,FALSE)&gt;VLOOKUP(F4,DATA!$H$3:$J$26,3,FALSE),VLOOKUP(F4,DATA!$H$3:$J$26,3,FALSE),VLOOKUP(G4,DATA!$H$3:$J$26,3,FALSE))+H4),0)</f>
        <v>0.6875</v>
      </c>
      <c r="K4" s="78">
        <f>IFERROR((MIN(ABS(VLOOKUP(F4,DATA!$H$3:$J$26,3,FALSE)-VLOOKUP(G4,DATA!$H$3:$J$26,2,FALSE)),ABS(VLOOKUP(G4,DATA!$H$3:$J$26,3,FALSE)-VLOOKUP(F4,DATA!$H$3:$J$26,2,FALSE))))+H4,0)</f>
        <v>0.3923611111111111</v>
      </c>
      <c r="L4" s="79">
        <f>IF(COUNTIF(C4,"D"),SUM(K3:K4,avril!K29:K33),0)</f>
        <v>0</v>
      </c>
      <c r="M4" s="80"/>
    </row>
    <row r="5" spans="1:13" ht="15">
      <c r="A5" s="66"/>
      <c r="B5" s="112" t="str">
        <f t="shared" si="0"/>
        <v/>
      </c>
      <c r="C5" s="74" t="str">
        <f t="shared" si="1"/>
        <v>J</v>
      </c>
      <c r="D5" s="75">
        <f t="shared" si="3"/>
        <v>44679</v>
      </c>
      <c r="E5" s="76">
        <f t="shared" si="2"/>
        <v>17</v>
      </c>
      <c r="F5" s="71" t="s">
        <v>57</v>
      </c>
      <c r="G5" s="72" t="s">
        <v>55</v>
      </c>
      <c r="H5" s="73"/>
      <c r="I5" s="77">
        <f>IFERROR(IF(F5="","",IF(VLOOKUP(F5,DATA!$H$3:$J$26,2,FALSE)&lt;VLOOKUP(G5,DATA!$H$3:$J$26,2,FALSE),VLOOKUP(G5,DATA!$H$3:$J$26,2,FALSE),VLOOKUP(F5,DATA!$H$3:$J$26,2,FALSE))),0)</f>
        <v>0.50347222222222221</v>
      </c>
      <c r="J5" s="78">
        <f>IFERROR(IF(G5="","",IF(VLOOKUP(G5,DATA!$H$3:$J$26,3,FALSE)&gt;VLOOKUP(F5,DATA!$H$3:$J$26,3,FALSE),VLOOKUP(F5,DATA!$H$3:$J$26,3,FALSE),VLOOKUP(G5,DATA!$H$3:$J$26,3,FALSE))+H5),0)</f>
        <v>0.6875</v>
      </c>
      <c r="K5" s="78">
        <f>IFERROR((MIN(ABS(VLOOKUP(F5,DATA!$H$3:$J$26,3,FALSE)-VLOOKUP(G5,DATA!$H$3:$J$26,2,FALSE)),ABS(VLOOKUP(G5,DATA!$H$3:$J$26,3,FALSE)-VLOOKUP(F5,DATA!$H$3:$J$26,2,FALSE))))+H5,0)</f>
        <v>0.18402777777777779</v>
      </c>
      <c r="L5" s="79">
        <f>IF(COUNTIF(C5,"D"),SUM(K3:K5,avril!K30:K33),0)</f>
        <v>0</v>
      </c>
      <c r="M5" s="80"/>
    </row>
    <row r="6" spans="1:13" ht="15">
      <c r="A6" s="66"/>
      <c r="B6" s="112" t="str">
        <f t="shared" si="0"/>
        <v/>
      </c>
      <c r="C6" s="74" t="str">
        <f t="shared" si="1"/>
        <v>V</v>
      </c>
      <c r="D6" s="75">
        <f t="shared" si="3"/>
        <v>44680</v>
      </c>
      <c r="E6" s="76" t="str">
        <f t="shared" si="2"/>
        <v/>
      </c>
      <c r="F6" s="71" t="s">
        <v>57</v>
      </c>
      <c r="G6" s="72" t="s">
        <v>58</v>
      </c>
      <c r="H6" s="73"/>
      <c r="I6" s="77">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IF(COUNTIF(C6,"D"),SUM(K3:K6,avril!K31:K33),0)</f>
        <v>0</v>
      </c>
      <c r="M6" s="80"/>
    </row>
    <row r="7" spans="1:13" ht="15">
      <c r="A7" s="66"/>
      <c r="B7" s="112" t="str">
        <f t="shared" si="0"/>
        <v/>
      </c>
      <c r="C7" s="74" t="str">
        <f t="shared" si="1"/>
        <v>S</v>
      </c>
      <c r="D7" s="75">
        <f t="shared" si="3"/>
        <v>44681</v>
      </c>
      <c r="E7" s="76" t="str">
        <f t="shared" si="2"/>
        <v/>
      </c>
      <c r="F7" s="71" t="s">
        <v>58</v>
      </c>
      <c r="G7" s="72" t="s">
        <v>57</v>
      </c>
      <c r="H7" s="73"/>
      <c r="I7" s="77">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IF(COUNTIF(C7,"D"),SUM(K3:K7,avril!K32:K33),0)</f>
        <v>0</v>
      </c>
      <c r="M7" s="80"/>
    </row>
    <row r="8" spans="1:13" ht="15">
      <c r="A8" s="66"/>
      <c r="B8" s="112" t="str">
        <f t="shared" si="0"/>
        <v>MAI</v>
      </c>
      <c r="C8" s="81" t="str">
        <f t="shared" si="1"/>
        <v>D</v>
      </c>
      <c r="D8" s="82">
        <f t="shared" si="3"/>
        <v>44682</v>
      </c>
      <c r="E8" s="83" t="str">
        <f t="shared" si="2"/>
        <v/>
      </c>
      <c r="F8" s="84"/>
      <c r="G8" s="72"/>
      <c r="H8" s="73"/>
      <c r="I8" s="77" t="str">
        <f>IFERROR(IF(F8="","",IF(VLOOKUP(F8,DATA!$H$3:$J$26,2,FALSE)&lt;VLOOKUP(G8,DATA!$H$3:$J$26,2,FALSE),VLOOKUP(G8,DATA!$H$3:$J$26,2,FALSE),VLOOKUP(F8,DATA!$H$3:$J$26,2,FALSE))),0)</f>
        <v/>
      </c>
      <c r="J8" s="78" t="str">
        <f>IFERROR(IF(G8="","",IF(VLOOKUP(G8,DATA!$H$3:$J$26,3,FALSE)&gt;VLOOKUP(F8,DATA!$H$3:$J$26,3,FALSE),VLOOKUP(F8,DATA!$H$3:$J$26,3,FALSE),VLOOKUP(G8,DATA!$H$3:$J$26,3,FALSE))+H8),0)</f>
        <v/>
      </c>
      <c r="K8" s="78">
        <f>IFERROR((MIN(ABS(VLOOKUP(F8,DATA!$H$3:$J$26,3,FALSE)-VLOOKUP(G8,DATA!$H$3:$J$26,2,FALSE)),ABS(VLOOKUP(G8,DATA!$H$3:$J$26,3,FALSE)-VLOOKUP(F8,DATA!$H$3:$J$26,2,FALSE))))+H8,0)</f>
        <v>0</v>
      </c>
      <c r="L8" s="79">
        <f>IF(COUNTIF(C8,"D"),SUM(K3:K8,avril!K33:K33),0)</f>
        <v>1.1319444444444446</v>
      </c>
      <c r="M8" s="80"/>
    </row>
    <row r="9" spans="1:13" ht="15">
      <c r="A9" s="66"/>
      <c r="B9" s="112">
        <f t="shared" si="0"/>
        <v>2022</v>
      </c>
      <c r="C9" s="81" t="str">
        <f t="shared" si="1"/>
        <v>L</v>
      </c>
      <c r="D9" s="82">
        <f t="shared" si="3"/>
        <v>44683</v>
      </c>
      <c r="E9" s="83" t="str">
        <f t="shared" si="2"/>
        <v/>
      </c>
      <c r="F9" s="84"/>
      <c r="G9" s="72"/>
      <c r="H9" s="73"/>
      <c r="I9" s="77" t="str">
        <f>IFERROR(IF(F9="","",IF(VLOOKUP(F9,DATA!$H$3:$J$26,2,FALSE)&lt;VLOOKUP(G9,DATA!$H$3:$J$26,2,FALSE),VLOOKUP(G9,DATA!$H$3:$J$26,2,FALSE),VLOOKUP(F9,DATA!$H$3:$J$26,2,FALSE))),0)</f>
        <v/>
      </c>
      <c r="J9" s="78" t="str">
        <f>IFERROR(IF(G9="","",IF(VLOOKUP(G9,DATA!$H$3:$J$26,3,FALSE)&gt;VLOOKUP(F9,DATA!$H$3:$J$26,3,FALSE),VLOOKUP(F9,DATA!$H$3:$J$26,3,FALSE),VLOOKUP(G9,DATA!$H$3:$J$26,3,FALSE))+H9),0)</f>
        <v/>
      </c>
      <c r="K9" s="78">
        <f>IFERROR((MIN(ABS(VLOOKUP(F9,DATA!$H$3:$J$26,3,FALSE)-VLOOKUP(G9,DATA!$H$3:$J$26,2,FALSE)),ABS(VLOOKUP(G9,DATA!$H$3:$J$26,3,FALSE)-VLOOKUP(F9,DATA!$H$3:$J$26,2,FALSE))))+H9,0)</f>
        <v>0</v>
      </c>
      <c r="L9" s="79">
        <f>IF(COUNTIF(C9,"D"),SUM(K3:K9),0)</f>
        <v>0</v>
      </c>
      <c r="M9" s="80"/>
    </row>
    <row r="10" spans="1:13" ht="15">
      <c r="A10" s="66"/>
      <c r="B10" s="112" t="str">
        <f t="shared" si="0"/>
        <v/>
      </c>
      <c r="C10" s="81" t="str">
        <f t="shared" si="1"/>
        <v>M</v>
      </c>
      <c r="D10" s="82">
        <f t="shared" si="3"/>
        <v>44684</v>
      </c>
      <c r="E10" s="83" t="str">
        <f t="shared" si="2"/>
        <v/>
      </c>
      <c r="F10" s="84"/>
      <c r="G10" s="72"/>
      <c r="H10" s="73"/>
      <c r="I10" s="77"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v>
      </c>
      <c r="M10" s="80"/>
    </row>
    <row r="11" spans="1:13" ht="15">
      <c r="A11" s="66"/>
      <c r="B11" s="112" t="str">
        <f t="shared" si="0"/>
        <v/>
      </c>
      <c r="C11" s="81" t="str">
        <f t="shared" si="1"/>
        <v>M</v>
      </c>
      <c r="D11" s="82">
        <f t="shared" si="3"/>
        <v>44685</v>
      </c>
      <c r="E11" s="83" t="str">
        <f t="shared" si="2"/>
        <v/>
      </c>
      <c r="F11" s="84"/>
      <c r="G11" s="72"/>
      <c r="H11" s="73"/>
      <c r="I11" s="77"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v>
      </c>
      <c r="M11" s="80"/>
    </row>
    <row r="12" spans="1:13" ht="15">
      <c r="A12" s="66"/>
      <c r="B12" s="112" t="str">
        <f t="shared" si="0"/>
        <v/>
      </c>
      <c r="C12" s="81" t="str">
        <f t="shared" si="1"/>
        <v>J</v>
      </c>
      <c r="D12" s="82">
        <f t="shared" si="3"/>
        <v>44686</v>
      </c>
      <c r="E12" s="83">
        <f t="shared" si="2"/>
        <v>18</v>
      </c>
      <c r="F12" s="84"/>
      <c r="G12" s="72"/>
      <c r="H12" s="73"/>
      <c r="I12" s="77"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v>
      </c>
      <c r="M12" s="80"/>
    </row>
    <row r="13" spans="1:13" ht="15">
      <c r="A13" s="66"/>
      <c r="B13" s="112" t="str">
        <f t="shared" si="0"/>
        <v/>
      </c>
      <c r="C13" s="81" t="str">
        <f t="shared" si="1"/>
        <v>V</v>
      </c>
      <c r="D13" s="82">
        <f t="shared" si="3"/>
        <v>44687</v>
      </c>
      <c r="E13" s="83" t="str">
        <f t="shared" si="2"/>
        <v/>
      </c>
      <c r="F13" s="84" t="s">
        <v>55</v>
      </c>
      <c r="G13" s="72" t="s">
        <v>57</v>
      </c>
      <c r="H13" s="73"/>
      <c r="I13" s="77">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v>
      </c>
      <c r="M13" s="80"/>
    </row>
    <row r="14" spans="1:13" ht="15">
      <c r="A14" s="66"/>
      <c r="B14" s="112" t="str">
        <f t="shared" si="0"/>
        <v/>
      </c>
      <c r="C14" s="81" t="str">
        <f t="shared" si="1"/>
        <v>S</v>
      </c>
      <c r="D14" s="82">
        <f t="shared" si="3"/>
        <v>44688</v>
      </c>
      <c r="E14" s="83" t="str">
        <f t="shared" si="2"/>
        <v/>
      </c>
      <c r="F14" s="84"/>
      <c r="G14" s="72"/>
      <c r="H14" s="73"/>
      <c r="I14" s="77" t="str">
        <f>IFERROR(IF(F14="","",IF(VLOOKUP(F14,DATA!$H$3:$J$26,2,FALSE)&lt;VLOOKUP(G14,DATA!$H$3:$J$26,2,FALSE),VLOOKUP(G14,DATA!$H$3:$J$26,2,FALSE),VLOOKUP(F14,DATA!$H$3:$J$26,2,FALSE))),0)</f>
        <v/>
      </c>
      <c r="J14" s="78" t="str">
        <f>IFERROR(IF(G14="","",IF(VLOOKUP(G14,DATA!$H$3:$J$26,3,FALSE)&gt;VLOOKUP(F14,DATA!$H$3:$J$26,3,FALSE),VLOOKUP(F14,DATA!$H$3:$J$26,3,FALSE),VLOOKUP(G14,DATA!$H$3:$J$26,3,FALSE))+H14),0)</f>
        <v/>
      </c>
      <c r="K14" s="78">
        <f>IFERROR((MIN(ABS(VLOOKUP(F14,DATA!$H$3:$J$26,3,FALSE)-VLOOKUP(G14,DATA!$H$3:$J$26,2,FALSE)),ABS(VLOOKUP(G14,DATA!$H$3:$J$26,3,FALSE)-VLOOKUP(F14,DATA!$H$3:$J$26,2,FALSE))))+H14,0)</f>
        <v>0</v>
      </c>
      <c r="L14" s="79">
        <f t="shared" si="4"/>
        <v>0</v>
      </c>
      <c r="M14" s="80"/>
    </row>
    <row r="15" spans="1:13" ht="15">
      <c r="A15" s="66"/>
      <c r="B15" s="112" t="str">
        <f t="shared" si="0"/>
        <v/>
      </c>
      <c r="C15" s="81" t="str">
        <f t="shared" si="1"/>
        <v>D</v>
      </c>
      <c r="D15" s="82">
        <f t="shared" si="3"/>
        <v>44689</v>
      </c>
      <c r="E15" s="83" t="str">
        <f t="shared" si="2"/>
        <v/>
      </c>
      <c r="F15" s="84"/>
      <c r="G15" s="72"/>
      <c r="H15" s="73"/>
      <c r="I15" s="77" t="str">
        <f>IFERROR(IF(F15="","",IF(VLOOKUP(F15,DATA!$H$3:$J$26,2,FALSE)&lt;VLOOKUP(G15,DATA!$H$3:$J$26,2,FALSE),VLOOKUP(G15,DATA!$H$3:$J$26,2,FALSE),VLOOKUP(F15,DATA!$H$3:$J$26,2,FALSE))),0)</f>
        <v/>
      </c>
      <c r="J15" s="78" t="str">
        <f>IFERROR(IF(G15="","",IF(VLOOKUP(G15,DATA!$H$3:$J$26,3,FALSE)&gt;VLOOKUP(F15,DATA!$H$3:$J$26,3,FALSE),VLOOKUP(F15,DATA!$H$3:$J$26,3,FALSE),VLOOKUP(G15,DATA!$H$3:$J$26,3,FALSE))+H15),0)</f>
        <v/>
      </c>
      <c r="K15" s="78">
        <f>IFERROR((MIN(ABS(VLOOKUP(F15,DATA!$H$3:$J$26,3,FALSE)-VLOOKUP(G15,DATA!$H$3:$J$26,2,FALSE)),ABS(VLOOKUP(G15,DATA!$H$3:$J$26,3,FALSE)-VLOOKUP(F15,DATA!$H$3:$J$26,2,FALSE))))+H15,0)</f>
        <v>0</v>
      </c>
      <c r="L15" s="79">
        <f t="shared" si="4"/>
        <v>0.18402777777777779</v>
      </c>
      <c r="M15" s="80"/>
    </row>
    <row r="16" spans="1:13" ht="15">
      <c r="A16" s="66"/>
      <c r="B16" s="112" t="str">
        <f t="shared" si="0"/>
        <v/>
      </c>
      <c r="C16" s="81" t="str">
        <f t="shared" si="1"/>
        <v>L</v>
      </c>
      <c r="D16" s="82">
        <f t="shared" si="3"/>
        <v>44690</v>
      </c>
      <c r="E16" s="83" t="str">
        <f t="shared" si="2"/>
        <v/>
      </c>
      <c r="F16" s="84" t="s">
        <v>55</v>
      </c>
      <c r="G16" s="72"/>
      <c r="H16" s="73"/>
      <c r="I16" s="77">
        <f>IFERROR(IF(F16="","",IF(VLOOKUP(F16,DATA!$H$3:$J$26,2,FALSE)&lt;VLOOKUP(G16,DATA!$H$3:$J$26,2,FALSE),VLOOKUP(G16,DATA!$H$3:$J$26,2,FALSE),VLOOKUP(F16,DATA!$H$3:$J$26,2,FALSE))),0)</f>
        <v>0</v>
      </c>
      <c r="J16" s="78" t="str">
        <f>IFERROR(IF(G16="","",IF(VLOOKUP(G16,DATA!$H$3:$J$26,3,FALSE)&gt;VLOOKUP(F16,DATA!$H$3:$J$26,3,FALSE),VLOOKUP(F16,DATA!$H$3:$J$26,3,FALSE),VLOOKUP(G16,DATA!$H$3:$J$26,3,FALSE))+H16),0)</f>
        <v/>
      </c>
      <c r="K16" s="78">
        <f>IFERROR((MIN(ABS(VLOOKUP(F16,DATA!$H$3:$J$26,3,FALSE)-VLOOKUP(G16,DATA!$H$3:$J$26,2,FALSE)),ABS(VLOOKUP(G16,DATA!$H$3:$J$26,3,FALSE)-VLOOKUP(F16,DATA!$H$3:$J$26,2,FALSE))))+H16,0)</f>
        <v>0</v>
      </c>
      <c r="L16" s="79">
        <f t="shared" si="4"/>
        <v>0</v>
      </c>
      <c r="M16" s="80"/>
    </row>
    <row r="17" spans="1:13" ht="15">
      <c r="A17" s="66"/>
      <c r="B17" s="112" t="str">
        <f t="shared" si="0"/>
        <v/>
      </c>
      <c r="C17" s="81" t="str">
        <f t="shared" si="1"/>
        <v>M</v>
      </c>
      <c r="D17" s="82">
        <f t="shared" si="3"/>
        <v>44691</v>
      </c>
      <c r="E17" s="83" t="str">
        <f t="shared" si="2"/>
        <v/>
      </c>
      <c r="F17" s="84"/>
      <c r="G17" s="72"/>
      <c r="H17" s="73"/>
      <c r="I17" s="77" t="str">
        <f>IFERROR(IF(F17="","",IF(VLOOKUP(F17,DATA!$H$3:$J$26,2,FALSE)&lt;VLOOKUP(G17,DATA!$H$3:$J$26,2,FALSE),VLOOKUP(G17,DATA!$H$3:$J$26,2,FALSE),VLOOKUP(F17,DATA!$H$3:$J$26,2,FALSE))),0)</f>
        <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v>
      </c>
      <c r="M17" s="80"/>
    </row>
    <row r="18" spans="1:13" ht="15">
      <c r="A18" s="66"/>
      <c r="B18" s="112" t="str">
        <f t="shared" si="0"/>
        <v/>
      </c>
      <c r="C18" s="81" t="str">
        <f t="shared" si="1"/>
        <v>M</v>
      </c>
      <c r="D18" s="82">
        <f t="shared" si="3"/>
        <v>44692</v>
      </c>
      <c r="E18" s="83" t="str">
        <f t="shared" si="2"/>
        <v/>
      </c>
      <c r="F18" s="84"/>
      <c r="G18" s="72"/>
      <c r="H18" s="73"/>
      <c r="I18" s="77"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v>
      </c>
      <c r="M18" s="80"/>
    </row>
    <row r="19" spans="1:13" ht="15">
      <c r="A19" s="66"/>
      <c r="B19" s="112" t="str">
        <f t="shared" si="0"/>
        <v/>
      </c>
      <c r="C19" s="81" t="str">
        <f t="shared" si="1"/>
        <v>J</v>
      </c>
      <c r="D19" s="82">
        <f t="shared" si="3"/>
        <v>44693</v>
      </c>
      <c r="E19" s="83">
        <f t="shared" si="2"/>
        <v>19</v>
      </c>
      <c r="F19" s="84"/>
      <c r="G19" s="72"/>
      <c r="H19" s="73"/>
      <c r="I19" s="77"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v>
      </c>
      <c r="M19" s="80"/>
    </row>
    <row r="20" spans="1:13" ht="15">
      <c r="A20" s="66"/>
      <c r="B20" s="112" t="str">
        <f t="shared" si="0"/>
        <v/>
      </c>
      <c r="C20" s="81" t="str">
        <f t="shared" si="1"/>
        <v>V</v>
      </c>
      <c r="D20" s="82">
        <f t="shared" si="3"/>
        <v>44694</v>
      </c>
      <c r="E20" s="83" t="str">
        <f t="shared" si="2"/>
        <v/>
      </c>
      <c r="F20" s="84"/>
      <c r="G20" s="72"/>
      <c r="H20" s="73"/>
      <c r="I20" s="77"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80"/>
    </row>
    <row r="21" spans="1:13" ht="15">
      <c r="A21" s="66"/>
      <c r="B21" s="112" t="str">
        <f t="shared" si="0"/>
        <v/>
      </c>
      <c r="C21" s="81" t="str">
        <f t="shared" si="1"/>
        <v>S</v>
      </c>
      <c r="D21" s="82">
        <f t="shared" si="3"/>
        <v>44695</v>
      </c>
      <c r="E21" s="83" t="str">
        <f t="shared" si="2"/>
        <v/>
      </c>
      <c r="F21" s="84"/>
      <c r="G21" s="72"/>
      <c r="H21" s="73"/>
      <c r="I21" s="77"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80"/>
    </row>
    <row r="22" spans="1:13" ht="15">
      <c r="A22" s="66"/>
      <c r="B22" s="112" t="str">
        <f t="shared" si="0"/>
        <v/>
      </c>
      <c r="C22" s="81" t="str">
        <f t="shared" si="1"/>
        <v>D</v>
      </c>
      <c r="D22" s="82">
        <f t="shared" si="3"/>
        <v>44696</v>
      </c>
      <c r="E22" s="83" t="str">
        <f t="shared" si="2"/>
        <v/>
      </c>
      <c r="F22" s="84"/>
      <c r="G22" s="72"/>
      <c r="H22" s="73"/>
      <c r="I22" s="77" t="str">
        <f>IFERROR(IF(F22="","",IF(VLOOKUP(F22,DATA!$H$3:$J$26,2,FALSE)&lt;VLOOKUP(G22,DATA!$H$3:$J$26,2,FALSE),VLOOKUP(G22,DATA!$H$3:$J$26,2,FALSE),VLOOKUP(F22,DATA!$H$3:$J$26,2,FALSE))),0)</f>
        <v/>
      </c>
      <c r="J22" s="78" t="str">
        <f>IFERROR(IF(G22="","",IF(VLOOKUP(G22,DATA!$H$3:$J$26,3,FALSE)&gt;VLOOKUP(F22,DATA!$H$3:$J$26,3,FALSE),VLOOKUP(F22,DATA!$H$3:$J$26,3,FALSE),VLOOKUP(G22,DATA!$H$3:$J$26,3,FALSE))+H22),0)</f>
        <v/>
      </c>
      <c r="K22" s="78">
        <f>IFERROR((MIN(ABS(VLOOKUP(F22,DATA!$H$3:$J$26,3,FALSE)-VLOOKUP(G22,DATA!$H$3:$J$26,2,FALSE)),ABS(VLOOKUP(G22,DATA!$H$3:$J$26,3,FALSE)-VLOOKUP(F22,DATA!$H$3:$J$26,2,FALSE))))+H22,0)</f>
        <v>0</v>
      </c>
      <c r="L22" s="79">
        <f t="shared" si="4"/>
        <v>0</v>
      </c>
      <c r="M22" s="80"/>
    </row>
    <row r="23" spans="1:13" ht="15">
      <c r="A23" s="66"/>
      <c r="B23" s="112" t="str">
        <f t="shared" si="0"/>
        <v/>
      </c>
      <c r="C23" s="81" t="str">
        <f t="shared" si="1"/>
        <v>L</v>
      </c>
      <c r="D23" s="82">
        <f t="shared" si="3"/>
        <v>44697</v>
      </c>
      <c r="E23" s="83" t="str">
        <f t="shared" si="2"/>
        <v/>
      </c>
      <c r="F23" s="84"/>
      <c r="G23" s="72"/>
      <c r="H23" s="73"/>
      <c r="I23" s="77"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80"/>
    </row>
    <row r="24" spans="1:13" ht="15">
      <c r="A24" s="66"/>
      <c r="B24" s="112" t="str">
        <f t="shared" si="0"/>
        <v/>
      </c>
      <c r="C24" s="81" t="str">
        <f t="shared" si="1"/>
        <v>M</v>
      </c>
      <c r="D24" s="82">
        <f t="shared" si="3"/>
        <v>44698</v>
      </c>
      <c r="E24" s="83" t="str">
        <f t="shared" si="2"/>
        <v/>
      </c>
      <c r="F24" s="84"/>
      <c r="G24" s="72"/>
      <c r="H24" s="73"/>
      <c r="I24" s="77"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80"/>
    </row>
    <row r="25" spans="1:13" ht="15">
      <c r="A25" s="66"/>
      <c r="B25" s="112" t="str">
        <f t="shared" si="0"/>
        <v/>
      </c>
      <c r="C25" s="81" t="str">
        <f t="shared" si="1"/>
        <v>M</v>
      </c>
      <c r="D25" s="82">
        <f t="shared" si="3"/>
        <v>44699</v>
      </c>
      <c r="E25" s="83" t="str">
        <f t="shared" si="2"/>
        <v/>
      </c>
      <c r="F25" s="84"/>
      <c r="G25" s="72"/>
      <c r="H25" s="73"/>
      <c r="I25" s="77"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80"/>
    </row>
    <row r="26" spans="1:13" ht="15">
      <c r="A26" s="66"/>
      <c r="B26" s="112" t="str">
        <f t="shared" si="0"/>
        <v/>
      </c>
      <c r="C26" s="81" t="str">
        <f t="shared" si="1"/>
        <v>J</v>
      </c>
      <c r="D26" s="82">
        <f t="shared" si="3"/>
        <v>44700</v>
      </c>
      <c r="E26" s="83">
        <f t="shared" si="2"/>
        <v>20</v>
      </c>
      <c r="F26" s="84"/>
      <c r="G26" s="72"/>
      <c r="H26" s="73"/>
      <c r="I26" s="77"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80"/>
    </row>
    <row r="27" spans="1:13" ht="15">
      <c r="A27" s="66"/>
      <c r="B27" s="112" t="str">
        <f t="shared" si="0"/>
        <v/>
      </c>
      <c r="C27" s="81" t="str">
        <f t="shared" si="1"/>
        <v>V</v>
      </c>
      <c r="D27" s="82">
        <f t="shared" si="3"/>
        <v>44701</v>
      </c>
      <c r="E27" s="83" t="str">
        <f t="shared" si="2"/>
        <v/>
      </c>
      <c r="F27" s="84"/>
      <c r="G27" s="72"/>
      <c r="H27" s="73"/>
      <c r="I27" s="77"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80"/>
    </row>
    <row r="28" spans="1:13" ht="15">
      <c r="A28" s="66"/>
      <c r="B28" s="112" t="str">
        <f t="shared" si="0"/>
        <v/>
      </c>
      <c r="C28" s="81" t="str">
        <f t="shared" si="1"/>
        <v>S</v>
      </c>
      <c r="D28" s="82">
        <f t="shared" si="3"/>
        <v>44702</v>
      </c>
      <c r="E28" s="83" t="str">
        <f t="shared" si="2"/>
        <v/>
      </c>
      <c r="F28" s="84"/>
      <c r="G28" s="72"/>
      <c r="H28" s="73"/>
      <c r="I28" s="77"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v>
      </c>
      <c r="M28" s="80"/>
    </row>
    <row r="29" spans="1:13" ht="15">
      <c r="A29" s="66"/>
      <c r="B29" s="112" t="str">
        <f t="shared" si="0"/>
        <v/>
      </c>
      <c r="C29" s="81" t="str">
        <f t="shared" si="1"/>
        <v>D</v>
      </c>
      <c r="D29" s="82">
        <f t="shared" si="3"/>
        <v>44703</v>
      </c>
      <c r="E29" s="83" t="str">
        <f t="shared" si="2"/>
        <v/>
      </c>
      <c r="F29" s="84"/>
      <c r="G29" s="72"/>
      <c r="H29" s="73"/>
      <c r="I29" s="77"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80"/>
    </row>
    <row r="30" spans="1:13" ht="15">
      <c r="A30" s="66"/>
      <c r="B30" s="112" t="str">
        <f t="shared" si="0"/>
        <v/>
      </c>
      <c r="C30" s="81" t="str">
        <f t="shared" si="1"/>
        <v>L</v>
      </c>
      <c r="D30" s="82">
        <f t="shared" si="3"/>
        <v>44704</v>
      </c>
      <c r="E30" s="83" t="str">
        <f t="shared" si="2"/>
        <v/>
      </c>
      <c r="F30" s="84"/>
      <c r="G30" s="72"/>
      <c r="H30" s="73"/>
      <c r="I30" s="77" t="str">
        <f>IFERROR(IF(F30="","",IF(VLOOKUP(F30,DATA!$H$3:$J$26,2,FALSE)&lt;VLOOKUP(G30,DATA!$H$3:$J$26,2,FALSE),VLOOKUP(G30,DATA!$H$3:$J$26,2,FALSE),VLOOKUP(F30,DATA!$H$3:$J$26,2,FALSE))),0)</f>
        <v/>
      </c>
      <c r="J30" s="78" t="str">
        <f>IFERROR(IF(G30="","",IF(VLOOKUP(G30,DATA!$H$3:$J$26,3,FALSE)&gt;VLOOKUP(F30,DATA!$H$3:$J$26,3,FALSE),VLOOKUP(F30,DATA!$H$3:$J$26,3,FALSE),VLOOKUP(G30,DATA!$H$3:$J$26,3,FALSE))+H30),0)</f>
        <v/>
      </c>
      <c r="K30" s="78">
        <f>IFERROR((MIN(ABS(VLOOKUP(F30,DATA!$H$3:$J$26,3,FALSE)-VLOOKUP(G30,DATA!$H$3:$J$26,2,FALSE)),ABS(VLOOKUP(G30,DATA!$H$3:$J$26,3,FALSE)-VLOOKUP(F30,DATA!$H$3:$J$26,2,FALSE))))+H30,0)</f>
        <v>0</v>
      </c>
      <c r="L30" s="79">
        <f t="shared" si="4"/>
        <v>0</v>
      </c>
      <c r="M30" s="80"/>
    </row>
    <row r="31" spans="1:13" ht="15">
      <c r="A31" s="66"/>
      <c r="B31" s="112" t="str">
        <f t="shared" si="0"/>
        <v/>
      </c>
      <c r="C31" s="81" t="str">
        <f t="shared" si="1"/>
        <v>M</v>
      </c>
      <c r="D31" s="82">
        <f t="shared" si="3"/>
        <v>44705</v>
      </c>
      <c r="E31" s="83" t="str">
        <f t="shared" si="2"/>
        <v/>
      </c>
      <c r="F31" s="84"/>
      <c r="G31" s="72"/>
      <c r="H31" s="73"/>
      <c r="I31" s="77" t="str">
        <f>IFERROR(IF(F31="","",IF(VLOOKUP(F31,DATA!$H$3:$J$26,2,FALSE)&lt;VLOOKUP(G31,DATA!$H$3:$J$26,2,FALSE),VLOOKUP(G31,DATA!$H$3:$J$26,2,FALSE),VLOOKUP(F31,DATA!$H$3:$J$26,2,FALSE))),0)</f>
        <v/>
      </c>
      <c r="J31" s="78" t="str">
        <f>IFERROR(IF(G31="","",IF(VLOOKUP(G31,DATA!$H$3:$J$26,3,FALSE)&gt;VLOOKUP(F31,DATA!$H$3:$J$26,3,FALSE),VLOOKUP(F31,DATA!$H$3:$J$26,3,FALSE),VLOOKUP(G31,DATA!$H$3:$J$26,3,FALSE))+H31),0)</f>
        <v/>
      </c>
      <c r="K31" s="78">
        <f>IFERROR((MIN(ABS(VLOOKUP(F31,DATA!$H$3:$J$26,3,FALSE)-VLOOKUP(G31,DATA!$H$3:$J$26,2,FALSE)),ABS(VLOOKUP(G31,DATA!$H$3:$J$26,3,FALSE)-VLOOKUP(F31,DATA!$H$3:$J$26,2,FALSE))))+H31,0)</f>
        <v>0</v>
      </c>
      <c r="L31" s="79">
        <f t="shared" si="4"/>
        <v>0</v>
      </c>
      <c r="M31" s="80"/>
    </row>
    <row r="32" spans="1:13" ht="15.75" thickBot="1">
      <c r="A32" s="66"/>
      <c r="B32" s="113" t="str">
        <f t="shared" si="0"/>
        <v/>
      </c>
      <c r="C32" s="99" t="str">
        <f t="shared" si="1"/>
        <v>M</v>
      </c>
      <c r="D32" s="100">
        <f t="shared" si="3"/>
        <v>44706</v>
      </c>
      <c r="E32" s="101" t="str">
        <f t="shared" si="2"/>
        <v/>
      </c>
      <c r="F32" s="102"/>
      <c r="G32" s="103"/>
      <c r="H32" s="104"/>
      <c r="I32" s="105" t="str">
        <f>IFERROR(IF(F32="","",IF(VLOOKUP(F32,DATA!$H$3:$J$26,2,FALSE)&lt;VLOOKUP(G32,DATA!$H$3:$J$26,2,FALSE),VLOOKUP(G32,DATA!$H$3:$J$26,2,FALSE),VLOOKUP(F32,DATA!$H$3:$J$26,2,FALSE))),0)</f>
        <v/>
      </c>
      <c r="J32" s="106" t="str">
        <f>IFERROR(IF(G32="","",IF(VLOOKUP(G32,DATA!$H$3:$J$26,3,FALSE)&gt;VLOOKUP(F32,DATA!$H$3:$J$26,3,FALSE),VLOOKUP(F32,DATA!$H$3:$J$26,3,FALSE),VLOOKUP(G32,DATA!$H$3:$J$26,3,FALSE))+H32),0)</f>
        <v/>
      </c>
      <c r="K32" s="106">
        <f>IFERROR((MIN(ABS(VLOOKUP(F32,DATA!$H$3:$J$26,3,FALSE)-VLOOKUP(G32,DATA!$H$3:$J$26,2,FALSE)),ABS(VLOOKUP(G32,DATA!$H$3:$J$26,3,FALSE)-VLOOKUP(F32,DATA!$H$3:$J$26,2,FALSE))))+H32,0)</f>
        <v>0</v>
      </c>
      <c r="L32" s="107">
        <f>IF(COUNTIF(C32,"D"),SUM(K26:K32),0)</f>
        <v>0</v>
      </c>
      <c r="M32" s="108"/>
    </row>
    <row r="33" spans="1:13">
      <c r="A33" s="66"/>
      <c r="B33" s="66"/>
      <c r="C33" s="66"/>
      <c r="D33" s="66"/>
      <c r="E33" s="66"/>
      <c r="F33" s="66"/>
      <c r="G33" s="66"/>
      <c r="H33" s="66"/>
      <c r="I33" s="66"/>
      <c r="J33" s="66"/>
      <c r="K33" s="66"/>
      <c r="L33" s="66"/>
      <c r="M33" s="66"/>
    </row>
    <row r="34" spans="1:13" ht="15">
      <c r="B34" s="66"/>
      <c r="C34" s="66"/>
      <c r="D34" s="66"/>
      <c r="E34" s="66"/>
      <c r="F34" s="66"/>
      <c r="G34" s="66"/>
      <c r="H34" s="66"/>
      <c r="I34" s="66"/>
      <c r="J34" s="114" t="s">
        <v>64</v>
      </c>
      <c r="K34" s="115">
        <f>SUM(K2:K32)</f>
        <v>1.3159722222222223</v>
      </c>
      <c r="L34" s="66"/>
      <c r="M34" s="66"/>
    </row>
    <row r="35" spans="1:13" ht="15">
      <c r="J35" s="116" t="s">
        <v>65</v>
      </c>
      <c r="K35" s="121">
        <f>COUNTIF(K2:K32,"&gt;"&amp;0)</f>
        <v>6</v>
      </c>
    </row>
  </sheetData>
  <conditionalFormatting sqref="C3:M32">
    <cfRule type="expression" dxfId="17" priority="1">
      <formula>WEEKDAY($D3,2)&gt;6</formula>
    </cfRule>
    <cfRule type="expression" dxfId="16" priority="2">
      <formula>WEEKDAY($D3,2)&gt;5</formula>
    </cfRule>
  </conditionalFormatting>
  <pageMargins left="0.7" right="0.7" top="0.75" bottom="0.75" header="0.3" footer="0.3"/>
  <pageSetup paperSize="9" scale="5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showZeros="0" zoomScaleNormal="100" workbookViewId="0">
      <selection activeCell="L8" sqref="L8"/>
    </sheetView>
  </sheetViews>
  <sheetFormatPr baseColWidth="10" defaultRowHeight="12.75"/>
  <cols>
    <col min="1" max="1" width="3.42578125" style="1" customWidth="1"/>
    <col min="2" max="2" width="13" style="1" customWidth="1"/>
    <col min="3" max="3" width="2.85546875" style="1" customWidth="1"/>
    <col min="4" max="4" width="3.42578125" style="1" customWidth="1"/>
    <col min="5" max="5" width="3.28515625" style="1" customWidth="1"/>
    <col min="6" max="6" width="5.7109375" style="1" customWidth="1"/>
    <col min="7" max="7" width="6.85546875" style="1" customWidth="1"/>
    <col min="8" max="8" width="7.85546875" style="1" customWidth="1"/>
    <col min="9" max="9" width="9.85546875" style="1" customWidth="1"/>
    <col min="10" max="10" width="10.7109375" style="1" customWidth="1"/>
    <col min="11" max="11" width="10.85546875" style="1" customWidth="1"/>
    <col min="12" max="12" width="9.28515625" style="1" customWidth="1"/>
    <col min="13" max="13" width="69.42578125" style="1" customWidth="1"/>
    <col min="14" max="16384" width="11.42578125" style="1"/>
  </cols>
  <sheetData>
    <row r="1" spans="1:13" ht="13.5" thickBot="1"/>
    <row r="2" spans="1:13" ht="50.25" customHeight="1" thickBot="1">
      <c r="A2" s="66"/>
      <c r="B2" s="67"/>
      <c r="C2" s="62"/>
      <c r="D2" s="62"/>
      <c r="E2" s="68"/>
      <c r="F2" s="70" t="s">
        <v>1</v>
      </c>
      <c r="G2" s="63" t="s">
        <v>0</v>
      </c>
      <c r="H2" s="69" t="s">
        <v>59</v>
      </c>
      <c r="I2" s="64" t="s">
        <v>60</v>
      </c>
      <c r="J2" s="64" t="s">
        <v>61</v>
      </c>
      <c r="K2" s="64" t="s">
        <v>62</v>
      </c>
      <c r="L2" s="64" t="s">
        <v>63</v>
      </c>
      <c r="M2" s="65" t="s">
        <v>54</v>
      </c>
    </row>
    <row r="3" spans="1:13" ht="15">
      <c r="A3" s="66"/>
      <c r="B3" s="112" t="str">
        <f t="shared" ref="B3:B33" si="0">IFERROR(CHOOSE(DAY(D3),UPPER(TEXT(D3,"mmmm")),YEAR(D3)),"")</f>
        <v/>
      </c>
      <c r="C3" s="74" t="str">
        <f t="shared" ref="C3:C33" si="1">IF(D3="","",UPPER(LEFT(TEXT(D3,"jjj"),1)))</f>
        <v>J</v>
      </c>
      <c r="D3" s="75">
        <f>DATE(DATA!$C$5,6,-5)</f>
        <v>44707</v>
      </c>
      <c r="E3" s="76">
        <f t="shared" ref="E3:E33" si="2">IF(D3="","",IF(WEEKDAY(D3,1)=5,INT((D3-DATE(YEAR(D3),1,1))/7+1),""))</f>
        <v>21</v>
      </c>
      <c r="F3" s="71" t="s">
        <v>52</v>
      </c>
      <c r="G3" s="72" t="s">
        <v>53</v>
      </c>
      <c r="H3" s="73">
        <v>0.10416666666666667</v>
      </c>
      <c r="I3" s="95">
        <f>IFERROR(IF(F3="","",IF(VLOOKUP(F3,DATA!$H$3:$J$26,2,FALSE)&lt;VLOOKUP(G3,DATA!$H$3:$J$26,2,FALSE),VLOOKUP(G3,DATA!$H$3:$J$26,2,FALSE),VLOOKUP(F3,DATA!$H$3:$J$26,2,FALSE))),0)</f>
        <v>0.5</v>
      </c>
      <c r="J3" s="96">
        <f>IFERROR(IF(G3="","",IF(VLOOKUP(G3,DATA!$H$3:$J$26,3,FALSE)&gt;VLOOKUP(F3,DATA!$H$3:$J$26,3,FALSE),VLOOKUP(F3,DATA!$H$3:$J$26,3,FALSE),VLOOKUP(G3,DATA!$H$3:$J$26,3,FALSE))+H3),0)</f>
        <v>0.77083333333333326</v>
      </c>
      <c r="K3" s="96">
        <f>IFERROR((MIN(ABS(VLOOKUP(F3,DATA!$H$3:$J$26,3,FALSE)-VLOOKUP(G3,DATA!$H$3:$J$26,2,FALSE)),ABS(VLOOKUP(G3,DATA!$H$3:$J$26,3,FALSE)-VLOOKUP(F3,DATA!$H$3:$J$26,2,FALSE))))+H3,0)</f>
        <v>0.27083333333333331</v>
      </c>
      <c r="L3" s="97">
        <f>IF(COUNTIF(C3,"D"),SUM(K3:K3,mai!K27:K32),0)</f>
        <v>0</v>
      </c>
      <c r="M3" s="80" t="s">
        <v>56</v>
      </c>
    </row>
    <row r="4" spans="1:13" ht="15">
      <c r="A4" s="66"/>
      <c r="B4" s="112" t="str">
        <f t="shared" si="0"/>
        <v/>
      </c>
      <c r="C4" s="74" t="str">
        <f t="shared" si="1"/>
        <v>V</v>
      </c>
      <c r="D4" s="75">
        <f t="shared" ref="D4:D33" si="3">D3+1</f>
        <v>44708</v>
      </c>
      <c r="E4" s="76" t="str">
        <f t="shared" si="2"/>
        <v/>
      </c>
      <c r="F4" s="71" t="s">
        <v>55</v>
      </c>
      <c r="G4" s="72" t="s">
        <v>55</v>
      </c>
      <c r="H4" s="73"/>
      <c r="I4" s="77">
        <f>IFERROR(IF(F4="","",IF(VLOOKUP(F4,DATA!$H$3:$J$26,2,FALSE)&lt;VLOOKUP(G4,DATA!$H$3:$J$26,2,FALSE),VLOOKUP(G4,DATA!$H$3:$J$26,2,FALSE),VLOOKUP(F4,DATA!$H$3:$J$26,2,FALSE))),0)</f>
        <v>0.2951388888888889</v>
      </c>
      <c r="J4" s="78">
        <f>IFERROR(IF(G4="","",IF(VLOOKUP(G4,DATA!$H$3:$J$26,3,FALSE)&gt;VLOOKUP(F4,DATA!$H$3:$J$26,3,FALSE),VLOOKUP(F4,DATA!$H$3:$J$26,3,FALSE),VLOOKUP(G4,DATA!$H$3:$J$26,3,FALSE))+H4),0)</f>
        <v>0.6875</v>
      </c>
      <c r="K4" s="78">
        <f>IFERROR((MIN(ABS(VLOOKUP(F4,DATA!$H$3:$J$26,3,FALSE)-VLOOKUP(G4,DATA!$H$3:$J$26,2,FALSE)),ABS(VLOOKUP(G4,DATA!$H$3:$J$26,3,FALSE)-VLOOKUP(F4,DATA!$H$3:$J$26,2,FALSE))))+H4,0)</f>
        <v>0.3923611111111111</v>
      </c>
      <c r="L4" s="79">
        <f>IF(COUNTIF(C4,"D"),SUM(K3:K4,mai!K28:K32),0)</f>
        <v>0</v>
      </c>
      <c r="M4" s="80"/>
    </row>
    <row r="5" spans="1:13" ht="15">
      <c r="A5" s="66"/>
      <c r="B5" s="112" t="str">
        <f t="shared" si="0"/>
        <v/>
      </c>
      <c r="C5" s="74" t="str">
        <f t="shared" si="1"/>
        <v>S</v>
      </c>
      <c r="D5" s="75">
        <f t="shared" si="3"/>
        <v>44709</v>
      </c>
      <c r="E5" s="76" t="str">
        <f t="shared" si="2"/>
        <v/>
      </c>
      <c r="F5" s="71" t="s">
        <v>57</v>
      </c>
      <c r="G5" s="72" t="s">
        <v>55</v>
      </c>
      <c r="H5" s="73"/>
      <c r="I5" s="77">
        <f>IFERROR(IF(F5="","",IF(VLOOKUP(F5,DATA!$H$3:$J$26,2,FALSE)&lt;VLOOKUP(G5,DATA!$H$3:$J$26,2,FALSE),VLOOKUP(G5,DATA!$H$3:$J$26,2,FALSE),VLOOKUP(F5,DATA!$H$3:$J$26,2,FALSE))),0)</f>
        <v>0.50347222222222221</v>
      </c>
      <c r="J5" s="78">
        <f>IFERROR(IF(G5="","",IF(VLOOKUP(G5,DATA!$H$3:$J$26,3,FALSE)&gt;VLOOKUP(F5,DATA!$H$3:$J$26,3,FALSE),VLOOKUP(F5,DATA!$H$3:$J$26,3,FALSE),VLOOKUP(G5,DATA!$H$3:$J$26,3,FALSE))+H5),0)</f>
        <v>0.6875</v>
      </c>
      <c r="K5" s="78">
        <f>IFERROR((MIN(ABS(VLOOKUP(F5,DATA!$H$3:$J$26,3,FALSE)-VLOOKUP(G5,DATA!$H$3:$J$26,2,FALSE)),ABS(VLOOKUP(G5,DATA!$H$3:$J$26,3,FALSE)-VLOOKUP(F5,DATA!$H$3:$J$26,2,FALSE))))+H5,0)</f>
        <v>0.18402777777777779</v>
      </c>
      <c r="L5" s="79">
        <f>IF(COUNTIF(C5,"D"),SUM(K3:K5,mai!K29:K32),0)</f>
        <v>0</v>
      </c>
      <c r="M5" s="80"/>
    </row>
    <row r="6" spans="1:13" ht="15">
      <c r="A6" s="66"/>
      <c r="B6" s="112" t="str">
        <f t="shared" si="0"/>
        <v/>
      </c>
      <c r="C6" s="74" t="str">
        <f t="shared" si="1"/>
        <v>D</v>
      </c>
      <c r="D6" s="75">
        <f t="shared" si="3"/>
        <v>44710</v>
      </c>
      <c r="E6" s="76" t="str">
        <f t="shared" si="2"/>
        <v/>
      </c>
      <c r="F6" s="71" t="s">
        <v>57</v>
      </c>
      <c r="G6" s="72" t="s">
        <v>58</v>
      </c>
      <c r="H6" s="73"/>
      <c r="I6" s="77">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IF(COUNTIF(C6,"D"),SUM(K3:K6,mai!K30:K32),0)</f>
        <v>0.98958333333333337</v>
      </c>
      <c r="M6" s="80"/>
    </row>
    <row r="7" spans="1:13" ht="15">
      <c r="A7" s="66"/>
      <c r="B7" s="112" t="str">
        <f t="shared" si="0"/>
        <v/>
      </c>
      <c r="C7" s="74" t="str">
        <f t="shared" si="1"/>
        <v>L</v>
      </c>
      <c r="D7" s="75">
        <f t="shared" si="3"/>
        <v>44711</v>
      </c>
      <c r="E7" s="76" t="str">
        <f t="shared" si="2"/>
        <v/>
      </c>
      <c r="F7" s="71" t="s">
        <v>58</v>
      </c>
      <c r="G7" s="72" t="s">
        <v>57</v>
      </c>
      <c r="H7" s="73"/>
      <c r="I7" s="77">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IF(COUNTIF(C7,"D"),SUM(K3:K7,mai!K31:K32),0)</f>
        <v>0</v>
      </c>
      <c r="M7" s="80"/>
    </row>
    <row r="8" spans="1:13" ht="15">
      <c r="A8" s="66"/>
      <c r="B8" s="112" t="str">
        <f t="shared" si="0"/>
        <v/>
      </c>
      <c r="C8" s="81" t="str">
        <f t="shared" si="1"/>
        <v>M</v>
      </c>
      <c r="D8" s="82">
        <f t="shared" si="3"/>
        <v>44712</v>
      </c>
      <c r="E8" s="83" t="str">
        <f t="shared" si="2"/>
        <v/>
      </c>
      <c r="F8" s="84"/>
      <c r="G8" s="72"/>
      <c r="H8" s="73"/>
      <c r="I8" s="77" t="str">
        <f>IFERROR(IF(F8="","",IF(VLOOKUP(F8,DATA!$H$3:$J$26,2,FALSE)&lt;VLOOKUP(G8,DATA!$H$3:$J$26,2,FALSE),VLOOKUP(G8,DATA!$H$3:$J$26,2,FALSE),VLOOKUP(F8,DATA!$H$3:$J$26,2,FALSE))),0)</f>
        <v/>
      </c>
      <c r="J8" s="78" t="str">
        <f>IFERROR(IF(G8="","",IF(VLOOKUP(G8,DATA!$H$3:$J$26,3,FALSE)&gt;VLOOKUP(F8,DATA!$H$3:$J$26,3,FALSE),VLOOKUP(F8,DATA!$H$3:$J$26,3,FALSE),VLOOKUP(G8,DATA!$H$3:$J$26,3,FALSE))+H8),0)</f>
        <v/>
      </c>
      <c r="K8" s="78">
        <f>IFERROR((MIN(ABS(VLOOKUP(F8,DATA!$H$3:$J$26,3,FALSE)-VLOOKUP(G8,DATA!$H$3:$J$26,2,FALSE)),ABS(VLOOKUP(G8,DATA!$H$3:$J$26,3,FALSE)-VLOOKUP(F8,DATA!$H$3:$J$26,2,FALSE))))+H8,0)</f>
        <v>0</v>
      </c>
      <c r="L8" s="79">
        <f>IF(COUNTIF(C8,"D"),SUM(K3:K8,mai!K32:K32),0)</f>
        <v>0</v>
      </c>
      <c r="M8" s="80"/>
    </row>
    <row r="9" spans="1:13" ht="15">
      <c r="A9" s="66"/>
      <c r="B9" s="112" t="str">
        <f t="shared" si="0"/>
        <v>JUIN</v>
      </c>
      <c r="C9" s="81" t="str">
        <f t="shared" si="1"/>
        <v>M</v>
      </c>
      <c r="D9" s="82">
        <f t="shared" si="3"/>
        <v>44713</v>
      </c>
      <c r="E9" s="83" t="str">
        <f t="shared" si="2"/>
        <v/>
      </c>
      <c r="F9" s="84"/>
      <c r="G9" s="72"/>
      <c r="H9" s="73"/>
      <c r="I9" s="77" t="str">
        <f>IFERROR(IF(F9="","",IF(VLOOKUP(F9,DATA!$H$3:$J$26,2,FALSE)&lt;VLOOKUP(G9,DATA!$H$3:$J$26,2,FALSE),VLOOKUP(G9,DATA!$H$3:$J$26,2,FALSE),VLOOKUP(F9,DATA!$H$3:$J$26,2,FALSE))),0)</f>
        <v/>
      </c>
      <c r="J9" s="78" t="str">
        <f>IFERROR(IF(G9="","",IF(VLOOKUP(G9,DATA!$H$3:$J$26,3,FALSE)&gt;VLOOKUP(F9,DATA!$H$3:$J$26,3,FALSE),VLOOKUP(F9,DATA!$H$3:$J$26,3,FALSE),VLOOKUP(G9,DATA!$H$3:$J$26,3,FALSE))+H9),0)</f>
        <v/>
      </c>
      <c r="K9" s="78">
        <f>IFERROR((MIN(ABS(VLOOKUP(F9,DATA!$H$3:$J$26,3,FALSE)-VLOOKUP(G9,DATA!$H$3:$J$26,2,FALSE)),ABS(VLOOKUP(G9,DATA!$H$3:$J$26,3,FALSE)-VLOOKUP(F9,DATA!$H$3:$J$26,2,FALSE))))+H9,0)</f>
        <v>0</v>
      </c>
      <c r="L9" s="79">
        <f>IF(COUNTIF(C9,"D"),SUM(K3:K9),0)</f>
        <v>0</v>
      </c>
      <c r="M9" s="80"/>
    </row>
    <row r="10" spans="1:13" ht="15">
      <c r="A10" s="66"/>
      <c r="B10" s="112">
        <f t="shared" si="0"/>
        <v>2022</v>
      </c>
      <c r="C10" s="81" t="str">
        <f t="shared" si="1"/>
        <v>J</v>
      </c>
      <c r="D10" s="82">
        <f t="shared" si="3"/>
        <v>44714</v>
      </c>
      <c r="E10" s="83">
        <f t="shared" si="2"/>
        <v>22</v>
      </c>
      <c r="F10" s="84"/>
      <c r="G10" s="72"/>
      <c r="H10" s="73"/>
      <c r="I10" s="77"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v>
      </c>
      <c r="M10" s="80"/>
    </row>
    <row r="11" spans="1:13" ht="15">
      <c r="A11" s="66"/>
      <c r="B11" s="112" t="str">
        <f t="shared" si="0"/>
        <v/>
      </c>
      <c r="C11" s="81" t="str">
        <f t="shared" si="1"/>
        <v>V</v>
      </c>
      <c r="D11" s="82">
        <f t="shared" si="3"/>
        <v>44715</v>
      </c>
      <c r="E11" s="83" t="str">
        <f t="shared" si="2"/>
        <v/>
      </c>
      <c r="F11" s="84"/>
      <c r="G11" s="72"/>
      <c r="H11" s="73"/>
      <c r="I11" s="77"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v>
      </c>
      <c r="M11" s="80"/>
    </row>
    <row r="12" spans="1:13" ht="15">
      <c r="A12" s="66"/>
      <c r="B12" s="112" t="str">
        <f t="shared" si="0"/>
        <v/>
      </c>
      <c r="C12" s="81" t="str">
        <f t="shared" si="1"/>
        <v>S</v>
      </c>
      <c r="D12" s="82">
        <f t="shared" si="3"/>
        <v>44716</v>
      </c>
      <c r="E12" s="83" t="str">
        <f t="shared" si="2"/>
        <v/>
      </c>
      <c r="F12" s="84"/>
      <c r="G12" s="72"/>
      <c r="H12" s="73"/>
      <c r="I12" s="77"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v>
      </c>
      <c r="M12" s="80"/>
    </row>
    <row r="13" spans="1:13" ht="15">
      <c r="A13" s="66"/>
      <c r="B13" s="112" t="str">
        <f t="shared" si="0"/>
        <v/>
      </c>
      <c r="C13" s="81" t="str">
        <f t="shared" si="1"/>
        <v>D</v>
      </c>
      <c r="D13" s="82">
        <f t="shared" si="3"/>
        <v>44717</v>
      </c>
      <c r="E13" s="83" t="str">
        <f t="shared" si="2"/>
        <v/>
      </c>
      <c r="F13" s="84" t="s">
        <v>55</v>
      </c>
      <c r="G13" s="72" t="s">
        <v>57</v>
      </c>
      <c r="H13" s="73"/>
      <c r="I13" s="77">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0.32638888888888895</v>
      </c>
      <c r="M13" s="80"/>
    </row>
    <row r="14" spans="1:13" ht="15">
      <c r="A14" s="66"/>
      <c r="B14" s="112" t="str">
        <f t="shared" si="0"/>
        <v/>
      </c>
      <c r="C14" s="81" t="str">
        <f t="shared" si="1"/>
        <v>L</v>
      </c>
      <c r="D14" s="82">
        <f t="shared" si="3"/>
        <v>44718</v>
      </c>
      <c r="E14" s="83" t="str">
        <f t="shared" si="2"/>
        <v/>
      </c>
      <c r="F14" s="84"/>
      <c r="G14" s="72"/>
      <c r="H14" s="73"/>
      <c r="I14" s="77" t="str">
        <f>IFERROR(IF(F14="","",IF(VLOOKUP(F14,DATA!$H$3:$J$26,2,FALSE)&lt;VLOOKUP(G14,DATA!$H$3:$J$26,2,FALSE),VLOOKUP(G14,DATA!$H$3:$J$26,2,FALSE),VLOOKUP(F14,DATA!$H$3:$J$26,2,FALSE))),0)</f>
        <v/>
      </c>
      <c r="J14" s="78" t="str">
        <f>IFERROR(IF(G14="","",IF(VLOOKUP(G14,DATA!$H$3:$J$26,3,FALSE)&gt;VLOOKUP(F14,DATA!$H$3:$J$26,3,FALSE),VLOOKUP(F14,DATA!$H$3:$J$26,3,FALSE),VLOOKUP(G14,DATA!$H$3:$J$26,3,FALSE))+H14),0)</f>
        <v/>
      </c>
      <c r="K14" s="78">
        <f>IFERROR((MIN(ABS(VLOOKUP(F14,DATA!$H$3:$J$26,3,FALSE)-VLOOKUP(G14,DATA!$H$3:$J$26,2,FALSE)),ABS(VLOOKUP(G14,DATA!$H$3:$J$26,3,FALSE)-VLOOKUP(F14,DATA!$H$3:$J$26,2,FALSE))))+H14,0)</f>
        <v>0</v>
      </c>
      <c r="L14" s="79">
        <f t="shared" si="4"/>
        <v>0</v>
      </c>
      <c r="M14" s="80"/>
    </row>
    <row r="15" spans="1:13" ht="15">
      <c r="A15" s="66"/>
      <c r="B15" s="112" t="str">
        <f t="shared" si="0"/>
        <v/>
      </c>
      <c r="C15" s="81" t="str">
        <f t="shared" si="1"/>
        <v>M</v>
      </c>
      <c r="D15" s="82">
        <f t="shared" si="3"/>
        <v>44719</v>
      </c>
      <c r="E15" s="83" t="str">
        <f t="shared" si="2"/>
        <v/>
      </c>
      <c r="F15" s="84"/>
      <c r="G15" s="72"/>
      <c r="H15" s="73"/>
      <c r="I15" s="77" t="str">
        <f>IFERROR(IF(F15="","",IF(VLOOKUP(F15,DATA!$H$3:$J$26,2,FALSE)&lt;VLOOKUP(G15,DATA!$H$3:$J$26,2,FALSE),VLOOKUP(G15,DATA!$H$3:$J$26,2,FALSE),VLOOKUP(F15,DATA!$H$3:$J$26,2,FALSE))),0)</f>
        <v/>
      </c>
      <c r="J15" s="78" t="str">
        <f>IFERROR(IF(G15="","",IF(VLOOKUP(G15,DATA!$H$3:$J$26,3,FALSE)&gt;VLOOKUP(F15,DATA!$H$3:$J$26,3,FALSE),VLOOKUP(F15,DATA!$H$3:$J$26,3,FALSE),VLOOKUP(G15,DATA!$H$3:$J$26,3,FALSE))+H15),0)</f>
        <v/>
      </c>
      <c r="K15" s="78">
        <f>IFERROR((MIN(ABS(VLOOKUP(F15,DATA!$H$3:$J$26,3,FALSE)-VLOOKUP(G15,DATA!$H$3:$J$26,2,FALSE)),ABS(VLOOKUP(G15,DATA!$H$3:$J$26,3,FALSE)-VLOOKUP(F15,DATA!$H$3:$J$26,2,FALSE))))+H15,0)</f>
        <v>0</v>
      </c>
      <c r="L15" s="79">
        <f t="shared" si="4"/>
        <v>0</v>
      </c>
      <c r="M15" s="80"/>
    </row>
    <row r="16" spans="1:13" ht="15">
      <c r="A16" s="66"/>
      <c r="B16" s="112" t="str">
        <f t="shared" si="0"/>
        <v/>
      </c>
      <c r="C16" s="81" t="str">
        <f t="shared" si="1"/>
        <v>M</v>
      </c>
      <c r="D16" s="82">
        <f t="shared" si="3"/>
        <v>44720</v>
      </c>
      <c r="E16" s="83" t="str">
        <f t="shared" si="2"/>
        <v/>
      </c>
      <c r="F16" s="84"/>
      <c r="G16" s="72"/>
      <c r="H16" s="73"/>
      <c r="I16" s="77" t="str">
        <f>IFERROR(IF(F16="","",IF(VLOOKUP(F16,DATA!$H$3:$J$26,2,FALSE)&lt;VLOOKUP(G16,DATA!$H$3:$J$26,2,FALSE),VLOOKUP(G16,DATA!$H$3:$J$26,2,FALSE),VLOOKUP(F16,DATA!$H$3:$J$26,2,FALSE))),0)</f>
        <v/>
      </c>
      <c r="J16" s="78" t="str">
        <f>IFERROR(IF(G16="","",IF(VLOOKUP(G16,DATA!$H$3:$J$26,3,FALSE)&gt;VLOOKUP(F16,DATA!$H$3:$J$26,3,FALSE),VLOOKUP(F16,DATA!$H$3:$J$26,3,FALSE),VLOOKUP(G16,DATA!$H$3:$J$26,3,FALSE))+H16),0)</f>
        <v/>
      </c>
      <c r="K16" s="78">
        <f>IFERROR((MIN(ABS(VLOOKUP(F16,DATA!$H$3:$J$26,3,FALSE)-VLOOKUP(G16,DATA!$H$3:$J$26,2,FALSE)),ABS(VLOOKUP(G16,DATA!$H$3:$J$26,3,FALSE)-VLOOKUP(F16,DATA!$H$3:$J$26,2,FALSE))))+H16,0)</f>
        <v>0</v>
      </c>
      <c r="L16" s="79">
        <f t="shared" si="4"/>
        <v>0</v>
      </c>
      <c r="M16" s="80"/>
    </row>
    <row r="17" spans="1:13" ht="15">
      <c r="A17" s="66"/>
      <c r="B17" s="112" t="str">
        <f t="shared" si="0"/>
        <v/>
      </c>
      <c r="C17" s="81" t="str">
        <f t="shared" si="1"/>
        <v>J</v>
      </c>
      <c r="D17" s="82">
        <f t="shared" si="3"/>
        <v>44721</v>
      </c>
      <c r="E17" s="83">
        <f t="shared" si="2"/>
        <v>23</v>
      </c>
      <c r="F17" s="84"/>
      <c r="G17" s="72"/>
      <c r="H17" s="73"/>
      <c r="I17" s="77" t="str">
        <f>IFERROR(IF(F17="","",IF(VLOOKUP(F17,DATA!$H$3:$J$26,2,FALSE)&lt;VLOOKUP(G17,DATA!$H$3:$J$26,2,FALSE),VLOOKUP(G17,DATA!$H$3:$J$26,2,FALSE),VLOOKUP(F17,DATA!$H$3:$J$26,2,FALSE))),0)</f>
        <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v>
      </c>
      <c r="M17" s="80"/>
    </row>
    <row r="18" spans="1:13" ht="15">
      <c r="A18" s="66"/>
      <c r="B18" s="112" t="str">
        <f t="shared" si="0"/>
        <v/>
      </c>
      <c r="C18" s="81" t="str">
        <f t="shared" si="1"/>
        <v>V</v>
      </c>
      <c r="D18" s="82">
        <f t="shared" si="3"/>
        <v>44722</v>
      </c>
      <c r="E18" s="83" t="str">
        <f t="shared" si="2"/>
        <v/>
      </c>
      <c r="F18" s="84"/>
      <c r="G18" s="72"/>
      <c r="H18" s="73"/>
      <c r="I18" s="77"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v>
      </c>
      <c r="M18" s="80"/>
    </row>
    <row r="19" spans="1:13" ht="15">
      <c r="A19" s="66"/>
      <c r="B19" s="112" t="str">
        <f t="shared" si="0"/>
        <v/>
      </c>
      <c r="C19" s="81" t="str">
        <f t="shared" si="1"/>
        <v>S</v>
      </c>
      <c r="D19" s="82">
        <f t="shared" si="3"/>
        <v>44723</v>
      </c>
      <c r="E19" s="83" t="str">
        <f t="shared" si="2"/>
        <v/>
      </c>
      <c r="F19" s="84"/>
      <c r="G19" s="72"/>
      <c r="H19" s="73"/>
      <c r="I19" s="77"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v>
      </c>
      <c r="M19" s="80"/>
    </row>
    <row r="20" spans="1:13" ht="15">
      <c r="A20" s="66"/>
      <c r="B20" s="112" t="str">
        <f t="shared" si="0"/>
        <v/>
      </c>
      <c r="C20" s="81" t="str">
        <f t="shared" si="1"/>
        <v>D</v>
      </c>
      <c r="D20" s="82">
        <f t="shared" si="3"/>
        <v>44724</v>
      </c>
      <c r="E20" s="83" t="str">
        <f t="shared" si="2"/>
        <v/>
      </c>
      <c r="F20" s="84"/>
      <c r="G20" s="72"/>
      <c r="H20" s="73"/>
      <c r="I20" s="77"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80"/>
    </row>
    <row r="21" spans="1:13" ht="15">
      <c r="A21" s="66"/>
      <c r="B21" s="112" t="str">
        <f t="shared" si="0"/>
        <v/>
      </c>
      <c r="C21" s="81" t="str">
        <f t="shared" si="1"/>
        <v>L</v>
      </c>
      <c r="D21" s="82">
        <f t="shared" si="3"/>
        <v>44725</v>
      </c>
      <c r="E21" s="83" t="str">
        <f t="shared" si="2"/>
        <v/>
      </c>
      <c r="F21" s="84"/>
      <c r="G21" s="72"/>
      <c r="H21" s="73"/>
      <c r="I21" s="77"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80"/>
    </row>
    <row r="22" spans="1:13" ht="15">
      <c r="A22" s="66"/>
      <c r="B22" s="112" t="str">
        <f t="shared" si="0"/>
        <v/>
      </c>
      <c r="C22" s="81" t="str">
        <f t="shared" si="1"/>
        <v>M</v>
      </c>
      <c r="D22" s="82">
        <f t="shared" si="3"/>
        <v>44726</v>
      </c>
      <c r="E22" s="83" t="str">
        <f t="shared" si="2"/>
        <v/>
      </c>
      <c r="F22" s="84"/>
      <c r="G22" s="72"/>
      <c r="H22" s="73"/>
      <c r="I22" s="77" t="str">
        <f>IFERROR(IF(F22="","",IF(VLOOKUP(F22,DATA!$H$3:$J$26,2,FALSE)&lt;VLOOKUP(G22,DATA!$H$3:$J$26,2,FALSE),VLOOKUP(G22,DATA!$H$3:$J$26,2,FALSE),VLOOKUP(F22,DATA!$H$3:$J$26,2,FALSE))),0)</f>
        <v/>
      </c>
      <c r="J22" s="78" t="str">
        <f>IFERROR(IF(G22="","",IF(VLOOKUP(G22,DATA!$H$3:$J$26,3,FALSE)&gt;VLOOKUP(F22,DATA!$H$3:$J$26,3,FALSE),VLOOKUP(F22,DATA!$H$3:$J$26,3,FALSE),VLOOKUP(G22,DATA!$H$3:$J$26,3,FALSE))+H22),0)</f>
        <v/>
      </c>
      <c r="K22" s="78">
        <f>IFERROR((MIN(ABS(VLOOKUP(F22,DATA!$H$3:$J$26,3,FALSE)-VLOOKUP(G22,DATA!$H$3:$J$26,2,FALSE)),ABS(VLOOKUP(G22,DATA!$H$3:$J$26,3,FALSE)-VLOOKUP(F22,DATA!$H$3:$J$26,2,FALSE))))+H22,0)</f>
        <v>0</v>
      </c>
      <c r="L22" s="79">
        <f t="shared" si="4"/>
        <v>0</v>
      </c>
      <c r="M22" s="80"/>
    </row>
    <row r="23" spans="1:13" ht="15">
      <c r="A23" s="66"/>
      <c r="B23" s="112" t="str">
        <f t="shared" si="0"/>
        <v/>
      </c>
      <c r="C23" s="81" t="str">
        <f t="shared" si="1"/>
        <v>M</v>
      </c>
      <c r="D23" s="82">
        <f t="shared" si="3"/>
        <v>44727</v>
      </c>
      <c r="E23" s="83" t="str">
        <f t="shared" si="2"/>
        <v/>
      </c>
      <c r="F23" s="84"/>
      <c r="G23" s="72"/>
      <c r="H23" s="73"/>
      <c r="I23" s="77"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80"/>
    </row>
    <row r="24" spans="1:13" ht="15">
      <c r="A24" s="66"/>
      <c r="B24" s="112" t="str">
        <f t="shared" si="0"/>
        <v/>
      </c>
      <c r="C24" s="81" t="str">
        <f t="shared" si="1"/>
        <v>J</v>
      </c>
      <c r="D24" s="82">
        <f t="shared" si="3"/>
        <v>44728</v>
      </c>
      <c r="E24" s="83">
        <f t="shared" si="2"/>
        <v>24</v>
      </c>
      <c r="F24" s="84"/>
      <c r="G24" s="72"/>
      <c r="H24" s="73"/>
      <c r="I24" s="77"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80"/>
    </row>
    <row r="25" spans="1:13" ht="15">
      <c r="A25" s="66"/>
      <c r="B25" s="112" t="str">
        <f t="shared" si="0"/>
        <v/>
      </c>
      <c r="C25" s="81" t="str">
        <f t="shared" si="1"/>
        <v>V</v>
      </c>
      <c r="D25" s="82">
        <f t="shared" si="3"/>
        <v>44729</v>
      </c>
      <c r="E25" s="83" t="str">
        <f t="shared" si="2"/>
        <v/>
      </c>
      <c r="F25" s="84"/>
      <c r="G25" s="72"/>
      <c r="H25" s="73"/>
      <c r="I25" s="77"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80"/>
    </row>
    <row r="26" spans="1:13" ht="15">
      <c r="A26" s="66"/>
      <c r="B26" s="112" t="str">
        <f t="shared" si="0"/>
        <v/>
      </c>
      <c r="C26" s="81" t="str">
        <f t="shared" si="1"/>
        <v>S</v>
      </c>
      <c r="D26" s="82">
        <f t="shared" si="3"/>
        <v>44730</v>
      </c>
      <c r="E26" s="83" t="str">
        <f t="shared" si="2"/>
        <v/>
      </c>
      <c r="F26" s="84"/>
      <c r="G26" s="72"/>
      <c r="H26" s="73"/>
      <c r="I26" s="77"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80"/>
    </row>
    <row r="27" spans="1:13" ht="15">
      <c r="A27" s="66"/>
      <c r="B27" s="112" t="str">
        <f t="shared" si="0"/>
        <v/>
      </c>
      <c r="C27" s="81" t="str">
        <f t="shared" si="1"/>
        <v>D</v>
      </c>
      <c r="D27" s="82">
        <f t="shared" si="3"/>
        <v>44731</v>
      </c>
      <c r="E27" s="83" t="str">
        <f t="shared" si="2"/>
        <v/>
      </c>
      <c r="F27" s="84"/>
      <c r="G27" s="72"/>
      <c r="H27" s="73"/>
      <c r="I27" s="77"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80"/>
    </row>
    <row r="28" spans="1:13" ht="15">
      <c r="A28" s="66"/>
      <c r="B28" s="112" t="str">
        <f t="shared" si="0"/>
        <v/>
      </c>
      <c r="C28" s="81" t="str">
        <f t="shared" si="1"/>
        <v>L</v>
      </c>
      <c r="D28" s="82">
        <f t="shared" si="3"/>
        <v>44732</v>
      </c>
      <c r="E28" s="83" t="str">
        <f t="shared" si="2"/>
        <v/>
      </c>
      <c r="F28" s="84"/>
      <c r="G28" s="72"/>
      <c r="H28" s="73"/>
      <c r="I28" s="77"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v>
      </c>
      <c r="M28" s="80"/>
    </row>
    <row r="29" spans="1:13" ht="15">
      <c r="A29" s="66"/>
      <c r="B29" s="112" t="str">
        <f t="shared" si="0"/>
        <v/>
      </c>
      <c r="C29" s="81" t="str">
        <f t="shared" si="1"/>
        <v>M</v>
      </c>
      <c r="D29" s="82">
        <f t="shared" si="3"/>
        <v>44733</v>
      </c>
      <c r="E29" s="83" t="str">
        <f t="shared" si="2"/>
        <v/>
      </c>
      <c r="F29" s="84"/>
      <c r="G29" s="72"/>
      <c r="H29" s="73"/>
      <c r="I29" s="77"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80"/>
    </row>
    <row r="30" spans="1:13" ht="15">
      <c r="A30" s="66"/>
      <c r="B30" s="112" t="str">
        <f t="shared" si="0"/>
        <v/>
      </c>
      <c r="C30" s="81" t="str">
        <f t="shared" si="1"/>
        <v>M</v>
      </c>
      <c r="D30" s="82">
        <f t="shared" si="3"/>
        <v>44734</v>
      </c>
      <c r="E30" s="83" t="str">
        <f t="shared" si="2"/>
        <v/>
      </c>
      <c r="F30" s="84"/>
      <c r="G30" s="72"/>
      <c r="H30" s="73"/>
      <c r="I30" s="77" t="str">
        <f>IFERROR(IF(F30="","",IF(VLOOKUP(F30,DATA!$H$3:$J$26,2,FALSE)&lt;VLOOKUP(G30,DATA!$H$3:$J$26,2,FALSE),VLOOKUP(G30,DATA!$H$3:$J$26,2,FALSE),VLOOKUP(F30,DATA!$H$3:$J$26,2,FALSE))),0)</f>
        <v/>
      </c>
      <c r="J30" s="78" t="str">
        <f>IFERROR(IF(G30="","",IF(VLOOKUP(G30,DATA!$H$3:$J$26,3,FALSE)&gt;VLOOKUP(F30,DATA!$H$3:$J$26,3,FALSE),VLOOKUP(F30,DATA!$H$3:$J$26,3,FALSE),VLOOKUP(G30,DATA!$H$3:$J$26,3,FALSE))+H30),0)</f>
        <v/>
      </c>
      <c r="K30" s="78">
        <f>IFERROR((MIN(ABS(VLOOKUP(F30,DATA!$H$3:$J$26,3,FALSE)-VLOOKUP(G30,DATA!$H$3:$J$26,2,FALSE)),ABS(VLOOKUP(G30,DATA!$H$3:$J$26,3,FALSE)-VLOOKUP(F30,DATA!$H$3:$J$26,2,FALSE))))+H30,0)</f>
        <v>0</v>
      </c>
      <c r="L30" s="79">
        <f t="shared" si="4"/>
        <v>0</v>
      </c>
      <c r="M30" s="80"/>
    </row>
    <row r="31" spans="1:13" ht="15">
      <c r="A31" s="66"/>
      <c r="B31" s="112" t="str">
        <f t="shared" si="0"/>
        <v/>
      </c>
      <c r="C31" s="81" t="str">
        <f t="shared" si="1"/>
        <v>J</v>
      </c>
      <c r="D31" s="82">
        <f t="shared" si="3"/>
        <v>44735</v>
      </c>
      <c r="E31" s="83">
        <f t="shared" si="2"/>
        <v>25</v>
      </c>
      <c r="F31" s="84"/>
      <c r="G31" s="72"/>
      <c r="H31" s="73"/>
      <c r="I31" s="77" t="str">
        <f>IFERROR(IF(F31="","",IF(VLOOKUP(F31,DATA!$H$3:$J$26,2,FALSE)&lt;VLOOKUP(G31,DATA!$H$3:$J$26,2,FALSE),VLOOKUP(G31,DATA!$H$3:$J$26,2,FALSE),VLOOKUP(F31,DATA!$H$3:$J$26,2,FALSE))),0)</f>
        <v/>
      </c>
      <c r="J31" s="78" t="str">
        <f>IFERROR(IF(G31="","",IF(VLOOKUP(G31,DATA!$H$3:$J$26,3,FALSE)&gt;VLOOKUP(F31,DATA!$H$3:$J$26,3,FALSE),VLOOKUP(F31,DATA!$H$3:$J$26,3,FALSE),VLOOKUP(G31,DATA!$H$3:$J$26,3,FALSE))+H31),0)</f>
        <v/>
      </c>
      <c r="K31" s="78">
        <f>IFERROR((MIN(ABS(VLOOKUP(F31,DATA!$H$3:$J$26,3,FALSE)-VLOOKUP(G31,DATA!$H$3:$J$26,2,FALSE)),ABS(VLOOKUP(G31,DATA!$H$3:$J$26,3,FALSE)-VLOOKUP(F31,DATA!$H$3:$J$26,2,FALSE))))+H31,0)</f>
        <v>0</v>
      </c>
      <c r="L31" s="79">
        <f t="shared" si="4"/>
        <v>0</v>
      </c>
      <c r="M31" s="80"/>
    </row>
    <row r="32" spans="1:13" ht="15">
      <c r="A32" s="66"/>
      <c r="B32" s="112" t="str">
        <f t="shared" si="0"/>
        <v/>
      </c>
      <c r="C32" s="81" t="str">
        <f t="shared" si="1"/>
        <v>V</v>
      </c>
      <c r="D32" s="82">
        <f t="shared" si="3"/>
        <v>44736</v>
      </c>
      <c r="E32" s="83" t="str">
        <f t="shared" si="2"/>
        <v/>
      </c>
      <c r="F32" s="84"/>
      <c r="G32" s="72"/>
      <c r="H32" s="73"/>
      <c r="I32" s="77" t="str">
        <f>IFERROR(IF(F32="","",IF(VLOOKUP(F32,DATA!$H$3:$J$26,2,FALSE)&lt;VLOOKUP(G32,DATA!$H$3:$J$26,2,FALSE),VLOOKUP(G32,DATA!$H$3:$J$26,2,FALSE),VLOOKUP(F32,DATA!$H$3:$J$26,2,FALSE))),0)</f>
        <v/>
      </c>
      <c r="J32" s="78" t="str">
        <f>IFERROR(IF(G32="","",IF(VLOOKUP(G32,DATA!$H$3:$J$26,3,FALSE)&gt;VLOOKUP(F32,DATA!$H$3:$J$26,3,FALSE),VLOOKUP(F32,DATA!$H$3:$J$26,3,FALSE),VLOOKUP(G32,DATA!$H$3:$J$26,3,FALSE))+H32),0)</f>
        <v/>
      </c>
      <c r="K32" s="78">
        <f>IFERROR((MIN(ABS(VLOOKUP(F32,DATA!$H$3:$J$26,3,FALSE)-VLOOKUP(G32,DATA!$H$3:$J$26,2,FALSE)),ABS(VLOOKUP(G32,DATA!$H$3:$J$26,3,FALSE)-VLOOKUP(F32,DATA!$H$3:$J$26,2,FALSE))))+H32,0)</f>
        <v>0</v>
      </c>
      <c r="L32" s="79">
        <f>IF(COUNTIF(C32,"D"),SUM(K26:K32),0)</f>
        <v>0</v>
      </c>
      <c r="M32" s="80"/>
    </row>
    <row r="33" spans="1:13" ht="15.75" thickBot="1">
      <c r="A33" s="66"/>
      <c r="B33" s="113" t="str">
        <f t="shared" si="0"/>
        <v/>
      </c>
      <c r="C33" s="53" t="str">
        <f t="shared" si="1"/>
        <v>S</v>
      </c>
      <c r="D33" s="54">
        <f t="shared" si="3"/>
        <v>44737</v>
      </c>
      <c r="E33" s="55" t="str">
        <f t="shared" si="2"/>
        <v/>
      </c>
      <c r="F33" s="57" t="s">
        <v>57</v>
      </c>
      <c r="G33" s="56" t="s">
        <v>57</v>
      </c>
      <c r="H33" s="60"/>
      <c r="I33" s="105">
        <f>IFERROR(IF(F33="","",IF(VLOOKUP(F33,DATA!$H$3:$J$26,2,FALSE)&lt;VLOOKUP(G33,DATA!$H$3:$J$26,2,FALSE),VLOOKUP(G33,DATA!$H$3:$J$26,2,FALSE),VLOOKUP(F33,DATA!$H$3:$J$26,2,FALSE))),0)</f>
        <v>0.50347222222222221</v>
      </c>
      <c r="J33" s="106">
        <f>IFERROR(IF(G33="","",IF(VLOOKUP(G33,DATA!$H$3:$J$26,3,FALSE)&gt;VLOOKUP(F33,DATA!$H$3:$J$26,3,FALSE),VLOOKUP(F33,DATA!$H$3:$J$26,3,FALSE),VLOOKUP(G33,DATA!$H$3:$J$26,3,FALSE))+H33),0)</f>
        <v>0.89583333333333337</v>
      </c>
      <c r="K33" s="58">
        <f>IFERROR((MIN(ABS(VLOOKUP(F33,DATA!$H$3:$J$26,3,FALSE)-VLOOKUP(G33,DATA!$H$3:$J$26,2,FALSE)),ABS(VLOOKUP(G33,DATA!$H$3:$J$26,3,FALSE)-VLOOKUP(F33,DATA!$H$3:$J$26,2,FALSE))))+H33,0)</f>
        <v>0.39236111111111116</v>
      </c>
      <c r="L33" s="59">
        <f>IF(COUNTIF(C33,"D"),SUM(K27:K33),0)</f>
        <v>0</v>
      </c>
      <c r="M33" s="61"/>
    </row>
    <row r="34" spans="1:13">
      <c r="A34" s="66"/>
      <c r="B34" s="66"/>
      <c r="C34" s="66"/>
      <c r="D34" s="66"/>
      <c r="E34" s="66"/>
      <c r="F34" s="66"/>
      <c r="G34" s="66"/>
      <c r="H34" s="66"/>
      <c r="I34" s="66"/>
      <c r="J34" s="66"/>
      <c r="K34" s="66"/>
      <c r="L34" s="66"/>
      <c r="M34" s="66"/>
    </row>
    <row r="35" spans="1:13" ht="15">
      <c r="B35" s="66"/>
      <c r="C35" s="66"/>
      <c r="D35" s="66"/>
      <c r="E35" s="66"/>
      <c r="F35" s="66"/>
      <c r="G35" s="66"/>
      <c r="H35" s="66"/>
      <c r="I35" s="66"/>
      <c r="J35" s="114" t="s">
        <v>64</v>
      </c>
      <c r="K35" s="115">
        <f>SUM(K3:K33)</f>
        <v>1.7083333333333335</v>
      </c>
      <c r="L35" s="66"/>
      <c r="M35" s="66"/>
    </row>
    <row r="36" spans="1:13" ht="15">
      <c r="J36" s="116" t="s">
        <v>65</v>
      </c>
      <c r="K36" s="121">
        <f>COUNTIF(K3:K33,"&gt;"&amp;0)</f>
        <v>7</v>
      </c>
    </row>
  </sheetData>
  <conditionalFormatting sqref="C3:M33">
    <cfRule type="expression" dxfId="15" priority="1">
      <formula>WEEKDAY($D3,2)&gt;6</formula>
    </cfRule>
    <cfRule type="expression" dxfId="14" priority="2">
      <formula>WEEKDAY($D3,2)&gt;5</formula>
    </cfRule>
  </conditionalFormatting>
  <pageMargins left="0.7" right="0.7" top="0.75" bottom="0.75" header="0.3" footer="0.3"/>
  <pageSetup paperSize="9" scale="57"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showZeros="0" zoomScaleNormal="100" workbookViewId="0">
      <selection activeCell="L3" sqref="L3:L8"/>
    </sheetView>
  </sheetViews>
  <sheetFormatPr baseColWidth="10" defaultRowHeight="12.75"/>
  <cols>
    <col min="1" max="1" width="3.42578125" style="1" customWidth="1"/>
    <col min="2" max="2" width="13" style="1" customWidth="1"/>
    <col min="3" max="3" width="2.85546875" style="1" customWidth="1"/>
    <col min="4" max="4" width="3.42578125" style="1" customWidth="1"/>
    <col min="5" max="5" width="3.28515625" style="1" customWidth="1"/>
    <col min="6" max="6" width="5.7109375" style="1" customWidth="1"/>
    <col min="7" max="7" width="6.85546875" style="1" customWidth="1"/>
    <col min="8" max="8" width="7.85546875" style="1" customWidth="1"/>
    <col min="9" max="9" width="9.85546875" style="1" customWidth="1"/>
    <col min="10" max="10" width="10.7109375" style="1" customWidth="1"/>
    <col min="11" max="11" width="10.85546875" style="1" customWidth="1"/>
    <col min="12" max="12" width="9.28515625" style="1" customWidth="1"/>
    <col min="13" max="13" width="69.42578125" style="1" customWidth="1"/>
    <col min="14" max="16384" width="11.42578125" style="1"/>
  </cols>
  <sheetData>
    <row r="1" spans="1:13" ht="13.5" thickBot="1"/>
    <row r="2" spans="1:13" ht="50.25" customHeight="1" thickBot="1">
      <c r="A2" s="66"/>
      <c r="B2" s="67"/>
      <c r="C2" s="62"/>
      <c r="D2" s="62"/>
      <c r="E2" s="68"/>
      <c r="F2" s="70" t="s">
        <v>1</v>
      </c>
      <c r="G2" s="63" t="s">
        <v>0</v>
      </c>
      <c r="H2" s="69" t="s">
        <v>59</v>
      </c>
      <c r="I2" s="64" t="s">
        <v>60</v>
      </c>
      <c r="J2" s="64" t="s">
        <v>61</v>
      </c>
      <c r="K2" s="64" t="s">
        <v>62</v>
      </c>
      <c r="L2" s="64" t="s">
        <v>63</v>
      </c>
      <c r="M2" s="65" t="s">
        <v>54</v>
      </c>
    </row>
    <row r="3" spans="1:13" ht="15">
      <c r="A3" s="66"/>
      <c r="B3" s="112" t="str">
        <f t="shared" ref="B3:B32" si="0">IFERROR(CHOOSE(DAY(D3),UPPER(TEXT(D3,"mmmm")),YEAR(D3)),"")</f>
        <v/>
      </c>
      <c r="C3" s="74" t="str">
        <f t="shared" ref="C3:C32" si="1">IF(D3="","",UPPER(LEFT(TEXT(D3,"jjj"),1)))</f>
        <v>D</v>
      </c>
      <c r="D3" s="75">
        <f>DATE(DATA!$C$5,7,-4)</f>
        <v>44738</v>
      </c>
      <c r="E3" s="76" t="str">
        <f t="shared" ref="E3:E32" si="2">IF(D3="","",IF(WEEKDAY(D3,1)=5,INT((D3-DATE(YEAR(D3),1,1))/7+1),""))</f>
        <v/>
      </c>
      <c r="F3" s="71" t="s">
        <v>52</v>
      </c>
      <c r="G3" s="72" t="s">
        <v>53</v>
      </c>
      <c r="H3" s="73">
        <v>0.10416666666666667</v>
      </c>
      <c r="I3" s="95">
        <f>IFERROR(IF(F3="","",IF(VLOOKUP(F3,DATA!$H$3:$J$26,2,FALSE)&lt;VLOOKUP(G3,DATA!$H$3:$J$26,2,FALSE),VLOOKUP(G3,DATA!$H$3:$J$26,2,FALSE),VLOOKUP(F3,DATA!$H$3:$J$26,2,FALSE))),0)</f>
        <v>0.5</v>
      </c>
      <c r="J3" s="96">
        <f>IFERROR(IF(G3="","",IF(VLOOKUP(G3,DATA!$H$3:$J$26,3,FALSE)&gt;VLOOKUP(F3,DATA!$H$3:$J$26,3,FALSE),VLOOKUP(F3,DATA!$H$3:$J$26,3,FALSE),VLOOKUP(G3,DATA!$H$3:$J$26,3,FALSE))+H3),0)</f>
        <v>0.77083333333333326</v>
      </c>
      <c r="K3" s="96">
        <f>IFERROR((MIN(ABS(VLOOKUP(F3,DATA!$H$3:$J$26,3,FALSE)-VLOOKUP(G3,DATA!$H$3:$J$26,2,FALSE)),ABS(VLOOKUP(G3,DATA!$H$3:$J$26,3,FALSE)-VLOOKUP(F3,DATA!$H$3:$J$26,2,FALSE))))+H3,0)</f>
        <v>0.27083333333333331</v>
      </c>
      <c r="L3" s="97">
        <f>IF(COUNTIF(C3,"D"),SUM(K3:K3,juin!K28:K33),0)</f>
        <v>0.66319444444444442</v>
      </c>
      <c r="M3" s="80" t="s">
        <v>56</v>
      </c>
    </row>
    <row r="4" spans="1:13" ht="15">
      <c r="A4" s="66"/>
      <c r="B4" s="112" t="str">
        <f t="shared" si="0"/>
        <v/>
      </c>
      <c r="C4" s="74" t="str">
        <f t="shared" si="1"/>
        <v>L</v>
      </c>
      <c r="D4" s="75">
        <f t="shared" ref="D4:D32" si="3">D3+1</f>
        <v>44739</v>
      </c>
      <c r="E4" s="76" t="str">
        <f t="shared" si="2"/>
        <v/>
      </c>
      <c r="F4" s="71" t="s">
        <v>55</v>
      </c>
      <c r="G4" s="72" t="s">
        <v>55</v>
      </c>
      <c r="H4" s="73"/>
      <c r="I4" s="77">
        <f>IFERROR(IF(F4="","",IF(VLOOKUP(F4,DATA!$H$3:$J$26,2,FALSE)&lt;VLOOKUP(G4,DATA!$H$3:$J$26,2,FALSE),VLOOKUP(G4,DATA!$H$3:$J$26,2,FALSE),VLOOKUP(F4,DATA!$H$3:$J$26,2,FALSE))),0)</f>
        <v>0.2951388888888889</v>
      </c>
      <c r="J4" s="78">
        <f>IFERROR(IF(G4="","",IF(VLOOKUP(G4,DATA!$H$3:$J$26,3,FALSE)&gt;VLOOKUP(F4,DATA!$H$3:$J$26,3,FALSE),VLOOKUP(F4,DATA!$H$3:$J$26,3,FALSE),VLOOKUP(G4,DATA!$H$3:$J$26,3,FALSE))+H4),0)</f>
        <v>0.6875</v>
      </c>
      <c r="K4" s="78">
        <f>IFERROR((MIN(ABS(VLOOKUP(F4,DATA!$H$3:$J$26,3,FALSE)-VLOOKUP(G4,DATA!$H$3:$J$26,2,FALSE)),ABS(VLOOKUP(G4,DATA!$H$3:$J$26,3,FALSE)-VLOOKUP(F4,DATA!$H$3:$J$26,2,FALSE))))+H4,0)</f>
        <v>0.3923611111111111</v>
      </c>
      <c r="L4" s="79">
        <f>IF(COUNTIF(C4,"D"),SUM(K3:K4,juin!K29:K33),0)</f>
        <v>0</v>
      </c>
      <c r="M4" s="80"/>
    </row>
    <row r="5" spans="1:13" ht="15">
      <c r="A5" s="66"/>
      <c r="B5" s="112" t="str">
        <f t="shared" si="0"/>
        <v/>
      </c>
      <c r="C5" s="74" t="str">
        <f t="shared" si="1"/>
        <v>M</v>
      </c>
      <c r="D5" s="75">
        <f t="shared" si="3"/>
        <v>44740</v>
      </c>
      <c r="E5" s="76" t="str">
        <f t="shared" si="2"/>
        <v/>
      </c>
      <c r="F5" s="71" t="s">
        <v>57</v>
      </c>
      <c r="G5" s="72" t="s">
        <v>55</v>
      </c>
      <c r="H5" s="73"/>
      <c r="I5" s="77">
        <f>IFERROR(IF(F5="","",IF(VLOOKUP(F5,DATA!$H$3:$J$26,2,FALSE)&lt;VLOOKUP(G5,DATA!$H$3:$J$26,2,FALSE),VLOOKUP(G5,DATA!$H$3:$J$26,2,FALSE),VLOOKUP(F5,DATA!$H$3:$J$26,2,FALSE))),0)</f>
        <v>0.50347222222222221</v>
      </c>
      <c r="J5" s="78">
        <f>IFERROR(IF(G5="","",IF(VLOOKUP(G5,DATA!$H$3:$J$26,3,FALSE)&gt;VLOOKUP(F5,DATA!$H$3:$J$26,3,FALSE),VLOOKUP(F5,DATA!$H$3:$J$26,3,FALSE),VLOOKUP(G5,DATA!$H$3:$J$26,3,FALSE))+H5),0)</f>
        <v>0.6875</v>
      </c>
      <c r="K5" s="78">
        <f>IFERROR((MIN(ABS(VLOOKUP(F5,DATA!$H$3:$J$26,3,FALSE)-VLOOKUP(G5,DATA!$H$3:$J$26,2,FALSE)),ABS(VLOOKUP(G5,DATA!$H$3:$J$26,3,FALSE)-VLOOKUP(F5,DATA!$H$3:$J$26,2,FALSE))))+H5,0)</f>
        <v>0.18402777777777779</v>
      </c>
      <c r="L5" s="79">
        <f>IF(COUNTIF(C5,"D"),SUM(K3:K5,juin!K30:K33),0)</f>
        <v>0</v>
      </c>
      <c r="M5" s="80"/>
    </row>
    <row r="6" spans="1:13" ht="15">
      <c r="A6" s="66"/>
      <c r="B6" s="112" t="str">
        <f t="shared" si="0"/>
        <v/>
      </c>
      <c r="C6" s="74" t="str">
        <f t="shared" si="1"/>
        <v>M</v>
      </c>
      <c r="D6" s="75">
        <f t="shared" si="3"/>
        <v>44741</v>
      </c>
      <c r="E6" s="76" t="str">
        <f t="shared" si="2"/>
        <v/>
      </c>
      <c r="F6" s="71" t="s">
        <v>57</v>
      </c>
      <c r="G6" s="72" t="s">
        <v>58</v>
      </c>
      <c r="H6" s="73"/>
      <c r="I6" s="77">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IF(COUNTIF(C6,"D"),SUM(K3:K6,juin!K31:K33),0)</f>
        <v>0</v>
      </c>
      <c r="M6" s="80"/>
    </row>
    <row r="7" spans="1:13" ht="15">
      <c r="A7" s="66"/>
      <c r="B7" s="112" t="str">
        <f t="shared" si="0"/>
        <v/>
      </c>
      <c r="C7" s="74" t="str">
        <f t="shared" si="1"/>
        <v>J</v>
      </c>
      <c r="D7" s="75">
        <f t="shared" si="3"/>
        <v>44742</v>
      </c>
      <c r="E7" s="76">
        <f t="shared" si="2"/>
        <v>26</v>
      </c>
      <c r="F7" s="71" t="s">
        <v>58</v>
      </c>
      <c r="G7" s="72" t="s">
        <v>57</v>
      </c>
      <c r="H7" s="73"/>
      <c r="I7" s="77">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IF(COUNTIF(C7,"D"),SUM(K3:K7,juin!K32:K33),0)</f>
        <v>0</v>
      </c>
      <c r="M7" s="80"/>
    </row>
    <row r="8" spans="1:13" ht="15">
      <c r="A8" s="66"/>
      <c r="B8" s="112" t="str">
        <f t="shared" si="0"/>
        <v>JUILLET</v>
      </c>
      <c r="C8" s="81" t="str">
        <f t="shared" si="1"/>
        <v>V</v>
      </c>
      <c r="D8" s="82">
        <f t="shared" si="3"/>
        <v>44743</v>
      </c>
      <c r="E8" s="83" t="str">
        <f t="shared" si="2"/>
        <v/>
      </c>
      <c r="F8" s="84"/>
      <c r="G8" s="72"/>
      <c r="H8" s="73"/>
      <c r="I8" s="77" t="str">
        <f>IFERROR(IF(F8="","",IF(VLOOKUP(F8,DATA!$H$3:$J$26,2,FALSE)&lt;VLOOKUP(G8,DATA!$H$3:$J$26,2,FALSE),VLOOKUP(G8,DATA!$H$3:$J$26,2,FALSE),VLOOKUP(F8,DATA!$H$3:$J$26,2,FALSE))),0)</f>
        <v/>
      </c>
      <c r="J8" s="78" t="str">
        <f>IFERROR(IF(G8="","",IF(VLOOKUP(G8,DATA!$H$3:$J$26,3,FALSE)&gt;VLOOKUP(F8,DATA!$H$3:$J$26,3,FALSE),VLOOKUP(F8,DATA!$H$3:$J$26,3,FALSE),VLOOKUP(G8,DATA!$H$3:$J$26,3,FALSE))+H8),0)</f>
        <v/>
      </c>
      <c r="K8" s="78">
        <f>IFERROR((MIN(ABS(VLOOKUP(F8,DATA!$H$3:$J$26,3,FALSE)-VLOOKUP(G8,DATA!$H$3:$J$26,2,FALSE)),ABS(VLOOKUP(G8,DATA!$H$3:$J$26,3,FALSE)-VLOOKUP(F8,DATA!$H$3:$J$26,2,FALSE))))+H8,0)</f>
        <v>0</v>
      </c>
      <c r="L8" s="79">
        <f>IF(COUNTIF(C8,"D"),SUM(K3:K8,juin!K33:K33),0)</f>
        <v>0</v>
      </c>
      <c r="M8" s="80"/>
    </row>
    <row r="9" spans="1:13" ht="15">
      <c r="A9" s="66"/>
      <c r="B9" s="112">
        <f t="shared" si="0"/>
        <v>2022</v>
      </c>
      <c r="C9" s="81" t="str">
        <f t="shared" si="1"/>
        <v>S</v>
      </c>
      <c r="D9" s="82">
        <f t="shared" si="3"/>
        <v>44744</v>
      </c>
      <c r="E9" s="83" t="str">
        <f t="shared" si="2"/>
        <v/>
      </c>
      <c r="F9" s="84"/>
      <c r="G9" s="72"/>
      <c r="H9" s="73"/>
      <c r="I9" s="77" t="str">
        <f>IFERROR(IF(F9="","",IF(VLOOKUP(F9,DATA!$H$3:$J$26,2,FALSE)&lt;VLOOKUP(G9,DATA!$H$3:$J$26,2,FALSE),VLOOKUP(G9,DATA!$H$3:$J$26,2,FALSE),VLOOKUP(F9,DATA!$H$3:$J$26,2,FALSE))),0)</f>
        <v/>
      </c>
      <c r="J9" s="78" t="str">
        <f>IFERROR(IF(G9="","",IF(VLOOKUP(G9,DATA!$H$3:$J$26,3,FALSE)&gt;VLOOKUP(F9,DATA!$H$3:$J$26,3,FALSE),VLOOKUP(F9,DATA!$H$3:$J$26,3,FALSE),VLOOKUP(G9,DATA!$H$3:$J$26,3,FALSE))+H9),0)</f>
        <v/>
      </c>
      <c r="K9" s="78">
        <f>IFERROR((MIN(ABS(VLOOKUP(F9,DATA!$H$3:$J$26,3,FALSE)-VLOOKUP(G9,DATA!$H$3:$J$26,2,FALSE)),ABS(VLOOKUP(G9,DATA!$H$3:$J$26,3,FALSE)-VLOOKUP(F9,DATA!$H$3:$J$26,2,FALSE))))+H9,0)</f>
        <v>0</v>
      </c>
      <c r="L9" s="79">
        <f>IF(COUNTIF(C9,"D"),SUM(K3:K9),0)</f>
        <v>0</v>
      </c>
      <c r="M9" s="80"/>
    </row>
    <row r="10" spans="1:13" ht="15">
      <c r="A10" s="66"/>
      <c r="B10" s="112" t="str">
        <f t="shared" si="0"/>
        <v/>
      </c>
      <c r="C10" s="81" t="str">
        <f t="shared" si="1"/>
        <v>D</v>
      </c>
      <c r="D10" s="82">
        <f t="shared" si="3"/>
        <v>44745</v>
      </c>
      <c r="E10" s="83" t="str">
        <f t="shared" si="2"/>
        <v/>
      </c>
      <c r="F10" s="84"/>
      <c r="G10" s="72"/>
      <c r="H10" s="73"/>
      <c r="I10" s="77"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0.86111111111111116</v>
      </c>
      <c r="M10" s="80"/>
    </row>
    <row r="11" spans="1:13" ht="15">
      <c r="A11" s="66"/>
      <c r="B11" s="112" t="str">
        <f t="shared" si="0"/>
        <v/>
      </c>
      <c r="C11" s="81" t="str">
        <f t="shared" si="1"/>
        <v>L</v>
      </c>
      <c r="D11" s="82">
        <f t="shared" si="3"/>
        <v>44746</v>
      </c>
      <c r="E11" s="83" t="str">
        <f t="shared" si="2"/>
        <v/>
      </c>
      <c r="F11" s="84"/>
      <c r="G11" s="72"/>
      <c r="H11" s="73"/>
      <c r="I11" s="77"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v>
      </c>
      <c r="M11" s="80"/>
    </row>
    <row r="12" spans="1:13" ht="15">
      <c r="A12" s="66"/>
      <c r="B12" s="112" t="str">
        <f t="shared" si="0"/>
        <v/>
      </c>
      <c r="C12" s="81" t="str">
        <f t="shared" si="1"/>
        <v>M</v>
      </c>
      <c r="D12" s="82">
        <f t="shared" si="3"/>
        <v>44747</v>
      </c>
      <c r="E12" s="83" t="str">
        <f t="shared" si="2"/>
        <v/>
      </c>
      <c r="F12" s="84"/>
      <c r="G12" s="72"/>
      <c r="H12" s="73"/>
      <c r="I12" s="77"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v>
      </c>
      <c r="M12" s="80"/>
    </row>
    <row r="13" spans="1:13" ht="15">
      <c r="A13" s="66"/>
      <c r="B13" s="112" t="str">
        <f t="shared" si="0"/>
        <v/>
      </c>
      <c r="C13" s="81" t="str">
        <f t="shared" si="1"/>
        <v>M</v>
      </c>
      <c r="D13" s="82">
        <f t="shared" si="3"/>
        <v>44748</v>
      </c>
      <c r="E13" s="83" t="str">
        <f t="shared" si="2"/>
        <v/>
      </c>
      <c r="F13" s="84" t="s">
        <v>55</v>
      </c>
      <c r="G13" s="72" t="s">
        <v>57</v>
      </c>
      <c r="H13" s="73"/>
      <c r="I13" s="77">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v>
      </c>
      <c r="M13" s="80"/>
    </row>
    <row r="14" spans="1:13" ht="15">
      <c r="A14" s="66"/>
      <c r="B14" s="112" t="str">
        <f t="shared" si="0"/>
        <v/>
      </c>
      <c r="C14" s="81" t="str">
        <f t="shared" si="1"/>
        <v>J</v>
      </c>
      <c r="D14" s="82">
        <f t="shared" si="3"/>
        <v>44749</v>
      </c>
      <c r="E14" s="83">
        <f t="shared" si="2"/>
        <v>27</v>
      </c>
      <c r="F14" s="84"/>
      <c r="G14" s="72"/>
      <c r="H14" s="73"/>
      <c r="I14" s="77" t="str">
        <f>IFERROR(IF(F14="","",IF(VLOOKUP(F14,DATA!$H$3:$J$26,2,FALSE)&lt;VLOOKUP(G14,DATA!$H$3:$J$26,2,FALSE),VLOOKUP(G14,DATA!$H$3:$J$26,2,FALSE),VLOOKUP(F14,DATA!$H$3:$J$26,2,FALSE))),0)</f>
        <v/>
      </c>
      <c r="J14" s="78" t="str">
        <f>IFERROR(IF(G14="","",IF(VLOOKUP(G14,DATA!$H$3:$J$26,3,FALSE)&gt;VLOOKUP(F14,DATA!$H$3:$J$26,3,FALSE),VLOOKUP(F14,DATA!$H$3:$J$26,3,FALSE),VLOOKUP(G14,DATA!$H$3:$J$26,3,FALSE))+H14),0)</f>
        <v/>
      </c>
      <c r="K14" s="78">
        <f>IFERROR((MIN(ABS(VLOOKUP(F14,DATA!$H$3:$J$26,3,FALSE)-VLOOKUP(G14,DATA!$H$3:$J$26,2,FALSE)),ABS(VLOOKUP(G14,DATA!$H$3:$J$26,3,FALSE)-VLOOKUP(F14,DATA!$H$3:$J$26,2,FALSE))))+H14,0)</f>
        <v>0</v>
      </c>
      <c r="L14" s="79">
        <f t="shared" si="4"/>
        <v>0</v>
      </c>
      <c r="M14" s="80"/>
    </row>
    <row r="15" spans="1:13" ht="15">
      <c r="A15" s="66"/>
      <c r="B15" s="112" t="str">
        <f t="shared" si="0"/>
        <v/>
      </c>
      <c r="C15" s="81" t="str">
        <f t="shared" si="1"/>
        <v>V</v>
      </c>
      <c r="D15" s="82">
        <f t="shared" si="3"/>
        <v>44750</v>
      </c>
      <c r="E15" s="83" t="str">
        <f t="shared" si="2"/>
        <v/>
      </c>
      <c r="F15" s="84"/>
      <c r="G15" s="72"/>
      <c r="H15" s="73"/>
      <c r="I15" s="77" t="str">
        <f>IFERROR(IF(F15="","",IF(VLOOKUP(F15,DATA!$H$3:$J$26,2,FALSE)&lt;VLOOKUP(G15,DATA!$H$3:$J$26,2,FALSE),VLOOKUP(G15,DATA!$H$3:$J$26,2,FALSE),VLOOKUP(F15,DATA!$H$3:$J$26,2,FALSE))),0)</f>
        <v/>
      </c>
      <c r="J15" s="78" t="str">
        <f>IFERROR(IF(G15="","",IF(VLOOKUP(G15,DATA!$H$3:$J$26,3,FALSE)&gt;VLOOKUP(F15,DATA!$H$3:$J$26,3,FALSE),VLOOKUP(F15,DATA!$H$3:$J$26,3,FALSE),VLOOKUP(G15,DATA!$H$3:$J$26,3,FALSE))+H15),0)</f>
        <v/>
      </c>
      <c r="K15" s="78">
        <f>IFERROR((MIN(ABS(VLOOKUP(F15,DATA!$H$3:$J$26,3,FALSE)-VLOOKUP(G15,DATA!$H$3:$J$26,2,FALSE)),ABS(VLOOKUP(G15,DATA!$H$3:$J$26,3,FALSE)-VLOOKUP(F15,DATA!$H$3:$J$26,2,FALSE))))+H15,0)</f>
        <v>0</v>
      </c>
      <c r="L15" s="79">
        <f t="shared" si="4"/>
        <v>0</v>
      </c>
      <c r="M15" s="80"/>
    </row>
    <row r="16" spans="1:13" ht="15">
      <c r="A16" s="66"/>
      <c r="B16" s="112" t="str">
        <f t="shared" si="0"/>
        <v/>
      </c>
      <c r="C16" s="81" t="str">
        <f t="shared" si="1"/>
        <v>S</v>
      </c>
      <c r="D16" s="82">
        <f t="shared" si="3"/>
        <v>44751</v>
      </c>
      <c r="E16" s="83" t="str">
        <f t="shared" si="2"/>
        <v/>
      </c>
      <c r="F16" s="84"/>
      <c r="G16" s="72"/>
      <c r="H16" s="73"/>
      <c r="I16" s="77" t="str">
        <f>IFERROR(IF(F16="","",IF(VLOOKUP(F16,DATA!$H$3:$J$26,2,FALSE)&lt;VLOOKUP(G16,DATA!$H$3:$J$26,2,FALSE),VLOOKUP(G16,DATA!$H$3:$J$26,2,FALSE),VLOOKUP(F16,DATA!$H$3:$J$26,2,FALSE))),0)</f>
        <v/>
      </c>
      <c r="J16" s="78" t="str">
        <f>IFERROR(IF(G16="","",IF(VLOOKUP(G16,DATA!$H$3:$J$26,3,FALSE)&gt;VLOOKUP(F16,DATA!$H$3:$J$26,3,FALSE),VLOOKUP(F16,DATA!$H$3:$J$26,3,FALSE),VLOOKUP(G16,DATA!$H$3:$J$26,3,FALSE))+H16),0)</f>
        <v/>
      </c>
      <c r="K16" s="78">
        <f>IFERROR((MIN(ABS(VLOOKUP(F16,DATA!$H$3:$J$26,3,FALSE)-VLOOKUP(G16,DATA!$H$3:$J$26,2,FALSE)),ABS(VLOOKUP(G16,DATA!$H$3:$J$26,3,FALSE)-VLOOKUP(F16,DATA!$H$3:$J$26,2,FALSE))))+H16,0)</f>
        <v>0</v>
      </c>
      <c r="L16" s="79">
        <f t="shared" si="4"/>
        <v>0</v>
      </c>
      <c r="M16" s="80"/>
    </row>
    <row r="17" spans="1:13" ht="15">
      <c r="A17" s="66"/>
      <c r="B17" s="112" t="str">
        <f t="shared" si="0"/>
        <v/>
      </c>
      <c r="C17" s="81" t="str">
        <f t="shared" si="1"/>
        <v>D</v>
      </c>
      <c r="D17" s="82">
        <f t="shared" si="3"/>
        <v>44752</v>
      </c>
      <c r="E17" s="83" t="str">
        <f t="shared" si="2"/>
        <v/>
      </c>
      <c r="F17" s="84"/>
      <c r="G17" s="72"/>
      <c r="H17" s="73"/>
      <c r="I17" s="77" t="str">
        <f>IFERROR(IF(F17="","",IF(VLOOKUP(F17,DATA!$H$3:$J$26,2,FALSE)&lt;VLOOKUP(G17,DATA!$H$3:$J$26,2,FALSE),VLOOKUP(G17,DATA!$H$3:$J$26,2,FALSE),VLOOKUP(F17,DATA!$H$3:$J$26,2,FALSE))),0)</f>
        <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0.18402777777777779</v>
      </c>
      <c r="M17" s="80"/>
    </row>
    <row r="18" spans="1:13" ht="15">
      <c r="A18" s="66"/>
      <c r="B18" s="112" t="str">
        <f t="shared" si="0"/>
        <v/>
      </c>
      <c r="C18" s="81" t="str">
        <f t="shared" si="1"/>
        <v>L</v>
      </c>
      <c r="D18" s="82">
        <f t="shared" si="3"/>
        <v>44753</v>
      </c>
      <c r="E18" s="83" t="str">
        <f t="shared" si="2"/>
        <v/>
      </c>
      <c r="F18" s="84"/>
      <c r="G18" s="72"/>
      <c r="H18" s="73"/>
      <c r="I18" s="77"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v>
      </c>
      <c r="M18" s="80"/>
    </row>
    <row r="19" spans="1:13" ht="15">
      <c r="A19" s="66"/>
      <c r="B19" s="112" t="str">
        <f t="shared" si="0"/>
        <v/>
      </c>
      <c r="C19" s="81" t="str">
        <f t="shared" si="1"/>
        <v>M</v>
      </c>
      <c r="D19" s="82">
        <f t="shared" si="3"/>
        <v>44754</v>
      </c>
      <c r="E19" s="83" t="str">
        <f t="shared" si="2"/>
        <v/>
      </c>
      <c r="F19" s="84"/>
      <c r="G19" s="72"/>
      <c r="H19" s="73"/>
      <c r="I19" s="77"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v>
      </c>
      <c r="M19" s="80"/>
    </row>
    <row r="20" spans="1:13" ht="15">
      <c r="A20" s="66"/>
      <c r="B20" s="112" t="str">
        <f t="shared" si="0"/>
        <v/>
      </c>
      <c r="C20" s="81" t="str">
        <f t="shared" si="1"/>
        <v>M</v>
      </c>
      <c r="D20" s="82">
        <f t="shared" si="3"/>
        <v>44755</v>
      </c>
      <c r="E20" s="83" t="str">
        <f t="shared" si="2"/>
        <v/>
      </c>
      <c r="F20" s="84"/>
      <c r="G20" s="72"/>
      <c r="H20" s="73"/>
      <c r="I20" s="77"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80"/>
    </row>
    <row r="21" spans="1:13" ht="15">
      <c r="A21" s="66"/>
      <c r="B21" s="112" t="str">
        <f t="shared" si="0"/>
        <v/>
      </c>
      <c r="C21" s="81" t="str">
        <f t="shared" si="1"/>
        <v>J</v>
      </c>
      <c r="D21" s="82">
        <f t="shared" si="3"/>
        <v>44756</v>
      </c>
      <c r="E21" s="83">
        <f t="shared" si="2"/>
        <v>28</v>
      </c>
      <c r="F21" s="84"/>
      <c r="G21" s="72"/>
      <c r="H21" s="73"/>
      <c r="I21" s="77"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80"/>
    </row>
    <row r="22" spans="1:13" ht="15">
      <c r="A22" s="66"/>
      <c r="B22" s="112" t="str">
        <f t="shared" si="0"/>
        <v/>
      </c>
      <c r="C22" s="81" t="str">
        <f t="shared" si="1"/>
        <v>V</v>
      </c>
      <c r="D22" s="82">
        <f t="shared" si="3"/>
        <v>44757</v>
      </c>
      <c r="E22" s="83" t="str">
        <f t="shared" si="2"/>
        <v/>
      </c>
      <c r="F22" s="84"/>
      <c r="G22" s="72"/>
      <c r="H22" s="73"/>
      <c r="I22" s="77" t="str">
        <f>IFERROR(IF(F22="","",IF(VLOOKUP(F22,DATA!$H$3:$J$26,2,FALSE)&lt;VLOOKUP(G22,DATA!$H$3:$J$26,2,FALSE),VLOOKUP(G22,DATA!$H$3:$J$26,2,FALSE),VLOOKUP(F22,DATA!$H$3:$J$26,2,FALSE))),0)</f>
        <v/>
      </c>
      <c r="J22" s="78" t="str">
        <f>IFERROR(IF(G22="","",IF(VLOOKUP(G22,DATA!$H$3:$J$26,3,FALSE)&gt;VLOOKUP(F22,DATA!$H$3:$J$26,3,FALSE),VLOOKUP(F22,DATA!$H$3:$J$26,3,FALSE),VLOOKUP(G22,DATA!$H$3:$J$26,3,FALSE))+H22),0)</f>
        <v/>
      </c>
      <c r="K22" s="78">
        <f>IFERROR((MIN(ABS(VLOOKUP(F22,DATA!$H$3:$J$26,3,FALSE)-VLOOKUP(G22,DATA!$H$3:$J$26,2,FALSE)),ABS(VLOOKUP(G22,DATA!$H$3:$J$26,3,FALSE)-VLOOKUP(F22,DATA!$H$3:$J$26,2,FALSE))))+H22,0)</f>
        <v>0</v>
      </c>
      <c r="L22" s="79">
        <f t="shared" si="4"/>
        <v>0</v>
      </c>
      <c r="M22" s="80"/>
    </row>
    <row r="23" spans="1:13" ht="15">
      <c r="A23" s="66"/>
      <c r="B23" s="112" t="str">
        <f t="shared" si="0"/>
        <v/>
      </c>
      <c r="C23" s="81" t="str">
        <f t="shared" si="1"/>
        <v>S</v>
      </c>
      <c r="D23" s="82">
        <f t="shared" si="3"/>
        <v>44758</v>
      </c>
      <c r="E23" s="83" t="str">
        <f t="shared" si="2"/>
        <v/>
      </c>
      <c r="F23" s="84"/>
      <c r="G23" s="72"/>
      <c r="H23" s="73"/>
      <c r="I23" s="77"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80"/>
    </row>
    <row r="24" spans="1:13" ht="15">
      <c r="A24" s="66"/>
      <c r="B24" s="112" t="str">
        <f t="shared" si="0"/>
        <v/>
      </c>
      <c r="C24" s="81" t="str">
        <f t="shared" si="1"/>
        <v>D</v>
      </c>
      <c r="D24" s="82">
        <f t="shared" si="3"/>
        <v>44759</v>
      </c>
      <c r="E24" s="83" t="str">
        <f t="shared" si="2"/>
        <v/>
      </c>
      <c r="F24" s="84"/>
      <c r="G24" s="72"/>
      <c r="H24" s="73"/>
      <c r="I24" s="77"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80"/>
    </row>
    <row r="25" spans="1:13" ht="15">
      <c r="A25" s="66"/>
      <c r="B25" s="112" t="str">
        <f t="shared" si="0"/>
        <v/>
      </c>
      <c r="C25" s="81" t="str">
        <f t="shared" si="1"/>
        <v>L</v>
      </c>
      <c r="D25" s="82">
        <f t="shared" si="3"/>
        <v>44760</v>
      </c>
      <c r="E25" s="83" t="str">
        <f t="shared" si="2"/>
        <v/>
      </c>
      <c r="F25" s="84"/>
      <c r="G25" s="72"/>
      <c r="H25" s="73"/>
      <c r="I25" s="77"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80"/>
    </row>
    <row r="26" spans="1:13" ht="15">
      <c r="A26" s="66"/>
      <c r="B26" s="112" t="str">
        <f t="shared" si="0"/>
        <v/>
      </c>
      <c r="C26" s="81" t="str">
        <f t="shared" si="1"/>
        <v>M</v>
      </c>
      <c r="D26" s="82">
        <f t="shared" si="3"/>
        <v>44761</v>
      </c>
      <c r="E26" s="83" t="str">
        <f t="shared" si="2"/>
        <v/>
      </c>
      <c r="F26" s="84"/>
      <c r="G26" s="72"/>
      <c r="H26" s="73"/>
      <c r="I26" s="77"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80"/>
    </row>
    <row r="27" spans="1:13" ht="15">
      <c r="A27" s="66"/>
      <c r="B27" s="112" t="str">
        <f t="shared" si="0"/>
        <v/>
      </c>
      <c r="C27" s="81" t="str">
        <f t="shared" si="1"/>
        <v>M</v>
      </c>
      <c r="D27" s="82">
        <f t="shared" si="3"/>
        <v>44762</v>
      </c>
      <c r="E27" s="83" t="str">
        <f t="shared" si="2"/>
        <v/>
      </c>
      <c r="F27" s="84"/>
      <c r="G27" s="72"/>
      <c r="H27" s="73"/>
      <c r="I27" s="77"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80"/>
    </row>
    <row r="28" spans="1:13" ht="15">
      <c r="A28" s="66"/>
      <c r="B28" s="112" t="str">
        <f t="shared" si="0"/>
        <v/>
      </c>
      <c r="C28" s="81" t="str">
        <f t="shared" si="1"/>
        <v>J</v>
      </c>
      <c r="D28" s="82">
        <f t="shared" si="3"/>
        <v>44763</v>
      </c>
      <c r="E28" s="83">
        <f t="shared" si="2"/>
        <v>29</v>
      </c>
      <c r="F28" s="84"/>
      <c r="G28" s="72"/>
      <c r="H28" s="73"/>
      <c r="I28" s="77"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v>
      </c>
      <c r="M28" s="80"/>
    </row>
    <row r="29" spans="1:13" ht="15">
      <c r="A29" s="66"/>
      <c r="B29" s="112" t="str">
        <f t="shared" si="0"/>
        <v/>
      </c>
      <c r="C29" s="81" t="str">
        <f t="shared" si="1"/>
        <v>V</v>
      </c>
      <c r="D29" s="82">
        <f t="shared" si="3"/>
        <v>44764</v>
      </c>
      <c r="E29" s="83" t="str">
        <f t="shared" si="2"/>
        <v/>
      </c>
      <c r="F29" s="84"/>
      <c r="G29" s="72"/>
      <c r="H29" s="73"/>
      <c r="I29" s="77"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80"/>
    </row>
    <row r="30" spans="1:13" ht="15">
      <c r="A30" s="66"/>
      <c r="B30" s="112" t="str">
        <f t="shared" si="0"/>
        <v/>
      </c>
      <c r="C30" s="81" t="str">
        <f t="shared" si="1"/>
        <v>S</v>
      </c>
      <c r="D30" s="82">
        <f t="shared" si="3"/>
        <v>44765</v>
      </c>
      <c r="E30" s="83" t="str">
        <f t="shared" si="2"/>
        <v/>
      </c>
      <c r="F30" s="84"/>
      <c r="G30" s="72"/>
      <c r="H30" s="73"/>
      <c r="I30" s="77" t="str">
        <f>IFERROR(IF(F30="","",IF(VLOOKUP(F30,DATA!$H$3:$J$26,2,FALSE)&lt;VLOOKUP(G30,DATA!$H$3:$J$26,2,FALSE),VLOOKUP(G30,DATA!$H$3:$J$26,2,FALSE),VLOOKUP(F30,DATA!$H$3:$J$26,2,FALSE))),0)</f>
        <v/>
      </c>
      <c r="J30" s="78" t="str">
        <f>IFERROR(IF(G30="","",IF(VLOOKUP(G30,DATA!$H$3:$J$26,3,FALSE)&gt;VLOOKUP(F30,DATA!$H$3:$J$26,3,FALSE),VLOOKUP(F30,DATA!$H$3:$J$26,3,FALSE),VLOOKUP(G30,DATA!$H$3:$J$26,3,FALSE))+H30),0)</f>
        <v/>
      </c>
      <c r="K30" s="78">
        <f>IFERROR((MIN(ABS(VLOOKUP(F30,DATA!$H$3:$J$26,3,FALSE)-VLOOKUP(G30,DATA!$H$3:$J$26,2,FALSE)),ABS(VLOOKUP(G30,DATA!$H$3:$J$26,3,FALSE)-VLOOKUP(F30,DATA!$H$3:$J$26,2,FALSE))))+H30,0)</f>
        <v>0</v>
      </c>
      <c r="L30" s="79">
        <f t="shared" si="4"/>
        <v>0</v>
      </c>
      <c r="M30" s="80"/>
    </row>
    <row r="31" spans="1:13" ht="15">
      <c r="A31" s="66"/>
      <c r="B31" s="112" t="str">
        <f t="shared" si="0"/>
        <v/>
      </c>
      <c r="C31" s="81" t="str">
        <f t="shared" si="1"/>
        <v>D</v>
      </c>
      <c r="D31" s="82">
        <f t="shared" si="3"/>
        <v>44766</v>
      </c>
      <c r="E31" s="83" t="str">
        <f t="shared" si="2"/>
        <v/>
      </c>
      <c r="F31" s="84"/>
      <c r="G31" s="72"/>
      <c r="H31" s="73"/>
      <c r="I31" s="77" t="str">
        <f>IFERROR(IF(F31="","",IF(VLOOKUP(F31,DATA!$H$3:$J$26,2,FALSE)&lt;VLOOKUP(G31,DATA!$H$3:$J$26,2,FALSE),VLOOKUP(G31,DATA!$H$3:$J$26,2,FALSE),VLOOKUP(F31,DATA!$H$3:$J$26,2,FALSE))),0)</f>
        <v/>
      </c>
      <c r="J31" s="78" t="str">
        <f>IFERROR(IF(G31="","",IF(VLOOKUP(G31,DATA!$H$3:$J$26,3,FALSE)&gt;VLOOKUP(F31,DATA!$H$3:$J$26,3,FALSE),VLOOKUP(F31,DATA!$H$3:$J$26,3,FALSE),VLOOKUP(G31,DATA!$H$3:$J$26,3,FALSE))+H31),0)</f>
        <v/>
      </c>
      <c r="K31" s="78">
        <f>IFERROR((MIN(ABS(VLOOKUP(F31,DATA!$H$3:$J$26,3,FALSE)-VLOOKUP(G31,DATA!$H$3:$J$26,2,FALSE)),ABS(VLOOKUP(G31,DATA!$H$3:$J$26,3,FALSE)-VLOOKUP(F31,DATA!$H$3:$J$26,2,FALSE))))+H31,0)</f>
        <v>0</v>
      </c>
      <c r="L31" s="79">
        <f t="shared" si="4"/>
        <v>0</v>
      </c>
      <c r="M31" s="80"/>
    </row>
    <row r="32" spans="1:13" ht="15.75" thickBot="1">
      <c r="A32" s="66"/>
      <c r="B32" s="113" t="str">
        <f t="shared" si="0"/>
        <v/>
      </c>
      <c r="C32" s="99" t="str">
        <f t="shared" si="1"/>
        <v>L</v>
      </c>
      <c r="D32" s="100">
        <f t="shared" si="3"/>
        <v>44767</v>
      </c>
      <c r="E32" s="101" t="str">
        <f t="shared" si="2"/>
        <v/>
      </c>
      <c r="F32" s="102"/>
      <c r="G32" s="103"/>
      <c r="H32" s="104"/>
      <c r="I32" s="105" t="str">
        <f>IFERROR(IF(F32="","",IF(VLOOKUP(F32,DATA!$H$3:$J$26,2,FALSE)&lt;VLOOKUP(G32,DATA!$H$3:$J$26,2,FALSE),VLOOKUP(G32,DATA!$H$3:$J$26,2,FALSE),VLOOKUP(F32,DATA!$H$3:$J$26,2,FALSE))),0)</f>
        <v/>
      </c>
      <c r="J32" s="106" t="str">
        <f>IFERROR(IF(G32="","",IF(VLOOKUP(G32,DATA!$H$3:$J$26,3,FALSE)&gt;VLOOKUP(F32,DATA!$H$3:$J$26,3,FALSE),VLOOKUP(F32,DATA!$H$3:$J$26,3,FALSE),VLOOKUP(G32,DATA!$H$3:$J$26,3,FALSE))+H32),0)</f>
        <v/>
      </c>
      <c r="K32" s="106">
        <f>IFERROR((MIN(ABS(VLOOKUP(F32,DATA!$H$3:$J$26,3,FALSE)-VLOOKUP(G32,DATA!$H$3:$J$26,2,FALSE)),ABS(VLOOKUP(G32,DATA!$H$3:$J$26,3,FALSE)-VLOOKUP(F32,DATA!$H$3:$J$26,2,FALSE))))+H32,0)</f>
        <v>0</v>
      </c>
      <c r="L32" s="107">
        <f>IF(COUNTIF(C32,"D"),SUM(K26:K32),0)</f>
        <v>0</v>
      </c>
      <c r="M32" s="108"/>
    </row>
    <row r="33" spans="1:13">
      <c r="A33" s="66"/>
      <c r="B33" s="66"/>
      <c r="C33" s="66"/>
      <c r="D33" s="66"/>
      <c r="E33" s="66"/>
      <c r="F33" s="66"/>
      <c r="G33" s="66"/>
      <c r="H33" s="66"/>
      <c r="I33" s="66"/>
      <c r="J33" s="66"/>
      <c r="K33" s="66"/>
      <c r="L33" s="66"/>
      <c r="M33" s="66"/>
    </row>
    <row r="34" spans="1:13" ht="15">
      <c r="B34" s="66"/>
      <c r="C34" s="66"/>
      <c r="D34" s="66"/>
      <c r="E34" s="66"/>
      <c r="F34" s="66"/>
      <c r="G34" s="66"/>
      <c r="H34" s="66"/>
      <c r="I34" s="66"/>
      <c r="J34" s="114" t="s">
        <v>64</v>
      </c>
      <c r="K34" s="115">
        <f>SUM(K2:K32)</f>
        <v>1.3159722222222223</v>
      </c>
      <c r="L34" s="66"/>
      <c r="M34" s="66"/>
    </row>
    <row r="35" spans="1:13" ht="15">
      <c r="J35" s="116" t="s">
        <v>65</v>
      </c>
      <c r="K35" s="121">
        <f>COUNTIF(K2:K32,"&gt;"&amp;0)</f>
        <v>6</v>
      </c>
    </row>
  </sheetData>
  <conditionalFormatting sqref="C3:M32">
    <cfRule type="expression" dxfId="13" priority="1">
      <formula>WEEKDAY($D3,2)&gt;6</formula>
    </cfRule>
    <cfRule type="expression" dxfId="12" priority="2">
      <formula>WEEKDAY($D3,2)&gt;5</formula>
    </cfRule>
  </conditionalFormatting>
  <pageMargins left="0.7" right="0.7" top="0.75" bottom="0.75" header="0.3" footer="0.3"/>
  <pageSetup paperSize="9" scale="5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showZeros="0" zoomScaleNormal="100" workbookViewId="0">
      <selection activeCell="L8" sqref="L8"/>
    </sheetView>
  </sheetViews>
  <sheetFormatPr baseColWidth="10" defaultRowHeight="12.75"/>
  <cols>
    <col min="1" max="1" width="3.42578125" style="1" customWidth="1"/>
    <col min="2" max="2" width="13" style="1" customWidth="1"/>
    <col min="3" max="3" width="2.85546875" style="1" customWidth="1"/>
    <col min="4" max="4" width="3.42578125" style="1" customWidth="1"/>
    <col min="5" max="5" width="3.28515625" style="1" customWidth="1"/>
    <col min="6" max="6" width="5.7109375" style="1" customWidth="1"/>
    <col min="7" max="7" width="6.85546875" style="1" customWidth="1"/>
    <col min="8" max="8" width="7.85546875" style="1" customWidth="1"/>
    <col min="9" max="9" width="9.85546875" style="1" customWidth="1"/>
    <col min="10" max="10" width="10.7109375" style="1" customWidth="1"/>
    <col min="11" max="11" width="10.85546875" style="1" customWidth="1"/>
    <col min="12" max="12" width="9.28515625" style="1" customWidth="1"/>
    <col min="13" max="13" width="69.42578125" style="1" customWidth="1"/>
    <col min="14" max="16384" width="11.42578125" style="1"/>
  </cols>
  <sheetData>
    <row r="1" spans="1:13" ht="13.5" thickBot="1"/>
    <row r="2" spans="1:13" ht="50.25" customHeight="1" thickBot="1">
      <c r="A2" s="66"/>
      <c r="B2" s="67"/>
      <c r="C2" s="62"/>
      <c r="D2" s="62"/>
      <c r="E2" s="68"/>
      <c r="F2" s="70" t="s">
        <v>1</v>
      </c>
      <c r="G2" s="63" t="s">
        <v>0</v>
      </c>
      <c r="H2" s="69" t="s">
        <v>59</v>
      </c>
      <c r="I2" s="64" t="s">
        <v>60</v>
      </c>
      <c r="J2" s="64" t="s">
        <v>61</v>
      </c>
      <c r="K2" s="64" t="s">
        <v>62</v>
      </c>
      <c r="L2" s="64" t="s">
        <v>63</v>
      </c>
      <c r="M2" s="65" t="s">
        <v>54</v>
      </c>
    </row>
    <row r="3" spans="1:13" ht="15">
      <c r="A3" s="66"/>
      <c r="B3" s="112" t="str">
        <f t="shared" ref="B3:B33" si="0">IFERROR(CHOOSE(DAY(D3),UPPER(TEXT(D3,"mmmm")),YEAR(D3)),"")</f>
        <v/>
      </c>
      <c r="C3" s="74" t="str">
        <f t="shared" ref="C3:C33" si="1">IF(D3="","",UPPER(LEFT(TEXT(D3,"jjj"),1)))</f>
        <v>M</v>
      </c>
      <c r="D3" s="75">
        <f>DATE(DATA!$C$5,8,-5)</f>
        <v>44768</v>
      </c>
      <c r="E3" s="76" t="str">
        <f t="shared" ref="E3:E33" si="2">IF(D3="","",IF(WEEKDAY(D3,1)=5,INT((D3-DATE(YEAR(D3),1,1))/7+1),""))</f>
        <v/>
      </c>
      <c r="F3" s="71" t="s">
        <v>52</v>
      </c>
      <c r="G3" s="72" t="s">
        <v>53</v>
      </c>
      <c r="H3" s="73">
        <v>0.10416666666666667</v>
      </c>
      <c r="I3" s="95">
        <f>IFERROR(IF(F3="","",IF(VLOOKUP(F3,DATA!$H$3:$J$26,2,FALSE)&lt;VLOOKUP(G3,DATA!$H$3:$J$26,2,FALSE),VLOOKUP(G3,DATA!$H$3:$J$26,2,FALSE),VLOOKUP(F3,DATA!$H$3:$J$26,2,FALSE))),0)</f>
        <v>0.5</v>
      </c>
      <c r="J3" s="96">
        <f>IFERROR(IF(G3="","",IF(VLOOKUP(G3,DATA!$H$3:$J$26,3,FALSE)&gt;VLOOKUP(F3,DATA!$H$3:$J$26,3,FALSE),VLOOKUP(F3,DATA!$H$3:$J$26,3,FALSE),VLOOKUP(G3,DATA!$H$3:$J$26,3,FALSE))+H3),0)</f>
        <v>0.77083333333333326</v>
      </c>
      <c r="K3" s="96">
        <f>IFERROR((MIN(ABS(VLOOKUP(F3,DATA!$H$3:$J$26,3,FALSE)-VLOOKUP(G3,DATA!$H$3:$J$26,2,FALSE)),ABS(VLOOKUP(G3,DATA!$H$3:$J$26,3,FALSE)-VLOOKUP(F3,DATA!$H$3:$J$26,2,FALSE))))+H3,0)</f>
        <v>0.27083333333333331</v>
      </c>
      <c r="L3" s="97">
        <f>IF(COUNTIF(C3,"D"),SUM(K3:K3,juillet!K27:K32),0)</f>
        <v>0</v>
      </c>
      <c r="M3" s="80" t="s">
        <v>56</v>
      </c>
    </row>
    <row r="4" spans="1:13" ht="15">
      <c r="A4" s="66"/>
      <c r="B4" s="112" t="str">
        <f t="shared" si="0"/>
        <v/>
      </c>
      <c r="C4" s="74" t="str">
        <f t="shared" si="1"/>
        <v>M</v>
      </c>
      <c r="D4" s="75">
        <f t="shared" ref="D4:D33" si="3">D3+1</f>
        <v>44769</v>
      </c>
      <c r="E4" s="76" t="str">
        <f t="shared" si="2"/>
        <v/>
      </c>
      <c r="F4" s="71" t="s">
        <v>55</v>
      </c>
      <c r="G4" s="72" t="s">
        <v>55</v>
      </c>
      <c r="H4" s="73"/>
      <c r="I4" s="77">
        <f>IFERROR(IF(F4="","",IF(VLOOKUP(F4,DATA!$H$3:$J$26,2,FALSE)&lt;VLOOKUP(G4,DATA!$H$3:$J$26,2,FALSE),VLOOKUP(G4,DATA!$H$3:$J$26,2,FALSE),VLOOKUP(F4,DATA!$H$3:$J$26,2,FALSE))),0)</f>
        <v>0.2951388888888889</v>
      </c>
      <c r="J4" s="78">
        <f>IFERROR(IF(G4="","",IF(VLOOKUP(G4,DATA!$H$3:$J$26,3,FALSE)&gt;VLOOKUP(F4,DATA!$H$3:$J$26,3,FALSE),VLOOKUP(F4,DATA!$H$3:$J$26,3,FALSE),VLOOKUP(G4,DATA!$H$3:$J$26,3,FALSE))+H4),0)</f>
        <v>0.6875</v>
      </c>
      <c r="K4" s="78">
        <f>IFERROR((MIN(ABS(VLOOKUP(F4,DATA!$H$3:$J$26,3,FALSE)-VLOOKUP(G4,DATA!$H$3:$J$26,2,FALSE)),ABS(VLOOKUP(G4,DATA!$H$3:$J$26,3,FALSE)-VLOOKUP(F4,DATA!$H$3:$J$26,2,FALSE))))+H4,0)</f>
        <v>0.3923611111111111</v>
      </c>
      <c r="L4" s="79">
        <f>IF(COUNTIF(C4,"D"),SUM(K3:K4,juillet!K28:K32),0)</f>
        <v>0</v>
      </c>
      <c r="M4" s="80"/>
    </row>
    <row r="5" spans="1:13" ht="15">
      <c r="A5" s="66"/>
      <c r="B5" s="112" t="str">
        <f t="shared" si="0"/>
        <v/>
      </c>
      <c r="C5" s="74" t="str">
        <f t="shared" si="1"/>
        <v>J</v>
      </c>
      <c r="D5" s="75">
        <f t="shared" si="3"/>
        <v>44770</v>
      </c>
      <c r="E5" s="76">
        <f t="shared" si="2"/>
        <v>30</v>
      </c>
      <c r="F5" s="71" t="s">
        <v>57</v>
      </c>
      <c r="G5" s="72" t="s">
        <v>55</v>
      </c>
      <c r="H5" s="73"/>
      <c r="I5" s="77">
        <f>IFERROR(IF(F5="","",IF(VLOOKUP(F5,DATA!$H$3:$J$26,2,FALSE)&lt;VLOOKUP(G5,DATA!$H$3:$J$26,2,FALSE),VLOOKUP(G5,DATA!$H$3:$J$26,2,FALSE),VLOOKUP(F5,DATA!$H$3:$J$26,2,FALSE))),0)</f>
        <v>0.50347222222222221</v>
      </c>
      <c r="J5" s="78">
        <f>IFERROR(IF(G5="","",IF(VLOOKUP(G5,DATA!$H$3:$J$26,3,FALSE)&gt;VLOOKUP(F5,DATA!$H$3:$J$26,3,FALSE),VLOOKUP(F5,DATA!$H$3:$J$26,3,FALSE),VLOOKUP(G5,DATA!$H$3:$J$26,3,FALSE))+H5),0)</f>
        <v>0.6875</v>
      </c>
      <c r="K5" s="78">
        <f>IFERROR((MIN(ABS(VLOOKUP(F5,DATA!$H$3:$J$26,3,FALSE)-VLOOKUP(G5,DATA!$H$3:$J$26,2,FALSE)),ABS(VLOOKUP(G5,DATA!$H$3:$J$26,3,FALSE)-VLOOKUP(F5,DATA!$H$3:$J$26,2,FALSE))))+H5,0)</f>
        <v>0.18402777777777779</v>
      </c>
      <c r="L5" s="79">
        <f>IF(COUNTIF(C5,"D"),SUM(K3:K5,juillet!K29:K32),0)</f>
        <v>0</v>
      </c>
      <c r="M5" s="80"/>
    </row>
    <row r="6" spans="1:13" ht="15">
      <c r="A6" s="66"/>
      <c r="B6" s="112" t="str">
        <f t="shared" si="0"/>
        <v/>
      </c>
      <c r="C6" s="74" t="str">
        <f t="shared" si="1"/>
        <v>V</v>
      </c>
      <c r="D6" s="75">
        <f t="shared" si="3"/>
        <v>44771</v>
      </c>
      <c r="E6" s="76" t="str">
        <f t="shared" si="2"/>
        <v/>
      </c>
      <c r="F6" s="71" t="s">
        <v>57</v>
      </c>
      <c r="G6" s="72" t="s">
        <v>58</v>
      </c>
      <c r="H6" s="73"/>
      <c r="I6" s="77">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IF(COUNTIF(C6,"D"),SUM(K3:K6,juillet!K30:K32),0)</f>
        <v>0</v>
      </c>
      <c r="M6" s="80"/>
    </row>
    <row r="7" spans="1:13" ht="15">
      <c r="A7" s="66"/>
      <c r="B7" s="112" t="str">
        <f t="shared" si="0"/>
        <v/>
      </c>
      <c r="C7" s="74" t="str">
        <f t="shared" si="1"/>
        <v>S</v>
      </c>
      <c r="D7" s="75">
        <f t="shared" si="3"/>
        <v>44772</v>
      </c>
      <c r="E7" s="76" t="str">
        <f t="shared" si="2"/>
        <v/>
      </c>
      <c r="F7" s="71" t="s">
        <v>58</v>
      </c>
      <c r="G7" s="72" t="s">
        <v>57</v>
      </c>
      <c r="H7" s="73"/>
      <c r="I7" s="77">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IF(COUNTIF(C7,"D"),SUM(K3:K7,juillet!K31:K32),0)</f>
        <v>0</v>
      </c>
      <c r="M7" s="80"/>
    </row>
    <row r="8" spans="1:13" ht="15">
      <c r="A8" s="66"/>
      <c r="B8" s="112" t="str">
        <f t="shared" si="0"/>
        <v/>
      </c>
      <c r="C8" s="81" t="str">
        <f t="shared" si="1"/>
        <v>D</v>
      </c>
      <c r="D8" s="82">
        <f t="shared" si="3"/>
        <v>44773</v>
      </c>
      <c r="E8" s="83" t="str">
        <f t="shared" si="2"/>
        <v/>
      </c>
      <c r="F8" s="84"/>
      <c r="G8" s="72"/>
      <c r="H8" s="73"/>
      <c r="I8" s="77" t="str">
        <f>IFERROR(IF(F8="","",IF(VLOOKUP(F8,DATA!$H$3:$J$26,2,FALSE)&lt;VLOOKUP(G8,DATA!$H$3:$J$26,2,FALSE),VLOOKUP(G8,DATA!$H$3:$J$26,2,FALSE),VLOOKUP(F8,DATA!$H$3:$J$26,2,FALSE))),0)</f>
        <v/>
      </c>
      <c r="J8" s="78" t="str">
        <f>IFERROR(IF(G8="","",IF(VLOOKUP(G8,DATA!$H$3:$J$26,3,FALSE)&gt;VLOOKUP(F8,DATA!$H$3:$J$26,3,FALSE),VLOOKUP(F8,DATA!$H$3:$J$26,3,FALSE),VLOOKUP(G8,DATA!$H$3:$J$26,3,FALSE))+H8),0)</f>
        <v/>
      </c>
      <c r="K8" s="78">
        <f>IFERROR((MIN(ABS(VLOOKUP(F8,DATA!$H$3:$J$26,3,FALSE)-VLOOKUP(G8,DATA!$H$3:$J$26,2,FALSE)),ABS(VLOOKUP(G8,DATA!$H$3:$J$26,3,FALSE)-VLOOKUP(F8,DATA!$H$3:$J$26,2,FALSE))))+H8,0)</f>
        <v>0</v>
      </c>
      <c r="L8" s="79">
        <f>IF(COUNTIF(C8,"D"),SUM(K3:K8,juillet!K32:K32),0)</f>
        <v>1.1319444444444446</v>
      </c>
      <c r="M8" s="80"/>
    </row>
    <row r="9" spans="1:13" ht="15">
      <c r="A9" s="66"/>
      <c r="B9" s="112" t="str">
        <f t="shared" si="0"/>
        <v>AOÛT</v>
      </c>
      <c r="C9" s="81" t="str">
        <f t="shared" si="1"/>
        <v>L</v>
      </c>
      <c r="D9" s="82">
        <f t="shared" si="3"/>
        <v>44774</v>
      </c>
      <c r="E9" s="83" t="str">
        <f t="shared" si="2"/>
        <v/>
      </c>
      <c r="F9" s="84"/>
      <c r="G9" s="72"/>
      <c r="H9" s="73"/>
      <c r="I9" s="77" t="str">
        <f>IFERROR(IF(F9="","",IF(VLOOKUP(F9,DATA!$H$3:$J$26,2,FALSE)&lt;VLOOKUP(G9,DATA!$H$3:$J$26,2,FALSE),VLOOKUP(G9,DATA!$H$3:$J$26,2,FALSE),VLOOKUP(F9,DATA!$H$3:$J$26,2,FALSE))),0)</f>
        <v/>
      </c>
      <c r="J9" s="78" t="str">
        <f>IFERROR(IF(G9="","",IF(VLOOKUP(G9,DATA!$H$3:$J$26,3,FALSE)&gt;VLOOKUP(F9,DATA!$H$3:$J$26,3,FALSE),VLOOKUP(F9,DATA!$H$3:$J$26,3,FALSE),VLOOKUP(G9,DATA!$H$3:$J$26,3,FALSE))+H9),0)</f>
        <v/>
      </c>
      <c r="K9" s="78">
        <f>IFERROR((MIN(ABS(VLOOKUP(F9,DATA!$H$3:$J$26,3,FALSE)-VLOOKUP(G9,DATA!$H$3:$J$26,2,FALSE)),ABS(VLOOKUP(G9,DATA!$H$3:$J$26,3,FALSE)-VLOOKUP(F9,DATA!$H$3:$J$26,2,FALSE))))+H9,0)</f>
        <v>0</v>
      </c>
      <c r="L9" s="79">
        <f>IF(COUNTIF(C9,"D"),SUM(K3:K9),0)</f>
        <v>0</v>
      </c>
      <c r="M9" s="80"/>
    </row>
    <row r="10" spans="1:13" ht="15">
      <c r="A10" s="66"/>
      <c r="B10" s="112">
        <f t="shared" si="0"/>
        <v>2022</v>
      </c>
      <c r="C10" s="81" t="str">
        <f t="shared" si="1"/>
        <v>M</v>
      </c>
      <c r="D10" s="82">
        <f t="shared" si="3"/>
        <v>44775</v>
      </c>
      <c r="E10" s="83" t="str">
        <f t="shared" si="2"/>
        <v/>
      </c>
      <c r="F10" s="84"/>
      <c r="G10" s="72"/>
      <c r="H10" s="73"/>
      <c r="I10" s="77"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v>
      </c>
      <c r="M10" s="80"/>
    </row>
    <row r="11" spans="1:13" ht="15">
      <c r="A11" s="66"/>
      <c r="B11" s="112" t="str">
        <f t="shared" si="0"/>
        <v/>
      </c>
      <c r="C11" s="81" t="str">
        <f t="shared" si="1"/>
        <v>M</v>
      </c>
      <c r="D11" s="82">
        <f t="shared" si="3"/>
        <v>44776</v>
      </c>
      <c r="E11" s="83" t="str">
        <f t="shared" si="2"/>
        <v/>
      </c>
      <c r="F11" s="84"/>
      <c r="G11" s="72"/>
      <c r="H11" s="73"/>
      <c r="I11" s="77"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v>
      </c>
      <c r="M11" s="80"/>
    </row>
    <row r="12" spans="1:13" ht="15">
      <c r="A12" s="66"/>
      <c r="B12" s="112" t="str">
        <f t="shared" si="0"/>
        <v/>
      </c>
      <c r="C12" s="81" t="str">
        <f t="shared" si="1"/>
        <v>J</v>
      </c>
      <c r="D12" s="82">
        <f t="shared" si="3"/>
        <v>44777</v>
      </c>
      <c r="E12" s="83">
        <f t="shared" si="2"/>
        <v>31</v>
      </c>
      <c r="F12" s="84"/>
      <c r="G12" s="72"/>
      <c r="H12" s="73"/>
      <c r="I12" s="77"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v>
      </c>
      <c r="M12" s="80"/>
    </row>
    <row r="13" spans="1:13" ht="15">
      <c r="A13" s="66"/>
      <c r="B13" s="112" t="str">
        <f t="shared" si="0"/>
        <v/>
      </c>
      <c r="C13" s="81" t="str">
        <f t="shared" si="1"/>
        <v>V</v>
      </c>
      <c r="D13" s="82">
        <f t="shared" si="3"/>
        <v>44778</v>
      </c>
      <c r="E13" s="83" t="str">
        <f t="shared" si="2"/>
        <v/>
      </c>
      <c r="F13" s="84" t="s">
        <v>55</v>
      </c>
      <c r="G13" s="72" t="s">
        <v>57</v>
      </c>
      <c r="H13" s="73"/>
      <c r="I13" s="77">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v>
      </c>
      <c r="M13" s="80"/>
    </row>
    <row r="14" spans="1:13" ht="15">
      <c r="A14" s="66"/>
      <c r="B14" s="112" t="str">
        <f t="shared" si="0"/>
        <v/>
      </c>
      <c r="C14" s="81" t="str">
        <f t="shared" si="1"/>
        <v>S</v>
      </c>
      <c r="D14" s="82">
        <f t="shared" si="3"/>
        <v>44779</v>
      </c>
      <c r="E14" s="83" t="str">
        <f t="shared" si="2"/>
        <v/>
      </c>
      <c r="F14" s="84"/>
      <c r="G14" s="72"/>
      <c r="H14" s="73"/>
      <c r="I14" s="77" t="str">
        <f>IFERROR(IF(F14="","",IF(VLOOKUP(F14,DATA!$H$3:$J$26,2,FALSE)&lt;VLOOKUP(G14,DATA!$H$3:$J$26,2,FALSE),VLOOKUP(G14,DATA!$H$3:$J$26,2,FALSE),VLOOKUP(F14,DATA!$H$3:$J$26,2,FALSE))),0)</f>
        <v/>
      </c>
      <c r="J14" s="78" t="str">
        <f>IFERROR(IF(G14="","",IF(VLOOKUP(G14,DATA!$H$3:$J$26,3,FALSE)&gt;VLOOKUP(F14,DATA!$H$3:$J$26,3,FALSE),VLOOKUP(F14,DATA!$H$3:$J$26,3,FALSE),VLOOKUP(G14,DATA!$H$3:$J$26,3,FALSE))+H14),0)</f>
        <v/>
      </c>
      <c r="K14" s="78">
        <f>IFERROR((MIN(ABS(VLOOKUP(F14,DATA!$H$3:$J$26,3,FALSE)-VLOOKUP(G14,DATA!$H$3:$J$26,2,FALSE)),ABS(VLOOKUP(G14,DATA!$H$3:$J$26,3,FALSE)-VLOOKUP(F14,DATA!$H$3:$J$26,2,FALSE))))+H14,0)</f>
        <v>0</v>
      </c>
      <c r="L14" s="79">
        <f t="shared" si="4"/>
        <v>0</v>
      </c>
      <c r="M14" s="80"/>
    </row>
    <row r="15" spans="1:13" ht="15">
      <c r="A15" s="66"/>
      <c r="B15" s="112" t="str">
        <f t="shared" si="0"/>
        <v/>
      </c>
      <c r="C15" s="81" t="str">
        <f t="shared" si="1"/>
        <v>D</v>
      </c>
      <c r="D15" s="82">
        <f t="shared" si="3"/>
        <v>44780</v>
      </c>
      <c r="E15" s="83" t="str">
        <f t="shared" si="2"/>
        <v/>
      </c>
      <c r="F15" s="84"/>
      <c r="G15" s="72"/>
      <c r="H15" s="73"/>
      <c r="I15" s="77" t="str">
        <f>IFERROR(IF(F15="","",IF(VLOOKUP(F15,DATA!$H$3:$J$26,2,FALSE)&lt;VLOOKUP(G15,DATA!$H$3:$J$26,2,FALSE),VLOOKUP(G15,DATA!$H$3:$J$26,2,FALSE),VLOOKUP(F15,DATA!$H$3:$J$26,2,FALSE))),0)</f>
        <v/>
      </c>
      <c r="J15" s="78" t="str">
        <f>IFERROR(IF(G15="","",IF(VLOOKUP(G15,DATA!$H$3:$J$26,3,FALSE)&gt;VLOOKUP(F15,DATA!$H$3:$J$26,3,FALSE),VLOOKUP(F15,DATA!$H$3:$J$26,3,FALSE),VLOOKUP(G15,DATA!$H$3:$J$26,3,FALSE))+H15),0)</f>
        <v/>
      </c>
      <c r="K15" s="78">
        <f>IFERROR((MIN(ABS(VLOOKUP(F15,DATA!$H$3:$J$26,3,FALSE)-VLOOKUP(G15,DATA!$H$3:$J$26,2,FALSE)),ABS(VLOOKUP(G15,DATA!$H$3:$J$26,3,FALSE)-VLOOKUP(F15,DATA!$H$3:$J$26,2,FALSE))))+H15,0)</f>
        <v>0</v>
      </c>
      <c r="L15" s="79">
        <f t="shared" si="4"/>
        <v>0.18402777777777779</v>
      </c>
      <c r="M15" s="80"/>
    </row>
    <row r="16" spans="1:13" ht="15">
      <c r="A16" s="66"/>
      <c r="B16" s="112" t="str">
        <f t="shared" si="0"/>
        <v/>
      </c>
      <c r="C16" s="81" t="str">
        <f t="shared" si="1"/>
        <v>L</v>
      </c>
      <c r="D16" s="82">
        <f t="shared" si="3"/>
        <v>44781</v>
      </c>
      <c r="E16" s="83" t="str">
        <f t="shared" si="2"/>
        <v/>
      </c>
      <c r="F16" s="84"/>
      <c r="G16" s="72"/>
      <c r="H16" s="73"/>
      <c r="I16" s="77" t="str">
        <f>IFERROR(IF(F16="","",IF(VLOOKUP(F16,DATA!$H$3:$J$26,2,FALSE)&lt;VLOOKUP(G16,DATA!$H$3:$J$26,2,FALSE),VLOOKUP(G16,DATA!$H$3:$J$26,2,FALSE),VLOOKUP(F16,DATA!$H$3:$J$26,2,FALSE))),0)</f>
        <v/>
      </c>
      <c r="J16" s="78" t="str">
        <f>IFERROR(IF(G16="","",IF(VLOOKUP(G16,DATA!$H$3:$J$26,3,FALSE)&gt;VLOOKUP(F16,DATA!$H$3:$J$26,3,FALSE),VLOOKUP(F16,DATA!$H$3:$J$26,3,FALSE),VLOOKUP(G16,DATA!$H$3:$J$26,3,FALSE))+H16),0)</f>
        <v/>
      </c>
      <c r="K16" s="78">
        <f>IFERROR((MIN(ABS(VLOOKUP(F16,DATA!$H$3:$J$26,3,FALSE)-VLOOKUP(G16,DATA!$H$3:$J$26,2,FALSE)),ABS(VLOOKUP(G16,DATA!$H$3:$J$26,3,FALSE)-VLOOKUP(F16,DATA!$H$3:$J$26,2,FALSE))))+H16,0)</f>
        <v>0</v>
      </c>
      <c r="L16" s="79">
        <f t="shared" si="4"/>
        <v>0</v>
      </c>
      <c r="M16" s="80"/>
    </row>
    <row r="17" spans="1:13" ht="15">
      <c r="A17" s="66"/>
      <c r="B17" s="112" t="str">
        <f t="shared" si="0"/>
        <v/>
      </c>
      <c r="C17" s="81" t="str">
        <f t="shared" si="1"/>
        <v>M</v>
      </c>
      <c r="D17" s="82">
        <f t="shared" si="3"/>
        <v>44782</v>
      </c>
      <c r="E17" s="83" t="str">
        <f t="shared" si="2"/>
        <v/>
      </c>
      <c r="F17" s="84"/>
      <c r="G17" s="72"/>
      <c r="H17" s="73"/>
      <c r="I17" s="77" t="str">
        <f>IFERROR(IF(F17="","",IF(VLOOKUP(F17,DATA!$H$3:$J$26,2,FALSE)&lt;VLOOKUP(G17,DATA!$H$3:$J$26,2,FALSE),VLOOKUP(G17,DATA!$H$3:$J$26,2,FALSE),VLOOKUP(F17,DATA!$H$3:$J$26,2,FALSE))),0)</f>
        <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v>
      </c>
      <c r="M17" s="80"/>
    </row>
    <row r="18" spans="1:13" ht="15">
      <c r="A18" s="66"/>
      <c r="B18" s="112" t="str">
        <f t="shared" si="0"/>
        <v/>
      </c>
      <c r="C18" s="81" t="str">
        <f t="shared" si="1"/>
        <v>M</v>
      </c>
      <c r="D18" s="82">
        <f t="shared" si="3"/>
        <v>44783</v>
      </c>
      <c r="E18" s="83" t="str">
        <f t="shared" si="2"/>
        <v/>
      </c>
      <c r="F18" s="84"/>
      <c r="G18" s="72"/>
      <c r="H18" s="73"/>
      <c r="I18" s="77"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v>
      </c>
      <c r="M18" s="80"/>
    </row>
    <row r="19" spans="1:13" ht="15">
      <c r="A19" s="66"/>
      <c r="B19" s="112" t="str">
        <f t="shared" si="0"/>
        <v/>
      </c>
      <c r="C19" s="81" t="str">
        <f t="shared" si="1"/>
        <v>J</v>
      </c>
      <c r="D19" s="82">
        <f t="shared" si="3"/>
        <v>44784</v>
      </c>
      <c r="E19" s="83">
        <f t="shared" si="2"/>
        <v>32</v>
      </c>
      <c r="F19" s="84"/>
      <c r="G19" s="72"/>
      <c r="H19" s="73"/>
      <c r="I19" s="77"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v>
      </c>
      <c r="M19" s="80"/>
    </row>
    <row r="20" spans="1:13" ht="15">
      <c r="A20" s="66"/>
      <c r="B20" s="112" t="str">
        <f t="shared" si="0"/>
        <v/>
      </c>
      <c r="C20" s="81" t="str">
        <f t="shared" si="1"/>
        <v>V</v>
      </c>
      <c r="D20" s="82">
        <f t="shared" si="3"/>
        <v>44785</v>
      </c>
      <c r="E20" s="83" t="str">
        <f t="shared" si="2"/>
        <v/>
      </c>
      <c r="F20" s="84"/>
      <c r="G20" s="72"/>
      <c r="H20" s="73"/>
      <c r="I20" s="77"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80"/>
    </row>
    <row r="21" spans="1:13" ht="15">
      <c r="A21" s="66"/>
      <c r="B21" s="112" t="str">
        <f t="shared" si="0"/>
        <v/>
      </c>
      <c r="C21" s="81" t="str">
        <f t="shared" si="1"/>
        <v>S</v>
      </c>
      <c r="D21" s="82">
        <f t="shared" si="3"/>
        <v>44786</v>
      </c>
      <c r="E21" s="83" t="str">
        <f t="shared" si="2"/>
        <v/>
      </c>
      <c r="F21" s="84"/>
      <c r="G21" s="72"/>
      <c r="H21" s="73"/>
      <c r="I21" s="77"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80"/>
    </row>
    <row r="22" spans="1:13" ht="15">
      <c r="A22" s="66"/>
      <c r="B22" s="112" t="str">
        <f t="shared" si="0"/>
        <v/>
      </c>
      <c r="C22" s="81" t="str">
        <f t="shared" si="1"/>
        <v>D</v>
      </c>
      <c r="D22" s="82">
        <f t="shared" si="3"/>
        <v>44787</v>
      </c>
      <c r="E22" s="83" t="str">
        <f t="shared" si="2"/>
        <v/>
      </c>
      <c r="F22" s="84"/>
      <c r="G22" s="72"/>
      <c r="H22" s="73"/>
      <c r="I22" s="77" t="str">
        <f>IFERROR(IF(F22="","",IF(VLOOKUP(F22,DATA!$H$3:$J$26,2,FALSE)&lt;VLOOKUP(G22,DATA!$H$3:$J$26,2,FALSE),VLOOKUP(G22,DATA!$H$3:$J$26,2,FALSE),VLOOKUP(F22,DATA!$H$3:$J$26,2,FALSE))),0)</f>
        <v/>
      </c>
      <c r="J22" s="78" t="str">
        <f>IFERROR(IF(G22="","",IF(VLOOKUP(G22,DATA!$H$3:$J$26,3,FALSE)&gt;VLOOKUP(F22,DATA!$H$3:$J$26,3,FALSE),VLOOKUP(F22,DATA!$H$3:$J$26,3,FALSE),VLOOKUP(G22,DATA!$H$3:$J$26,3,FALSE))+H22),0)</f>
        <v/>
      </c>
      <c r="K22" s="78">
        <f>IFERROR((MIN(ABS(VLOOKUP(F22,DATA!$H$3:$J$26,3,FALSE)-VLOOKUP(G22,DATA!$H$3:$J$26,2,FALSE)),ABS(VLOOKUP(G22,DATA!$H$3:$J$26,3,FALSE)-VLOOKUP(F22,DATA!$H$3:$J$26,2,FALSE))))+H22,0)</f>
        <v>0</v>
      </c>
      <c r="L22" s="79">
        <f t="shared" si="4"/>
        <v>0</v>
      </c>
      <c r="M22" s="80"/>
    </row>
    <row r="23" spans="1:13" ht="15">
      <c r="A23" s="66"/>
      <c r="B23" s="112" t="str">
        <f t="shared" si="0"/>
        <v/>
      </c>
      <c r="C23" s="81" t="str">
        <f t="shared" si="1"/>
        <v>L</v>
      </c>
      <c r="D23" s="82">
        <f t="shared" si="3"/>
        <v>44788</v>
      </c>
      <c r="E23" s="83" t="str">
        <f t="shared" si="2"/>
        <v/>
      </c>
      <c r="F23" s="84"/>
      <c r="G23" s="72"/>
      <c r="H23" s="73"/>
      <c r="I23" s="77"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80"/>
    </row>
    <row r="24" spans="1:13" ht="15">
      <c r="A24" s="66"/>
      <c r="B24" s="112" t="str">
        <f t="shared" si="0"/>
        <v/>
      </c>
      <c r="C24" s="81" t="str">
        <f t="shared" si="1"/>
        <v>M</v>
      </c>
      <c r="D24" s="82">
        <f t="shared" si="3"/>
        <v>44789</v>
      </c>
      <c r="E24" s="83" t="str">
        <f t="shared" si="2"/>
        <v/>
      </c>
      <c r="F24" s="84"/>
      <c r="G24" s="72"/>
      <c r="H24" s="73"/>
      <c r="I24" s="77"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80"/>
    </row>
    <row r="25" spans="1:13" ht="15">
      <c r="A25" s="66"/>
      <c r="B25" s="112" t="str">
        <f t="shared" si="0"/>
        <v/>
      </c>
      <c r="C25" s="81" t="str">
        <f t="shared" si="1"/>
        <v>M</v>
      </c>
      <c r="D25" s="82">
        <f t="shared" si="3"/>
        <v>44790</v>
      </c>
      <c r="E25" s="83" t="str">
        <f t="shared" si="2"/>
        <v/>
      </c>
      <c r="F25" s="84"/>
      <c r="G25" s="72"/>
      <c r="H25" s="73"/>
      <c r="I25" s="77"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80"/>
    </row>
    <row r="26" spans="1:13" ht="15">
      <c r="A26" s="66"/>
      <c r="B26" s="112" t="str">
        <f t="shared" si="0"/>
        <v/>
      </c>
      <c r="C26" s="81" t="str">
        <f t="shared" si="1"/>
        <v>J</v>
      </c>
      <c r="D26" s="82">
        <f t="shared" si="3"/>
        <v>44791</v>
      </c>
      <c r="E26" s="83">
        <f t="shared" si="2"/>
        <v>33</v>
      </c>
      <c r="F26" s="84"/>
      <c r="G26" s="72"/>
      <c r="H26" s="73"/>
      <c r="I26" s="77"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80"/>
    </row>
    <row r="27" spans="1:13" ht="15">
      <c r="A27" s="66"/>
      <c r="B27" s="112" t="str">
        <f t="shared" si="0"/>
        <v/>
      </c>
      <c r="C27" s="81" t="str">
        <f t="shared" si="1"/>
        <v>V</v>
      </c>
      <c r="D27" s="82">
        <f t="shared" si="3"/>
        <v>44792</v>
      </c>
      <c r="E27" s="83" t="str">
        <f t="shared" si="2"/>
        <v/>
      </c>
      <c r="F27" s="84"/>
      <c r="G27" s="72"/>
      <c r="H27" s="73"/>
      <c r="I27" s="77"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80"/>
    </row>
    <row r="28" spans="1:13" ht="15">
      <c r="A28" s="66"/>
      <c r="B28" s="112" t="str">
        <f t="shared" si="0"/>
        <v/>
      </c>
      <c r="C28" s="81" t="str">
        <f t="shared" si="1"/>
        <v>S</v>
      </c>
      <c r="D28" s="82">
        <f t="shared" si="3"/>
        <v>44793</v>
      </c>
      <c r="E28" s="83" t="str">
        <f t="shared" si="2"/>
        <v/>
      </c>
      <c r="F28" s="84"/>
      <c r="G28" s="72"/>
      <c r="H28" s="73"/>
      <c r="I28" s="77"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v>
      </c>
      <c r="M28" s="80"/>
    </row>
    <row r="29" spans="1:13" ht="15">
      <c r="A29" s="66"/>
      <c r="B29" s="112" t="str">
        <f t="shared" si="0"/>
        <v/>
      </c>
      <c r="C29" s="81" t="str">
        <f t="shared" si="1"/>
        <v>D</v>
      </c>
      <c r="D29" s="82">
        <f t="shared" si="3"/>
        <v>44794</v>
      </c>
      <c r="E29" s="83" t="str">
        <f t="shared" si="2"/>
        <v/>
      </c>
      <c r="F29" s="84"/>
      <c r="G29" s="72"/>
      <c r="H29" s="73"/>
      <c r="I29" s="77"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80"/>
    </row>
    <row r="30" spans="1:13" ht="15">
      <c r="A30" s="66"/>
      <c r="B30" s="112" t="str">
        <f t="shared" si="0"/>
        <v/>
      </c>
      <c r="C30" s="81" t="str">
        <f t="shared" si="1"/>
        <v>L</v>
      </c>
      <c r="D30" s="82">
        <f t="shared" si="3"/>
        <v>44795</v>
      </c>
      <c r="E30" s="83" t="str">
        <f t="shared" si="2"/>
        <v/>
      </c>
      <c r="F30" s="84"/>
      <c r="G30" s="72"/>
      <c r="H30" s="73"/>
      <c r="I30" s="77" t="str">
        <f>IFERROR(IF(F30="","",IF(VLOOKUP(F30,DATA!$H$3:$J$26,2,FALSE)&lt;VLOOKUP(G30,DATA!$H$3:$J$26,2,FALSE),VLOOKUP(G30,DATA!$H$3:$J$26,2,FALSE),VLOOKUP(F30,DATA!$H$3:$J$26,2,FALSE))),0)</f>
        <v/>
      </c>
      <c r="J30" s="78" t="str">
        <f>IFERROR(IF(G30="","",IF(VLOOKUP(G30,DATA!$H$3:$J$26,3,FALSE)&gt;VLOOKUP(F30,DATA!$H$3:$J$26,3,FALSE),VLOOKUP(F30,DATA!$H$3:$J$26,3,FALSE),VLOOKUP(G30,DATA!$H$3:$J$26,3,FALSE))+H30),0)</f>
        <v/>
      </c>
      <c r="K30" s="78">
        <f>IFERROR((MIN(ABS(VLOOKUP(F30,DATA!$H$3:$J$26,3,FALSE)-VLOOKUP(G30,DATA!$H$3:$J$26,2,FALSE)),ABS(VLOOKUP(G30,DATA!$H$3:$J$26,3,FALSE)-VLOOKUP(F30,DATA!$H$3:$J$26,2,FALSE))))+H30,0)</f>
        <v>0</v>
      </c>
      <c r="L30" s="79">
        <f t="shared" si="4"/>
        <v>0</v>
      </c>
      <c r="M30" s="80"/>
    </row>
    <row r="31" spans="1:13" ht="15">
      <c r="A31" s="66"/>
      <c r="B31" s="112" t="str">
        <f t="shared" si="0"/>
        <v/>
      </c>
      <c r="C31" s="81" t="str">
        <f t="shared" si="1"/>
        <v>M</v>
      </c>
      <c r="D31" s="82">
        <f t="shared" si="3"/>
        <v>44796</v>
      </c>
      <c r="E31" s="83" t="str">
        <f t="shared" si="2"/>
        <v/>
      </c>
      <c r="F31" s="84"/>
      <c r="G31" s="72"/>
      <c r="H31" s="73"/>
      <c r="I31" s="77" t="str">
        <f>IFERROR(IF(F31="","",IF(VLOOKUP(F31,DATA!$H$3:$J$26,2,FALSE)&lt;VLOOKUP(G31,DATA!$H$3:$J$26,2,FALSE),VLOOKUP(G31,DATA!$H$3:$J$26,2,FALSE),VLOOKUP(F31,DATA!$H$3:$J$26,2,FALSE))),0)</f>
        <v/>
      </c>
      <c r="J31" s="78" t="str">
        <f>IFERROR(IF(G31="","",IF(VLOOKUP(G31,DATA!$H$3:$J$26,3,FALSE)&gt;VLOOKUP(F31,DATA!$H$3:$J$26,3,FALSE),VLOOKUP(F31,DATA!$H$3:$J$26,3,FALSE),VLOOKUP(G31,DATA!$H$3:$J$26,3,FALSE))+H31),0)</f>
        <v/>
      </c>
      <c r="K31" s="78">
        <f>IFERROR((MIN(ABS(VLOOKUP(F31,DATA!$H$3:$J$26,3,FALSE)-VLOOKUP(G31,DATA!$H$3:$J$26,2,FALSE)),ABS(VLOOKUP(G31,DATA!$H$3:$J$26,3,FALSE)-VLOOKUP(F31,DATA!$H$3:$J$26,2,FALSE))))+H31,0)</f>
        <v>0</v>
      </c>
      <c r="L31" s="79">
        <f t="shared" si="4"/>
        <v>0</v>
      </c>
      <c r="M31" s="80"/>
    </row>
    <row r="32" spans="1:13" ht="15">
      <c r="A32" s="66"/>
      <c r="B32" s="112" t="str">
        <f t="shared" si="0"/>
        <v/>
      </c>
      <c r="C32" s="81" t="str">
        <f t="shared" si="1"/>
        <v>M</v>
      </c>
      <c r="D32" s="82">
        <f t="shared" si="3"/>
        <v>44797</v>
      </c>
      <c r="E32" s="83" t="str">
        <f t="shared" si="2"/>
        <v/>
      </c>
      <c r="F32" s="84"/>
      <c r="G32" s="72"/>
      <c r="H32" s="73"/>
      <c r="I32" s="77" t="str">
        <f>IFERROR(IF(F32="","",IF(VLOOKUP(F32,DATA!$H$3:$J$26,2,FALSE)&lt;VLOOKUP(G32,DATA!$H$3:$J$26,2,FALSE),VLOOKUP(G32,DATA!$H$3:$J$26,2,FALSE),VLOOKUP(F32,DATA!$H$3:$J$26,2,FALSE))),0)</f>
        <v/>
      </c>
      <c r="J32" s="78" t="str">
        <f>IFERROR(IF(G32="","",IF(VLOOKUP(G32,DATA!$H$3:$J$26,3,FALSE)&gt;VLOOKUP(F32,DATA!$H$3:$J$26,3,FALSE),VLOOKUP(F32,DATA!$H$3:$J$26,3,FALSE),VLOOKUP(G32,DATA!$H$3:$J$26,3,FALSE))+H32),0)</f>
        <v/>
      </c>
      <c r="K32" s="78">
        <f>IFERROR((MIN(ABS(VLOOKUP(F32,DATA!$H$3:$J$26,3,FALSE)-VLOOKUP(G32,DATA!$H$3:$J$26,2,FALSE)),ABS(VLOOKUP(G32,DATA!$H$3:$J$26,3,FALSE)-VLOOKUP(F32,DATA!$H$3:$J$26,2,FALSE))))+H32,0)</f>
        <v>0</v>
      </c>
      <c r="L32" s="79">
        <f>IF(COUNTIF(C32,"D"),SUM(K26:K32),0)</f>
        <v>0</v>
      </c>
      <c r="M32" s="80"/>
    </row>
    <row r="33" spans="1:13" ht="15.75" thickBot="1">
      <c r="A33" s="66"/>
      <c r="B33" s="113" t="str">
        <f t="shared" si="0"/>
        <v/>
      </c>
      <c r="C33" s="53" t="str">
        <f t="shared" si="1"/>
        <v>J</v>
      </c>
      <c r="D33" s="54">
        <f t="shared" si="3"/>
        <v>44798</v>
      </c>
      <c r="E33" s="55">
        <f t="shared" si="2"/>
        <v>34</v>
      </c>
      <c r="F33" s="57"/>
      <c r="G33" s="56"/>
      <c r="H33" s="60"/>
      <c r="I33" s="105" t="str">
        <f>IFERROR(IF(F33="","",IF(VLOOKUP(F33,DATA!$H$3:$J$26,2,FALSE)&lt;VLOOKUP(G33,DATA!$H$3:$J$26,2,FALSE),VLOOKUP(G33,DATA!$H$3:$J$26,2,FALSE),VLOOKUP(F33,DATA!$H$3:$J$26,2,FALSE))),0)</f>
        <v/>
      </c>
      <c r="J33" s="106" t="str">
        <f>IFERROR(IF(G33="","",IF(VLOOKUP(G33,DATA!$H$3:$J$26,3,FALSE)&gt;VLOOKUP(F33,DATA!$H$3:$J$26,3,FALSE),VLOOKUP(F33,DATA!$H$3:$J$26,3,FALSE),VLOOKUP(G33,DATA!$H$3:$J$26,3,FALSE))+H33),0)</f>
        <v/>
      </c>
      <c r="K33" s="58">
        <f>IFERROR((MIN(ABS(VLOOKUP(F33,DATA!$H$3:$J$26,3,FALSE)-VLOOKUP(G33,DATA!$H$3:$J$26,2,FALSE)),ABS(VLOOKUP(G33,DATA!$H$3:$J$26,3,FALSE)-VLOOKUP(F33,DATA!$H$3:$J$26,2,FALSE))))+H33,0)</f>
        <v>0</v>
      </c>
      <c r="L33" s="59">
        <f>IF(COUNTIF(C33,"D"),SUM(K27:K33),0)</f>
        <v>0</v>
      </c>
      <c r="M33" s="61"/>
    </row>
    <row r="34" spans="1:13">
      <c r="A34" s="66"/>
      <c r="B34" s="66"/>
      <c r="C34" s="66"/>
      <c r="D34" s="66"/>
      <c r="E34" s="66"/>
      <c r="F34" s="66"/>
      <c r="G34" s="66"/>
      <c r="H34" s="66"/>
      <c r="I34" s="66"/>
      <c r="J34" s="66"/>
      <c r="K34" s="66"/>
      <c r="L34" s="66"/>
      <c r="M34" s="66"/>
    </row>
    <row r="35" spans="1:13" ht="15">
      <c r="B35" s="66"/>
      <c r="C35" s="66"/>
      <c r="D35" s="66"/>
      <c r="E35" s="66"/>
      <c r="F35" s="66"/>
      <c r="G35" s="66"/>
      <c r="H35" s="66"/>
      <c r="I35" s="66"/>
      <c r="J35" s="114" t="s">
        <v>64</v>
      </c>
      <c r="K35" s="115">
        <f>SUM(K3:K33)</f>
        <v>1.3159722222222223</v>
      </c>
      <c r="L35" s="66"/>
      <c r="M35" s="66"/>
    </row>
    <row r="36" spans="1:13" ht="15">
      <c r="J36" s="116" t="s">
        <v>65</v>
      </c>
      <c r="K36" s="121">
        <f>COUNTIF(K3:K33,"&gt;"&amp;0)</f>
        <v>6</v>
      </c>
    </row>
  </sheetData>
  <conditionalFormatting sqref="C3:M33">
    <cfRule type="expression" dxfId="11" priority="1">
      <formula>WEEKDAY($D3,2)&gt;6</formula>
    </cfRule>
    <cfRule type="expression" dxfId="10" priority="2">
      <formula>WEEKDAY($D3,2)&gt;5</formula>
    </cfRule>
  </conditionalFormatting>
  <pageMargins left="0.7" right="0.7" top="0.75" bottom="0.75" header="0.3" footer="0.3"/>
  <pageSetup paperSize="9" scale="5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showZeros="0" zoomScaleNormal="100" workbookViewId="0">
      <selection activeCell="L8" sqref="L3:L8"/>
    </sheetView>
  </sheetViews>
  <sheetFormatPr baseColWidth="10" defaultRowHeight="12.75"/>
  <cols>
    <col min="1" max="1" width="3.42578125" style="1" customWidth="1"/>
    <col min="2" max="2" width="13" style="1" customWidth="1"/>
    <col min="3" max="3" width="2.85546875" style="1" customWidth="1"/>
    <col min="4" max="4" width="3.42578125" style="1" customWidth="1"/>
    <col min="5" max="5" width="3.28515625" style="1" customWidth="1"/>
    <col min="6" max="6" width="5.7109375" style="1" customWidth="1"/>
    <col min="7" max="7" width="6.85546875" style="1" customWidth="1"/>
    <col min="8" max="8" width="7.85546875" style="1" customWidth="1"/>
    <col min="9" max="9" width="9.85546875" style="1" customWidth="1"/>
    <col min="10" max="10" width="10.7109375" style="1" customWidth="1"/>
    <col min="11" max="11" width="10.85546875" style="1" customWidth="1"/>
    <col min="12" max="12" width="9.28515625" style="1" customWidth="1"/>
    <col min="13" max="13" width="69.42578125" style="1" customWidth="1"/>
    <col min="14" max="16384" width="11.42578125" style="1"/>
  </cols>
  <sheetData>
    <row r="1" spans="1:13" ht="13.5" thickBot="1"/>
    <row r="2" spans="1:13" ht="50.25" customHeight="1" thickBot="1">
      <c r="A2" s="66"/>
      <c r="B2" s="67"/>
      <c r="C2" s="62"/>
      <c r="D2" s="62"/>
      <c r="E2" s="68"/>
      <c r="F2" s="70" t="s">
        <v>1</v>
      </c>
      <c r="G2" s="63" t="s">
        <v>0</v>
      </c>
      <c r="H2" s="69" t="s">
        <v>59</v>
      </c>
      <c r="I2" s="64" t="s">
        <v>60</v>
      </c>
      <c r="J2" s="64" t="s">
        <v>61</v>
      </c>
      <c r="K2" s="64" t="s">
        <v>62</v>
      </c>
      <c r="L2" s="64" t="s">
        <v>63</v>
      </c>
      <c r="M2" s="65" t="s">
        <v>54</v>
      </c>
    </row>
    <row r="3" spans="1:13" ht="15">
      <c r="A3" s="66"/>
      <c r="B3" s="112" t="str">
        <f t="shared" ref="B3:B33" si="0">IFERROR(CHOOSE(DAY(D3),UPPER(TEXT(D3,"mmmm")),YEAR(D3)),"")</f>
        <v/>
      </c>
      <c r="C3" s="74" t="str">
        <f t="shared" ref="C3:C33" si="1">IF(D3="","",UPPER(LEFT(TEXT(D3,"jjj"),1)))</f>
        <v>V</v>
      </c>
      <c r="D3" s="75">
        <f>DATE(DATA!$C$5,9,-5)</f>
        <v>44799</v>
      </c>
      <c r="E3" s="76" t="str">
        <f t="shared" ref="E3:E33" si="2">IF(D3="","",IF(WEEKDAY(D3,1)=5,INT((D3-DATE(YEAR(D3),1,1))/7+1),""))</f>
        <v/>
      </c>
      <c r="F3" s="71" t="s">
        <v>52</v>
      </c>
      <c r="G3" s="72" t="s">
        <v>53</v>
      </c>
      <c r="H3" s="73">
        <v>0.10416666666666667</v>
      </c>
      <c r="I3" s="95">
        <f>IFERROR(IF(F3="","",IF(VLOOKUP(F3,DATA!$H$3:$J$26,2,FALSE)&lt;VLOOKUP(G3,DATA!$H$3:$J$26,2,FALSE),VLOOKUP(G3,DATA!$H$3:$J$26,2,FALSE),VLOOKUP(F3,DATA!$H$3:$J$26,2,FALSE))),0)</f>
        <v>0.5</v>
      </c>
      <c r="J3" s="96">
        <f>IFERROR(IF(G3="","",IF(VLOOKUP(G3,DATA!$H$3:$J$26,3,FALSE)&gt;VLOOKUP(F3,DATA!$H$3:$J$26,3,FALSE),VLOOKUP(F3,DATA!$H$3:$J$26,3,FALSE),VLOOKUP(G3,DATA!$H$3:$J$26,3,FALSE))+H3),0)</f>
        <v>0.77083333333333326</v>
      </c>
      <c r="K3" s="96">
        <f>IFERROR((MIN(ABS(VLOOKUP(F3,DATA!$H$3:$J$26,3,FALSE)-VLOOKUP(G3,DATA!$H$3:$J$26,2,FALSE)),ABS(VLOOKUP(G3,DATA!$H$3:$J$26,3,FALSE)-VLOOKUP(F3,DATA!$H$3:$J$26,2,FALSE))))+H3,0)</f>
        <v>0.27083333333333331</v>
      </c>
      <c r="L3" s="97">
        <f>IF(COUNTIF(C3,"D"),SUM(K3:K3,aout!K28:K33),0)</f>
        <v>0</v>
      </c>
      <c r="M3" s="80" t="s">
        <v>56</v>
      </c>
    </row>
    <row r="4" spans="1:13" ht="15">
      <c r="A4" s="66"/>
      <c r="B4" s="112" t="str">
        <f t="shared" si="0"/>
        <v/>
      </c>
      <c r="C4" s="74" t="str">
        <f t="shared" si="1"/>
        <v>S</v>
      </c>
      <c r="D4" s="75">
        <f t="shared" ref="D4:D33" si="3">D3+1</f>
        <v>44800</v>
      </c>
      <c r="E4" s="76" t="str">
        <f t="shared" si="2"/>
        <v/>
      </c>
      <c r="F4" s="71" t="s">
        <v>55</v>
      </c>
      <c r="G4" s="72" t="s">
        <v>55</v>
      </c>
      <c r="H4" s="73"/>
      <c r="I4" s="77">
        <f>IFERROR(IF(F4="","",IF(VLOOKUP(F4,DATA!$H$3:$J$26,2,FALSE)&lt;VLOOKUP(G4,DATA!$H$3:$J$26,2,FALSE),VLOOKUP(G4,DATA!$H$3:$J$26,2,FALSE),VLOOKUP(F4,DATA!$H$3:$J$26,2,FALSE))),0)</f>
        <v>0.2951388888888889</v>
      </c>
      <c r="J4" s="78">
        <f>IFERROR(IF(G4="","",IF(VLOOKUP(G4,DATA!$H$3:$J$26,3,FALSE)&gt;VLOOKUP(F4,DATA!$H$3:$J$26,3,FALSE),VLOOKUP(F4,DATA!$H$3:$J$26,3,FALSE),VLOOKUP(G4,DATA!$H$3:$J$26,3,FALSE))+H4),0)</f>
        <v>0.6875</v>
      </c>
      <c r="K4" s="78">
        <f>IFERROR((MIN(ABS(VLOOKUP(F4,DATA!$H$3:$J$26,3,FALSE)-VLOOKUP(G4,DATA!$H$3:$J$26,2,FALSE)),ABS(VLOOKUP(G4,DATA!$H$3:$J$26,3,FALSE)-VLOOKUP(F4,DATA!$H$3:$J$26,2,FALSE))))+H4,0)</f>
        <v>0.3923611111111111</v>
      </c>
      <c r="L4" s="79">
        <f>IF(COUNTIF(C4,"D"),SUM(K3:K4,aout!K29:K33),0)</f>
        <v>0</v>
      </c>
      <c r="M4" s="80"/>
    </row>
    <row r="5" spans="1:13" ht="15">
      <c r="A5" s="66"/>
      <c r="B5" s="112" t="str">
        <f t="shared" si="0"/>
        <v/>
      </c>
      <c r="C5" s="74" t="str">
        <f t="shared" si="1"/>
        <v>D</v>
      </c>
      <c r="D5" s="75">
        <f t="shared" si="3"/>
        <v>44801</v>
      </c>
      <c r="E5" s="76" t="str">
        <f t="shared" si="2"/>
        <v/>
      </c>
      <c r="F5" s="71" t="s">
        <v>57</v>
      </c>
      <c r="G5" s="72" t="s">
        <v>55</v>
      </c>
      <c r="H5" s="73"/>
      <c r="I5" s="77">
        <f>IFERROR(IF(F5="","",IF(VLOOKUP(F5,DATA!$H$3:$J$26,2,FALSE)&lt;VLOOKUP(G5,DATA!$H$3:$J$26,2,FALSE),VLOOKUP(G5,DATA!$H$3:$J$26,2,FALSE),VLOOKUP(F5,DATA!$H$3:$J$26,2,FALSE))),0)</f>
        <v>0.50347222222222221</v>
      </c>
      <c r="J5" s="78">
        <f>IFERROR(IF(G5="","",IF(VLOOKUP(G5,DATA!$H$3:$J$26,3,FALSE)&gt;VLOOKUP(F5,DATA!$H$3:$J$26,3,FALSE),VLOOKUP(F5,DATA!$H$3:$J$26,3,FALSE),VLOOKUP(G5,DATA!$H$3:$J$26,3,FALSE))+H5),0)</f>
        <v>0.6875</v>
      </c>
      <c r="K5" s="78">
        <f>IFERROR((MIN(ABS(VLOOKUP(F5,DATA!$H$3:$J$26,3,FALSE)-VLOOKUP(G5,DATA!$H$3:$J$26,2,FALSE)),ABS(VLOOKUP(G5,DATA!$H$3:$J$26,3,FALSE)-VLOOKUP(F5,DATA!$H$3:$J$26,2,FALSE))))+H5,0)</f>
        <v>0.18402777777777779</v>
      </c>
      <c r="L5" s="79">
        <f>IF(COUNTIF(C5,"D"),SUM(K3:K5,aout!K30:K33),0)</f>
        <v>0.84722222222222221</v>
      </c>
      <c r="M5" s="80"/>
    </row>
    <row r="6" spans="1:13" ht="15">
      <c r="A6" s="66"/>
      <c r="B6" s="112" t="str">
        <f t="shared" si="0"/>
        <v/>
      </c>
      <c r="C6" s="74" t="str">
        <f t="shared" si="1"/>
        <v>L</v>
      </c>
      <c r="D6" s="75">
        <f t="shared" si="3"/>
        <v>44802</v>
      </c>
      <c r="E6" s="76" t="str">
        <f t="shared" si="2"/>
        <v/>
      </c>
      <c r="F6" s="71" t="s">
        <v>57</v>
      </c>
      <c r="G6" s="72" t="s">
        <v>58</v>
      </c>
      <c r="H6" s="73"/>
      <c r="I6" s="77">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IF(COUNTIF(C6,"D"),SUM(K3:K6,aout!K31:K33),0)</f>
        <v>0</v>
      </c>
      <c r="M6" s="80"/>
    </row>
    <row r="7" spans="1:13" ht="15">
      <c r="A7" s="66"/>
      <c r="B7" s="112" t="str">
        <f t="shared" si="0"/>
        <v/>
      </c>
      <c r="C7" s="74" t="str">
        <f t="shared" si="1"/>
        <v>M</v>
      </c>
      <c r="D7" s="75">
        <f t="shared" si="3"/>
        <v>44803</v>
      </c>
      <c r="E7" s="76" t="str">
        <f t="shared" si="2"/>
        <v/>
      </c>
      <c r="F7" s="71" t="s">
        <v>58</v>
      </c>
      <c r="G7" s="72" t="s">
        <v>57</v>
      </c>
      <c r="H7" s="73"/>
      <c r="I7" s="77">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IF(COUNTIF(C7,"D"),SUM(K3:K7,aout!K32:K33),0)</f>
        <v>0</v>
      </c>
      <c r="M7" s="80"/>
    </row>
    <row r="8" spans="1:13" ht="15">
      <c r="A8" s="66"/>
      <c r="B8" s="112" t="str">
        <f t="shared" si="0"/>
        <v/>
      </c>
      <c r="C8" s="81" t="str">
        <f t="shared" si="1"/>
        <v>M</v>
      </c>
      <c r="D8" s="82">
        <f t="shared" si="3"/>
        <v>44804</v>
      </c>
      <c r="E8" s="83" t="str">
        <f t="shared" si="2"/>
        <v/>
      </c>
      <c r="F8" s="84"/>
      <c r="G8" s="72"/>
      <c r="H8" s="73"/>
      <c r="I8" s="77" t="str">
        <f>IFERROR(IF(F8="","",IF(VLOOKUP(F8,DATA!$H$3:$J$26,2,FALSE)&lt;VLOOKUP(G8,DATA!$H$3:$J$26,2,FALSE),VLOOKUP(G8,DATA!$H$3:$J$26,2,FALSE),VLOOKUP(F8,DATA!$H$3:$J$26,2,FALSE))),0)</f>
        <v/>
      </c>
      <c r="J8" s="78" t="str">
        <f>IFERROR(IF(G8="","",IF(VLOOKUP(G8,DATA!$H$3:$J$26,3,FALSE)&gt;VLOOKUP(F8,DATA!$H$3:$J$26,3,FALSE),VLOOKUP(F8,DATA!$H$3:$J$26,3,FALSE),VLOOKUP(G8,DATA!$H$3:$J$26,3,FALSE))+H8),0)</f>
        <v/>
      </c>
      <c r="K8" s="78">
        <f>IFERROR((MIN(ABS(VLOOKUP(F8,DATA!$H$3:$J$26,3,FALSE)-VLOOKUP(G8,DATA!$H$3:$J$26,2,FALSE)),ABS(VLOOKUP(G8,DATA!$H$3:$J$26,3,FALSE)-VLOOKUP(F8,DATA!$H$3:$J$26,2,FALSE))))+H8,0)</f>
        <v>0</v>
      </c>
      <c r="L8" s="79">
        <f>IF(COUNTIF(C8,"D"),SUM(K3:K8,aout!K33:K33),0)</f>
        <v>0</v>
      </c>
      <c r="M8" s="80"/>
    </row>
    <row r="9" spans="1:13" ht="15">
      <c r="A9" s="66"/>
      <c r="B9" s="112" t="str">
        <f t="shared" si="0"/>
        <v>SEPTEMBRE</v>
      </c>
      <c r="C9" s="81" t="str">
        <f t="shared" si="1"/>
        <v>J</v>
      </c>
      <c r="D9" s="82">
        <f t="shared" si="3"/>
        <v>44805</v>
      </c>
      <c r="E9" s="83">
        <f t="shared" si="2"/>
        <v>35</v>
      </c>
      <c r="F9" s="84"/>
      <c r="G9" s="72"/>
      <c r="H9" s="73"/>
      <c r="I9" s="77" t="str">
        <f>IFERROR(IF(F9="","",IF(VLOOKUP(F9,DATA!$H$3:$J$26,2,FALSE)&lt;VLOOKUP(G9,DATA!$H$3:$J$26,2,FALSE),VLOOKUP(G9,DATA!$H$3:$J$26,2,FALSE),VLOOKUP(F9,DATA!$H$3:$J$26,2,FALSE))),0)</f>
        <v/>
      </c>
      <c r="J9" s="78" t="str">
        <f>IFERROR(IF(G9="","",IF(VLOOKUP(G9,DATA!$H$3:$J$26,3,FALSE)&gt;VLOOKUP(F9,DATA!$H$3:$J$26,3,FALSE),VLOOKUP(F9,DATA!$H$3:$J$26,3,FALSE),VLOOKUP(G9,DATA!$H$3:$J$26,3,FALSE))+H9),0)</f>
        <v/>
      </c>
      <c r="K9" s="78">
        <f>IFERROR((MIN(ABS(VLOOKUP(F9,DATA!$H$3:$J$26,3,FALSE)-VLOOKUP(G9,DATA!$H$3:$J$26,2,FALSE)),ABS(VLOOKUP(G9,DATA!$H$3:$J$26,3,FALSE)-VLOOKUP(F9,DATA!$H$3:$J$26,2,FALSE))))+H9,0)</f>
        <v>0</v>
      </c>
      <c r="L9" s="79">
        <f>IF(COUNTIF(C9,"D"),SUM(K3:K9),0)</f>
        <v>0</v>
      </c>
      <c r="M9" s="80"/>
    </row>
    <row r="10" spans="1:13" ht="15">
      <c r="A10" s="66"/>
      <c r="B10" s="112">
        <f t="shared" si="0"/>
        <v>2022</v>
      </c>
      <c r="C10" s="81" t="str">
        <f t="shared" si="1"/>
        <v>V</v>
      </c>
      <c r="D10" s="82">
        <f t="shared" si="3"/>
        <v>44806</v>
      </c>
      <c r="E10" s="83" t="str">
        <f t="shared" si="2"/>
        <v/>
      </c>
      <c r="F10" s="84"/>
      <c r="G10" s="72"/>
      <c r="H10" s="73"/>
      <c r="I10" s="77"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v>
      </c>
      <c r="M10" s="80"/>
    </row>
    <row r="11" spans="1:13" ht="15">
      <c r="A11" s="66"/>
      <c r="B11" s="112" t="str">
        <f t="shared" si="0"/>
        <v/>
      </c>
      <c r="C11" s="81" t="str">
        <f t="shared" si="1"/>
        <v>S</v>
      </c>
      <c r="D11" s="82">
        <f t="shared" si="3"/>
        <v>44807</v>
      </c>
      <c r="E11" s="83" t="str">
        <f t="shared" si="2"/>
        <v/>
      </c>
      <c r="F11" s="84"/>
      <c r="G11" s="72"/>
      <c r="H11" s="73"/>
      <c r="I11" s="77"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v>
      </c>
      <c r="M11" s="80"/>
    </row>
    <row r="12" spans="1:13" ht="15">
      <c r="A12" s="66"/>
      <c r="B12" s="112" t="str">
        <f t="shared" si="0"/>
        <v/>
      </c>
      <c r="C12" s="81" t="str">
        <f t="shared" si="1"/>
        <v>D</v>
      </c>
      <c r="D12" s="82">
        <f t="shared" si="3"/>
        <v>44808</v>
      </c>
      <c r="E12" s="83" t="str">
        <f t="shared" si="2"/>
        <v/>
      </c>
      <c r="F12" s="84"/>
      <c r="G12" s="72"/>
      <c r="H12" s="73"/>
      <c r="I12" s="77"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0.28472222222222232</v>
      </c>
      <c r="M12" s="80"/>
    </row>
    <row r="13" spans="1:13" ht="15">
      <c r="A13" s="66"/>
      <c r="B13" s="112" t="str">
        <f t="shared" si="0"/>
        <v/>
      </c>
      <c r="C13" s="81" t="str">
        <f t="shared" si="1"/>
        <v>L</v>
      </c>
      <c r="D13" s="82">
        <f t="shared" si="3"/>
        <v>44809</v>
      </c>
      <c r="E13" s="83" t="str">
        <f t="shared" si="2"/>
        <v/>
      </c>
      <c r="F13" s="84" t="s">
        <v>55</v>
      </c>
      <c r="G13" s="72" t="s">
        <v>57</v>
      </c>
      <c r="H13" s="73"/>
      <c r="I13" s="77">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v>
      </c>
      <c r="M13" s="80"/>
    </row>
    <row r="14" spans="1:13" ht="15">
      <c r="A14" s="66"/>
      <c r="B14" s="112" t="str">
        <f t="shared" si="0"/>
        <v/>
      </c>
      <c r="C14" s="81" t="str">
        <f t="shared" si="1"/>
        <v>M</v>
      </c>
      <c r="D14" s="82">
        <f t="shared" si="3"/>
        <v>44810</v>
      </c>
      <c r="E14" s="83" t="str">
        <f t="shared" si="2"/>
        <v/>
      </c>
      <c r="F14" s="84"/>
      <c r="G14" s="72"/>
      <c r="H14" s="73"/>
      <c r="I14" s="77" t="str">
        <f>IFERROR(IF(F14="","",IF(VLOOKUP(F14,DATA!$H$3:$J$26,2,FALSE)&lt;VLOOKUP(G14,DATA!$H$3:$J$26,2,FALSE),VLOOKUP(G14,DATA!$H$3:$J$26,2,FALSE),VLOOKUP(F14,DATA!$H$3:$J$26,2,FALSE))),0)</f>
        <v/>
      </c>
      <c r="J14" s="78" t="str">
        <f>IFERROR(IF(G14="","",IF(VLOOKUP(G14,DATA!$H$3:$J$26,3,FALSE)&gt;VLOOKUP(F14,DATA!$H$3:$J$26,3,FALSE),VLOOKUP(F14,DATA!$H$3:$J$26,3,FALSE),VLOOKUP(G14,DATA!$H$3:$J$26,3,FALSE))+H14),0)</f>
        <v/>
      </c>
      <c r="K14" s="78">
        <f>IFERROR((MIN(ABS(VLOOKUP(F14,DATA!$H$3:$J$26,3,FALSE)-VLOOKUP(G14,DATA!$H$3:$J$26,2,FALSE)),ABS(VLOOKUP(G14,DATA!$H$3:$J$26,3,FALSE)-VLOOKUP(F14,DATA!$H$3:$J$26,2,FALSE))))+H14,0)</f>
        <v>0</v>
      </c>
      <c r="L14" s="79">
        <f t="shared" si="4"/>
        <v>0</v>
      </c>
      <c r="M14" s="80"/>
    </row>
    <row r="15" spans="1:13" ht="15">
      <c r="A15" s="66"/>
      <c r="B15" s="112" t="str">
        <f t="shared" si="0"/>
        <v/>
      </c>
      <c r="C15" s="81" t="str">
        <f t="shared" si="1"/>
        <v>M</v>
      </c>
      <c r="D15" s="82">
        <f t="shared" si="3"/>
        <v>44811</v>
      </c>
      <c r="E15" s="83" t="str">
        <f t="shared" si="2"/>
        <v/>
      </c>
      <c r="F15" s="84"/>
      <c r="G15" s="72"/>
      <c r="H15" s="73"/>
      <c r="I15" s="77" t="str">
        <f>IFERROR(IF(F15="","",IF(VLOOKUP(F15,DATA!$H$3:$J$26,2,FALSE)&lt;VLOOKUP(G15,DATA!$H$3:$J$26,2,FALSE),VLOOKUP(G15,DATA!$H$3:$J$26,2,FALSE),VLOOKUP(F15,DATA!$H$3:$J$26,2,FALSE))),0)</f>
        <v/>
      </c>
      <c r="J15" s="78" t="str">
        <f>IFERROR(IF(G15="","",IF(VLOOKUP(G15,DATA!$H$3:$J$26,3,FALSE)&gt;VLOOKUP(F15,DATA!$H$3:$J$26,3,FALSE),VLOOKUP(F15,DATA!$H$3:$J$26,3,FALSE),VLOOKUP(G15,DATA!$H$3:$J$26,3,FALSE))+H15),0)</f>
        <v/>
      </c>
      <c r="K15" s="78">
        <f>IFERROR((MIN(ABS(VLOOKUP(F15,DATA!$H$3:$J$26,3,FALSE)-VLOOKUP(G15,DATA!$H$3:$J$26,2,FALSE)),ABS(VLOOKUP(G15,DATA!$H$3:$J$26,3,FALSE)-VLOOKUP(F15,DATA!$H$3:$J$26,2,FALSE))))+H15,0)</f>
        <v>0</v>
      </c>
      <c r="L15" s="79">
        <f t="shared" si="4"/>
        <v>0</v>
      </c>
      <c r="M15" s="80"/>
    </row>
    <row r="16" spans="1:13" ht="15">
      <c r="A16" s="66"/>
      <c r="B16" s="112" t="str">
        <f t="shared" si="0"/>
        <v/>
      </c>
      <c r="C16" s="81" t="str">
        <f t="shared" si="1"/>
        <v>J</v>
      </c>
      <c r="D16" s="82">
        <f t="shared" si="3"/>
        <v>44812</v>
      </c>
      <c r="E16" s="83">
        <f t="shared" si="2"/>
        <v>36</v>
      </c>
      <c r="F16" s="84"/>
      <c r="G16" s="72"/>
      <c r="H16" s="73"/>
      <c r="I16" s="77" t="str">
        <f>IFERROR(IF(F16="","",IF(VLOOKUP(F16,DATA!$H$3:$J$26,2,FALSE)&lt;VLOOKUP(G16,DATA!$H$3:$J$26,2,FALSE),VLOOKUP(G16,DATA!$H$3:$J$26,2,FALSE),VLOOKUP(F16,DATA!$H$3:$J$26,2,FALSE))),0)</f>
        <v/>
      </c>
      <c r="J16" s="78" t="str">
        <f>IFERROR(IF(G16="","",IF(VLOOKUP(G16,DATA!$H$3:$J$26,3,FALSE)&gt;VLOOKUP(F16,DATA!$H$3:$J$26,3,FALSE),VLOOKUP(F16,DATA!$H$3:$J$26,3,FALSE),VLOOKUP(G16,DATA!$H$3:$J$26,3,FALSE))+H16),0)</f>
        <v/>
      </c>
      <c r="K16" s="78">
        <f>IFERROR((MIN(ABS(VLOOKUP(F16,DATA!$H$3:$J$26,3,FALSE)-VLOOKUP(G16,DATA!$H$3:$J$26,2,FALSE)),ABS(VLOOKUP(G16,DATA!$H$3:$J$26,3,FALSE)-VLOOKUP(F16,DATA!$H$3:$J$26,2,FALSE))))+H16,0)</f>
        <v>0</v>
      </c>
      <c r="L16" s="79">
        <f t="shared" si="4"/>
        <v>0</v>
      </c>
      <c r="M16" s="80"/>
    </row>
    <row r="17" spans="1:13" ht="15">
      <c r="A17" s="66"/>
      <c r="B17" s="112" t="str">
        <f t="shared" si="0"/>
        <v/>
      </c>
      <c r="C17" s="81" t="str">
        <f t="shared" si="1"/>
        <v>V</v>
      </c>
      <c r="D17" s="82">
        <f t="shared" si="3"/>
        <v>44813</v>
      </c>
      <c r="E17" s="83" t="str">
        <f t="shared" si="2"/>
        <v/>
      </c>
      <c r="F17" s="84"/>
      <c r="G17" s="72"/>
      <c r="H17" s="73"/>
      <c r="I17" s="77" t="str">
        <f>IFERROR(IF(F17="","",IF(VLOOKUP(F17,DATA!$H$3:$J$26,2,FALSE)&lt;VLOOKUP(G17,DATA!$H$3:$J$26,2,FALSE),VLOOKUP(G17,DATA!$H$3:$J$26,2,FALSE),VLOOKUP(F17,DATA!$H$3:$J$26,2,FALSE))),0)</f>
        <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v>
      </c>
      <c r="M17" s="80"/>
    </row>
    <row r="18" spans="1:13" ht="15">
      <c r="A18" s="66"/>
      <c r="B18" s="112" t="str">
        <f t="shared" si="0"/>
        <v/>
      </c>
      <c r="C18" s="81" t="str">
        <f t="shared" si="1"/>
        <v>S</v>
      </c>
      <c r="D18" s="82">
        <f t="shared" si="3"/>
        <v>44814</v>
      </c>
      <c r="E18" s="83" t="str">
        <f t="shared" si="2"/>
        <v/>
      </c>
      <c r="F18" s="84"/>
      <c r="G18" s="72"/>
      <c r="H18" s="73"/>
      <c r="I18" s="77"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v>
      </c>
      <c r="M18" s="80"/>
    </row>
    <row r="19" spans="1:13" ht="15">
      <c r="A19" s="66"/>
      <c r="B19" s="112" t="str">
        <f t="shared" si="0"/>
        <v/>
      </c>
      <c r="C19" s="81" t="str">
        <f t="shared" si="1"/>
        <v>D</v>
      </c>
      <c r="D19" s="82">
        <f t="shared" si="3"/>
        <v>44815</v>
      </c>
      <c r="E19" s="83" t="str">
        <f t="shared" si="2"/>
        <v/>
      </c>
      <c r="F19" s="84"/>
      <c r="G19" s="72"/>
      <c r="H19" s="73"/>
      <c r="I19" s="77"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0.18402777777777779</v>
      </c>
      <c r="M19" s="80"/>
    </row>
    <row r="20" spans="1:13" ht="15">
      <c r="A20" s="66"/>
      <c r="B20" s="112" t="str">
        <f t="shared" si="0"/>
        <v/>
      </c>
      <c r="C20" s="81" t="str">
        <f t="shared" si="1"/>
        <v>L</v>
      </c>
      <c r="D20" s="82">
        <f t="shared" si="3"/>
        <v>44816</v>
      </c>
      <c r="E20" s="83" t="str">
        <f t="shared" si="2"/>
        <v/>
      </c>
      <c r="F20" s="84"/>
      <c r="G20" s="72"/>
      <c r="H20" s="73"/>
      <c r="I20" s="77"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80"/>
    </row>
    <row r="21" spans="1:13" ht="15">
      <c r="A21" s="66"/>
      <c r="B21" s="112" t="str">
        <f t="shared" si="0"/>
        <v/>
      </c>
      <c r="C21" s="81" t="str">
        <f t="shared" si="1"/>
        <v>M</v>
      </c>
      <c r="D21" s="82">
        <f t="shared" si="3"/>
        <v>44817</v>
      </c>
      <c r="E21" s="83" t="str">
        <f t="shared" si="2"/>
        <v/>
      </c>
      <c r="F21" s="84"/>
      <c r="G21" s="72"/>
      <c r="H21" s="73"/>
      <c r="I21" s="77"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80"/>
    </row>
    <row r="22" spans="1:13" ht="15">
      <c r="A22" s="66"/>
      <c r="B22" s="112" t="str">
        <f t="shared" si="0"/>
        <v/>
      </c>
      <c r="C22" s="81" t="str">
        <f t="shared" si="1"/>
        <v>M</v>
      </c>
      <c r="D22" s="82">
        <f t="shared" si="3"/>
        <v>44818</v>
      </c>
      <c r="E22" s="83" t="str">
        <f t="shared" si="2"/>
        <v/>
      </c>
      <c r="F22" s="84"/>
      <c r="G22" s="72"/>
      <c r="H22" s="73"/>
      <c r="I22" s="77" t="str">
        <f>IFERROR(IF(F22="","",IF(VLOOKUP(F22,DATA!$H$3:$J$26,2,FALSE)&lt;VLOOKUP(G22,DATA!$H$3:$J$26,2,FALSE),VLOOKUP(G22,DATA!$H$3:$J$26,2,FALSE),VLOOKUP(F22,DATA!$H$3:$J$26,2,FALSE))),0)</f>
        <v/>
      </c>
      <c r="J22" s="78" t="str">
        <f>IFERROR(IF(G22="","",IF(VLOOKUP(G22,DATA!$H$3:$J$26,3,FALSE)&gt;VLOOKUP(F22,DATA!$H$3:$J$26,3,FALSE),VLOOKUP(F22,DATA!$H$3:$J$26,3,FALSE),VLOOKUP(G22,DATA!$H$3:$J$26,3,FALSE))+H22),0)</f>
        <v/>
      </c>
      <c r="K22" s="78">
        <f>IFERROR((MIN(ABS(VLOOKUP(F22,DATA!$H$3:$J$26,3,FALSE)-VLOOKUP(G22,DATA!$H$3:$J$26,2,FALSE)),ABS(VLOOKUP(G22,DATA!$H$3:$J$26,3,FALSE)-VLOOKUP(F22,DATA!$H$3:$J$26,2,FALSE))))+H22,0)</f>
        <v>0</v>
      </c>
      <c r="L22" s="79">
        <f t="shared" si="4"/>
        <v>0</v>
      </c>
      <c r="M22" s="80"/>
    </row>
    <row r="23" spans="1:13" ht="15">
      <c r="A23" s="66"/>
      <c r="B23" s="112" t="str">
        <f t="shared" si="0"/>
        <v/>
      </c>
      <c r="C23" s="81" t="str">
        <f t="shared" si="1"/>
        <v>J</v>
      </c>
      <c r="D23" s="82">
        <f t="shared" si="3"/>
        <v>44819</v>
      </c>
      <c r="E23" s="83">
        <f t="shared" si="2"/>
        <v>37</v>
      </c>
      <c r="F23" s="84"/>
      <c r="G23" s="72"/>
      <c r="H23" s="73"/>
      <c r="I23" s="77"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80"/>
    </row>
    <row r="24" spans="1:13" ht="15">
      <c r="A24" s="66"/>
      <c r="B24" s="112" t="str">
        <f t="shared" si="0"/>
        <v/>
      </c>
      <c r="C24" s="81" t="str">
        <f t="shared" si="1"/>
        <v>V</v>
      </c>
      <c r="D24" s="82">
        <f t="shared" si="3"/>
        <v>44820</v>
      </c>
      <c r="E24" s="83" t="str">
        <f t="shared" si="2"/>
        <v/>
      </c>
      <c r="F24" s="84"/>
      <c r="G24" s="72"/>
      <c r="H24" s="73"/>
      <c r="I24" s="77"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80"/>
    </row>
    <row r="25" spans="1:13" ht="15">
      <c r="A25" s="66"/>
      <c r="B25" s="112" t="str">
        <f t="shared" si="0"/>
        <v/>
      </c>
      <c r="C25" s="81" t="str">
        <f t="shared" si="1"/>
        <v>S</v>
      </c>
      <c r="D25" s="82">
        <f t="shared" si="3"/>
        <v>44821</v>
      </c>
      <c r="E25" s="83" t="str">
        <f t="shared" si="2"/>
        <v/>
      </c>
      <c r="F25" s="84"/>
      <c r="G25" s="72"/>
      <c r="H25" s="73"/>
      <c r="I25" s="77"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80"/>
    </row>
    <row r="26" spans="1:13" ht="15">
      <c r="A26" s="66"/>
      <c r="B26" s="112" t="str">
        <f t="shared" si="0"/>
        <v/>
      </c>
      <c r="C26" s="81" t="str">
        <f t="shared" si="1"/>
        <v>D</v>
      </c>
      <c r="D26" s="82">
        <f t="shared" si="3"/>
        <v>44822</v>
      </c>
      <c r="E26" s="83" t="str">
        <f t="shared" si="2"/>
        <v/>
      </c>
      <c r="F26" s="84"/>
      <c r="G26" s="72"/>
      <c r="H26" s="73"/>
      <c r="I26" s="77"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80"/>
    </row>
    <row r="27" spans="1:13" ht="15">
      <c r="A27" s="66"/>
      <c r="B27" s="112" t="str">
        <f t="shared" si="0"/>
        <v/>
      </c>
      <c r="C27" s="81" t="str">
        <f t="shared" si="1"/>
        <v>L</v>
      </c>
      <c r="D27" s="82">
        <f t="shared" si="3"/>
        <v>44823</v>
      </c>
      <c r="E27" s="83" t="str">
        <f t="shared" si="2"/>
        <v/>
      </c>
      <c r="F27" s="84"/>
      <c r="G27" s="72"/>
      <c r="H27" s="73"/>
      <c r="I27" s="77"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80"/>
    </row>
    <row r="28" spans="1:13" ht="15">
      <c r="A28" s="66"/>
      <c r="B28" s="112" t="str">
        <f t="shared" si="0"/>
        <v/>
      </c>
      <c r="C28" s="81" t="str">
        <f t="shared" si="1"/>
        <v>M</v>
      </c>
      <c r="D28" s="82">
        <f t="shared" si="3"/>
        <v>44824</v>
      </c>
      <c r="E28" s="83" t="str">
        <f t="shared" si="2"/>
        <v/>
      </c>
      <c r="F28" s="84"/>
      <c r="G28" s="72"/>
      <c r="H28" s="73"/>
      <c r="I28" s="77"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v>
      </c>
      <c r="M28" s="80"/>
    </row>
    <row r="29" spans="1:13" ht="15">
      <c r="A29" s="66"/>
      <c r="B29" s="112" t="str">
        <f t="shared" si="0"/>
        <v/>
      </c>
      <c r="C29" s="81" t="str">
        <f t="shared" si="1"/>
        <v>M</v>
      </c>
      <c r="D29" s="82">
        <f t="shared" si="3"/>
        <v>44825</v>
      </c>
      <c r="E29" s="83" t="str">
        <f t="shared" si="2"/>
        <v/>
      </c>
      <c r="F29" s="84"/>
      <c r="G29" s="72"/>
      <c r="H29" s="73"/>
      <c r="I29" s="77"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80"/>
    </row>
    <row r="30" spans="1:13" ht="15">
      <c r="A30" s="66"/>
      <c r="B30" s="112" t="str">
        <f t="shared" si="0"/>
        <v/>
      </c>
      <c r="C30" s="81" t="str">
        <f t="shared" si="1"/>
        <v>J</v>
      </c>
      <c r="D30" s="82">
        <f t="shared" si="3"/>
        <v>44826</v>
      </c>
      <c r="E30" s="83">
        <f t="shared" si="2"/>
        <v>38</v>
      </c>
      <c r="F30" s="84"/>
      <c r="G30" s="72"/>
      <c r="H30" s="73"/>
      <c r="I30" s="77" t="str">
        <f>IFERROR(IF(F30="","",IF(VLOOKUP(F30,DATA!$H$3:$J$26,2,FALSE)&lt;VLOOKUP(G30,DATA!$H$3:$J$26,2,FALSE),VLOOKUP(G30,DATA!$H$3:$J$26,2,FALSE),VLOOKUP(F30,DATA!$H$3:$J$26,2,FALSE))),0)</f>
        <v/>
      </c>
      <c r="J30" s="78" t="str">
        <f>IFERROR(IF(G30="","",IF(VLOOKUP(G30,DATA!$H$3:$J$26,3,FALSE)&gt;VLOOKUP(F30,DATA!$H$3:$J$26,3,FALSE),VLOOKUP(F30,DATA!$H$3:$J$26,3,FALSE),VLOOKUP(G30,DATA!$H$3:$J$26,3,FALSE))+H30),0)</f>
        <v/>
      </c>
      <c r="K30" s="78">
        <f>IFERROR((MIN(ABS(VLOOKUP(F30,DATA!$H$3:$J$26,3,FALSE)-VLOOKUP(G30,DATA!$H$3:$J$26,2,FALSE)),ABS(VLOOKUP(G30,DATA!$H$3:$J$26,3,FALSE)-VLOOKUP(F30,DATA!$H$3:$J$26,2,FALSE))))+H30,0)</f>
        <v>0</v>
      </c>
      <c r="L30" s="79">
        <f t="shared" si="4"/>
        <v>0</v>
      </c>
      <c r="M30" s="80"/>
    </row>
    <row r="31" spans="1:13" ht="15">
      <c r="A31" s="66"/>
      <c r="B31" s="112" t="str">
        <f t="shared" si="0"/>
        <v/>
      </c>
      <c r="C31" s="81" t="str">
        <f t="shared" si="1"/>
        <v>V</v>
      </c>
      <c r="D31" s="82">
        <f t="shared" si="3"/>
        <v>44827</v>
      </c>
      <c r="E31" s="83" t="str">
        <f t="shared" si="2"/>
        <v/>
      </c>
      <c r="F31" s="84"/>
      <c r="G31" s="72"/>
      <c r="H31" s="73"/>
      <c r="I31" s="77" t="str">
        <f>IFERROR(IF(F31="","",IF(VLOOKUP(F31,DATA!$H$3:$J$26,2,FALSE)&lt;VLOOKUP(G31,DATA!$H$3:$J$26,2,FALSE),VLOOKUP(G31,DATA!$H$3:$J$26,2,FALSE),VLOOKUP(F31,DATA!$H$3:$J$26,2,FALSE))),0)</f>
        <v/>
      </c>
      <c r="J31" s="78" t="str">
        <f>IFERROR(IF(G31="","",IF(VLOOKUP(G31,DATA!$H$3:$J$26,3,FALSE)&gt;VLOOKUP(F31,DATA!$H$3:$J$26,3,FALSE),VLOOKUP(F31,DATA!$H$3:$J$26,3,FALSE),VLOOKUP(G31,DATA!$H$3:$J$26,3,FALSE))+H31),0)</f>
        <v/>
      </c>
      <c r="K31" s="78">
        <f>IFERROR((MIN(ABS(VLOOKUP(F31,DATA!$H$3:$J$26,3,FALSE)-VLOOKUP(G31,DATA!$H$3:$J$26,2,FALSE)),ABS(VLOOKUP(G31,DATA!$H$3:$J$26,3,FALSE)-VLOOKUP(F31,DATA!$H$3:$J$26,2,FALSE))))+H31,0)</f>
        <v>0</v>
      </c>
      <c r="L31" s="79">
        <f t="shared" si="4"/>
        <v>0</v>
      </c>
      <c r="M31" s="80"/>
    </row>
    <row r="32" spans="1:13" ht="15">
      <c r="A32" s="66"/>
      <c r="B32" s="112" t="str">
        <f t="shared" si="0"/>
        <v/>
      </c>
      <c r="C32" s="81" t="str">
        <f t="shared" si="1"/>
        <v>S</v>
      </c>
      <c r="D32" s="82">
        <f t="shared" si="3"/>
        <v>44828</v>
      </c>
      <c r="E32" s="83" t="str">
        <f t="shared" si="2"/>
        <v/>
      </c>
      <c r="F32" s="84"/>
      <c r="G32" s="72"/>
      <c r="H32" s="73"/>
      <c r="I32" s="77" t="str">
        <f>IFERROR(IF(F32="","",IF(VLOOKUP(F32,DATA!$H$3:$J$26,2,FALSE)&lt;VLOOKUP(G32,DATA!$H$3:$J$26,2,FALSE),VLOOKUP(G32,DATA!$H$3:$J$26,2,FALSE),VLOOKUP(F32,DATA!$H$3:$J$26,2,FALSE))),0)</f>
        <v/>
      </c>
      <c r="J32" s="78" t="str">
        <f>IFERROR(IF(G32="","",IF(VLOOKUP(G32,DATA!$H$3:$J$26,3,FALSE)&gt;VLOOKUP(F32,DATA!$H$3:$J$26,3,FALSE),VLOOKUP(F32,DATA!$H$3:$J$26,3,FALSE),VLOOKUP(G32,DATA!$H$3:$J$26,3,FALSE))+H32),0)</f>
        <v/>
      </c>
      <c r="K32" s="78">
        <f>IFERROR((MIN(ABS(VLOOKUP(F32,DATA!$H$3:$J$26,3,FALSE)-VLOOKUP(G32,DATA!$H$3:$J$26,2,FALSE)),ABS(VLOOKUP(G32,DATA!$H$3:$J$26,3,FALSE)-VLOOKUP(F32,DATA!$H$3:$J$26,2,FALSE))))+H32,0)</f>
        <v>0</v>
      </c>
      <c r="L32" s="79">
        <f>IF(COUNTIF(C32,"D"),SUM(K26:K32),0)</f>
        <v>0</v>
      </c>
      <c r="M32" s="80"/>
    </row>
    <row r="33" spans="1:13" ht="15.75" thickBot="1">
      <c r="A33" s="66"/>
      <c r="B33" s="113" t="str">
        <f t="shared" si="0"/>
        <v/>
      </c>
      <c r="C33" s="53" t="str">
        <f t="shared" si="1"/>
        <v>D</v>
      </c>
      <c r="D33" s="54">
        <f t="shared" si="3"/>
        <v>44829</v>
      </c>
      <c r="E33" s="55" t="str">
        <f t="shared" si="2"/>
        <v/>
      </c>
      <c r="F33" s="57"/>
      <c r="G33" s="56"/>
      <c r="H33" s="60"/>
      <c r="I33" s="105" t="str">
        <f>IFERROR(IF(F33="","",IF(VLOOKUP(F33,DATA!$H$3:$J$26,2,FALSE)&lt;VLOOKUP(G33,DATA!$H$3:$J$26,2,FALSE),VLOOKUP(G33,DATA!$H$3:$J$26,2,FALSE),VLOOKUP(F33,DATA!$H$3:$J$26,2,FALSE))),0)</f>
        <v/>
      </c>
      <c r="J33" s="106" t="str">
        <f>IFERROR(IF(G33="","",IF(VLOOKUP(G33,DATA!$H$3:$J$26,3,FALSE)&gt;VLOOKUP(F33,DATA!$H$3:$J$26,3,FALSE),VLOOKUP(F33,DATA!$H$3:$J$26,3,FALSE),VLOOKUP(G33,DATA!$H$3:$J$26,3,FALSE))+H33),0)</f>
        <v/>
      </c>
      <c r="K33" s="58">
        <f>IFERROR((MIN(ABS(VLOOKUP(F33,DATA!$H$3:$J$26,3,FALSE)-VLOOKUP(G33,DATA!$H$3:$J$26,2,FALSE)),ABS(VLOOKUP(G33,DATA!$H$3:$J$26,3,FALSE)-VLOOKUP(F33,DATA!$H$3:$J$26,2,FALSE))))+H33,0)</f>
        <v>0</v>
      </c>
      <c r="L33" s="59">
        <f>IF(COUNTIF(C33,"D"),SUM(K27:K33),0)</f>
        <v>0</v>
      </c>
      <c r="M33" s="61"/>
    </row>
    <row r="34" spans="1:13">
      <c r="A34" s="66"/>
      <c r="B34" s="66"/>
      <c r="C34" s="66"/>
      <c r="D34" s="66"/>
      <c r="E34" s="66"/>
      <c r="F34" s="66"/>
      <c r="G34" s="66"/>
      <c r="H34" s="66"/>
      <c r="I34" s="66"/>
      <c r="J34" s="66"/>
      <c r="K34" s="66"/>
      <c r="L34" s="66"/>
      <c r="M34" s="66"/>
    </row>
    <row r="35" spans="1:13" ht="15">
      <c r="B35" s="66"/>
      <c r="C35" s="66"/>
      <c r="D35" s="66"/>
      <c r="E35" s="66"/>
      <c r="F35" s="66"/>
      <c r="G35" s="66"/>
      <c r="H35" s="66"/>
      <c r="I35" s="66"/>
      <c r="J35" s="114" t="s">
        <v>64</v>
      </c>
      <c r="K35" s="115">
        <f>SUM(K3:K33)</f>
        <v>1.3159722222222223</v>
      </c>
      <c r="L35" s="66"/>
      <c r="M35" s="66"/>
    </row>
    <row r="36" spans="1:13" ht="15">
      <c r="J36" s="116" t="s">
        <v>65</v>
      </c>
      <c r="K36" s="121">
        <f>COUNTIF(K3:K33,"&gt;"&amp;0)</f>
        <v>6</v>
      </c>
    </row>
  </sheetData>
  <conditionalFormatting sqref="C3:M33">
    <cfRule type="expression" dxfId="9" priority="1">
      <formula>WEEKDAY($D3,2)&gt;6</formula>
    </cfRule>
    <cfRule type="expression" dxfId="8" priority="2">
      <formula>WEEKDAY($D3,2)&gt;5</formula>
    </cfRule>
  </conditionalFormatting>
  <pageMargins left="0.7" right="0.7" top="0.75" bottom="0.75" header="0.3" footer="0.3"/>
  <pageSetup paperSize="9" scale="5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showZeros="0" zoomScaleNormal="100" workbookViewId="0">
      <selection activeCell="L8" sqref="L3:L8"/>
    </sheetView>
  </sheetViews>
  <sheetFormatPr baseColWidth="10" defaultRowHeight="12.75"/>
  <cols>
    <col min="1" max="1" width="3.42578125" style="1" customWidth="1"/>
    <col min="2" max="2" width="13" style="1" customWidth="1"/>
    <col min="3" max="3" width="2.85546875" style="1" customWidth="1"/>
    <col min="4" max="4" width="3.42578125" style="1" customWidth="1"/>
    <col min="5" max="5" width="3.28515625" style="1" customWidth="1"/>
    <col min="6" max="6" width="5.7109375" style="1" customWidth="1"/>
    <col min="7" max="7" width="6.85546875" style="1" customWidth="1"/>
    <col min="8" max="8" width="7.85546875" style="1" customWidth="1"/>
    <col min="9" max="9" width="9.85546875" style="1" customWidth="1"/>
    <col min="10" max="10" width="10.7109375" style="1" customWidth="1"/>
    <col min="11" max="11" width="10.85546875" style="1" customWidth="1"/>
    <col min="12" max="12" width="9.28515625" style="1" customWidth="1"/>
    <col min="13" max="13" width="69.42578125" style="1" customWidth="1"/>
    <col min="14" max="16384" width="11.42578125" style="1"/>
  </cols>
  <sheetData>
    <row r="1" spans="1:13" ht="13.5" thickBot="1"/>
    <row r="2" spans="1:13" ht="50.25" customHeight="1" thickBot="1">
      <c r="A2" s="66"/>
      <c r="B2" s="67"/>
      <c r="C2" s="62"/>
      <c r="D2" s="62"/>
      <c r="E2" s="68"/>
      <c r="F2" s="70" t="s">
        <v>1</v>
      </c>
      <c r="G2" s="63" t="s">
        <v>0</v>
      </c>
      <c r="H2" s="69" t="s">
        <v>59</v>
      </c>
      <c r="I2" s="64" t="s">
        <v>60</v>
      </c>
      <c r="J2" s="64" t="s">
        <v>61</v>
      </c>
      <c r="K2" s="64" t="s">
        <v>62</v>
      </c>
      <c r="L2" s="64" t="s">
        <v>63</v>
      </c>
      <c r="M2" s="65" t="s">
        <v>54</v>
      </c>
    </row>
    <row r="3" spans="1:13" ht="15">
      <c r="A3" s="66"/>
      <c r="B3" s="112" t="str">
        <f t="shared" ref="B3:B32" si="0">IFERROR(CHOOSE(DAY(D3),UPPER(TEXT(D3,"mmmm")),YEAR(D3)),"")</f>
        <v/>
      </c>
      <c r="C3" s="74" t="str">
        <f t="shared" ref="C3:C32" si="1">IF(D3="","",UPPER(LEFT(TEXT(D3,"jjj"),1)))</f>
        <v>L</v>
      </c>
      <c r="D3" s="75">
        <f>DATE(DATA!$C$5,10,-4)</f>
        <v>44830</v>
      </c>
      <c r="E3" s="76" t="str">
        <f t="shared" ref="E3:E32" si="2">IF(D3="","",IF(WEEKDAY(D3,1)=5,INT((D3-DATE(YEAR(D3),1,1))/7+1),""))</f>
        <v/>
      </c>
      <c r="F3" s="71" t="s">
        <v>52</v>
      </c>
      <c r="G3" s="72" t="s">
        <v>53</v>
      </c>
      <c r="H3" s="73">
        <v>0.10416666666666667</v>
      </c>
      <c r="I3" s="95">
        <f>IFERROR(IF(F3="","",IF(VLOOKUP(F3,DATA!$H$3:$J$26,2,FALSE)&lt;VLOOKUP(G3,DATA!$H$3:$J$26,2,FALSE),VLOOKUP(G3,DATA!$H$3:$J$26,2,FALSE),VLOOKUP(F3,DATA!$H$3:$J$26,2,FALSE))),0)</f>
        <v>0.5</v>
      </c>
      <c r="J3" s="96">
        <f>IFERROR(IF(G3="","",IF(VLOOKUP(G3,DATA!$H$3:$J$26,3,FALSE)&gt;VLOOKUP(F3,DATA!$H$3:$J$26,3,FALSE),VLOOKUP(F3,DATA!$H$3:$J$26,3,FALSE),VLOOKUP(G3,DATA!$H$3:$J$26,3,FALSE))+H3),0)</f>
        <v>0.77083333333333326</v>
      </c>
      <c r="K3" s="96">
        <f>IFERROR((MIN(ABS(VLOOKUP(F3,DATA!$H$3:$J$26,3,FALSE)-VLOOKUP(G3,DATA!$H$3:$J$26,2,FALSE)),ABS(VLOOKUP(G3,DATA!$H$3:$J$26,3,FALSE)-VLOOKUP(F3,DATA!$H$3:$J$26,2,FALSE))))+H3,0)</f>
        <v>0.27083333333333331</v>
      </c>
      <c r="L3" s="97">
        <f>IF(COUNTIF(C3,"D"),SUM(K3:K3,sept!K28:K33),0)</f>
        <v>0</v>
      </c>
      <c r="M3" s="80" t="s">
        <v>56</v>
      </c>
    </row>
    <row r="4" spans="1:13" ht="15">
      <c r="A4" s="66"/>
      <c r="B4" s="112" t="str">
        <f t="shared" si="0"/>
        <v/>
      </c>
      <c r="C4" s="74" t="str">
        <f t="shared" si="1"/>
        <v>M</v>
      </c>
      <c r="D4" s="75">
        <f t="shared" ref="D4:D32" si="3">D3+1</f>
        <v>44831</v>
      </c>
      <c r="E4" s="76" t="str">
        <f t="shared" si="2"/>
        <v/>
      </c>
      <c r="F4" s="71" t="s">
        <v>55</v>
      </c>
      <c r="G4" s="72" t="s">
        <v>55</v>
      </c>
      <c r="H4" s="73"/>
      <c r="I4" s="77">
        <f>IFERROR(IF(F4="","",IF(VLOOKUP(F4,DATA!$H$3:$J$26,2,FALSE)&lt;VLOOKUP(G4,DATA!$H$3:$J$26,2,FALSE),VLOOKUP(G4,DATA!$H$3:$J$26,2,FALSE),VLOOKUP(F4,DATA!$H$3:$J$26,2,FALSE))),0)</f>
        <v>0.2951388888888889</v>
      </c>
      <c r="J4" s="78">
        <f>IFERROR(IF(G4="","",IF(VLOOKUP(G4,DATA!$H$3:$J$26,3,FALSE)&gt;VLOOKUP(F4,DATA!$H$3:$J$26,3,FALSE),VLOOKUP(F4,DATA!$H$3:$J$26,3,FALSE),VLOOKUP(G4,DATA!$H$3:$J$26,3,FALSE))+H4),0)</f>
        <v>0.6875</v>
      </c>
      <c r="K4" s="78">
        <f>IFERROR((MIN(ABS(VLOOKUP(F4,DATA!$H$3:$J$26,3,FALSE)-VLOOKUP(G4,DATA!$H$3:$J$26,2,FALSE)),ABS(VLOOKUP(G4,DATA!$H$3:$J$26,3,FALSE)-VLOOKUP(F4,DATA!$H$3:$J$26,2,FALSE))))+H4,0)</f>
        <v>0.3923611111111111</v>
      </c>
      <c r="L4" s="79">
        <f>IF(COUNTIF(C4,"D"),SUM(K3:K4,sept!K29:K33),0)</f>
        <v>0</v>
      </c>
      <c r="M4" s="80"/>
    </row>
    <row r="5" spans="1:13" ht="15">
      <c r="A5" s="66"/>
      <c r="B5" s="112" t="str">
        <f t="shared" si="0"/>
        <v/>
      </c>
      <c r="C5" s="74" t="str">
        <f t="shared" si="1"/>
        <v>M</v>
      </c>
      <c r="D5" s="75">
        <f t="shared" si="3"/>
        <v>44832</v>
      </c>
      <c r="E5" s="76" t="str">
        <f t="shared" si="2"/>
        <v/>
      </c>
      <c r="F5" s="71" t="s">
        <v>57</v>
      </c>
      <c r="G5" s="72" t="s">
        <v>55</v>
      </c>
      <c r="H5" s="73"/>
      <c r="I5" s="77">
        <f>IFERROR(IF(F5="","",IF(VLOOKUP(F5,DATA!$H$3:$J$26,2,FALSE)&lt;VLOOKUP(G5,DATA!$H$3:$J$26,2,FALSE),VLOOKUP(G5,DATA!$H$3:$J$26,2,FALSE),VLOOKUP(F5,DATA!$H$3:$J$26,2,FALSE))),0)</f>
        <v>0.50347222222222221</v>
      </c>
      <c r="J5" s="78">
        <f>IFERROR(IF(G5="","",IF(VLOOKUP(G5,DATA!$H$3:$J$26,3,FALSE)&gt;VLOOKUP(F5,DATA!$H$3:$J$26,3,FALSE),VLOOKUP(F5,DATA!$H$3:$J$26,3,FALSE),VLOOKUP(G5,DATA!$H$3:$J$26,3,FALSE))+H5),0)</f>
        <v>0.6875</v>
      </c>
      <c r="K5" s="78">
        <f>IFERROR((MIN(ABS(VLOOKUP(F5,DATA!$H$3:$J$26,3,FALSE)-VLOOKUP(G5,DATA!$H$3:$J$26,2,FALSE)),ABS(VLOOKUP(G5,DATA!$H$3:$J$26,3,FALSE)-VLOOKUP(F5,DATA!$H$3:$J$26,2,FALSE))))+H5,0)</f>
        <v>0.18402777777777779</v>
      </c>
      <c r="L5" s="79">
        <f>IF(COUNTIF(C5,"D"),SUM(K3:K5,sept!K30:K33),0)</f>
        <v>0</v>
      </c>
      <c r="M5" s="80"/>
    </row>
    <row r="6" spans="1:13" ht="15">
      <c r="A6" s="66"/>
      <c r="B6" s="112" t="str">
        <f t="shared" si="0"/>
        <v/>
      </c>
      <c r="C6" s="74" t="str">
        <f t="shared" si="1"/>
        <v>J</v>
      </c>
      <c r="D6" s="75">
        <f t="shared" si="3"/>
        <v>44833</v>
      </c>
      <c r="E6" s="76">
        <f t="shared" si="2"/>
        <v>39</v>
      </c>
      <c r="F6" s="71" t="s">
        <v>57</v>
      </c>
      <c r="G6" s="72" t="s">
        <v>58</v>
      </c>
      <c r="H6" s="73"/>
      <c r="I6" s="77">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IF(COUNTIF(C6,"D"),SUM(K3:K6,sept!K31:K33),0)</f>
        <v>0</v>
      </c>
      <c r="M6" s="80"/>
    </row>
    <row r="7" spans="1:13" ht="15">
      <c r="A7" s="66"/>
      <c r="B7" s="112" t="str">
        <f t="shared" si="0"/>
        <v/>
      </c>
      <c r="C7" s="74" t="str">
        <f t="shared" si="1"/>
        <v>V</v>
      </c>
      <c r="D7" s="75">
        <f t="shared" si="3"/>
        <v>44834</v>
      </c>
      <c r="E7" s="76" t="str">
        <f t="shared" si="2"/>
        <v/>
      </c>
      <c r="F7" s="71" t="s">
        <v>58</v>
      </c>
      <c r="G7" s="72" t="s">
        <v>57</v>
      </c>
      <c r="H7" s="73"/>
      <c r="I7" s="77">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IF(COUNTIF(C7,"D"),SUM(K3:K7,sept!K32:K33),0)</f>
        <v>0</v>
      </c>
      <c r="M7" s="80"/>
    </row>
    <row r="8" spans="1:13" ht="15">
      <c r="A8" s="66"/>
      <c r="B8" s="112" t="str">
        <f t="shared" si="0"/>
        <v>OCTOBRE</v>
      </c>
      <c r="C8" s="81" t="str">
        <f t="shared" si="1"/>
        <v>S</v>
      </c>
      <c r="D8" s="82">
        <f t="shared" si="3"/>
        <v>44835</v>
      </c>
      <c r="E8" s="83" t="str">
        <f t="shared" si="2"/>
        <v/>
      </c>
      <c r="F8" s="84"/>
      <c r="G8" s="72"/>
      <c r="H8" s="73"/>
      <c r="I8" s="77" t="str">
        <f>IFERROR(IF(F8="","",IF(VLOOKUP(F8,DATA!$H$3:$J$26,2,FALSE)&lt;VLOOKUP(G8,DATA!$H$3:$J$26,2,FALSE),VLOOKUP(G8,DATA!$H$3:$J$26,2,FALSE),VLOOKUP(F8,DATA!$H$3:$J$26,2,FALSE))),0)</f>
        <v/>
      </c>
      <c r="J8" s="78" t="str">
        <f>IFERROR(IF(G8="","",IF(VLOOKUP(G8,DATA!$H$3:$J$26,3,FALSE)&gt;VLOOKUP(F8,DATA!$H$3:$J$26,3,FALSE),VLOOKUP(F8,DATA!$H$3:$J$26,3,FALSE),VLOOKUP(G8,DATA!$H$3:$J$26,3,FALSE))+H8),0)</f>
        <v/>
      </c>
      <c r="K8" s="78">
        <f>IFERROR((MIN(ABS(VLOOKUP(F8,DATA!$H$3:$J$26,3,FALSE)-VLOOKUP(G8,DATA!$H$3:$J$26,2,FALSE)),ABS(VLOOKUP(G8,DATA!$H$3:$J$26,3,FALSE)-VLOOKUP(F8,DATA!$H$3:$J$26,2,FALSE))))+H8,0)</f>
        <v>0</v>
      </c>
      <c r="L8" s="79">
        <f>IF(COUNTIF(C8,"D"),SUM(K3:K8,sept!K33:K33),0)</f>
        <v>0</v>
      </c>
      <c r="M8" s="80"/>
    </row>
    <row r="9" spans="1:13" ht="15">
      <c r="A9" s="66"/>
      <c r="B9" s="112">
        <f t="shared" si="0"/>
        <v>2022</v>
      </c>
      <c r="C9" s="81" t="str">
        <f t="shared" si="1"/>
        <v>D</v>
      </c>
      <c r="D9" s="82">
        <f t="shared" si="3"/>
        <v>44836</v>
      </c>
      <c r="E9" s="83" t="str">
        <f t="shared" si="2"/>
        <v/>
      </c>
      <c r="F9" s="84"/>
      <c r="G9" s="72"/>
      <c r="H9" s="73"/>
      <c r="I9" s="77" t="str">
        <f>IFERROR(IF(F9="","",IF(VLOOKUP(F9,DATA!$H$3:$J$26,2,FALSE)&lt;VLOOKUP(G9,DATA!$H$3:$J$26,2,FALSE),VLOOKUP(G9,DATA!$H$3:$J$26,2,FALSE),VLOOKUP(F9,DATA!$H$3:$J$26,2,FALSE))),0)</f>
        <v/>
      </c>
      <c r="J9" s="78" t="str">
        <f>IFERROR(IF(G9="","",IF(VLOOKUP(G9,DATA!$H$3:$J$26,3,FALSE)&gt;VLOOKUP(F9,DATA!$H$3:$J$26,3,FALSE),VLOOKUP(F9,DATA!$H$3:$J$26,3,FALSE),VLOOKUP(G9,DATA!$H$3:$J$26,3,FALSE))+H9),0)</f>
        <v/>
      </c>
      <c r="K9" s="78">
        <f>IFERROR((MIN(ABS(VLOOKUP(F9,DATA!$H$3:$J$26,3,FALSE)-VLOOKUP(G9,DATA!$H$3:$J$26,2,FALSE)),ABS(VLOOKUP(G9,DATA!$H$3:$J$26,3,FALSE)-VLOOKUP(F9,DATA!$H$3:$J$26,2,FALSE))))+H9,0)</f>
        <v>0</v>
      </c>
      <c r="L9" s="79">
        <f>IF(COUNTIF(C9,"D"),SUM(K3:K9),0)</f>
        <v>1.1319444444444446</v>
      </c>
      <c r="M9" s="80"/>
    </row>
    <row r="10" spans="1:13" ht="15">
      <c r="A10" s="66"/>
      <c r="B10" s="112" t="str">
        <f t="shared" si="0"/>
        <v/>
      </c>
      <c r="C10" s="81" t="str">
        <f t="shared" si="1"/>
        <v>L</v>
      </c>
      <c r="D10" s="82">
        <f t="shared" si="3"/>
        <v>44837</v>
      </c>
      <c r="E10" s="83" t="str">
        <f t="shared" si="2"/>
        <v/>
      </c>
      <c r="F10" s="84"/>
      <c r="G10" s="72"/>
      <c r="H10" s="73"/>
      <c r="I10" s="77"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v>
      </c>
      <c r="M10" s="80"/>
    </row>
    <row r="11" spans="1:13" ht="15">
      <c r="A11" s="66"/>
      <c r="B11" s="112" t="str">
        <f t="shared" si="0"/>
        <v/>
      </c>
      <c r="C11" s="81" t="str">
        <f t="shared" si="1"/>
        <v>M</v>
      </c>
      <c r="D11" s="82">
        <f t="shared" si="3"/>
        <v>44838</v>
      </c>
      <c r="E11" s="83" t="str">
        <f t="shared" si="2"/>
        <v/>
      </c>
      <c r="F11" s="84"/>
      <c r="G11" s="72"/>
      <c r="H11" s="73"/>
      <c r="I11" s="77"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v>
      </c>
      <c r="M11" s="80"/>
    </row>
    <row r="12" spans="1:13" ht="15">
      <c r="A12" s="66"/>
      <c r="B12" s="112" t="str">
        <f t="shared" si="0"/>
        <v/>
      </c>
      <c r="C12" s="81" t="str">
        <f t="shared" si="1"/>
        <v>M</v>
      </c>
      <c r="D12" s="82">
        <f t="shared" si="3"/>
        <v>44839</v>
      </c>
      <c r="E12" s="83" t="str">
        <f t="shared" si="2"/>
        <v/>
      </c>
      <c r="F12" s="84"/>
      <c r="G12" s="72"/>
      <c r="H12" s="73"/>
      <c r="I12" s="77"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v>
      </c>
      <c r="M12" s="80"/>
    </row>
    <row r="13" spans="1:13" ht="15">
      <c r="A13" s="66"/>
      <c r="B13" s="112" t="str">
        <f t="shared" si="0"/>
        <v/>
      </c>
      <c r="C13" s="81" t="str">
        <f t="shared" si="1"/>
        <v>J</v>
      </c>
      <c r="D13" s="82">
        <f t="shared" si="3"/>
        <v>44840</v>
      </c>
      <c r="E13" s="83">
        <f t="shared" si="2"/>
        <v>40</v>
      </c>
      <c r="F13" s="84" t="s">
        <v>55</v>
      </c>
      <c r="G13" s="72" t="s">
        <v>57</v>
      </c>
      <c r="H13" s="73"/>
      <c r="I13" s="77">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v>
      </c>
      <c r="M13" s="80"/>
    </row>
    <row r="14" spans="1:13" ht="15">
      <c r="A14" s="66"/>
      <c r="B14" s="112" t="str">
        <f t="shared" si="0"/>
        <v/>
      </c>
      <c r="C14" s="81" t="str">
        <f t="shared" si="1"/>
        <v>V</v>
      </c>
      <c r="D14" s="82">
        <f t="shared" si="3"/>
        <v>44841</v>
      </c>
      <c r="E14" s="83" t="str">
        <f t="shared" si="2"/>
        <v/>
      </c>
      <c r="F14" s="84"/>
      <c r="G14" s="72"/>
      <c r="H14" s="73"/>
      <c r="I14" s="77" t="str">
        <f>IFERROR(IF(F14="","",IF(VLOOKUP(F14,DATA!$H$3:$J$26,2,FALSE)&lt;VLOOKUP(G14,DATA!$H$3:$J$26,2,FALSE),VLOOKUP(G14,DATA!$H$3:$J$26,2,FALSE),VLOOKUP(F14,DATA!$H$3:$J$26,2,FALSE))),0)</f>
        <v/>
      </c>
      <c r="J14" s="78" t="str">
        <f>IFERROR(IF(G14="","",IF(VLOOKUP(G14,DATA!$H$3:$J$26,3,FALSE)&gt;VLOOKUP(F14,DATA!$H$3:$J$26,3,FALSE),VLOOKUP(F14,DATA!$H$3:$J$26,3,FALSE),VLOOKUP(G14,DATA!$H$3:$J$26,3,FALSE))+H14),0)</f>
        <v/>
      </c>
      <c r="K14" s="78">
        <f>IFERROR((MIN(ABS(VLOOKUP(F14,DATA!$H$3:$J$26,3,FALSE)-VLOOKUP(G14,DATA!$H$3:$J$26,2,FALSE)),ABS(VLOOKUP(G14,DATA!$H$3:$J$26,3,FALSE)-VLOOKUP(F14,DATA!$H$3:$J$26,2,FALSE))))+H14,0)</f>
        <v>0</v>
      </c>
      <c r="L14" s="79">
        <f t="shared" si="4"/>
        <v>0</v>
      </c>
      <c r="M14" s="80"/>
    </row>
    <row r="15" spans="1:13" ht="15">
      <c r="A15" s="66"/>
      <c r="B15" s="112" t="str">
        <f t="shared" si="0"/>
        <v/>
      </c>
      <c r="C15" s="81" t="str">
        <f t="shared" si="1"/>
        <v>S</v>
      </c>
      <c r="D15" s="82">
        <f t="shared" si="3"/>
        <v>44842</v>
      </c>
      <c r="E15" s="83" t="str">
        <f t="shared" si="2"/>
        <v/>
      </c>
      <c r="F15" s="84"/>
      <c r="G15" s="72"/>
      <c r="H15" s="73"/>
      <c r="I15" s="77" t="str">
        <f>IFERROR(IF(F15="","",IF(VLOOKUP(F15,DATA!$H$3:$J$26,2,FALSE)&lt;VLOOKUP(G15,DATA!$H$3:$J$26,2,FALSE),VLOOKUP(G15,DATA!$H$3:$J$26,2,FALSE),VLOOKUP(F15,DATA!$H$3:$J$26,2,FALSE))),0)</f>
        <v/>
      </c>
      <c r="J15" s="78" t="str">
        <f>IFERROR(IF(G15="","",IF(VLOOKUP(G15,DATA!$H$3:$J$26,3,FALSE)&gt;VLOOKUP(F15,DATA!$H$3:$J$26,3,FALSE),VLOOKUP(F15,DATA!$H$3:$J$26,3,FALSE),VLOOKUP(G15,DATA!$H$3:$J$26,3,FALSE))+H15),0)</f>
        <v/>
      </c>
      <c r="K15" s="78">
        <f>IFERROR((MIN(ABS(VLOOKUP(F15,DATA!$H$3:$J$26,3,FALSE)-VLOOKUP(G15,DATA!$H$3:$J$26,2,FALSE)),ABS(VLOOKUP(G15,DATA!$H$3:$J$26,3,FALSE)-VLOOKUP(F15,DATA!$H$3:$J$26,2,FALSE))))+H15,0)</f>
        <v>0</v>
      </c>
      <c r="L15" s="79">
        <f t="shared" si="4"/>
        <v>0</v>
      </c>
      <c r="M15" s="80"/>
    </row>
    <row r="16" spans="1:13" ht="15">
      <c r="A16" s="66"/>
      <c r="B16" s="112" t="str">
        <f t="shared" si="0"/>
        <v/>
      </c>
      <c r="C16" s="81" t="str">
        <f t="shared" si="1"/>
        <v>D</v>
      </c>
      <c r="D16" s="82">
        <f t="shared" si="3"/>
        <v>44843</v>
      </c>
      <c r="E16" s="83" t="str">
        <f t="shared" si="2"/>
        <v/>
      </c>
      <c r="F16" s="84"/>
      <c r="G16" s="72"/>
      <c r="H16" s="73"/>
      <c r="I16" s="77" t="str">
        <f>IFERROR(IF(F16="","",IF(VLOOKUP(F16,DATA!$H$3:$J$26,2,FALSE)&lt;VLOOKUP(G16,DATA!$H$3:$J$26,2,FALSE),VLOOKUP(G16,DATA!$H$3:$J$26,2,FALSE),VLOOKUP(F16,DATA!$H$3:$J$26,2,FALSE))),0)</f>
        <v/>
      </c>
      <c r="J16" s="78" t="str">
        <f>IFERROR(IF(G16="","",IF(VLOOKUP(G16,DATA!$H$3:$J$26,3,FALSE)&gt;VLOOKUP(F16,DATA!$H$3:$J$26,3,FALSE),VLOOKUP(F16,DATA!$H$3:$J$26,3,FALSE),VLOOKUP(G16,DATA!$H$3:$J$26,3,FALSE))+H16),0)</f>
        <v/>
      </c>
      <c r="K16" s="78">
        <f>IFERROR((MIN(ABS(VLOOKUP(F16,DATA!$H$3:$J$26,3,FALSE)-VLOOKUP(G16,DATA!$H$3:$J$26,2,FALSE)),ABS(VLOOKUP(G16,DATA!$H$3:$J$26,3,FALSE)-VLOOKUP(F16,DATA!$H$3:$J$26,2,FALSE))))+H16,0)</f>
        <v>0</v>
      </c>
      <c r="L16" s="79">
        <f t="shared" si="4"/>
        <v>0.18402777777777779</v>
      </c>
      <c r="M16" s="80"/>
    </row>
    <row r="17" spans="1:13" ht="15">
      <c r="A17" s="66"/>
      <c r="B17" s="112" t="str">
        <f t="shared" si="0"/>
        <v/>
      </c>
      <c r="C17" s="81" t="str">
        <f t="shared" si="1"/>
        <v>L</v>
      </c>
      <c r="D17" s="82">
        <f t="shared" si="3"/>
        <v>44844</v>
      </c>
      <c r="E17" s="83" t="str">
        <f t="shared" si="2"/>
        <v/>
      </c>
      <c r="F17" s="84"/>
      <c r="G17" s="72"/>
      <c r="H17" s="73"/>
      <c r="I17" s="77" t="str">
        <f>IFERROR(IF(F17="","",IF(VLOOKUP(F17,DATA!$H$3:$J$26,2,FALSE)&lt;VLOOKUP(G17,DATA!$H$3:$J$26,2,FALSE),VLOOKUP(G17,DATA!$H$3:$J$26,2,FALSE),VLOOKUP(F17,DATA!$H$3:$J$26,2,FALSE))),0)</f>
        <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v>
      </c>
      <c r="M17" s="80"/>
    </row>
    <row r="18" spans="1:13" ht="15">
      <c r="A18" s="66"/>
      <c r="B18" s="112" t="str">
        <f t="shared" si="0"/>
        <v/>
      </c>
      <c r="C18" s="81" t="str">
        <f t="shared" si="1"/>
        <v>M</v>
      </c>
      <c r="D18" s="82">
        <f t="shared" si="3"/>
        <v>44845</v>
      </c>
      <c r="E18" s="83" t="str">
        <f t="shared" si="2"/>
        <v/>
      </c>
      <c r="F18" s="84"/>
      <c r="G18" s="72"/>
      <c r="H18" s="73"/>
      <c r="I18" s="77"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v>
      </c>
      <c r="M18" s="80"/>
    </row>
    <row r="19" spans="1:13" ht="15">
      <c r="A19" s="66"/>
      <c r="B19" s="112" t="str">
        <f t="shared" si="0"/>
        <v/>
      </c>
      <c r="C19" s="81" t="str">
        <f t="shared" si="1"/>
        <v>M</v>
      </c>
      <c r="D19" s="82">
        <f t="shared" si="3"/>
        <v>44846</v>
      </c>
      <c r="E19" s="83" t="str">
        <f t="shared" si="2"/>
        <v/>
      </c>
      <c r="F19" s="84"/>
      <c r="G19" s="72"/>
      <c r="H19" s="73"/>
      <c r="I19" s="77"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v>
      </c>
      <c r="M19" s="80"/>
    </row>
    <row r="20" spans="1:13" ht="15">
      <c r="A20" s="66"/>
      <c r="B20" s="112" t="str">
        <f t="shared" si="0"/>
        <v/>
      </c>
      <c r="C20" s="81" t="str">
        <f t="shared" si="1"/>
        <v>J</v>
      </c>
      <c r="D20" s="82">
        <f t="shared" si="3"/>
        <v>44847</v>
      </c>
      <c r="E20" s="83">
        <f t="shared" si="2"/>
        <v>41</v>
      </c>
      <c r="F20" s="84"/>
      <c r="G20" s="72"/>
      <c r="H20" s="73"/>
      <c r="I20" s="77"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80"/>
    </row>
    <row r="21" spans="1:13" ht="15">
      <c r="A21" s="66"/>
      <c r="B21" s="112" t="str">
        <f t="shared" si="0"/>
        <v/>
      </c>
      <c r="C21" s="81" t="str">
        <f t="shared" si="1"/>
        <v>V</v>
      </c>
      <c r="D21" s="82">
        <f t="shared" si="3"/>
        <v>44848</v>
      </c>
      <c r="E21" s="83" t="str">
        <f t="shared" si="2"/>
        <v/>
      </c>
      <c r="F21" s="84"/>
      <c r="G21" s="72"/>
      <c r="H21" s="73"/>
      <c r="I21" s="77"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80"/>
    </row>
    <row r="22" spans="1:13" ht="15">
      <c r="A22" s="66"/>
      <c r="B22" s="112" t="str">
        <f t="shared" si="0"/>
        <v/>
      </c>
      <c r="C22" s="81" t="str">
        <f t="shared" si="1"/>
        <v>S</v>
      </c>
      <c r="D22" s="82">
        <f t="shared" si="3"/>
        <v>44849</v>
      </c>
      <c r="E22" s="83" t="str">
        <f t="shared" si="2"/>
        <v/>
      </c>
      <c r="F22" s="84"/>
      <c r="G22" s="72"/>
      <c r="H22" s="73"/>
      <c r="I22" s="77" t="str">
        <f>IFERROR(IF(F22="","",IF(VLOOKUP(F22,DATA!$H$3:$J$26,2,FALSE)&lt;VLOOKUP(G22,DATA!$H$3:$J$26,2,FALSE),VLOOKUP(G22,DATA!$H$3:$J$26,2,FALSE),VLOOKUP(F22,DATA!$H$3:$J$26,2,FALSE))),0)</f>
        <v/>
      </c>
      <c r="J22" s="78" t="str">
        <f>IFERROR(IF(G22="","",IF(VLOOKUP(G22,DATA!$H$3:$J$26,3,FALSE)&gt;VLOOKUP(F22,DATA!$H$3:$J$26,3,FALSE),VLOOKUP(F22,DATA!$H$3:$J$26,3,FALSE),VLOOKUP(G22,DATA!$H$3:$J$26,3,FALSE))+H22),0)</f>
        <v/>
      </c>
      <c r="K22" s="78">
        <f>IFERROR((MIN(ABS(VLOOKUP(F22,DATA!$H$3:$J$26,3,FALSE)-VLOOKUP(G22,DATA!$H$3:$J$26,2,FALSE)),ABS(VLOOKUP(G22,DATA!$H$3:$J$26,3,FALSE)-VLOOKUP(F22,DATA!$H$3:$J$26,2,FALSE))))+H22,0)</f>
        <v>0</v>
      </c>
      <c r="L22" s="79">
        <f t="shared" si="4"/>
        <v>0</v>
      </c>
      <c r="M22" s="80"/>
    </row>
    <row r="23" spans="1:13" ht="15">
      <c r="A23" s="66"/>
      <c r="B23" s="112" t="str">
        <f t="shared" si="0"/>
        <v/>
      </c>
      <c r="C23" s="81" t="str">
        <f t="shared" si="1"/>
        <v>D</v>
      </c>
      <c r="D23" s="82">
        <f t="shared" si="3"/>
        <v>44850</v>
      </c>
      <c r="E23" s="83" t="str">
        <f t="shared" si="2"/>
        <v/>
      </c>
      <c r="F23" s="84"/>
      <c r="G23" s="72"/>
      <c r="H23" s="73"/>
      <c r="I23" s="77"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80"/>
    </row>
    <row r="24" spans="1:13" ht="15">
      <c r="A24" s="66"/>
      <c r="B24" s="112" t="str">
        <f t="shared" si="0"/>
        <v/>
      </c>
      <c r="C24" s="81" t="str">
        <f t="shared" si="1"/>
        <v>L</v>
      </c>
      <c r="D24" s="82">
        <f t="shared" si="3"/>
        <v>44851</v>
      </c>
      <c r="E24" s="83" t="str">
        <f t="shared" si="2"/>
        <v/>
      </c>
      <c r="F24" s="84"/>
      <c r="G24" s="72"/>
      <c r="H24" s="73"/>
      <c r="I24" s="77"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80"/>
    </row>
    <row r="25" spans="1:13" ht="15">
      <c r="A25" s="66"/>
      <c r="B25" s="112" t="str">
        <f t="shared" si="0"/>
        <v/>
      </c>
      <c r="C25" s="81" t="str">
        <f t="shared" si="1"/>
        <v>M</v>
      </c>
      <c r="D25" s="82">
        <f t="shared" si="3"/>
        <v>44852</v>
      </c>
      <c r="E25" s="83" t="str">
        <f t="shared" si="2"/>
        <v/>
      </c>
      <c r="F25" s="84"/>
      <c r="G25" s="72"/>
      <c r="H25" s="73"/>
      <c r="I25" s="77"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80"/>
    </row>
    <row r="26" spans="1:13" ht="15">
      <c r="A26" s="66"/>
      <c r="B26" s="112" t="str">
        <f t="shared" si="0"/>
        <v/>
      </c>
      <c r="C26" s="81" t="str">
        <f t="shared" si="1"/>
        <v>M</v>
      </c>
      <c r="D26" s="82">
        <f t="shared" si="3"/>
        <v>44853</v>
      </c>
      <c r="E26" s="83" t="str">
        <f t="shared" si="2"/>
        <v/>
      </c>
      <c r="F26" s="84"/>
      <c r="G26" s="72"/>
      <c r="H26" s="73"/>
      <c r="I26" s="77"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80"/>
    </row>
    <row r="27" spans="1:13" ht="15">
      <c r="A27" s="66"/>
      <c r="B27" s="112" t="str">
        <f t="shared" si="0"/>
        <v/>
      </c>
      <c r="C27" s="81" t="str">
        <f t="shared" si="1"/>
        <v>J</v>
      </c>
      <c r="D27" s="82">
        <f t="shared" si="3"/>
        <v>44854</v>
      </c>
      <c r="E27" s="83">
        <f t="shared" si="2"/>
        <v>42</v>
      </c>
      <c r="F27" s="84"/>
      <c r="G27" s="72"/>
      <c r="H27" s="73"/>
      <c r="I27" s="77"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80"/>
    </row>
    <row r="28" spans="1:13" ht="15">
      <c r="A28" s="66"/>
      <c r="B28" s="112" t="str">
        <f t="shared" si="0"/>
        <v/>
      </c>
      <c r="C28" s="81" t="str">
        <f t="shared" si="1"/>
        <v>V</v>
      </c>
      <c r="D28" s="82">
        <f t="shared" si="3"/>
        <v>44855</v>
      </c>
      <c r="E28" s="83" t="str">
        <f t="shared" si="2"/>
        <v/>
      </c>
      <c r="F28" s="84"/>
      <c r="G28" s="72"/>
      <c r="H28" s="73"/>
      <c r="I28" s="77"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v>
      </c>
      <c r="M28" s="80"/>
    </row>
    <row r="29" spans="1:13" ht="15">
      <c r="A29" s="66"/>
      <c r="B29" s="112" t="str">
        <f t="shared" si="0"/>
        <v/>
      </c>
      <c r="C29" s="81" t="str">
        <f t="shared" si="1"/>
        <v>S</v>
      </c>
      <c r="D29" s="82">
        <f t="shared" si="3"/>
        <v>44856</v>
      </c>
      <c r="E29" s="83" t="str">
        <f t="shared" si="2"/>
        <v/>
      </c>
      <c r="F29" s="84"/>
      <c r="G29" s="72"/>
      <c r="H29" s="73"/>
      <c r="I29" s="77"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80"/>
    </row>
    <row r="30" spans="1:13" ht="15">
      <c r="A30" s="66"/>
      <c r="B30" s="112" t="str">
        <f t="shared" si="0"/>
        <v/>
      </c>
      <c r="C30" s="81" t="str">
        <f t="shared" si="1"/>
        <v>D</v>
      </c>
      <c r="D30" s="82">
        <f t="shared" si="3"/>
        <v>44857</v>
      </c>
      <c r="E30" s="83" t="str">
        <f t="shared" si="2"/>
        <v/>
      </c>
      <c r="F30" s="84"/>
      <c r="G30" s="72"/>
      <c r="H30" s="73"/>
      <c r="I30" s="77" t="str">
        <f>IFERROR(IF(F30="","",IF(VLOOKUP(F30,DATA!$H$3:$J$26,2,FALSE)&lt;VLOOKUP(G30,DATA!$H$3:$J$26,2,FALSE),VLOOKUP(G30,DATA!$H$3:$J$26,2,FALSE),VLOOKUP(F30,DATA!$H$3:$J$26,2,FALSE))),0)</f>
        <v/>
      </c>
      <c r="J30" s="78" t="str">
        <f>IFERROR(IF(G30="","",IF(VLOOKUP(G30,DATA!$H$3:$J$26,3,FALSE)&gt;VLOOKUP(F30,DATA!$H$3:$J$26,3,FALSE),VLOOKUP(F30,DATA!$H$3:$J$26,3,FALSE),VLOOKUP(G30,DATA!$H$3:$J$26,3,FALSE))+H30),0)</f>
        <v/>
      </c>
      <c r="K30" s="78">
        <f>IFERROR((MIN(ABS(VLOOKUP(F30,DATA!$H$3:$J$26,3,FALSE)-VLOOKUP(G30,DATA!$H$3:$J$26,2,FALSE)),ABS(VLOOKUP(G30,DATA!$H$3:$J$26,3,FALSE)-VLOOKUP(F30,DATA!$H$3:$J$26,2,FALSE))))+H30,0)</f>
        <v>0</v>
      </c>
      <c r="L30" s="79">
        <f t="shared" si="4"/>
        <v>0</v>
      </c>
      <c r="M30" s="80"/>
    </row>
    <row r="31" spans="1:13" ht="15">
      <c r="A31" s="66"/>
      <c r="B31" s="112" t="str">
        <f t="shared" si="0"/>
        <v/>
      </c>
      <c r="C31" s="81" t="str">
        <f t="shared" si="1"/>
        <v>L</v>
      </c>
      <c r="D31" s="82">
        <f t="shared" si="3"/>
        <v>44858</v>
      </c>
      <c r="E31" s="83" t="str">
        <f t="shared" si="2"/>
        <v/>
      </c>
      <c r="F31" s="84"/>
      <c r="G31" s="72"/>
      <c r="H31" s="73"/>
      <c r="I31" s="77" t="str">
        <f>IFERROR(IF(F31="","",IF(VLOOKUP(F31,DATA!$H$3:$J$26,2,FALSE)&lt;VLOOKUP(G31,DATA!$H$3:$J$26,2,FALSE),VLOOKUP(G31,DATA!$H$3:$J$26,2,FALSE),VLOOKUP(F31,DATA!$H$3:$J$26,2,FALSE))),0)</f>
        <v/>
      </c>
      <c r="J31" s="78" t="str">
        <f>IFERROR(IF(G31="","",IF(VLOOKUP(G31,DATA!$H$3:$J$26,3,FALSE)&gt;VLOOKUP(F31,DATA!$H$3:$J$26,3,FALSE),VLOOKUP(F31,DATA!$H$3:$J$26,3,FALSE),VLOOKUP(G31,DATA!$H$3:$J$26,3,FALSE))+H31),0)</f>
        <v/>
      </c>
      <c r="K31" s="78">
        <f>IFERROR((MIN(ABS(VLOOKUP(F31,DATA!$H$3:$J$26,3,FALSE)-VLOOKUP(G31,DATA!$H$3:$J$26,2,FALSE)),ABS(VLOOKUP(G31,DATA!$H$3:$J$26,3,FALSE)-VLOOKUP(F31,DATA!$H$3:$J$26,2,FALSE))))+H31,0)</f>
        <v>0</v>
      </c>
      <c r="L31" s="79">
        <f t="shared" si="4"/>
        <v>0</v>
      </c>
      <c r="M31" s="80"/>
    </row>
    <row r="32" spans="1:13" ht="15.75" thickBot="1">
      <c r="A32" s="66"/>
      <c r="B32" s="113" t="str">
        <f t="shared" si="0"/>
        <v/>
      </c>
      <c r="C32" s="99" t="str">
        <f t="shared" si="1"/>
        <v>M</v>
      </c>
      <c r="D32" s="100">
        <f t="shared" si="3"/>
        <v>44859</v>
      </c>
      <c r="E32" s="101" t="str">
        <f t="shared" si="2"/>
        <v/>
      </c>
      <c r="F32" s="102"/>
      <c r="G32" s="103"/>
      <c r="H32" s="104"/>
      <c r="I32" s="105" t="str">
        <f>IFERROR(IF(F32="","",IF(VLOOKUP(F32,DATA!$H$3:$J$26,2,FALSE)&lt;VLOOKUP(G32,DATA!$H$3:$J$26,2,FALSE),VLOOKUP(G32,DATA!$H$3:$J$26,2,FALSE),VLOOKUP(F32,DATA!$H$3:$J$26,2,FALSE))),0)</f>
        <v/>
      </c>
      <c r="J32" s="106" t="str">
        <f>IFERROR(IF(G32="","",IF(VLOOKUP(G32,DATA!$H$3:$J$26,3,FALSE)&gt;VLOOKUP(F32,DATA!$H$3:$J$26,3,FALSE),VLOOKUP(F32,DATA!$H$3:$J$26,3,FALSE),VLOOKUP(G32,DATA!$H$3:$J$26,3,FALSE))+H32),0)</f>
        <v/>
      </c>
      <c r="K32" s="106">
        <f>IFERROR((MIN(ABS(VLOOKUP(F32,DATA!$H$3:$J$26,3,FALSE)-VLOOKUP(G32,DATA!$H$3:$J$26,2,FALSE)),ABS(VLOOKUP(G32,DATA!$H$3:$J$26,3,FALSE)-VLOOKUP(F32,DATA!$H$3:$J$26,2,FALSE))))+H32,0)</f>
        <v>0</v>
      </c>
      <c r="L32" s="107">
        <f>IF(COUNTIF(C32,"D"),SUM(K26:K32),0)</f>
        <v>0</v>
      </c>
      <c r="M32" s="108"/>
    </row>
    <row r="33" spans="1:13">
      <c r="A33" s="66"/>
      <c r="B33" s="66"/>
      <c r="C33" s="66"/>
      <c r="D33" s="66"/>
      <c r="E33" s="66"/>
      <c r="F33" s="66"/>
      <c r="G33" s="66"/>
      <c r="H33" s="66"/>
      <c r="I33" s="66"/>
      <c r="J33" s="66"/>
      <c r="K33" s="66"/>
      <c r="L33" s="66"/>
      <c r="M33" s="66"/>
    </row>
    <row r="34" spans="1:13" ht="15">
      <c r="B34" s="66"/>
      <c r="C34" s="66"/>
      <c r="D34" s="66"/>
      <c r="E34" s="66"/>
      <c r="F34" s="66"/>
      <c r="G34" s="66"/>
      <c r="H34" s="66"/>
      <c r="I34" s="66"/>
      <c r="J34" s="114" t="s">
        <v>64</v>
      </c>
      <c r="K34" s="115">
        <f>SUM(K2:K32)</f>
        <v>1.3159722222222223</v>
      </c>
      <c r="L34" s="66"/>
      <c r="M34" s="66"/>
    </row>
    <row r="35" spans="1:13" ht="15">
      <c r="J35" s="116" t="s">
        <v>65</v>
      </c>
      <c r="K35" s="121">
        <f>COUNTIF(K2:K32,"&gt;"&amp;0)</f>
        <v>6</v>
      </c>
    </row>
  </sheetData>
  <conditionalFormatting sqref="C3:M32">
    <cfRule type="expression" dxfId="7" priority="1">
      <formula>WEEKDAY($D3,2)&gt;6</formula>
    </cfRule>
    <cfRule type="expression" dxfId="6" priority="2">
      <formula>WEEKDAY($D3,2)&gt;5</formula>
    </cfRule>
  </conditionalFormatting>
  <pageMargins left="0.7" right="0.7" top="0.75" bottom="0.75" header="0.3" footer="0.3"/>
  <pageSetup paperSize="9" scale="5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showZeros="0" zoomScaleNormal="100" workbookViewId="0">
      <selection activeCell="L8" sqref="L8"/>
    </sheetView>
  </sheetViews>
  <sheetFormatPr baseColWidth="10" defaultRowHeight="12.75"/>
  <cols>
    <col min="1" max="1" width="3.42578125" style="1" customWidth="1"/>
    <col min="2" max="2" width="13" style="1" customWidth="1"/>
    <col min="3" max="3" width="2.85546875" style="1" customWidth="1"/>
    <col min="4" max="4" width="3.42578125" style="1" customWidth="1"/>
    <col min="5" max="5" width="3.28515625" style="1" customWidth="1"/>
    <col min="6" max="6" width="5.7109375" style="1" customWidth="1"/>
    <col min="7" max="7" width="6.85546875" style="1" customWidth="1"/>
    <col min="8" max="8" width="7.85546875" style="1" customWidth="1"/>
    <col min="9" max="9" width="9.85546875" style="1" customWidth="1"/>
    <col min="10" max="10" width="10.7109375" style="1" customWidth="1"/>
    <col min="11" max="11" width="10.85546875" style="1" customWidth="1"/>
    <col min="12" max="12" width="9.28515625" style="1" customWidth="1"/>
    <col min="13" max="13" width="69.42578125" style="1" customWidth="1"/>
    <col min="14" max="16384" width="11.42578125" style="1"/>
  </cols>
  <sheetData>
    <row r="1" spans="1:13" ht="13.5" thickBot="1"/>
    <row r="2" spans="1:13" ht="50.25" customHeight="1" thickBot="1">
      <c r="A2" s="66"/>
      <c r="B2" s="67"/>
      <c r="C2" s="62"/>
      <c r="D2" s="62"/>
      <c r="E2" s="68"/>
      <c r="F2" s="70" t="s">
        <v>1</v>
      </c>
      <c r="G2" s="63" t="s">
        <v>0</v>
      </c>
      <c r="H2" s="69" t="s">
        <v>59</v>
      </c>
      <c r="I2" s="64" t="s">
        <v>60</v>
      </c>
      <c r="J2" s="64" t="s">
        <v>61</v>
      </c>
      <c r="K2" s="64" t="s">
        <v>62</v>
      </c>
      <c r="L2" s="64" t="s">
        <v>63</v>
      </c>
      <c r="M2" s="65" t="s">
        <v>54</v>
      </c>
    </row>
    <row r="3" spans="1:13" ht="15">
      <c r="A3" s="66"/>
      <c r="B3" s="112" t="str">
        <f t="shared" ref="B3:B33" si="0">IFERROR(CHOOSE(DAY(D3),UPPER(TEXT(D3,"mmmm")),YEAR(D3)),"")</f>
        <v/>
      </c>
      <c r="C3" s="74" t="str">
        <f t="shared" ref="C3:C33" si="1">IF(D3="","",UPPER(LEFT(TEXT(D3,"jjj"),1)))</f>
        <v>M</v>
      </c>
      <c r="D3" s="75">
        <f>DATE(DATA!$C$5,11,-5)</f>
        <v>44860</v>
      </c>
      <c r="E3" s="76" t="str">
        <f t="shared" ref="E3:E33" si="2">IF(D3="","",IF(WEEKDAY(D3,1)=5,INT((D3-DATE(YEAR(D3),1,1))/7+1),""))</f>
        <v/>
      </c>
      <c r="F3" s="71" t="s">
        <v>52</v>
      </c>
      <c r="G3" s="72" t="s">
        <v>53</v>
      </c>
      <c r="H3" s="73">
        <v>0.10416666666666667</v>
      </c>
      <c r="I3" s="95">
        <f>IFERROR(IF(F3="","",IF(VLOOKUP(F3,DATA!$H$3:$J$26,2,FALSE)&lt;VLOOKUP(G3,DATA!$H$3:$J$26,2,FALSE),VLOOKUP(G3,DATA!$H$3:$J$26,2,FALSE),VLOOKUP(F3,DATA!$H$3:$J$26,2,FALSE))),0)</f>
        <v>0.5</v>
      </c>
      <c r="J3" s="96">
        <f>IFERROR(IF(G3="","",IF(VLOOKUP(G3,DATA!$H$3:$J$26,3,FALSE)&gt;VLOOKUP(F3,DATA!$H$3:$J$26,3,FALSE),VLOOKUP(F3,DATA!$H$3:$J$26,3,FALSE),VLOOKUP(G3,DATA!$H$3:$J$26,3,FALSE))+H3),0)</f>
        <v>0.77083333333333326</v>
      </c>
      <c r="K3" s="96">
        <f>IFERROR((MIN(ABS(VLOOKUP(F3,DATA!$H$3:$J$26,3,FALSE)-VLOOKUP(G3,DATA!$H$3:$J$26,2,FALSE)),ABS(VLOOKUP(G3,DATA!$H$3:$J$26,3,FALSE)-VLOOKUP(F3,DATA!$H$3:$J$26,2,FALSE))))+H3,0)</f>
        <v>0.27083333333333331</v>
      </c>
      <c r="L3" s="97">
        <f>IF(COUNTIF(C3,"D"),SUM(K3:K3,oct!K27:K32),0)</f>
        <v>0</v>
      </c>
      <c r="M3" s="80" t="s">
        <v>56</v>
      </c>
    </row>
    <row r="4" spans="1:13" ht="15">
      <c r="A4" s="66"/>
      <c r="B4" s="112" t="str">
        <f t="shared" si="0"/>
        <v/>
      </c>
      <c r="C4" s="74" t="str">
        <f t="shared" si="1"/>
        <v>J</v>
      </c>
      <c r="D4" s="75">
        <f t="shared" ref="D4:D33" si="3">D3+1</f>
        <v>44861</v>
      </c>
      <c r="E4" s="76">
        <f t="shared" si="2"/>
        <v>43</v>
      </c>
      <c r="F4" s="71" t="s">
        <v>55</v>
      </c>
      <c r="G4" s="72" t="s">
        <v>55</v>
      </c>
      <c r="H4" s="73"/>
      <c r="I4" s="77">
        <f>IFERROR(IF(F4="","",IF(VLOOKUP(F4,DATA!$H$3:$J$26,2,FALSE)&lt;VLOOKUP(G4,DATA!$H$3:$J$26,2,FALSE),VLOOKUP(G4,DATA!$H$3:$J$26,2,FALSE),VLOOKUP(F4,DATA!$H$3:$J$26,2,FALSE))),0)</f>
        <v>0.2951388888888889</v>
      </c>
      <c r="J4" s="78">
        <f>IFERROR(IF(G4="","",IF(VLOOKUP(G4,DATA!$H$3:$J$26,3,FALSE)&gt;VLOOKUP(F4,DATA!$H$3:$J$26,3,FALSE),VLOOKUP(F4,DATA!$H$3:$J$26,3,FALSE),VLOOKUP(G4,DATA!$H$3:$J$26,3,FALSE))+H4),0)</f>
        <v>0.6875</v>
      </c>
      <c r="K4" s="78">
        <f>IFERROR((MIN(ABS(VLOOKUP(F4,DATA!$H$3:$J$26,3,FALSE)-VLOOKUP(G4,DATA!$H$3:$J$26,2,FALSE)),ABS(VLOOKUP(G4,DATA!$H$3:$J$26,3,FALSE)-VLOOKUP(F4,DATA!$H$3:$J$26,2,FALSE))))+H4,0)</f>
        <v>0.3923611111111111</v>
      </c>
      <c r="L4" s="79">
        <f>IF(COUNTIF(C4,"D"),SUM(K3:K4,oct!K28:K32),0)</f>
        <v>0</v>
      </c>
      <c r="M4" s="80"/>
    </row>
    <row r="5" spans="1:13" ht="15">
      <c r="A5" s="66"/>
      <c r="B5" s="112" t="str">
        <f t="shared" si="0"/>
        <v/>
      </c>
      <c r="C5" s="74" t="str">
        <f t="shared" si="1"/>
        <v>V</v>
      </c>
      <c r="D5" s="75">
        <f t="shared" si="3"/>
        <v>44862</v>
      </c>
      <c r="E5" s="76" t="str">
        <f t="shared" si="2"/>
        <v/>
      </c>
      <c r="F5" s="71" t="s">
        <v>57</v>
      </c>
      <c r="G5" s="72" t="s">
        <v>55</v>
      </c>
      <c r="H5" s="73"/>
      <c r="I5" s="77">
        <f>IFERROR(IF(F5="","",IF(VLOOKUP(F5,DATA!$H$3:$J$26,2,FALSE)&lt;VLOOKUP(G5,DATA!$H$3:$J$26,2,FALSE),VLOOKUP(G5,DATA!$H$3:$J$26,2,FALSE),VLOOKUP(F5,DATA!$H$3:$J$26,2,FALSE))),0)</f>
        <v>0.50347222222222221</v>
      </c>
      <c r="J5" s="78">
        <f>IFERROR(IF(G5="","",IF(VLOOKUP(G5,DATA!$H$3:$J$26,3,FALSE)&gt;VLOOKUP(F5,DATA!$H$3:$J$26,3,FALSE),VLOOKUP(F5,DATA!$H$3:$J$26,3,FALSE),VLOOKUP(G5,DATA!$H$3:$J$26,3,FALSE))+H5),0)</f>
        <v>0.6875</v>
      </c>
      <c r="K5" s="78">
        <f>IFERROR((MIN(ABS(VLOOKUP(F5,DATA!$H$3:$J$26,3,FALSE)-VLOOKUP(G5,DATA!$H$3:$J$26,2,FALSE)),ABS(VLOOKUP(G5,DATA!$H$3:$J$26,3,FALSE)-VLOOKUP(F5,DATA!$H$3:$J$26,2,FALSE))))+H5,0)</f>
        <v>0.18402777777777779</v>
      </c>
      <c r="L5" s="79">
        <f>IF(COUNTIF(C5,"D"),SUM(K3:K5,oct!K29:K32),0)</f>
        <v>0</v>
      </c>
      <c r="M5" s="80"/>
    </row>
    <row r="6" spans="1:13" ht="15">
      <c r="A6" s="66"/>
      <c r="B6" s="112" t="str">
        <f t="shared" si="0"/>
        <v/>
      </c>
      <c r="C6" s="74" t="str">
        <f t="shared" si="1"/>
        <v>S</v>
      </c>
      <c r="D6" s="75">
        <f t="shared" si="3"/>
        <v>44863</v>
      </c>
      <c r="E6" s="76" t="str">
        <f t="shared" si="2"/>
        <v/>
      </c>
      <c r="F6" s="71" t="s">
        <v>57</v>
      </c>
      <c r="G6" s="72" t="s">
        <v>58</v>
      </c>
      <c r="H6" s="73"/>
      <c r="I6" s="77">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IF(COUNTIF(C6,"D"),SUM(K3:K6,oct!K30:K32),0)</f>
        <v>0</v>
      </c>
      <c r="M6" s="80"/>
    </row>
    <row r="7" spans="1:13" ht="15">
      <c r="A7" s="66"/>
      <c r="B7" s="112" t="str">
        <f t="shared" si="0"/>
        <v/>
      </c>
      <c r="C7" s="74" t="str">
        <f t="shared" si="1"/>
        <v>D</v>
      </c>
      <c r="D7" s="75">
        <f t="shared" si="3"/>
        <v>44864</v>
      </c>
      <c r="E7" s="76" t="str">
        <f t="shared" si="2"/>
        <v/>
      </c>
      <c r="F7" s="71" t="s">
        <v>58</v>
      </c>
      <c r="G7" s="72" t="s">
        <v>57</v>
      </c>
      <c r="H7" s="73"/>
      <c r="I7" s="77">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IF(COUNTIF(C7,"D"),SUM(K3:K7,oct!K31:K32),0)</f>
        <v>1.1319444444444446</v>
      </c>
      <c r="M7" s="80"/>
    </row>
    <row r="8" spans="1:13" ht="15">
      <c r="A8" s="66"/>
      <c r="B8" s="112" t="str">
        <f t="shared" si="0"/>
        <v/>
      </c>
      <c r="C8" s="81" t="str">
        <f t="shared" si="1"/>
        <v>L</v>
      </c>
      <c r="D8" s="82">
        <f t="shared" si="3"/>
        <v>44865</v>
      </c>
      <c r="E8" s="83" t="str">
        <f t="shared" si="2"/>
        <v/>
      </c>
      <c r="F8" s="84"/>
      <c r="G8" s="72"/>
      <c r="H8" s="73"/>
      <c r="I8" s="77" t="str">
        <f>IFERROR(IF(F8="","",IF(VLOOKUP(F8,DATA!$H$3:$J$26,2,FALSE)&lt;VLOOKUP(G8,DATA!$H$3:$J$26,2,FALSE),VLOOKUP(G8,DATA!$H$3:$J$26,2,FALSE),VLOOKUP(F8,DATA!$H$3:$J$26,2,FALSE))),0)</f>
        <v/>
      </c>
      <c r="J8" s="78" t="str">
        <f>IFERROR(IF(G8="","",IF(VLOOKUP(G8,DATA!$H$3:$J$26,3,FALSE)&gt;VLOOKUP(F8,DATA!$H$3:$J$26,3,FALSE),VLOOKUP(F8,DATA!$H$3:$J$26,3,FALSE),VLOOKUP(G8,DATA!$H$3:$J$26,3,FALSE))+H8),0)</f>
        <v/>
      </c>
      <c r="K8" s="78">
        <f>IFERROR((MIN(ABS(VLOOKUP(F8,DATA!$H$3:$J$26,3,FALSE)-VLOOKUP(G8,DATA!$H$3:$J$26,2,FALSE)),ABS(VLOOKUP(G8,DATA!$H$3:$J$26,3,FALSE)-VLOOKUP(F8,DATA!$H$3:$J$26,2,FALSE))))+H8,0)</f>
        <v>0</v>
      </c>
      <c r="L8" s="79">
        <f>IF(COUNTIF(C8,"D"),SUM(K3:K8,oct!K32:K32),0)</f>
        <v>0</v>
      </c>
      <c r="M8" s="80"/>
    </row>
    <row r="9" spans="1:13" ht="15">
      <c r="A9" s="66"/>
      <c r="B9" s="112" t="str">
        <f t="shared" si="0"/>
        <v>NOVEMBRE</v>
      </c>
      <c r="C9" s="81" t="str">
        <f t="shared" si="1"/>
        <v>M</v>
      </c>
      <c r="D9" s="82">
        <f t="shared" si="3"/>
        <v>44866</v>
      </c>
      <c r="E9" s="83" t="str">
        <f t="shared" si="2"/>
        <v/>
      </c>
      <c r="F9" s="84"/>
      <c r="G9" s="72"/>
      <c r="H9" s="73"/>
      <c r="I9" s="77" t="str">
        <f>IFERROR(IF(F9="","",IF(VLOOKUP(F9,DATA!$H$3:$J$26,2,FALSE)&lt;VLOOKUP(G9,DATA!$H$3:$J$26,2,FALSE),VLOOKUP(G9,DATA!$H$3:$J$26,2,FALSE),VLOOKUP(F9,DATA!$H$3:$J$26,2,FALSE))),0)</f>
        <v/>
      </c>
      <c r="J9" s="78" t="str">
        <f>IFERROR(IF(G9="","",IF(VLOOKUP(G9,DATA!$H$3:$J$26,3,FALSE)&gt;VLOOKUP(F9,DATA!$H$3:$J$26,3,FALSE),VLOOKUP(F9,DATA!$H$3:$J$26,3,FALSE),VLOOKUP(G9,DATA!$H$3:$J$26,3,FALSE))+H9),0)</f>
        <v/>
      </c>
      <c r="K9" s="78">
        <f>IFERROR((MIN(ABS(VLOOKUP(F9,DATA!$H$3:$J$26,3,FALSE)-VLOOKUP(G9,DATA!$H$3:$J$26,2,FALSE)),ABS(VLOOKUP(G9,DATA!$H$3:$J$26,3,FALSE)-VLOOKUP(F9,DATA!$H$3:$J$26,2,FALSE))))+H9,0)</f>
        <v>0</v>
      </c>
      <c r="L9" s="79">
        <f>IF(COUNTIF(C9,"D"),SUM(K3:K9),0)</f>
        <v>0</v>
      </c>
      <c r="M9" s="80"/>
    </row>
    <row r="10" spans="1:13" ht="15">
      <c r="A10" s="66"/>
      <c r="B10" s="112">
        <f t="shared" si="0"/>
        <v>2022</v>
      </c>
      <c r="C10" s="81" t="str">
        <f t="shared" si="1"/>
        <v>M</v>
      </c>
      <c r="D10" s="82">
        <f t="shared" si="3"/>
        <v>44867</v>
      </c>
      <c r="E10" s="83" t="str">
        <f t="shared" si="2"/>
        <v/>
      </c>
      <c r="F10" s="84"/>
      <c r="G10" s="72"/>
      <c r="H10" s="73"/>
      <c r="I10" s="77"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v>
      </c>
      <c r="M10" s="80"/>
    </row>
    <row r="11" spans="1:13" ht="15">
      <c r="A11" s="66"/>
      <c r="B11" s="112" t="str">
        <f t="shared" si="0"/>
        <v/>
      </c>
      <c r="C11" s="81" t="str">
        <f t="shared" si="1"/>
        <v>J</v>
      </c>
      <c r="D11" s="82">
        <f t="shared" si="3"/>
        <v>44868</v>
      </c>
      <c r="E11" s="83">
        <f t="shared" si="2"/>
        <v>44</v>
      </c>
      <c r="F11" s="84"/>
      <c r="G11" s="72"/>
      <c r="H11" s="73"/>
      <c r="I11" s="77"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v>
      </c>
      <c r="M11" s="80"/>
    </row>
    <row r="12" spans="1:13" ht="15">
      <c r="A12" s="66"/>
      <c r="B12" s="112" t="str">
        <f t="shared" si="0"/>
        <v/>
      </c>
      <c r="C12" s="81" t="str">
        <f t="shared" si="1"/>
        <v>V</v>
      </c>
      <c r="D12" s="82">
        <f t="shared" si="3"/>
        <v>44869</v>
      </c>
      <c r="E12" s="83" t="str">
        <f t="shared" si="2"/>
        <v/>
      </c>
      <c r="F12" s="84"/>
      <c r="G12" s="72"/>
      <c r="H12" s="73"/>
      <c r="I12" s="77"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v>
      </c>
      <c r="M12" s="80"/>
    </row>
    <row r="13" spans="1:13" ht="15">
      <c r="A13" s="66"/>
      <c r="B13" s="112" t="str">
        <f t="shared" si="0"/>
        <v/>
      </c>
      <c r="C13" s="81" t="str">
        <f t="shared" si="1"/>
        <v>S</v>
      </c>
      <c r="D13" s="82">
        <f t="shared" si="3"/>
        <v>44870</v>
      </c>
      <c r="E13" s="83" t="str">
        <f t="shared" si="2"/>
        <v/>
      </c>
      <c r="F13" s="84" t="s">
        <v>55</v>
      </c>
      <c r="G13" s="72" t="s">
        <v>57</v>
      </c>
      <c r="H13" s="73"/>
      <c r="I13" s="77">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v>
      </c>
      <c r="M13" s="80"/>
    </row>
    <row r="14" spans="1:13" ht="15">
      <c r="A14" s="66"/>
      <c r="B14" s="112" t="str">
        <f t="shared" si="0"/>
        <v/>
      </c>
      <c r="C14" s="81" t="str">
        <f t="shared" si="1"/>
        <v>D</v>
      </c>
      <c r="D14" s="82">
        <f t="shared" si="3"/>
        <v>44871</v>
      </c>
      <c r="E14" s="83" t="str">
        <f t="shared" si="2"/>
        <v/>
      </c>
      <c r="F14" s="84"/>
      <c r="G14" s="72"/>
      <c r="H14" s="73"/>
      <c r="I14" s="77" t="str">
        <f>IFERROR(IF(F14="","",IF(VLOOKUP(F14,DATA!$H$3:$J$26,2,FALSE)&lt;VLOOKUP(G14,DATA!$H$3:$J$26,2,FALSE),VLOOKUP(G14,DATA!$H$3:$J$26,2,FALSE),VLOOKUP(F14,DATA!$H$3:$J$26,2,FALSE))),0)</f>
        <v/>
      </c>
      <c r="J14" s="78" t="str">
        <f>IFERROR(IF(G14="","",IF(VLOOKUP(G14,DATA!$H$3:$J$26,3,FALSE)&gt;VLOOKUP(F14,DATA!$H$3:$J$26,3,FALSE),VLOOKUP(F14,DATA!$H$3:$J$26,3,FALSE),VLOOKUP(G14,DATA!$H$3:$J$26,3,FALSE))+H14),0)</f>
        <v/>
      </c>
      <c r="K14" s="78">
        <f>IFERROR((MIN(ABS(VLOOKUP(F14,DATA!$H$3:$J$26,3,FALSE)-VLOOKUP(G14,DATA!$H$3:$J$26,2,FALSE)),ABS(VLOOKUP(G14,DATA!$H$3:$J$26,3,FALSE)-VLOOKUP(F14,DATA!$H$3:$J$26,2,FALSE))))+H14,0)</f>
        <v>0</v>
      </c>
      <c r="L14" s="79">
        <f t="shared" si="4"/>
        <v>0.18402777777777779</v>
      </c>
      <c r="M14" s="80"/>
    </row>
    <row r="15" spans="1:13" ht="15">
      <c r="A15" s="66"/>
      <c r="B15" s="112" t="str">
        <f t="shared" si="0"/>
        <v/>
      </c>
      <c r="C15" s="81" t="str">
        <f t="shared" si="1"/>
        <v>L</v>
      </c>
      <c r="D15" s="82">
        <f t="shared" si="3"/>
        <v>44872</v>
      </c>
      <c r="E15" s="83" t="str">
        <f t="shared" si="2"/>
        <v/>
      </c>
      <c r="F15" s="84"/>
      <c r="G15" s="72"/>
      <c r="H15" s="73"/>
      <c r="I15" s="77" t="str">
        <f>IFERROR(IF(F15="","",IF(VLOOKUP(F15,DATA!$H$3:$J$26,2,FALSE)&lt;VLOOKUP(G15,DATA!$H$3:$J$26,2,FALSE),VLOOKUP(G15,DATA!$H$3:$J$26,2,FALSE),VLOOKUP(F15,DATA!$H$3:$J$26,2,FALSE))),0)</f>
        <v/>
      </c>
      <c r="J15" s="78" t="str">
        <f>IFERROR(IF(G15="","",IF(VLOOKUP(G15,DATA!$H$3:$J$26,3,FALSE)&gt;VLOOKUP(F15,DATA!$H$3:$J$26,3,FALSE),VLOOKUP(F15,DATA!$H$3:$J$26,3,FALSE),VLOOKUP(G15,DATA!$H$3:$J$26,3,FALSE))+H15),0)</f>
        <v/>
      </c>
      <c r="K15" s="78">
        <f>IFERROR((MIN(ABS(VLOOKUP(F15,DATA!$H$3:$J$26,3,FALSE)-VLOOKUP(G15,DATA!$H$3:$J$26,2,FALSE)),ABS(VLOOKUP(G15,DATA!$H$3:$J$26,3,FALSE)-VLOOKUP(F15,DATA!$H$3:$J$26,2,FALSE))))+H15,0)</f>
        <v>0</v>
      </c>
      <c r="L15" s="79">
        <f t="shared" si="4"/>
        <v>0</v>
      </c>
      <c r="M15" s="80"/>
    </row>
    <row r="16" spans="1:13" ht="15">
      <c r="A16" s="66"/>
      <c r="B16" s="112" t="str">
        <f t="shared" si="0"/>
        <v/>
      </c>
      <c r="C16" s="81" t="str">
        <f t="shared" si="1"/>
        <v>M</v>
      </c>
      <c r="D16" s="82">
        <f t="shared" si="3"/>
        <v>44873</v>
      </c>
      <c r="E16" s="83" t="str">
        <f t="shared" si="2"/>
        <v/>
      </c>
      <c r="F16" s="84"/>
      <c r="G16" s="72" t="s">
        <v>57</v>
      </c>
      <c r="H16" s="73"/>
      <c r="I16" s="77" t="str">
        <f>IFERROR(IF(F16="","",IF(VLOOKUP(F16,DATA!$H$3:$J$26,2,FALSE)&lt;VLOOKUP(G16,DATA!$H$3:$J$26,2,FALSE),VLOOKUP(G16,DATA!$H$3:$J$26,2,FALSE),VLOOKUP(F16,DATA!$H$3:$J$26,2,FALSE))),0)</f>
        <v/>
      </c>
      <c r="J16" s="78">
        <f>IFERROR(IF(G16="","",IF(VLOOKUP(G16,DATA!$H$3:$J$26,3,FALSE)&gt;VLOOKUP(F16,DATA!$H$3:$J$26,3,FALSE),VLOOKUP(F16,DATA!$H$3:$J$26,3,FALSE),VLOOKUP(G16,DATA!$H$3:$J$26,3,FALSE))+H16),0)</f>
        <v>0</v>
      </c>
      <c r="K16" s="78">
        <f>IFERROR((MIN(ABS(VLOOKUP(F16,DATA!$H$3:$J$26,3,FALSE)-VLOOKUP(G16,DATA!$H$3:$J$26,2,FALSE)),ABS(VLOOKUP(G16,DATA!$H$3:$J$26,3,FALSE)-VLOOKUP(F16,DATA!$H$3:$J$26,2,FALSE))))+H16,0)</f>
        <v>0</v>
      </c>
      <c r="L16" s="79">
        <f t="shared" si="4"/>
        <v>0</v>
      </c>
      <c r="M16" s="80"/>
    </row>
    <row r="17" spans="1:13" ht="15">
      <c r="A17" s="66"/>
      <c r="B17" s="112" t="str">
        <f t="shared" si="0"/>
        <v/>
      </c>
      <c r="C17" s="81" t="str">
        <f t="shared" si="1"/>
        <v>M</v>
      </c>
      <c r="D17" s="82">
        <f t="shared" si="3"/>
        <v>44874</v>
      </c>
      <c r="E17" s="83" t="str">
        <f t="shared" si="2"/>
        <v/>
      </c>
      <c r="F17" s="84"/>
      <c r="G17" s="72"/>
      <c r="H17" s="73"/>
      <c r="I17" s="77" t="str">
        <f>IFERROR(IF(F17="","",IF(VLOOKUP(F17,DATA!$H$3:$J$26,2,FALSE)&lt;VLOOKUP(G17,DATA!$H$3:$J$26,2,FALSE),VLOOKUP(G17,DATA!$H$3:$J$26,2,FALSE),VLOOKUP(F17,DATA!$H$3:$J$26,2,FALSE))),0)</f>
        <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v>
      </c>
      <c r="M17" s="80"/>
    </row>
    <row r="18" spans="1:13" ht="15">
      <c r="A18" s="66"/>
      <c r="B18" s="112" t="str">
        <f t="shared" si="0"/>
        <v/>
      </c>
      <c r="C18" s="81" t="str">
        <f t="shared" si="1"/>
        <v>J</v>
      </c>
      <c r="D18" s="82">
        <f t="shared" si="3"/>
        <v>44875</v>
      </c>
      <c r="E18" s="83">
        <f t="shared" si="2"/>
        <v>45</v>
      </c>
      <c r="F18" s="84"/>
      <c r="G18" s="72"/>
      <c r="H18" s="73"/>
      <c r="I18" s="77"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v>
      </c>
      <c r="M18" s="80"/>
    </row>
    <row r="19" spans="1:13" ht="15">
      <c r="A19" s="66"/>
      <c r="B19" s="112" t="str">
        <f t="shared" si="0"/>
        <v/>
      </c>
      <c r="C19" s="81" t="str">
        <f t="shared" si="1"/>
        <v>V</v>
      </c>
      <c r="D19" s="82">
        <f t="shared" si="3"/>
        <v>44876</v>
      </c>
      <c r="E19" s="83" t="str">
        <f t="shared" si="2"/>
        <v/>
      </c>
      <c r="F19" s="84"/>
      <c r="G19" s="72"/>
      <c r="H19" s="73"/>
      <c r="I19" s="77"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v>
      </c>
      <c r="M19" s="80"/>
    </row>
    <row r="20" spans="1:13" ht="15">
      <c r="A20" s="66"/>
      <c r="B20" s="112" t="str">
        <f t="shared" si="0"/>
        <v/>
      </c>
      <c r="C20" s="81" t="str">
        <f t="shared" si="1"/>
        <v>S</v>
      </c>
      <c r="D20" s="82">
        <f t="shared" si="3"/>
        <v>44877</v>
      </c>
      <c r="E20" s="83" t="str">
        <f t="shared" si="2"/>
        <v/>
      </c>
      <c r="F20" s="84"/>
      <c r="G20" s="72"/>
      <c r="H20" s="73"/>
      <c r="I20" s="77"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80"/>
    </row>
    <row r="21" spans="1:13" ht="15">
      <c r="A21" s="66"/>
      <c r="B21" s="112" t="str">
        <f t="shared" si="0"/>
        <v/>
      </c>
      <c r="C21" s="81" t="str">
        <f t="shared" si="1"/>
        <v>D</v>
      </c>
      <c r="D21" s="82">
        <f t="shared" si="3"/>
        <v>44878</v>
      </c>
      <c r="E21" s="83" t="str">
        <f t="shared" si="2"/>
        <v/>
      </c>
      <c r="F21" s="84"/>
      <c r="G21" s="72"/>
      <c r="H21" s="73"/>
      <c r="I21" s="77"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80"/>
    </row>
    <row r="22" spans="1:13" ht="15">
      <c r="A22" s="66"/>
      <c r="B22" s="112" t="str">
        <f t="shared" si="0"/>
        <v/>
      </c>
      <c r="C22" s="81" t="str">
        <f t="shared" si="1"/>
        <v>L</v>
      </c>
      <c r="D22" s="82">
        <f t="shared" si="3"/>
        <v>44879</v>
      </c>
      <c r="E22" s="83" t="str">
        <f t="shared" si="2"/>
        <v/>
      </c>
      <c r="F22" s="84"/>
      <c r="G22" s="72"/>
      <c r="H22" s="73"/>
      <c r="I22" s="77" t="str">
        <f>IFERROR(IF(F22="","",IF(VLOOKUP(F22,DATA!$H$3:$J$26,2,FALSE)&lt;VLOOKUP(G22,DATA!$H$3:$J$26,2,FALSE),VLOOKUP(G22,DATA!$H$3:$J$26,2,FALSE),VLOOKUP(F22,DATA!$H$3:$J$26,2,FALSE))),0)</f>
        <v/>
      </c>
      <c r="J22" s="78" t="str">
        <f>IFERROR(IF(G22="","",IF(VLOOKUP(G22,DATA!$H$3:$J$26,3,FALSE)&gt;VLOOKUP(F22,DATA!$H$3:$J$26,3,FALSE),VLOOKUP(F22,DATA!$H$3:$J$26,3,FALSE),VLOOKUP(G22,DATA!$H$3:$J$26,3,FALSE))+H22),0)</f>
        <v/>
      </c>
      <c r="K22" s="78">
        <f>IFERROR((MIN(ABS(VLOOKUP(F22,DATA!$H$3:$J$26,3,FALSE)-VLOOKUP(G22,DATA!$H$3:$J$26,2,FALSE)),ABS(VLOOKUP(G22,DATA!$H$3:$J$26,3,FALSE)-VLOOKUP(F22,DATA!$H$3:$J$26,2,FALSE))))+H22,0)</f>
        <v>0</v>
      </c>
      <c r="L22" s="79">
        <f t="shared" si="4"/>
        <v>0</v>
      </c>
      <c r="M22" s="80"/>
    </row>
    <row r="23" spans="1:13" ht="15">
      <c r="A23" s="66"/>
      <c r="B23" s="112" t="str">
        <f t="shared" si="0"/>
        <v/>
      </c>
      <c r="C23" s="81" t="str">
        <f t="shared" si="1"/>
        <v>M</v>
      </c>
      <c r="D23" s="82">
        <f t="shared" si="3"/>
        <v>44880</v>
      </c>
      <c r="E23" s="83" t="str">
        <f t="shared" si="2"/>
        <v/>
      </c>
      <c r="F23" s="84"/>
      <c r="G23" s="72"/>
      <c r="H23" s="73"/>
      <c r="I23" s="77"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80"/>
    </row>
    <row r="24" spans="1:13" ht="15">
      <c r="A24" s="66"/>
      <c r="B24" s="112" t="str">
        <f t="shared" si="0"/>
        <v/>
      </c>
      <c r="C24" s="81" t="str">
        <f t="shared" si="1"/>
        <v>M</v>
      </c>
      <c r="D24" s="82">
        <f t="shared" si="3"/>
        <v>44881</v>
      </c>
      <c r="E24" s="83" t="str">
        <f t="shared" si="2"/>
        <v/>
      </c>
      <c r="F24" s="84"/>
      <c r="G24" s="72"/>
      <c r="H24" s="73"/>
      <c r="I24" s="77"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80"/>
    </row>
    <row r="25" spans="1:13" ht="15">
      <c r="A25" s="66"/>
      <c r="B25" s="112" t="str">
        <f t="shared" si="0"/>
        <v/>
      </c>
      <c r="C25" s="81" t="str">
        <f t="shared" si="1"/>
        <v>J</v>
      </c>
      <c r="D25" s="82">
        <f t="shared" si="3"/>
        <v>44882</v>
      </c>
      <c r="E25" s="83">
        <f t="shared" si="2"/>
        <v>46</v>
      </c>
      <c r="F25" s="84"/>
      <c r="G25" s="72"/>
      <c r="H25" s="73"/>
      <c r="I25" s="77"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80"/>
    </row>
    <row r="26" spans="1:13" ht="15">
      <c r="A26" s="66"/>
      <c r="B26" s="112" t="str">
        <f t="shared" si="0"/>
        <v/>
      </c>
      <c r="C26" s="81" t="str">
        <f t="shared" si="1"/>
        <v>V</v>
      </c>
      <c r="D26" s="82">
        <f t="shared" si="3"/>
        <v>44883</v>
      </c>
      <c r="E26" s="83" t="str">
        <f t="shared" si="2"/>
        <v/>
      </c>
      <c r="F26" s="84"/>
      <c r="G26" s="72"/>
      <c r="H26" s="73"/>
      <c r="I26" s="77"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80"/>
    </row>
    <row r="27" spans="1:13" ht="15">
      <c r="A27" s="66"/>
      <c r="B27" s="112" t="str">
        <f t="shared" si="0"/>
        <v/>
      </c>
      <c r="C27" s="81" t="str">
        <f t="shared" si="1"/>
        <v>S</v>
      </c>
      <c r="D27" s="82">
        <f t="shared" si="3"/>
        <v>44884</v>
      </c>
      <c r="E27" s="83" t="str">
        <f t="shared" si="2"/>
        <v/>
      </c>
      <c r="F27" s="84"/>
      <c r="G27" s="72"/>
      <c r="H27" s="73"/>
      <c r="I27" s="77"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80"/>
    </row>
    <row r="28" spans="1:13" ht="15">
      <c r="A28" s="66"/>
      <c r="B28" s="112" t="str">
        <f t="shared" si="0"/>
        <v/>
      </c>
      <c r="C28" s="81" t="str">
        <f t="shared" si="1"/>
        <v>D</v>
      </c>
      <c r="D28" s="82">
        <f t="shared" si="3"/>
        <v>44885</v>
      </c>
      <c r="E28" s="83" t="str">
        <f t="shared" si="2"/>
        <v/>
      </c>
      <c r="F28" s="84"/>
      <c r="G28" s="72"/>
      <c r="H28" s="73"/>
      <c r="I28" s="77"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v>
      </c>
      <c r="M28" s="80"/>
    </row>
    <row r="29" spans="1:13" ht="15">
      <c r="A29" s="66"/>
      <c r="B29" s="112" t="str">
        <f t="shared" si="0"/>
        <v/>
      </c>
      <c r="C29" s="81" t="str">
        <f t="shared" si="1"/>
        <v>L</v>
      </c>
      <c r="D29" s="82">
        <f t="shared" si="3"/>
        <v>44886</v>
      </c>
      <c r="E29" s="83" t="str">
        <f t="shared" si="2"/>
        <v/>
      </c>
      <c r="F29" s="84"/>
      <c r="G29" s="72"/>
      <c r="H29" s="73"/>
      <c r="I29" s="77"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80"/>
    </row>
    <row r="30" spans="1:13" ht="15">
      <c r="A30" s="66"/>
      <c r="B30" s="112" t="str">
        <f t="shared" si="0"/>
        <v/>
      </c>
      <c r="C30" s="81" t="str">
        <f t="shared" si="1"/>
        <v>M</v>
      </c>
      <c r="D30" s="82">
        <f t="shared" si="3"/>
        <v>44887</v>
      </c>
      <c r="E30" s="83" t="str">
        <f t="shared" si="2"/>
        <v/>
      </c>
      <c r="F30" s="84"/>
      <c r="G30" s="72"/>
      <c r="H30" s="73"/>
      <c r="I30" s="77" t="str">
        <f>IFERROR(IF(F30="","",IF(VLOOKUP(F30,DATA!$H$3:$J$26,2,FALSE)&lt;VLOOKUP(G30,DATA!$H$3:$J$26,2,FALSE),VLOOKUP(G30,DATA!$H$3:$J$26,2,FALSE),VLOOKUP(F30,DATA!$H$3:$J$26,2,FALSE))),0)</f>
        <v/>
      </c>
      <c r="J30" s="78" t="str">
        <f>IFERROR(IF(G30="","",IF(VLOOKUP(G30,DATA!$H$3:$J$26,3,FALSE)&gt;VLOOKUP(F30,DATA!$H$3:$J$26,3,FALSE),VLOOKUP(F30,DATA!$H$3:$J$26,3,FALSE),VLOOKUP(G30,DATA!$H$3:$J$26,3,FALSE))+H30),0)</f>
        <v/>
      </c>
      <c r="K30" s="78">
        <f>IFERROR((MIN(ABS(VLOOKUP(F30,DATA!$H$3:$J$26,3,FALSE)-VLOOKUP(G30,DATA!$H$3:$J$26,2,FALSE)),ABS(VLOOKUP(G30,DATA!$H$3:$J$26,3,FALSE)-VLOOKUP(F30,DATA!$H$3:$J$26,2,FALSE))))+H30,0)</f>
        <v>0</v>
      </c>
      <c r="L30" s="79">
        <f t="shared" si="4"/>
        <v>0</v>
      </c>
      <c r="M30" s="80"/>
    </row>
    <row r="31" spans="1:13" ht="15">
      <c r="A31" s="66"/>
      <c r="B31" s="112" t="str">
        <f t="shared" si="0"/>
        <v/>
      </c>
      <c r="C31" s="81" t="str">
        <f t="shared" si="1"/>
        <v>M</v>
      </c>
      <c r="D31" s="82">
        <f t="shared" si="3"/>
        <v>44888</v>
      </c>
      <c r="E31" s="83" t="str">
        <f t="shared" si="2"/>
        <v/>
      </c>
      <c r="F31" s="84"/>
      <c r="G31" s="72"/>
      <c r="H31" s="73"/>
      <c r="I31" s="77" t="str">
        <f>IFERROR(IF(F31="","",IF(VLOOKUP(F31,DATA!$H$3:$J$26,2,FALSE)&lt;VLOOKUP(G31,DATA!$H$3:$J$26,2,FALSE),VLOOKUP(G31,DATA!$H$3:$J$26,2,FALSE),VLOOKUP(F31,DATA!$H$3:$J$26,2,FALSE))),0)</f>
        <v/>
      </c>
      <c r="J31" s="78" t="str">
        <f>IFERROR(IF(G31="","",IF(VLOOKUP(G31,DATA!$H$3:$J$26,3,FALSE)&gt;VLOOKUP(F31,DATA!$H$3:$J$26,3,FALSE),VLOOKUP(F31,DATA!$H$3:$J$26,3,FALSE),VLOOKUP(G31,DATA!$H$3:$J$26,3,FALSE))+H31),0)</f>
        <v/>
      </c>
      <c r="K31" s="78">
        <f>IFERROR((MIN(ABS(VLOOKUP(F31,DATA!$H$3:$J$26,3,FALSE)-VLOOKUP(G31,DATA!$H$3:$J$26,2,FALSE)),ABS(VLOOKUP(G31,DATA!$H$3:$J$26,3,FALSE)-VLOOKUP(F31,DATA!$H$3:$J$26,2,FALSE))))+H31,0)</f>
        <v>0</v>
      </c>
      <c r="L31" s="79">
        <f t="shared" si="4"/>
        <v>0</v>
      </c>
      <c r="M31" s="80"/>
    </row>
    <row r="32" spans="1:13" ht="15">
      <c r="A32" s="66"/>
      <c r="B32" s="112" t="str">
        <f t="shared" si="0"/>
        <v/>
      </c>
      <c r="C32" s="81" t="str">
        <f t="shared" si="1"/>
        <v>J</v>
      </c>
      <c r="D32" s="82">
        <f t="shared" si="3"/>
        <v>44889</v>
      </c>
      <c r="E32" s="83">
        <f t="shared" si="2"/>
        <v>47</v>
      </c>
      <c r="F32" s="84"/>
      <c r="G32" s="72"/>
      <c r="H32" s="73"/>
      <c r="I32" s="77" t="str">
        <f>IFERROR(IF(F32="","",IF(VLOOKUP(F32,DATA!$H$3:$J$26,2,FALSE)&lt;VLOOKUP(G32,DATA!$H$3:$J$26,2,FALSE),VLOOKUP(G32,DATA!$H$3:$J$26,2,FALSE),VLOOKUP(F32,DATA!$H$3:$J$26,2,FALSE))),0)</f>
        <v/>
      </c>
      <c r="J32" s="78" t="str">
        <f>IFERROR(IF(G32="","",IF(VLOOKUP(G32,DATA!$H$3:$J$26,3,FALSE)&gt;VLOOKUP(F32,DATA!$H$3:$J$26,3,FALSE),VLOOKUP(F32,DATA!$H$3:$J$26,3,FALSE),VLOOKUP(G32,DATA!$H$3:$J$26,3,FALSE))+H32),0)</f>
        <v/>
      </c>
      <c r="K32" s="78">
        <f>IFERROR((MIN(ABS(VLOOKUP(F32,DATA!$H$3:$J$26,3,FALSE)-VLOOKUP(G32,DATA!$H$3:$J$26,2,FALSE)),ABS(VLOOKUP(G32,DATA!$H$3:$J$26,3,FALSE)-VLOOKUP(F32,DATA!$H$3:$J$26,2,FALSE))))+H32,0)</f>
        <v>0</v>
      </c>
      <c r="L32" s="79">
        <f>IF(COUNTIF(C32,"D"),SUM(K26:K32),0)</f>
        <v>0</v>
      </c>
      <c r="M32" s="80"/>
    </row>
    <row r="33" spans="1:13" ht="15.75" thickBot="1">
      <c r="A33" s="66"/>
      <c r="B33" s="113" t="str">
        <f t="shared" si="0"/>
        <v/>
      </c>
      <c r="C33" s="53" t="str">
        <f t="shared" si="1"/>
        <v>V</v>
      </c>
      <c r="D33" s="54">
        <f t="shared" si="3"/>
        <v>44890</v>
      </c>
      <c r="E33" s="55" t="str">
        <f t="shared" si="2"/>
        <v/>
      </c>
      <c r="F33" s="57"/>
      <c r="G33" s="56"/>
      <c r="H33" s="60"/>
      <c r="I33" s="105" t="str">
        <f>IFERROR(IF(F33="","",IF(VLOOKUP(F33,DATA!$H$3:$J$26,2,FALSE)&lt;VLOOKUP(G33,DATA!$H$3:$J$26,2,FALSE),VLOOKUP(G33,DATA!$H$3:$J$26,2,FALSE),VLOOKUP(F33,DATA!$H$3:$J$26,2,FALSE))),0)</f>
        <v/>
      </c>
      <c r="J33" s="106" t="str">
        <f>IFERROR(IF(G33="","",IF(VLOOKUP(G33,DATA!$H$3:$J$26,3,FALSE)&gt;VLOOKUP(F33,DATA!$H$3:$J$26,3,FALSE),VLOOKUP(F33,DATA!$H$3:$J$26,3,FALSE),VLOOKUP(G33,DATA!$H$3:$J$26,3,FALSE))+H33),0)</f>
        <v/>
      </c>
      <c r="K33" s="58">
        <f>IFERROR((MIN(ABS(VLOOKUP(F33,DATA!$H$3:$J$26,3,FALSE)-VLOOKUP(G33,DATA!$H$3:$J$26,2,FALSE)),ABS(VLOOKUP(G33,DATA!$H$3:$J$26,3,FALSE)-VLOOKUP(F33,DATA!$H$3:$J$26,2,FALSE))))+H33,0)</f>
        <v>0</v>
      </c>
      <c r="L33" s="59">
        <f>IF(COUNTIF(C33,"D"),SUM(K27:K33),0)</f>
        <v>0</v>
      </c>
      <c r="M33" s="61"/>
    </row>
    <row r="34" spans="1:13">
      <c r="A34" s="66"/>
      <c r="B34" s="66"/>
      <c r="C34" s="66"/>
      <c r="D34" s="66"/>
      <c r="E34" s="66"/>
      <c r="F34" s="66"/>
      <c r="G34" s="66"/>
      <c r="H34" s="66"/>
      <c r="I34" s="66"/>
      <c r="J34" s="66"/>
      <c r="K34" s="66"/>
      <c r="L34" s="66"/>
      <c r="M34" s="66"/>
    </row>
    <row r="35" spans="1:13" ht="15">
      <c r="B35" s="66"/>
      <c r="C35" s="66"/>
      <c r="D35" s="66"/>
      <c r="E35" s="66"/>
      <c r="F35" s="66"/>
      <c r="G35" s="66"/>
      <c r="H35" s="66"/>
      <c r="I35" s="66"/>
      <c r="J35" s="114" t="s">
        <v>64</v>
      </c>
      <c r="K35" s="115">
        <f>SUM(K3:K33)</f>
        <v>1.3159722222222223</v>
      </c>
      <c r="L35" s="66"/>
      <c r="M35" s="66"/>
    </row>
    <row r="36" spans="1:13" ht="15">
      <c r="J36" s="116" t="s">
        <v>65</v>
      </c>
      <c r="K36" s="121">
        <f>COUNTIF(K3:K33,"&gt;"&amp;0)</f>
        <v>6</v>
      </c>
    </row>
  </sheetData>
  <conditionalFormatting sqref="C3:M33">
    <cfRule type="expression" dxfId="5" priority="1">
      <formula>WEEKDAY($D3,2)&gt;6</formula>
    </cfRule>
    <cfRule type="expression" dxfId="4" priority="2">
      <formula>WEEKDAY($D3,2)&gt;5</formula>
    </cfRule>
  </conditionalFormatting>
  <pageMargins left="0.7" right="0.7" top="0.75" bottom="0.75" header="0.3" footer="0.3"/>
  <pageSetup paperSize="9" scale="57"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showZeros="0" zoomScaleNormal="100" workbookViewId="0">
      <selection activeCell="I32" sqref="I32"/>
    </sheetView>
  </sheetViews>
  <sheetFormatPr baseColWidth="10" defaultRowHeight="12.75"/>
  <cols>
    <col min="1" max="1" width="3.42578125" style="1" customWidth="1"/>
    <col min="2" max="2" width="13" style="1" customWidth="1"/>
    <col min="3" max="3" width="2.85546875" style="1" customWidth="1"/>
    <col min="4" max="4" width="3.42578125" style="1" customWidth="1"/>
    <col min="5" max="5" width="3.28515625" style="1" customWidth="1"/>
    <col min="6" max="6" width="5.7109375" style="1" customWidth="1"/>
    <col min="7" max="7" width="6.85546875" style="1" customWidth="1"/>
    <col min="8" max="8" width="7.85546875" style="1" customWidth="1"/>
    <col min="9" max="9" width="9.85546875" style="1" customWidth="1"/>
    <col min="10" max="10" width="10.7109375" style="1" customWidth="1"/>
    <col min="11" max="11" width="10.85546875" style="1" customWidth="1"/>
    <col min="12" max="12" width="9.28515625" style="1" customWidth="1"/>
    <col min="13" max="13" width="69.42578125" style="1" customWidth="1"/>
    <col min="14" max="16384" width="11.42578125" style="1"/>
  </cols>
  <sheetData>
    <row r="1" spans="1:13" ht="13.5" thickBot="1"/>
    <row r="2" spans="1:13" ht="50.25" customHeight="1" thickBot="1">
      <c r="A2" s="66"/>
      <c r="B2" s="67"/>
      <c r="C2" s="62"/>
      <c r="D2" s="62"/>
      <c r="E2" s="68"/>
      <c r="F2" s="70" t="s">
        <v>1</v>
      </c>
      <c r="G2" s="63" t="s">
        <v>0</v>
      </c>
      <c r="H2" s="69" t="s">
        <v>59</v>
      </c>
      <c r="I2" s="64" t="s">
        <v>60</v>
      </c>
      <c r="J2" s="64" t="s">
        <v>61</v>
      </c>
      <c r="K2" s="64" t="s">
        <v>62</v>
      </c>
      <c r="L2" s="64" t="s">
        <v>63</v>
      </c>
      <c r="M2" s="65" t="s">
        <v>54</v>
      </c>
    </row>
    <row r="3" spans="1:13" ht="15">
      <c r="A3" s="66"/>
      <c r="B3" s="112" t="str">
        <f t="shared" ref="B3:B32" si="0">IFERROR(CHOOSE(DAY(D3),UPPER(TEXT(D3,"mmmm")),YEAR(D3)),"")</f>
        <v/>
      </c>
      <c r="C3" s="74" t="str">
        <f t="shared" ref="C3:C32" si="1">IF(D3="","",UPPER(LEFT(TEXT(D3,"jjj"),1)))</f>
        <v>S</v>
      </c>
      <c r="D3" s="75">
        <f>DATE(DATA!$C$5,12,-4)</f>
        <v>44891</v>
      </c>
      <c r="E3" s="76" t="str">
        <f t="shared" ref="E3:E32" si="2">IF(D3="","",IF(WEEKDAY(D3,1)=5,INT((D3-DATE(YEAR(D3),1,1))/7+1),""))</f>
        <v/>
      </c>
      <c r="F3" s="71" t="s">
        <v>52</v>
      </c>
      <c r="G3" s="72" t="s">
        <v>53</v>
      </c>
      <c r="H3" s="73">
        <v>0.10416666666666667</v>
      </c>
      <c r="I3" s="95">
        <f>IFERROR(IF(F3="","",IF(VLOOKUP(F3,DATA!$H$3:$J$26,2,FALSE)&lt;VLOOKUP(G3,DATA!$H$3:$J$26,2,FALSE),VLOOKUP(G3,DATA!$H$3:$J$26,2,FALSE),VLOOKUP(F3,DATA!$H$3:$J$26,2,FALSE))),0)</f>
        <v>0.5</v>
      </c>
      <c r="J3" s="96">
        <f>IFERROR(IF(G3="","",IF(VLOOKUP(G3,DATA!$H$3:$J$26,3,FALSE)&gt;VLOOKUP(F3,DATA!$H$3:$J$26,3,FALSE),VLOOKUP(F3,DATA!$H$3:$J$26,3,FALSE),VLOOKUP(G3,DATA!$H$3:$J$26,3,FALSE))+H3),0)</f>
        <v>0.77083333333333326</v>
      </c>
      <c r="K3" s="96">
        <f>IFERROR((MIN(ABS(VLOOKUP(F3,DATA!$H$3:$J$26,3,FALSE)-VLOOKUP(G3,DATA!$H$3:$J$26,2,FALSE)),ABS(VLOOKUP(G3,DATA!$H$3:$J$26,3,FALSE)-VLOOKUP(F3,DATA!$H$3:$J$26,2,FALSE))))+H3,0)</f>
        <v>0.27083333333333331</v>
      </c>
      <c r="L3" s="97">
        <f>IF(COUNTIF(C3,"D"),SUM(K3:K3,nov!K28:K33),0)</f>
        <v>0</v>
      </c>
      <c r="M3" s="80" t="s">
        <v>56</v>
      </c>
    </row>
    <row r="4" spans="1:13" ht="15">
      <c r="A4" s="66"/>
      <c r="B4" s="112" t="str">
        <f t="shared" si="0"/>
        <v/>
      </c>
      <c r="C4" s="74" t="str">
        <f t="shared" si="1"/>
        <v>D</v>
      </c>
      <c r="D4" s="75">
        <f t="shared" ref="D4:D32" si="3">D3+1</f>
        <v>44892</v>
      </c>
      <c r="E4" s="76" t="str">
        <f t="shared" si="2"/>
        <v/>
      </c>
      <c r="F4" s="71" t="s">
        <v>55</v>
      </c>
      <c r="G4" s="72" t="s">
        <v>55</v>
      </c>
      <c r="H4" s="73"/>
      <c r="I4" s="77">
        <f>IFERROR(IF(F4="","",IF(VLOOKUP(F4,DATA!$H$3:$J$26,2,FALSE)&lt;VLOOKUP(G4,DATA!$H$3:$J$26,2,FALSE),VLOOKUP(G4,DATA!$H$3:$J$26,2,FALSE),VLOOKUP(F4,DATA!$H$3:$J$26,2,FALSE))),0)</f>
        <v>0.2951388888888889</v>
      </c>
      <c r="J4" s="78">
        <f>IFERROR(IF(G4="","",IF(VLOOKUP(G4,DATA!$H$3:$J$26,3,FALSE)&gt;VLOOKUP(F4,DATA!$H$3:$J$26,3,FALSE),VLOOKUP(F4,DATA!$H$3:$J$26,3,FALSE),VLOOKUP(G4,DATA!$H$3:$J$26,3,FALSE))+H4),0)</f>
        <v>0.6875</v>
      </c>
      <c r="K4" s="78">
        <f>IFERROR((MIN(ABS(VLOOKUP(F4,DATA!$H$3:$J$26,3,FALSE)-VLOOKUP(G4,DATA!$H$3:$J$26,2,FALSE)),ABS(VLOOKUP(G4,DATA!$H$3:$J$26,3,FALSE)-VLOOKUP(F4,DATA!$H$3:$J$26,2,FALSE))))+H4,0)</f>
        <v>0.3923611111111111</v>
      </c>
      <c r="L4" s="79">
        <f>IF(COUNTIF(C4,"D"),SUM(K3:K4,nov!K29:K33),0)</f>
        <v>0.66319444444444442</v>
      </c>
      <c r="M4" s="80"/>
    </row>
    <row r="5" spans="1:13" ht="15">
      <c r="A5" s="66"/>
      <c r="B5" s="112" t="str">
        <f t="shared" si="0"/>
        <v/>
      </c>
      <c r="C5" s="74" t="str">
        <f t="shared" si="1"/>
        <v>L</v>
      </c>
      <c r="D5" s="75">
        <f t="shared" si="3"/>
        <v>44893</v>
      </c>
      <c r="E5" s="76" t="str">
        <f t="shared" si="2"/>
        <v/>
      </c>
      <c r="F5" s="71" t="s">
        <v>57</v>
      </c>
      <c r="G5" s="72" t="s">
        <v>55</v>
      </c>
      <c r="H5" s="73"/>
      <c r="I5" s="77">
        <f>IFERROR(IF(F5="","",IF(VLOOKUP(F5,DATA!$H$3:$J$26,2,FALSE)&lt;VLOOKUP(G5,DATA!$H$3:$J$26,2,FALSE),VLOOKUP(G5,DATA!$H$3:$J$26,2,FALSE),VLOOKUP(F5,DATA!$H$3:$J$26,2,FALSE))),0)</f>
        <v>0.50347222222222221</v>
      </c>
      <c r="J5" s="78">
        <f>IFERROR(IF(G5="","",IF(VLOOKUP(G5,DATA!$H$3:$J$26,3,FALSE)&gt;VLOOKUP(F5,DATA!$H$3:$J$26,3,FALSE),VLOOKUP(F5,DATA!$H$3:$J$26,3,FALSE),VLOOKUP(G5,DATA!$H$3:$J$26,3,FALSE))+H5),0)</f>
        <v>0.6875</v>
      </c>
      <c r="K5" s="78">
        <f>IFERROR((MIN(ABS(VLOOKUP(F5,DATA!$H$3:$J$26,3,FALSE)-VLOOKUP(G5,DATA!$H$3:$J$26,2,FALSE)),ABS(VLOOKUP(G5,DATA!$H$3:$J$26,3,FALSE)-VLOOKUP(F5,DATA!$H$3:$J$26,2,FALSE))))+H5,0)</f>
        <v>0.18402777777777779</v>
      </c>
      <c r="L5" s="79">
        <f>IF(COUNTIF(C5,"D"),SUM(K3:K5,nov!K30:K33),0)</f>
        <v>0</v>
      </c>
      <c r="M5" s="80"/>
    </row>
    <row r="6" spans="1:13" ht="15">
      <c r="A6" s="66"/>
      <c r="B6" s="112" t="str">
        <f t="shared" si="0"/>
        <v/>
      </c>
      <c r="C6" s="74" t="str">
        <f t="shared" si="1"/>
        <v>M</v>
      </c>
      <c r="D6" s="75">
        <f t="shared" si="3"/>
        <v>44894</v>
      </c>
      <c r="E6" s="76" t="str">
        <f t="shared" si="2"/>
        <v/>
      </c>
      <c r="F6" s="71" t="s">
        <v>57</v>
      </c>
      <c r="G6" s="72" t="s">
        <v>58</v>
      </c>
      <c r="H6" s="73"/>
      <c r="I6" s="77">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IF(COUNTIF(C6,"D"),SUM(K3:K6,nov!K31:K33),0)</f>
        <v>0</v>
      </c>
      <c r="M6" s="80"/>
    </row>
    <row r="7" spans="1:13" ht="15">
      <c r="A7" s="66"/>
      <c r="B7" s="112" t="str">
        <f t="shared" si="0"/>
        <v/>
      </c>
      <c r="C7" s="74" t="str">
        <f t="shared" si="1"/>
        <v>M</v>
      </c>
      <c r="D7" s="75">
        <f t="shared" si="3"/>
        <v>44895</v>
      </c>
      <c r="E7" s="76" t="str">
        <f t="shared" si="2"/>
        <v/>
      </c>
      <c r="F7" s="71" t="s">
        <v>58</v>
      </c>
      <c r="G7" s="72" t="s">
        <v>57</v>
      </c>
      <c r="H7" s="73"/>
      <c r="I7" s="77">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IF(COUNTIF(C7,"D"),SUM(K3:K7,nov!K32:K33),0)</f>
        <v>0</v>
      </c>
      <c r="M7" s="80"/>
    </row>
    <row r="8" spans="1:13" ht="15">
      <c r="A8" s="66"/>
      <c r="B8" s="112" t="str">
        <f t="shared" si="0"/>
        <v>DÉCEMBRE</v>
      </c>
      <c r="C8" s="81" t="str">
        <f t="shared" si="1"/>
        <v>J</v>
      </c>
      <c r="D8" s="82">
        <f t="shared" si="3"/>
        <v>44896</v>
      </c>
      <c r="E8" s="83">
        <f t="shared" si="2"/>
        <v>48</v>
      </c>
      <c r="F8" s="84"/>
      <c r="G8" s="72"/>
      <c r="H8" s="73"/>
      <c r="I8" s="77" t="str">
        <f>IFERROR(IF(F8="","",IF(VLOOKUP(F8,DATA!$H$3:$J$26,2,FALSE)&lt;VLOOKUP(G8,DATA!$H$3:$J$26,2,FALSE),VLOOKUP(G8,DATA!$H$3:$J$26,2,FALSE),VLOOKUP(F8,DATA!$H$3:$J$26,2,FALSE))),0)</f>
        <v/>
      </c>
      <c r="J8" s="78" t="str">
        <f>IFERROR(IF(G8="","",IF(VLOOKUP(G8,DATA!$H$3:$J$26,3,FALSE)&gt;VLOOKUP(F8,DATA!$H$3:$J$26,3,FALSE),VLOOKUP(F8,DATA!$H$3:$J$26,3,FALSE),VLOOKUP(G8,DATA!$H$3:$J$26,3,FALSE))+H8),0)</f>
        <v/>
      </c>
      <c r="K8" s="78">
        <f>IFERROR((MIN(ABS(VLOOKUP(F8,DATA!$H$3:$J$26,3,FALSE)-VLOOKUP(G8,DATA!$H$3:$J$26,2,FALSE)),ABS(VLOOKUP(G8,DATA!$H$3:$J$26,3,FALSE)-VLOOKUP(F8,DATA!$H$3:$J$26,2,FALSE))))+H8,0)</f>
        <v>0</v>
      </c>
      <c r="L8" s="79">
        <f>IF(COUNTIF(C8,"D"),SUM(K3:K8,nov!K33:K33),0)</f>
        <v>0</v>
      </c>
      <c r="M8" s="80"/>
    </row>
    <row r="9" spans="1:13" ht="15">
      <c r="A9" s="66"/>
      <c r="B9" s="112">
        <f t="shared" si="0"/>
        <v>2022</v>
      </c>
      <c r="C9" s="81" t="str">
        <f t="shared" si="1"/>
        <v>V</v>
      </c>
      <c r="D9" s="82">
        <f t="shared" si="3"/>
        <v>44897</v>
      </c>
      <c r="E9" s="83" t="str">
        <f t="shared" si="2"/>
        <v/>
      </c>
      <c r="F9" s="84"/>
      <c r="G9" s="72"/>
      <c r="H9" s="73"/>
      <c r="I9" s="77" t="str">
        <f>IFERROR(IF(F9="","",IF(VLOOKUP(F9,DATA!$H$3:$J$26,2,FALSE)&lt;VLOOKUP(G9,DATA!$H$3:$J$26,2,FALSE),VLOOKUP(G9,DATA!$H$3:$J$26,2,FALSE),VLOOKUP(F9,DATA!$H$3:$J$26,2,FALSE))),0)</f>
        <v/>
      </c>
      <c r="J9" s="78" t="str">
        <f>IFERROR(IF(G9="","",IF(VLOOKUP(G9,DATA!$H$3:$J$26,3,FALSE)&gt;VLOOKUP(F9,DATA!$H$3:$J$26,3,FALSE),VLOOKUP(F9,DATA!$H$3:$J$26,3,FALSE),VLOOKUP(G9,DATA!$H$3:$J$26,3,FALSE))+H9),0)</f>
        <v/>
      </c>
      <c r="K9" s="78">
        <f>IFERROR((MIN(ABS(VLOOKUP(F9,DATA!$H$3:$J$26,3,FALSE)-VLOOKUP(G9,DATA!$H$3:$J$26,2,FALSE)),ABS(VLOOKUP(G9,DATA!$H$3:$J$26,3,FALSE)-VLOOKUP(F9,DATA!$H$3:$J$26,2,FALSE))))+H9,0)</f>
        <v>0</v>
      </c>
      <c r="L9" s="79">
        <f>IF(COUNTIF(C9,"D"),SUM(K3:K9),0)</f>
        <v>0</v>
      </c>
      <c r="M9" s="80"/>
    </row>
    <row r="10" spans="1:13" ht="15">
      <c r="A10" s="66"/>
      <c r="B10" s="112" t="str">
        <f t="shared" si="0"/>
        <v/>
      </c>
      <c r="C10" s="81" t="str">
        <f t="shared" si="1"/>
        <v>S</v>
      </c>
      <c r="D10" s="82">
        <f t="shared" si="3"/>
        <v>44898</v>
      </c>
      <c r="E10" s="83" t="str">
        <f t="shared" si="2"/>
        <v/>
      </c>
      <c r="F10" s="84"/>
      <c r="G10" s="72"/>
      <c r="H10" s="73"/>
      <c r="I10" s="77"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v>
      </c>
      <c r="M10" s="80"/>
    </row>
    <row r="11" spans="1:13" ht="15">
      <c r="A11" s="66"/>
      <c r="B11" s="112" t="str">
        <f t="shared" si="0"/>
        <v/>
      </c>
      <c r="C11" s="81" t="str">
        <f t="shared" si="1"/>
        <v>D</v>
      </c>
      <c r="D11" s="82">
        <f t="shared" si="3"/>
        <v>44899</v>
      </c>
      <c r="E11" s="83" t="str">
        <f t="shared" si="2"/>
        <v/>
      </c>
      <c r="F11" s="84"/>
      <c r="G11" s="72"/>
      <c r="H11" s="73"/>
      <c r="I11" s="77"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0.46875000000000011</v>
      </c>
      <c r="M11" s="80"/>
    </row>
    <row r="12" spans="1:13" ht="15">
      <c r="A12" s="66"/>
      <c r="B12" s="112" t="str">
        <f t="shared" si="0"/>
        <v/>
      </c>
      <c r="C12" s="81" t="str">
        <f t="shared" si="1"/>
        <v>L</v>
      </c>
      <c r="D12" s="82">
        <f t="shared" si="3"/>
        <v>44900</v>
      </c>
      <c r="E12" s="83" t="str">
        <f t="shared" si="2"/>
        <v/>
      </c>
      <c r="F12" s="84"/>
      <c r="G12" s="72"/>
      <c r="H12" s="73"/>
      <c r="I12" s="77"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v>
      </c>
      <c r="M12" s="80"/>
    </row>
    <row r="13" spans="1:13" ht="15">
      <c r="A13" s="66"/>
      <c r="B13" s="112" t="str">
        <f t="shared" si="0"/>
        <v/>
      </c>
      <c r="C13" s="81" t="str">
        <f t="shared" si="1"/>
        <v>M</v>
      </c>
      <c r="D13" s="82">
        <f t="shared" si="3"/>
        <v>44901</v>
      </c>
      <c r="E13" s="83" t="str">
        <f t="shared" si="2"/>
        <v/>
      </c>
      <c r="F13" s="84" t="s">
        <v>55</v>
      </c>
      <c r="G13" s="72" t="s">
        <v>57</v>
      </c>
      <c r="H13" s="73"/>
      <c r="I13" s="77">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v>
      </c>
      <c r="M13" s="80"/>
    </row>
    <row r="14" spans="1:13" ht="15">
      <c r="A14" s="66"/>
      <c r="B14" s="112" t="str">
        <f t="shared" si="0"/>
        <v/>
      </c>
      <c r="C14" s="81" t="str">
        <f t="shared" si="1"/>
        <v>M</v>
      </c>
      <c r="D14" s="82">
        <f t="shared" si="3"/>
        <v>44902</v>
      </c>
      <c r="E14" s="83" t="str">
        <f t="shared" si="2"/>
        <v/>
      </c>
      <c r="F14" s="84"/>
      <c r="G14" s="72"/>
      <c r="H14" s="73"/>
      <c r="I14" s="77" t="str">
        <f>IFERROR(IF(F14="","",IF(VLOOKUP(F14,DATA!$H$3:$J$26,2,FALSE)&lt;VLOOKUP(G14,DATA!$H$3:$J$26,2,FALSE),VLOOKUP(G14,DATA!$H$3:$J$26,2,FALSE),VLOOKUP(F14,DATA!$H$3:$J$26,2,FALSE))),0)</f>
        <v/>
      </c>
      <c r="J14" s="78" t="str">
        <f>IFERROR(IF(G14="","",IF(VLOOKUP(G14,DATA!$H$3:$J$26,3,FALSE)&gt;VLOOKUP(F14,DATA!$H$3:$J$26,3,FALSE),VLOOKUP(F14,DATA!$H$3:$J$26,3,FALSE),VLOOKUP(G14,DATA!$H$3:$J$26,3,FALSE))+H14),0)</f>
        <v/>
      </c>
      <c r="K14" s="78">
        <f>IFERROR((MIN(ABS(VLOOKUP(F14,DATA!$H$3:$J$26,3,FALSE)-VLOOKUP(G14,DATA!$H$3:$J$26,2,FALSE)),ABS(VLOOKUP(G14,DATA!$H$3:$J$26,3,FALSE)-VLOOKUP(F14,DATA!$H$3:$J$26,2,FALSE))))+H14,0)</f>
        <v>0</v>
      </c>
      <c r="L14" s="79">
        <f t="shared" si="4"/>
        <v>0</v>
      </c>
      <c r="M14" s="80"/>
    </row>
    <row r="15" spans="1:13" ht="15">
      <c r="A15" s="66"/>
      <c r="B15" s="112" t="str">
        <f t="shared" si="0"/>
        <v/>
      </c>
      <c r="C15" s="81" t="str">
        <f t="shared" si="1"/>
        <v>J</v>
      </c>
      <c r="D15" s="82">
        <f t="shared" si="3"/>
        <v>44903</v>
      </c>
      <c r="E15" s="83">
        <f t="shared" si="2"/>
        <v>49</v>
      </c>
      <c r="F15" s="84"/>
      <c r="G15" s="72"/>
      <c r="H15" s="73"/>
      <c r="I15" s="77" t="str">
        <f>IFERROR(IF(F15="","",IF(VLOOKUP(F15,DATA!$H$3:$J$26,2,FALSE)&lt;VLOOKUP(G15,DATA!$H$3:$J$26,2,FALSE),VLOOKUP(G15,DATA!$H$3:$J$26,2,FALSE),VLOOKUP(F15,DATA!$H$3:$J$26,2,FALSE))),0)</f>
        <v/>
      </c>
      <c r="J15" s="78" t="str">
        <f>IFERROR(IF(G15="","",IF(VLOOKUP(G15,DATA!$H$3:$J$26,3,FALSE)&gt;VLOOKUP(F15,DATA!$H$3:$J$26,3,FALSE),VLOOKUP(F15,DATA!$H$3:$J$26,3,FALSE),VLOOKUP(G15,DATA!$H$3:$J$26,3,FALSE))+H15),0)</f>
        <v/>
      </c>
      <c r="K15" s="78">
        <f>IFERROR((MIN(ABS(VLOOKUP(F15,DATA!$H$3:$J$26,3,FALSE)-VLOOKUP(G15,DATA!$H$3:$J$26,2,FALSE)),ABS(VLOOKUP(G15,DATA!$H$3:$J$26,3,FALSE)-VLOOKUP(F15,DATA!$H$3:$J$26,2,FALSE))))+H15,0)</f>
        <v>0</v>
      </c>
      <c r="L15" s="79">
        <f t="shared" si="4"/>
        <v>0</v>
      </c>
      <c r="M15" s="80"/>
    </row>
    <row r="16" spans="1:13" ht="15">
      <c r="A16" s="66"/>
      <c r="B16" s="112" t="str">
        <f t="shared" si="0"/>
        <v/>
      </c>
      <c r="C16" s="81" t="str">
        <f t="shared" si="1"/>
        <v>V</v>
      </c>
      <c r="D16" s="82">
        <f t="shared" si="3"/>
        <v>44904</v>
      </c>
      <c r="E16" s="83" t="str">
        <f t="shared" si="2"/>
        <v/>
      </c>
      <c r="F16" s="84"/>
      <c r="G16" s="72"/>
      <c r="H16" s="73"/>
      <c r="I16" s="77" t="str">
        <f>IFERROR(IF(F16="","",IF(VLOOKUP(F16,DATA!$H$3:$J$26,2,FALSE)&lt;VLOOKUP(G16,DATA!$H$3:$J$26,2,FALSE),VLOOKUP(G16,DATA!$H$3:$J$26,2,FALSE),VLOOKUP(F16,DATA!$H$3:$J$26,2,FALSE))),0)</f>
        <v/>
      </c>
      <c r="J16" s="78" t="str">
        <f>IFERROR(IF(G16="","",IF(VLOOKUP(G16,DATA!$H$3:$J$26,3,FALSE)&gt;VLOOKUP(F16,DATA!$H$3:$J$26,3,FALSE),VLOOKUP(F16,DATA!$H$3:$J$26,3,FALSE),VLOOKUP(G16,DATA!$H$3:$J$26,3,FALSE))+H16),0)</f>
        <v/>
      </c>
      <c r="K16" s="78">
        <f>IFERROR((MIN(ABS(VLOOKUP(F16,DATA!$H$3:$J$26,3,FALSE)-VLOOKUP(G16,DATA!$H$3:$J$26,2,FALSE)),ABS(VLOOKUP(G16,DATA!$H$3:$J$26,3,FALSE)-VLOOKUP(F16,DATA!$H$3:$J$26,2,FALSE))))+H16,0)</f>
        <v>0</v>
      </c>
      <c r="L16" s="79">
        <f t="shared" si="4"/>
        <v>0</v>
      </c>
      <c r="M16" s="80"/>
    </row>
    <row r="17" spans="1:13" ht="15">
      <c r="A17" s="66"/>
      <c r="B17" s="112" t="str">
        <f t="shared" si="0"/>
        <v/>
      </c>
      <c r="C17" s="81" t="str">
        <f t="shared" si="1"/>
        <v>S</v>
      </c>
      <c r="D17" s="82">
        <f t="shared" si="3"/>
        <v>44905</v>
      </c>
      <c r="E17" s="83" t="str">
        <f t="shared" si="2"/>
        <v/>
      </c>
      <c r="F17" s="84" t="s">
        <v>57</v>
      </c>
      <c r="G17" s="72"/>
      <c r="H17" s="73"/>
      <c r="I17" s="77">
        <f>IFERROR(IF(F17="","",IF(VLOOKUP(F17,DATA!$H$3:$J$26,2,FALSE)&lt;VLOOKUP(G17,DATA!$H$3:$J$26,2,FALSE),VLOOKUP(G17,DATA!$H$3:$J$26,2,FALSE),VLOOKUP(F17,DATA!$H$3:$J$26,2,FALSE))),0)</f>
        <v>0</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v>
      </c>
      <c r="M17" s="80"/>
    </row>
    <row r="18" spans="1:13" ht="15">
      <c r="A18" s="66"/>
      <c r="B18" s="112" t="str">
        <f t="shared" si="0"/>
        <v/>
      </c>
      <c r="C18" s="81" t="str">
        <f t="shared" si="1"/>
        <v>D</v>
      </c>
      <c r="D18" s="82">
        <f t="shared" si="3"/>
        <v>44906</v>
      </c>
      <c r="E18" s="83" t="str">
        <f t="shared" si="2"/>
        <v/>
      </c>
      <c r="F18" s="84"/>
      <c r="G18" s="72"/>
      <c r="H18" s="73"/>
      <c r="I18" s="77"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0.18402777777777779</v>
      </c>
      <c r="M18" s="80"/>
    </row>
    <row r="19" spans="1:13" ht="15">
      <c r="A19" s="66"/>
      <c r="B19" s="112" t="str">
        <f t="shared" si="0"/>
        <v/>
      </c>
      <c r="C19" s="81" t="str">
        <f t="shared" si="1"/>
        <v>L</v>
      </c>
      <c r="D19" s="82">
        <f t="shared" si="3"/>
        <v>44907</v>
      </c>
      <c r="E19" s="83" t="str">
        <f t="shared" si="2"/>
        <v/>
      </c>
      <c r="F19" s="84"/>
      <c r="G19" s="72"/>
      <c r="H19" s="73"/>
      <c r="I19" s="77"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v>
      </c>
      <c r="M19" s="80"/>
    </row>
    <row r="20" spans="1:13" ht="15">
      <c r="A20" s="66"/>
      <c r="B20" s="112" t="str">
        <f t="shared" si="0"/>
        <v/>
      </c>
      <c r="C20" s="81" t="str">
        <f t="shared" si="1"/>
        <v>M</v>
      </c>
      <c r="D20" s="82">
        <f t="shared" si="3"/>
        <v>44908</v>
      </c>
      <c r="E20" s="83" t="str">
        <f t="shared" si="2"/>
        <v/>
      </c>
      <c r="F20" s="84"/>
      <c r="G20" s="72"/>
      <c r="H20" s="73"/>
      <c r="I20" s="77"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80"/>
    </row>
    <row r="21" spans="1:13" ht="15">
      <c r="A21" s="66"/>
      <c r="B21" s="112" t="str">
        <f t="shared" si="0"/>
        <v/>
      </c>
      <c r="C21" s="81" t="str">
        <f t="shared" si="1"/>
        <v>M</v>
      </c>
      <c r="D21" s="82">
        <f t="shared" si="3"/>
        <v>44909</v>
      </c>
      <c r="E21" s="83" t="str">
        <f t="shared" si="2"/>
        <v/>
      </c>
      <c r="F21" s="84"/>
      <c r="G21" s="72"/>
      <c r="H21" s="73"/>
      <c r="I21" s="77"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80"/>
    </row>
    <row r="22" spans="1:13" ht="15">
      <c r="A22" s="66"/>
      <c r="B22" s="112" t="str">
        <f t="shared" si="0"/>
        <v/>
      </c>
      <c r="C22" s="81" t="str">
        <f t="shared" si="1"/>
        <v>J</v>
      </c>
      <c r="D22" s="82">
        <f t="shared" si="3"/>
        <v>44910</v>
      </c>
      <c r="E22" s="83">
        <f t="shared" si="2"/>
        <v>50</v>
      </c>
      <c r="F22" s="84"/>
      <c r="G22" s="72"/>
      <c r="H22" s="73"/>
      <c r="I22" s="77" t="str">
        <f>IFERROR(IF(F22="","",IF(VLOOKUP(F22,DATA!$H$3:$J$26,2,FALSE)&lt;VLOOKUP(G22,DATA!$H$3:$J$26,2,FALSE),VLOOKUP(G22,DATA!$H$3:$J$26,2,FALSE),VLOOKUP(F22,DATA!$H$3:$J$26,2,FALSE))),0)</f>
        <v/>
      </c>
      <c r="J22" s="78" t="str">
        <f>IFERROR(IF(G22="","",IF(VLOOKUP(G22,DATA!$H$3:$J$26,3,FALSE)&gt;VLOOKUP(F22,DATA!$H$3:$J$26,3,FALSE),VLOOKUP(F22,DATA!$H$3:$J$26,3,FALSE),VLOOKUP(G22,DATA!$H$3:$J$26,3,FALSE))+H22),0)</f>
        <v/>
      </c>
      <c r="K22" s="78">
        <f>IFERROR((MIN(ABS(VLOOKUP(F22,DATA!$H$3:$J$26,3,FALSE)-VLOOKUP(G22,DATA!$H$3:$J$26,2,FALSE)),ABS(VLOOKUP(G22,DATA!$H$3:$J$26,3,FALSE)-VLOOKUP(F22,DATA!$H$3:$J$26,2,FALSE))))+H22,0)</f>
        <v>0</v>
      </c>
      <c r="L22" s="79">
        <f t="shared" si="4"/>
        <v>0</v>
      </c>
      <c r="M22" s="80"/>
    </row>
    <row r="23" spans="1:13" ht="15">
      <c r="A23" s="66"/>
      <c r="B23" s="112" t="str">
        <f t="shared" si="0"/>
        <v/>
      </c>
      <c r="C23" s="81" t="str">
        <f t="shared" si="1"/>
        <v>V</v>
      </c>
      <c r="D23" s="82">
        <f t="shared" si="3"/>
        <v>44911</v>
      </c>
      <c r="E23" s="83" t="str">
        <f t="shared" si="2"/>
        <v/>
      </c>
      <c r="F23" s="84"/>
      <c r="G23" s="72"/>
      <c r="H23" s="73"/>
      <c r="I23" s="77"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80"/>
    </row>
    <row r="24" spans="1:13" ht="15">
      <c r="A24" s="66"/>
      <c r="B24" s="112" t="str">
        <f t="shared" si="0"/>
        <v/>
      </c>
      <c r="C24" s="81" t="str">
        <f t="shared" si="1"/>
        <v>S</v>
      </c>
      <c r="D24" s="82">
        <f t="shared" si="3"/>
        <v>44912</v>
      </c>
      <c r="E24" s="83" t="str">
        <f t="shared" si="2"/>
        <v/>
      </c>
      <c r="F24" s="84"/>
      <c r="G24" s="72"/>
      <c r="H24" s="73"/>
      <c r="I24" s="77"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80"/>
    </row>
    <row r="25" spans="1:13" ht="15">
      <c r="A25" s="66"/>
      <c r="B25" s="112" t="str">
        <f t="shared" si="0"/>
        <v/>
      </c>
      <c r="C25" s="81" t="str">
        <f t="shared" si="1"/>
        <v>D</v>
      </c>
      <c r="D25" s="82">
        <f t="shared" si="3"/>
        <v>44913</v>
      </c>
      <c r="E25" s="83" t="str">
        <f t="shared" si="2"/>
        <v/>
      </c>
      <c r="F25" s="84"/>
      <c r="G25" s="72"/>
      <c r="H25" s="73"/>
      <c r="I25" s="77"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80"/>
    </row>
    <row r="26" spans="1:13" ht="15">
      <c r="A26" s="66"/>
      <c r="B26" s="112" t="str">
        <f t="shared" si="0"/>
        <v/>
      </c>
      <c r="C26" s="81" t="str">
        <f t="shared" si="1"/>
        <v>L</v>
      </c>
      <c r="D26" s="82">
        <f t="shared" si="3"/>
        <v>44914</v>
      </c>
      <c r="E26" s="83" t="str">
        <f t="shared" si="2"/>
        <v/>
      </c>
      <c r="F26" s="84"/>
      <c r="G26" s="72"/>
      <c r="H26" s="73"/>
      <c r="I26" s="77"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80"/>
    </row>
    <row r="27" spans="1:13" ht="15">
      <c r="A27" s="66"/>
      <c r="B27" s="112" t="str">
        <f t="shared" si="0"/>
        <v/>
      </c>
      <c r="C27" s="81" t="str">
        <f t="shared" si="1"/>
        <v>M</v>
      </c>
      <c r="D27" s="82">
        <f t="shared" si="3"/>
        <v>44915</v>
      </c>
      <c r="E27" s="83" t="str">
        <f t="shared" si="2"/>
        <v/>
      </c>
      <c r="F27" s="84"/>
      <c r="G27" s="72"/>
      <c r="H27" s="73"/>
      <c r="I27" s="77"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80"/>
    </row>
    <row r="28" spans="1:13" ht="15">
      <c r="A28" s="66"/>
      <c r="B28" s="112" t="str">
        <f t="shared" si="0"/>
        <v/>
      </c>
      <c r="C28" s="81" t="str">
        <f t="shared" si="1"/>
        <v>M</v>
      </c>
      <c r="D28" s="82">
        <f t="shared" si="3"/>
        <v>44916</v>
      </c>
      <c r="E28" s="83" t="str">
        <f t="shared" si="2"/>
        <v/>
      </c>
      <c r="F28" s="84"/>
      <c r="G28" s="72"/>
      <c r="H28" s="73"/>
      <c r="I28" s="77"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v>
      </c>
      <c r="M28" s="80"/>
    </row>
    <row r="29" spans="1:13" ht="15">
      <c r="A29" s="66"/>
      <c r="B29" s="112" t="str">
        <f t="shared" si="0"/>
        <v/>
      </c>
      <c r="C29" s="81" t="str">
        <f t="shared" si="1"/>
        <v>J</v>
      </c>
      <c r="D29" s="82">
        <f t="shared" si="3"/>
        <v>44917</v>
      </c>
      <c r="E29" s="83">
        <f t="shared" si="2"/>
        <v>51</v>
      </c>
      <c r="F29" s="84"/>
      <c r="G29" s="72"/>
      <c r="H29" s="73"/>
      <c r="I29" s="77"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80"/>
    </row>
    <row r="30" spans="1:13" ht="15">
      <c r="A30" s="66"/>
      <c r="B30" s="112" t="str">
        <f t="shared" si="0"/>
        <v/>
      </c>
      <c r="C30" s="81" t="str">
        <f t="shared" si="1"/>
        <v>V</v>
      </c>
      <c r="D30" s="82">
        <f t="shared" si="3"/>
        <v>44918</v>
      </c>
      <c r="E30" s="83" t="str">
        <f t="shared" si="2"/>
        <v/>
      </c>
      <c r="F30" s="84"/>
      <c r="G30" s="72"/>
      <c r="H30" s="73"/>
      <c r="I30" s="77" t="str">
        <f>IFERROR(IF(F30="","",IF(VLOOKUP(F30,DATA!$H$3:$J$26,2,FALSE)&lt;VLOOKUP(G30,DATA!$H$3:$J$26,2,FALSE),VLOOKUP(G30,DATA!$H$3:$J$26,2,FALSE),VLOOKUP(F30,DATA!$H$3:$J$26,2,FALSE))),0)</f>
        <v/>
      </c>
      <c r="J30" s="78" t="str">
        <f>IFERROR(IF(G30="","",IF(VLOOKUP(G30,DATA!$H$3:$J$26,3,FALSE)&gt;VLOOKUP(F30,DATA!$H$3:$J$26,3,FALSE),VLOOKUP(F30,DATA!$H$3:$J$26,3,FALSE),VLOOKUP(G30,DATA!$H$3:$J$26,3,FALSE))+H30),0)</f>
        <v/>
      </c>
      <c r="K30" s="78">
        <f>IFERROR((MIN(ABS(VLOOKUP(F30,DATA!$H$3:$J$26,3,FALSE)-VLOOKUP(G30,DATA!$H$3:$J$26,2,FALSE)),ABS(VLOOKUP(G30,DATA!$H$3:$J$26,3,FALSE)-VLOOKUP(F30,DATA!$H$3:$J$26,2,FALSE))))+H30,0)</f>
        <v>0</v>
      </c>
      <c r="L30" s="79">
        <f t="shared" si="4"/>
        <v>0</v>
      </c>
      <c r="M30" s="80"/>
    </row>
    <row r="31" spans="1:13" ht="15">
      <c r="A31" s="66"/>
      <c r="B31" s="112" t="str">
        <f t="shared" si="0"/>
        <v/>
      </c>
      <c r="C31" s="81" t="str">
        <f t="shared" si="1"/>
        <v>S</v>
      </c>
      <c r="D31" s="82">
        <f t="shared" si="3"/>
        <v>44919</v>
      </c>
      <c r="E31" s="83" t="str">
        <f t="shared" si="2"/>
        <v/>
      </c>
      <c r="F31" s="84"/>
      <c r="G31" s="72"/>
      <c r="H31" s="73"/>
      <c r="I31" s="77" t="str">
        <f>IFERROR(IF(F31="","",IF(VLOOKUP(F31,DATA!$H$3:$J$26,2,FALSE)&lt;VLOOKUP(G31,DATA!$H$3:$J$26,2,FALSE),VLOOKUP(G31,DATA!$H$3:$J$26,2,FALSE),VLOOKUP(F31,DATA!$H$3:$J$26,2,FALSE))),0)</f>
        <v/>
      </c>
      <c r="J31" s="78" t="str">
        <f>IFERROR(IF(G31="","",IF(VLOOKUP(G31,DATA!$H$3:$J$26,3,FALSE)&gt;VLOOKUP(F31,DATA!$H$3:$J$26,3,FALSE),VLOOKUP(F31,DATA!$H$3:$J$26,3,FALSE),VLOOKUP(G31,DATA!$H$3:$J$26,3,FALSE))+H31),0)</f>
        <v/>
      </c>
      <c r="K31" s="78">
        <f>IFERROR((MIN(ABS(VLOOKUP(F31,DATA!$H$3:$J$26,3,FALSE)-VLOOKUP(G31,DATA!$H$3:$J$26,2,FALSE)),ABS(VLOOKUP(G31,DATA!$H$3:$J$26,3,FALSE)-VLOOKUP(F31,DATA!$H$3:$J$26,2,FALSE))))+H31,0)</f>
        <v>0</v>
      </c>
      <c r="L31" s="79">
        <f t="shared" si="4"/>
        <v>0</v>
      </c>
      <c r="M31" s="80"/>
    </row>
    <row r="32" spans="1:13" ht="15.75" thickBot="1">
      <c r="A32" s="66"/>
      <c r="B32" s="113" t="str">
        <f t="shared" si="0"/>
        <v/>
      </c>
      <c r="C32" s="99" t="str">
        <f t="shared" si="1"/>
        <v>D</v>
      </c>
      <c r="D32" s="100">
        <f t="shared" si="3"/>
        <v>44920</v>
      </c>
      <c r="E32" s="101" t="str">
        <f t="shared" si="2"/>
        <v/>
      </c>
      <c r="F32" s="102"/>
      <c r="G32" s="103"/>
      <c r="H32" s="104"/>
      <c r="I32" s="105" t="str">
        <f>IFERROR(IF(F32="","",IF(VLOOKUP(F32,DATA!$H$3:$J$26,2,FALSE)&lt;VLOOKUP(G32,DATA!$H$3:$J$26,2,FALSE),VLOOKUP(G32,DATA!$H$3:$J$26,2,FALSE),VLOOKUP(F32,DATA!$H$3:$J$26,2,FALSE))),0)</f>
        <v/>
      </c>
      <c r="J32" s="106" t="str">
        <f>IFERROR(IF(G32="","",IF(VLOOKUP(G32,DATA!$H$3:$J$26,3,FALSE)&gt;VLOOKUP(F32,DATA!$H$3:$J$26,3,FALSE),VLOOKUP(F32,DATA!$H$3:$J$26,3,FALSE),VLOOKUP(G32,DATA!$H$3:$J$26,3,FALSE))+H32),0)</f>
        <v/>
      </c>
      <c r="K32" s="106">
        <f>IFERROR((MIN(ABS(VLOOKUP(F32,DATA!$H$3:$J$26,3,FALSE)-VLOOKUP(G32,DATA!$H$3:$J$26,2,FALSE)),ABS(VLOOKUP(G32,DATA!$H$3:$J$26,3,FALSE)-VLOOKUP(F32,DATA!$H$3:$J$26,2,FALSE))))+H32,0)</f>
        <v>0</v>
      </c>
      <c r="L32" s="107">
        <f>IF(COUNTIF(C32,"D"),SUM(K26:K32),0)</f>
        <v>0</v>
      </c>
      <c r="M32" s="108"/>
    </row>
    <row r="33" spans="1:13">
      <c r="A33" s="66"/>
      <c r="B33" s="66"/>
      <c r="C33" s="66"/>
      <c r="D33" s="66"/>
      <c r="E33" s="66"/>
      <c r="F33" s="66"/>
      <c r="G33" s="66"/>
      <c r="H33" s="66"/>
      <c r="I33" s="66"/>
      <c r="J33" s="66"/>
      <c r="K33" s="66"/>
      <c r="L33" s="66"/>
      <c r="M33" s="66"/>
    </row>
    <row r="34" spans="1:13" ht="15">
      <c r="B34" s="66"/>
      <c r="C34" s="66"/>
      <c r="D34" s="66"/>
      <c r="E34" s="66"/>
      <c r="F34" s="66"/>
      <c r="G34" s="66"/>
      <c r="H34" s="66"/>
      <c r="I34" s="66"/>
      <c r="J34" s="114" t="s">
        <v>64</v>
      </c>
      <c r="K34" s="115">
        <f>SUM(K2:K32)</f>
        <v>1.3159722222222223</v>
      </c>
      <c r="L34" s="66"/>
      <c r="M34" s="66"/>
    </row>
    <row r="35" spans="1:13" ht="15">
      <c r="J35" s="116" t="s">
        <v>65</v>
      </c>
      <c r="K35" s="121">
        <f>COUNTIF(K2:K32,"&gt;"&amp;0)</f>
        <v>6</v>
      </c>
    </row>
  </sheetData>
  <conditionalFormatting sqref="C3:M32">
    <cfRule type="expression" dxfId="3" priority="1">
      <formula>WEEKDAY($D3,2)&gt;6</formula>
    </cfRule>
    <cfRule type="expression" dxfId="2" priority="2">
      <formula>WEEKDAY($D3,2)&gt;5</formula>
    </cfRule>
  </conditionalFormatting>
  <pageMargins left="0.7" right="0.7" top="0.75" bottom="0.75" header="0.3" footer="0.3"/>
  <pageSetup paperSize="9" scale="5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showZeros="0" zoomScaleNormal="100" workbookViewId="0">
      <selection activeCell="Q15" sqref="Q15"/>
    </sheetView>
  </sheetViews>
  <sheetFormatPr baseColWidth="10" defaultRowHeight="12.75"/>
  <cols>
    <col min="1" max="1" width="3.42578125" style="1" customWidth="1"/>
    <col min="2" max="2" width="13" style="1" customWidth="1"/>
    <col min="3" max="3" width="2.85546875" style="1" customWidth="1"/>
    <col min="4" max="4" width="3.42578125" style="1" customWidth="1"/>
    <col min="5" max="5" width="3.28515625" style="1" customWidth="1"/>
    <col min="6" max="6" width="5.7109375" style="1" customWidth="1"/>
    <col min="7" max="7" width="6.85546875" style="1" customWidth="1"/>
    <col min="8" max="8" width="7.85546875" style="1" customWidth="1"/>
    <col min="9" max="9" width="9.85546875" style="1" customWidth="1"/>
    <col min="10" max="10" width="10.7109375" style="1" customWidth="1"/>
    <col min="11" max="11" width="10.85546875" style="1" customWidth="1"/>
    <col min="12" max="12" width="9.28515625" style="1" customWidth="1"/>
    <col min="13" max="13" width="69.42578125" style="1" customWidth="1"/>
    <col min="14" max="16384" width="11.42578125" style="1"/>
  </cols>
  <sheetData>
    <row r="1" spans="1:13" ht="13.5" thickBot="1"/>
    <row r="2" spans="1:13" ht="50.25" customHeight="1" thickBot="1">
      <c r="A2" s="66"/>
      <c r="B2" s="67"/>
      <c r="C2" s="62"/>
      <c r="D2" s="62"/>
      <c r="E2" s="68"/>
      <c r="F2" s="70" t="s">
        <v>1</v>
      </c>
      <c r="G2" s="63" t="s">
        <v>0</v>
      </c>
      <c r="H2" s="69" t="s">
        <v>59</v>
      </c>
      <c r="I2" s="64" t="s">
        <v>60</v>
      </c>
      <c r="J2" s="64" t="s">
        <v>61</v>
      </c>
      <c r="K2" s="64" t="s">
        <v>62</v>
      </c>
      <c r="L2" s="64" t="s">
        <v>63</v>
      </c>
      <c r="M2" s="65" t="s">
        <v>54</v>
      </c>
    </row>
    <row r="3" spans="1:13" ht="15">
      <c r="A3" s="66"/>
      <c r="B3" s="112" t="str">
        <f t="shared" ref="B3:B33" si="0">IFERROR(CHOOSE(DAY(D3),UPPER(TEXT(D3,"mmmm")),YEAR(D3)),"")</f>
        <v/>
      </c>
      <c r="C3" s="74" t="str">
        <f t="shared" ref="C3:C33" si="1">IF(D3="","",UPPER(LEFT(TEXT(D3,"jjj"),1)))</f>
        <v>L</v>
      </c>
      <c r="D3" s="75">
        <f>DATE(DATA!$C$5+1,1,-5)</f>
        <v>44921</v>
      </c>
      <c r="E3" s="76" t="str">
        <f t="shared" ref="E3:E33" si="2">IF(D3="","",IF(WEEKDAY(D3,1)=5,INT((D3-DATE(YEAR(D3),1,1))/7+1),""))</f>
        <v/>
      </c>
      <c r="F3" s="71" t="s">
        <v>52</v>
      </c>
      <c r="G3" s="72" t="s">
        <v>53</v>
      </c>
      <c r="H3" s="73">
        <v>0.10416666666666667</v>
      </c>
      <c r="I3" s="95">
        <f>IFERROR(IF(F3="","",IF(VLOOKUP(F3,DATA!$H$3:$J$26,2,FALSE)&lt;VLOOKUP(G3,DATA!$H$3:$J$26,2,FALSE),VLOOKUP(G3,DATA!$H$3:$J$26,2,FALSE),VLOOKUP(F3,DATA!$H$3:$J$26,2,FALSE))),0)</f>
        <v>0.5</v>
      </c>
      <c r="J3" s="96">
        <f>IFERROR(IF(G3="","",IF(VLOOKUP(G3,DATA!$H$3:$J$26,3,FALSE)&gt;VLOOKUP(F3,DATA!$H$3:$J$26,3,FALSE),VLOOKUP(F3,DATA!$H$3:$J$26,3,FALSE),VLOOKUP(G3,DATA!$H$3:$J$26,3,FALSE))+H3),0)</f>
        <v>0.77083333333333326</v>
      </c>
      <c r="K3" s="96">
        <f>IFERROR((MIN(ABS(VLOOKUP(F3,DATA!$H$3:$J$26,3,FALSE)-VLOOKUP(G3,DATA!$H$3:$J$26,2,FALSE)),ABS(VLOOKUP(G3,DATA!$H$3:$J$26,3,FALSE)-VLOOKUP(F3,DATA!$H$3:$J$26,2,FALSE))))+H3,0)</f>
        <v>0.27083333333333331</v>
      </c>
      <c r="L3" s="97">
        <f>IF(COUNTIF(C3,"D"),SUM(K3:K3,dec!K27:K32),0)</f>
        <v>0</v>
      </c>
      <c r="M3" s="80" t="s">
        <v>56</v>
      </c>
    </row>
    <row r="4" spans="1:13" ht="15">
      <c r="A4" s="66"/>
      <c r="B4" s="112" t="str">
        <f t="shared" si="0"/>
        <v/>
      </c>
      <c r="C4" s="74" t="str">
        <f t="shared" si="1"/>
        <v>M</v>
      </c>
      <c r="D4" s="75">
        <f t="shared" ref="D4:D33" si="3">D3+1</f>
        <v>44922</v>
      </c>
      <c r="E4" s="76" t="str">
        <f t="shared" si="2"/>
        <v/>
      </c>
      <c r="F4" s="71" t="s">
        <v>55</v>
      </c>
      <c r="G4" s="72" t="s">
        <v>55</v>
      </c>
      <c r="H4" s="73"/>
      <c r="I4" s="77">
        <f>IFERROR(IF(F4="","",IF(VLOOKUP(F4,DATA!$H$3:$J$26,2,FALSE)&lt;VLOOKUP(G4,DATA!$H$3:$J$26,2,FALSE),VLOOKUP(G4,DATA!$H$3:$J$26,2,FALSE),VLOOKUP(F4,DATA!$H$3:$J$26,2,FALSE))),0)</f>
        <v>0.2951388888888889</v>
      </c>
      <c r="J4" s="78">
        <f>IFERROR(IF(G4="","",IF(VLOOKUP(G4,DATA!$H$3:$J$26,3,FALSE)&gt;VLOOKUP(F4,DATA!$H$3:$J$26,3,FALSE),VLOOKUP(F4,DATA!$H$3:$J$26,3,FALSE),VLOOKUP(G4,DATA!$H$3:$J$26,3,FALSE))+H4),0)</f>
        <v>0.6875</v>
      </c>
      <c r="K4" s="78">
        <f>IFERROR((MIN(ABS(VLOOKUP(F4,DATA!$H$3:$J$26,3,FALSE)-VLOOKUP(G4,DATA!$H$3:$J$26,2,FALSE)),ABS(VLOOKUP(G4,DATA!$H$3:$J$26,3,FALSE)-VLOOKUP(F4,DATA!$H$3:$J$26,2,FALSE))))+H4,0)</f>
        <v>0.3923611111111111</v>
      </c>
      <c r="L4" s="79">
        <f>IF(COUNTIF(C4,"D"),SUM(K3:K4,dec!K28:K32),0)</f>
        <v>0</v>
      </c>
      <c r="M4" s="80"/>
    </row>
    <row r="5" spans="1:13" ht="15">
      <c r="A5" s="66"/>
      <c r="B5" s="112" t="str">
        <f t="shared" si="0"/>
        <v/>
      </c>
      <c r="C5" s="74" t="str">
        <f t="shared" si="1"/>
        <v>M</v>
      </c>
      <c r="D5" s="75">
        <f t="shared" si="3"/>
        <v>44923</v>
      </c>
      <c r="E5" s="76" t="str">
        <f t="shared" si="2"/>
        <v/>
      </c>
      <c r="F5" s="71" t="s">
        <v>57</v>
      </c>
      <c r="G5" s="72" t="s">
        <v>55</v>
      </c>
      <c r="H5" s="73"/>
      <c r="I5" s="77">
        <f>IFERROR(IF(F5="","",IF(VLOOKUP(F5,DATA!$H$3:$J$26,2,FALSE)&lt;VLOOKUP(G5,DATA!$H$3:$J$26,2,FALSE),VLOOKUP(G5,DATA!$H$3:$J$26,2,FALSE),VLOOKUP(F5,DATA!$H$3:$J$26,2,FALSE))),0)</f>
        <v>0.50347222222222221</v>
      </c>
      <c r="J5" s="78">
        <f>IFERROR(IF(G5="","",IF(VLOOKUP(G5,DATA!$H$3:$J$26,3,FALSE)&gt;VLOOKUP(F5,DATA!$H$3:$J$26,3,FALSE),VLOOKUP(F5,DATA!$H$3:$J$26,3,FALSE),VLOOKUP(G5,DATA!$H$3:$J$26,3,FALSE))+H5),0)</f>
        <v>0.6875</v>
      </c>
      <c r="K5" s="78">
        <f>IFERROR((MIN(ABS(VLOOKUP(F5,DATA!$H$3:$J$26,3,FALSE)-VLOOKUP(G5,DATA!$H$3:$J$26,2,FALSE)),ABS(VLOOKUP(G5,DATA!$H$3:$J$26,3,FALSE)-VLOOKUP(F5,DATA!$H$3:$J$26,2,FALSE))))+H5,0)</f>
        <v>0.18402777777777779</v>
      </c>
      <c r="L5" s="79">
        <f>IF(COUNTIF(C5,"D"),SUM(K3:K5,dec!K29:K32),0)</f>
        <v>0</v>
      </c>
      <c r="M5" s="80"/>
    </row>
    <row r="6" spans="1:13" ht="15">
      <c r="A6" s="66"/>
      <c r="B6" s="112" t="str">
        <f t="shared" si="0"/>
        <v/>
      </c>
      <c r="C6" s="74" t="str">
        <f t="shared" si="1"/>
        <v>J</v>
      </c>
      <c r="D6" s="75">
        <f t="shared" si="3"/>
        <v>44924</v>
      </c>
      <c r="E6" s="76">
        <f t="shared" si="2"/>
        <v>52</v>
      </c>
      <c r="F6" s="71" t="s">
        <v>57</v>
      </c>
      <c r="G6" s="72" t="s">
        <v>58</v>
      </c>
      <c r="H6" s="73"/>
      <c r="I6" s="77">
        <f>IFERROR(IF(F6="","",IF(VLOOKUP(F6,DATA!$H$3:$J$26,2,FALSE)&lt;VLOOKUP(G6,DATA!$H$3:$J$26,2,FALSE),VLOOKUP(G6,DATA!$H$3:$J$26,2,FALSE),VLOOKUP(F6,DATA!$H$3:$J$26,2,FALSE))),0)</f>
        <v>0.50347222222222221</v>
      </c>
      <c r="J6" s="78">
        <f>IFERROR(IF(G6="","",IF(VLOOKUP(G6,DATA!$H$3:$J$26,3,FALSE)&gt;VLOOKUP(F6,DATA!$H$3:$J$26,3,FALSE),VLOOKUP(F6,DATA!$H$3:$J$26,3,FALSE),VLOOKUP(G6,DATA!$H$3:$J$26,3,FALSE))+H6),0)</f>
        <v>0.64583333333333337</v>
      </c>
      <c r="K6" s="78">
        <f>IFERROR((MIN(ABS(VLOOKUP(F6,DATA!$H$3:$J$26,3,FALSE)-VLOOKUP(G6,DATA!$H$3:$J$26,2,FALSE)),ABS(VLOOKUP(G6,DATA!$H$3:$J$26,3,FALSE)-VLOOKUP(F6,DATA!$H$3:$J$26,2,FALSE))))+H6,0)</f>
        <v>0.14236111111111116</v>
      </c>
      <c r="L6" s="79">
        <f>IF(COUNTIF(C6,"D"),SUM(K3:K6,dec!K30:K32),0)</f>
        <v>0</v>
      </c>
      <c r="M6" s="80"/>
    </row>
    <row r="7" spans="1:13" ht="15">
      <c r="A7" s="66"/>
      <c r="B7" s="112" t="str">
        <f t="shared" si="0"/>
        <v/>
      </c>
      <c r="C7" s="74" t="str">
        <f t="shared" si="1"/>
        <v>V</v>
      </c>
      <c r="D7" s="75">
        <f t="shared" si="3"/>
        <v>44925</v>
      </c>
      <c r="E7" s="76" t="str">
        <f t="shared" si="2"/>
        <v/>
      </c>
      <c r="F7" s="71" t="s">
        <v>58</v>
      </c>
      <c r="G7" s="72" t="s">
        <v>57</v>
      </c>
      <c r="H7" s="73"/>
      <c r="I7" s="77">
        <f>IFERROR(IF(F7="","",IF(VLOOKUP(F7,DATA!$H$3:$J$26,2,FALSE)&lt;VLOOKUP(G7,DATA!$H$3:$J$26,2,FALSE),VLOOKUP(G7,DATA!$H$3:$J$26,2,FALSE),VLOOKUP(F7,DATA!$H$3:$J$26,2,FALSE))),0)</f>
        <v>0.50347222222222221</v>
      </c>
      <c r="J7" s="78">
        <f>IFERROR(IF(G7="","",IF(VLOOKUP(G7,DATA!$H$3:$J$26,3,FALSE)&gt;VLOOKUP(F7,DATA!$H$3:$J$26,3,FALSE),VLOOKUP(F7,DATA!$H$3:$J$26,3,FALSE),VLOOKUP(G7,DATA!$H$3:$J$26,3,FALSE))+H7),0)</f>
        <v>0.64583333333333337</v>
      </c>
      <c r="K7" s="78">
        <f>IFERROR((MIN(ABS(VLOOKUP(F7,DATA!$H$3:$J$26,3,FALSE)-VLOOKUP(G7,DATA!$H$3:$J$26,2,FALSE)),ABS(VLOOKUP(G7,DATA!$H$3:$J$26,3,FALSE)-VLOOKUP(F7,DATA!$H$3:$J$26,2,FALSE))))+H7,0)</f>
        <v>0.14236111111111116</v>
      </c>
      <c r="L7" s="79">
        <f>IF(COUNTIF(C7,"D"),SUM(K3:K7,dec!K31:K32),0)</f>
        <v>0</v>
      </c>
      <c r="M7" s="80"/>
    </row>
    <row r="8" spans="1:13" ht="15">
      <c r="A8" s="66"/>
      <c r="B8" s="112" t="str">
        <f t="shared" si="0"/>
        <v/>
      </c>
      <c r="C8" s="81" t="str">
        <f t="shared" si="1"/>
        <v>S</v>
      </c>
      <c r="D8" s="82">
        <f t="shared" si="3"/>
        <v>44926</v>
      </c>
      <c r="E8" s="83" t="str">
        <f t="shared" si="2"/>
        <v/>
      </c>
      <c r="F8" s="84"/>
      <c r="G8" s="72"/>
      <c r="H8" s="73"/>
      <c r="I8" s="77" t="str">
        <f>IFERROR(IF(F8="","",IF(VLOOKUP(F8,DATA!$H$3:$J$26,2,FALSE)&lt;VLOOKUP(G8,DATA!$H$3:$J$26,2,FALSE),VLOOKUP(G8,DATA!$H$3:$J$26,2,FALSE),VLOOKUP(F8,DATA!$H$3:$J$26,2,FALSE))),0)</f>
        <v/>
      </c>
      <c r="J8" s="78" t="str">
        <f>IFERROR(IF(G8="","",IF(VLOOKUP(G8,DATA!$H$3:$J$26,3,FALSE)&gt;VLOOKUP(F8,DATA!$H$3:$J$26,3,FALSE),VLOOKUP(F8,DATA!$H$3:$J$26,3,FALSE),VLOOKUP(G8,DATA!$H$3:$J$26,3,FALSE))+H8),0)</f>
        <v/>
      </c>
      <c r="K8" s="78">
        <f>IFERROR((MIN(ABS(VLOOKUP(F8,DATA!$H$3:$J$26,3,FALSE)-VLOOKUP(G8,DATA!$H$3:$J$26,2,FALSE)),ABS(VLOOKUP(G8,DATA!$H$3:$J$26,3,FALSE)-VLOOKUP(F8,DATA!$H$3:$J$26,2,FALSE))))+H8,0)</f>
        <v>0</v>
      </c>
      <c r="L8" s="79">
        <f>IF(COUNTIF(C8,"D"),SUM(K3:K8,dec!K32:K32),0)</f>
        <v>0</v>
      </c>
      <c r="M8" s="80"/>
    </row>
    <row r="9" spans="1:13" ht="15">
      <c r="A9" s="66"/>
      <c r="B9" s="112" t="str">
        <f t="shared" si="0"/>
        <v>JANVIER</v>
      </c>
      <c r="C9" s="81" t="str">
        <f t="shared" si="1"/>
        <v>D</v>
      </c>
      <c r="D9" s="82">
        <f t="shared" si="3"/>
        <v>44927</v>
      </c>
      <c r="E9" s="83" t="str">
        <f t="shared" si="2"/>
        <v/>
      </c>
      <c r="F9" s="84"/>
      <c r="G9" s="72"/>
      <c r="H9" s="73"/>
      <c r="I9" s="77" t="str">
        <f>IFERROR(IF(F9="","",IF(VLOOKUP(F9,DATA!$H$3:$J$26,2,FALSE)&lt;VLOOKUP(G9,DATA!$H$3:$J$26,2,FALSE),VLOOKUP(G9,DATA!$H$3:$J$26,2,FALSE),VLOOKUP(F9,DATA!$H$3:$J$26,2,FALSE))),0)</f>
        <v/>
      </c>
      <c r="J9" s="78" t="str">
        <f>IFERROR(IF(G9="","",IF(VLOOKUP(G9,DATA!$H$3:$J$26,3,FALSE)&gt;VLOOKUP(F9,DATA!$H$3:$J$26,3,FALSE),VLOOKUP(F9,DATA!$H$3:$J$26,3,FALSE),VLOOKUP(G9,DATA!$H$3:$J$26,3,FALSE))+H9),0)</f>
        <v/>
      </c>
      <c r="K9" s="78">
        <f>IFERROR((MIN(ABS(VLOOKUP(F9,DATA!$H$3:$J$26,3,FALSE)-VLOOKUP(G9,DATA!$H$3:$J$26,2,FALSE)),ABS(VLOOKUP(G9,DATA!$H$3:$J$26,3,FALSE)-VLOOKUP(F9,DATA!$H$3:$J$26,2,FALSE))))+H9,0)</f>
        <v>0</v>
      </c>
      <c r="L9" s="79">
        <f>IF(COUNTIF(C9,"D"),SUM(K3:K9),0)</f>
        <v>1.1319444444444446</v>
      </c>
      <c r="M9" s="80"/>
    </row>
    <row r="10" spans="1:13" ht="15">
      <c r="A10" s="66"/>
      <c r="B10" s="112">
        <f t="shared" si="0"/>
        <v>2023</v>
      </c>
      <c r="C10" s="81" t="str">
        <f t="shared" si="1"/>
        <v>L</v>
      </c>
      <c r="D10" s="82">
        <f t="shared" si="3"/>
        <v>44928</v>
      </c>
      <c r="E10" s="83" t="str">
        <f t="shared" si="2"/>
        <v/>
      </c>
      <c r="F10" s="84"/>
      <c r="G10" s="72"/>
      <c r="H10" s="73"/>
      <c r="I10" s="77" t="str">
        <f>IFERROR(IF(F10="","",IF(VLOOKUP(F10,DATA!$H$3:$J$26,2,FALSE)&lt;VLOOKUP(G10,DATA!$H$3:$J$26,2,FALSE),VLOOKUP(G10,DATA!$H$3:$J$26,2,FALSE),VLOOKUP(F10,DATA!$H$3:$J$26,2,FALSE))),0)</f>
        <v/>
      </c>
      <c r="J10" s="78" t="str">
        <f>IFERROR(IF(G10="","",IF(VLOOKUP(G10,DATA!$H$3:$J$26,3,FALSE)&gt;VLOOKUP(F10,DATA!$H$3:$J$26,3,FALSE),VLOOKUP(F10,DATA!$H$3:$J$26,3,FALSE),VLOOKUP(G10,DATA!$H$3:$J$26,3,FALSE))+H10),0)</f>
        <v/>
      </c>
      <c r="K10" s="78">
        <f>IFERROR((MIN(ABS(VLOOKUP(F10,DATA!$H$3:$J$26,3,FALSE)-VLOOKUP(G10,DATA!$H$3:$J$26,2,FALSE)),ABS(VLOOKUP(G10,DATA!$H$3:$J$26,3,FALSE)-VLOOKUP(F10,DATA!$H$3:$J$26,2,FALSE))))+H10,0)</f>
        <v>0</v>
      </c>
      <c r="L10" s="79">
        <f>IF(COUNTIF(C10,"D"),SUM(K4:K10),0)</f>
        <v>0</v>
      </c>
      <c r="M10" s="80"/>
    </row>
    <row r="11" spans="1:13" ht="15">
      <c r="A11" s="66"/>
      <c r="B11" s="112" t="str">
        <f t="shared" si="0"/>
        <v/>
      </c>
      <c r="C11" s="81" t="str">
        <f t="shared" si="1"/>
        <v>M</v>
      </c>
      <c r="D11" s="82">
        <f t="shared" si="3"/>
        <v>44929</v>
      </c>
      <c r="E11" s="83" t="str">
        <f t="shared" si="2"/>
        <v/>
      </c>
      <c r="F11" s="84"/>
      <c r="G11" s="72"/>
      <c r="H11" s="73"/>
      <c r="I11" s="77" t="str">
        <f>IFERROR(IF(F11="","",IF(VLOOKUP(F11,DATA!$H$3:$J$26,2,FALSE)&lt;VLOOKUP(G11,DATA!$H$3:$J$26,2,FALSE),VLOOKUP(G11,DATA!$H$3:$J$26,2,FALSE),VLOOKUP(F11,DATA!$H$3:$J$26,2,FALSE))),0)</f>
        <v/>
      </c>
      <c r="J11" s="78" t="str">
        <f>IFERROR(IF(G11="","",IF(VLOOKUP(G11,DATA!$H$3:$J$26,3,FALSE)&gt;VLOOKUP(F11,DATA!$H$3:$J$26,3,FALSE),VLOOKUP(F11,DATA!$H$3:$J$26,3,FALSE),VLOOKUP(G11,DATA!$H$3:$J$26,3,FALSE))+H11),0)</f>
        <v/>
      </c>
      <c r="K11" s="78">
        <f>IFERROR((MIN(ABS(VLOOKUP(F11,DATA!$H$3:$J$26,3,FALSE)-VLOOKUP(G11,DATA!$H$3:$J$26,2,FALSE)),ABS(VLOOKUP(G11,DATA!$H$3:$J$26,3,FALSE)-VLOOKUP(F11,DATA!$H$3:$J$26,2,FALSE))))+H11,0)</f>
        <v>0</v>
      </c>
      <c r="L11" s="79">
        <f>IF(COUNTIF(C11,"D"),SUM(K5:K11),0)</f>
        <v>0</v>
      </c>
      <c r="M11" s="80"/>
    </row>
    <row r="12" spans="1:13" ht="15">
      <c r="A12" s="66"/>
      <c r="B12" s="112" t="str">
        <f t="shared" si="0"/>
        <v/>
      </c>
      <c r="C12" s="81" t="str">
        <f t="shared" si="1"/>
        <v>M</v>
      </c>
      <c r="D12" s="82">
        <f t="shared" si="3"/>
        <v>44930</v>
      </c>
      <c r="E12" s="83" t="str">
        <f t="shared" si="2"/>
        <v/>
      </c>
      <c r="F12" s="84"/>
      <c r="G12" s="72"/>
      <c r="H12" s="73"/>
      <c r="I12" s="77" t="str">
        <f>IFERROR(IF(F12="","",IF(VLOOKUP(F12,DATA!$H$3:$J$26,2,FALSE)&lt;VLOOKUP(G12,DATA!$H$3:$J$26,2,FALSE),VLOOKUP(G12,DATA!$H$3:$J$26,2,FALSE),VLOOKUP(F12,DATA!$H$3:$J$26,2,FALSE))),0)</f>
        <v/>
      </c>
      <c r="J12" s="78" t="str">
        <f>IFERROR(IF(G12="","",IF(VLOOKUP(G12,DATA!$H$3:$J$26,3,FALSE)&gt;VLOOKUP(F12,DATA!$H$3:$J$26,3,FALSE),VLOOKUP(F12,DATA!$H$3:$J$26,3,FALSE),VLOOKUP(G12,DATA!$H$3:$J$26,3,FALSE))+H12),0)</f>
        <v/>
      </c>
      <c r="K12" s="78">
        <f>IFERROR((MIN(ABS(VLOOKUP(F12,DATA!$H$3:$J$26,3,FALSE)-VLOOKUP(G12,DATA!$H$3:$J$26,2,FALSE)),ABS(VLOOKUP(G12,DATA!$H$3:$J$26,3,FALSE)-VLOOKUP(F12,DATA!$H$3:$J$26,2,FALSE))))+H12,0)</f>
        <v>0</v>
      </c>
      <c r="L12" s="79">
        <f t="shared" ref="L12:L31" si="4">IF(COUNTIF(C12,"D"),SUM(K6:K12),0)</f>
        <v>0</v>
      </c>
      <c r="M12" s="80"/>
    </row>
    <row r="13" spans="1:13" ht="15">
      <c r="A13" s="66"/>
      <c r="B13" s="112" t="str">
        <f t="shared" si="0"/>
        <v/>
      </c>
      <c r="C13" s="81" t="str">
        <f t="shared" si="1"/>
        <v>J</v>
      </c>
      <c r="D13" s="82">
        <f t="shared" si="3"/>
        <v>44931</v>
      </c>
      <c r="E13" s="83">
        <f t="shared" si="2"/>
        <v>1</v>
      </c>
      <c r="F13" s="84" t="s">
        <v>55</v>
      </c>
      <c r="G13" s="72" t="s">
        <v>57</v>
      </c>
      <c r="H13" s="73"/>
      <c r="I13" s="77">
        <f>IFERROR(IF(F13="","",IF(VLOOKUP(F13,DATA!$H$3:$J$26,2,FALSE)&lt;VLOOKUP(G13,DATA!$H$3:$J$26,2,FALSE),VLOOKUP(G13,DATA!$H$3:$J$26,2,FALSE),VLOOKUP(F13,DATA!$H$3:$J$26,2,FALSE))),0)</f>
        <v>0.50347222222222221</v>
      </c>
      <c r="J13" s="78">
        <f>IFERROR(IF(G13="","",IF(VLOOKUP(G13,DATA!$H$3:$J$26,3,FALSE)&gt;VLOOKUP(F13,DATA!$H$3:$J$26,3,FALSE),VLOOKUP(F13,DATA!$H$3:$J$26,3,FALSE),VLOOKUP(G13,DATA!$H$3:$J$26,3,FALSE))+H13),0)</f>
        <v>0.6875</v>
      </c>
      <c r="K13" s="78">
        <f>IFERROR((MIN(ABS(VLOOKUP(F13,DATA!$H$3:$J$26,3,FALSE)-VLOOKUP(G13,DATA!$H$3:$J$26,2,FALSE)),ABS(VLOOKUP(G13,DATA!$H$3:$J$26,3,FALSE)-VLOOKUP(F13,DATA!$H$3:$J$26,2,FALSE))))+H13,0)</f>
        <v>0.18402777777777779</v>
      </c>
      <c r="L13" s="79">
        <f t="shared" si="4"/>
        <v>0</v>
      </c>
      <c r="M13" s="80"/>
    </row>
    <row r="14" spans="1:13" ht="15">
      <c r="A14" s="66"/>
      <c r="B14" s="112" t="str">
        <f t="shared" si="0"/>
        <v/>
      </c>
      <c r="C14" s="81" t="str">
        <f t="shared" si="1"/>
        <v>V</v>
      </c>
      <c r="D14" s="82">
        <f t="shared" si="3"/>
        <v>44932</v>
      </c>
      <c r="E14" s="83" t="str">
        <f t="shared" si="2"/>
        <v/>
      </c>
      <c r="F14" s="84"/>
      <c r="G14" s="72"/>
      <c r="H14" s="73"/>
      <c r="I14" s="77" t="str">
        <f>IFERROR(IF(F14="","",IF(VLOOKUP(F14,DATA!$H$3:$J$26,2,FALSE)&lt;VLOOKUP(G14,DATA!$H$3:$J$26,2,FALSE),VLOOKUP(G14,DATA!$H$3:$J$26,2,FALSE),VLOOKUP(F14,DATA!$H$3:$J$26,2,FALSE))),0)</f>
        <v/>
      </c>
      <c r="J14" s="78" t="str">
        <f>IFERROR(IF(G14="","",IF(VLOOKUP(G14,DATA!$H$3:$J$26,3,FALSE)&gt;VLOOKUP(F14,DATA!$H$3:$J$26,3,FALSE),VLOOKUP(F14,DATA!$H$3:$J$26,3,FALSE),VLOOKUP(G14,DATA!$H$3:$J$26,3,FALSE))+H14),0)</f>
        <v/>
      </c>
      <c r="K14" s="78">
        <f>IFERROR((MIN(ABS(VLOOKUP(F14,DATA!$H$3:$J$26,3,FALSE)-VLOOKUP(G14,DATA!$H$3:$J$26,2,FALSE)),ABS(VLOOKUP(G14,DATA!$H$3:$J$26,3,FALSE)-VLOOKUP(F14,DATA!$H$3:$J$26,2,FALSE))))+H14,0)</f>
        <v>0</v>
      </c>
      <c r="L14" s="79">
        <f t="shared" si="4"/>
        <v>0</v>
      </c>
      <c r="M14" s="80"/>
    </row>
    <row r="15" spans="1:13" ht="15">
      <c r="A15" s="66"/>
      <c r="B15" s="112" t="str">
        <f t="shared" si="0"/>
        <v/>
      </c>
      <c r="C15" s="81" t="str">
        <f t="shared" si="1"/>
        <v>S</v>
      </c>
      <c r="D15" s="82">
        <f t="shared" si="3"/>
        <v>44933</v>
      </c>
      <c r="E15" s="83" t="str">
        <f t="shared" si="2"/>
        <v/>
      </c>
      <c r="F15" s="84"/>
      <c r="G15" s="72"/>
      <c r="H15" s="73"/>
      <c r="I15" s="77" t="str">
        <f>IFERROR(IF(F15="","",IF(VLOOKUP(F15,DATA!$H$3:$J$26,2,FALSE)&lt;VLOOKUP(G15,DATA!$H$3:$J$26,2,FALSE),VLOOKUP(G15,DATA!$H$3:$J$26,2,FALSE),VLOOKUP(F15,DATA!$H$3:$J$26,2,FALSE))),0)</f>
        <v/>
      </c>
      <c r="J15" s="78" t="str">
        <f>IFERROR(IF(G15="","",IF(VLOOKUP(G15,DATA!$H$3:$J$26,3,FALSE)&gt;VLOOKUP(F15,DATA!$H$3:$J$26,3,FALSE),VLOOKUP(F15,DATA!$H$3:$J$26,3,FALSE),VLOOKUP(G15,DATA!$H$3:$J$26,3,FALSE))+H15),0)</f>
        <v/>
      </c>
      <c r="K15" s="78">
        <f>IFERROR((MIN(ABS(VLOOKUP(F15,DATA!$H$3:$J$26,3,FALSE)-VLOOKUP(G15,DATA!$H$3:$J$26,2,FALSE)),ABS(VLOOKUP(G15,DATA!$H$3:$J$26,3,FALSE)-VLOOKUP(F15,DATA!$H$3:$J$26,2,FALSE))))+H15,0)</f>
        <v>0</v>
      </c>
      <c r="L15" s="79">
        <f t="shared" si="4"/>
        <v>0</v>
      </c>
      <c r="M15" s="80"/>
    </row>
    <row r="16" spans="1:13" ht="15">
      <c r="A16" s="66"/>
      <c r="B16" s="112" t="str">
        <f t="shared" si="0"/>
        <v/>
      </c>
      <c r="C16" s="81" t="str">
        <f t="shared" si="1"/>
        <v>D</v>
      </c>
      <c r="D16" s="82">
        <f t="shared" si="3"/>
        <v>44934</v>
      </c>
      <c r="E16" s="83" t="str">
        <f t="shared" si="2"/>
        <v/>
      </c>
      <c r="F16" s="84"/>
      <c r="G16" s="72"/>
      <c r="H16" s="73"/>
      <c r="I16" s="77" t="str">
        <f>IFERROR(IF(F16="","",IF(VLOOKUP(F16,DATA!$H$3:$J$26,2,FALSE)&lt;VLOOKUP(G16,DATA!$H$3:$J$26,2,FALSE),VLOOKUP(G16,DATA!$H$3:$J$26,2,FALSE),VLOOKUP(F16,DATA!$H$3:$J$26,2,FALSE))),0)</f>
        <v/>
      </c>
      <c r="J16" s="78" t="str">
        <f>IFERROR(IF(G16="","",IF(VLOOKUP(G16,DATA!$H$3:$J$26,3,FALSE)&gt;VLOOKUP(F16,DATA!$H$3:$J$26,3,FALSE),VLOOKUP(F16,DATA!$H$3:$J$26,3,FALSE),VLOOKUP(G16,DATA!$H$3:$J$26,3,FALSE))+H16),0)</f>
        <v/>
      </c>
      <c r="K16" s="78">
        <f>IFERROR((MIN(ABS(VLOOKUP(F16,DATA!$H$3:$J$26,3,FALSE)-VLOOKUP(G16,DATA!$H$3:$J$26,2,FALSE)),ABS(VLOOKUP(G16,DATA!$H$3:$J$26,3,FALSE)-VLOOKUP(F16,DATA!$H$3:$J$26,2,FALSE))))+H16,0)</f>
        <v>0</v>
      </c>
      <c r="L16" s="79">
        <f t="shared" si="4"/>
        <v>0.18402777777777779</v>
      </c>
      <c r="M16" s="80"/>
    </row>
    <row r="17" spans="1:13" ht="15">
      <c r="A17" s="66"/>
      <c r="B17" s="112" t="str">
        <f t="shared" si="0"/>
        <v/>
      </c>
      <c r="C17" s="81" t="str">
        <f t="shared" si="1"/>
        <v>L</v>
      </c>
      <c r="D17" s="82">
        <f t="shared" si="3"/>
        <v>44935</v>
      </c>
      <c r="E17" s="83" t="str">
        <f t="shared" si="2"/>
        <v/>
      </c>
      <c r="F17" s="84"/>
      <c r="G17" s="72"/>
      <c r="H17" s="73"/>
      <c r="I17" s="77" t="str">
        <f>IFERROR(IF(F17="","",IF(VLOOKUP(F17,DATA!$H$3:$J$26,2,FALSE)&lt;VLOOKUP(G17,DATA!$H$3:$J$26,2,FALSE),VLOOKUP(G17,DATA!$H$3:$J$26,2,FALSE),VLOOKUP(F17,DATA!$H$3:$J$26,2,FALSE))),0)</f>
        <v/>
      </c>
      <c r="J17" s="78" t="str">
        <f>IFERROR(IF(G17="","",IF(VLOOKUP(G17,DATA!$H$3:$J$26,3,FALSE)&gt;VLOOKUP(F17,DATA!$H$3:$J$26,3,FALSE),VLOOKUP(F17,DATA!$H$3:$J$26,3,FALSE),VLOOKUP(G17,DATA!$H$3:$J$26,3,FALSE))+H17),0)</f>
        <v/>
      </c>
      <c r="K17" s="78">
        <f>IFERROR((MIN(ABS(VLOOKUP(F17,DATA!$H$3:$J$26,3,FALSE)-VLOOKUP(G17,DATA!$H$3:$J$26,2,FALSE)),ABS(VLOOKUP(G17,DATA!$H$3:$J$26,3,FALSE)-VLOOKUP(F17,DATA!$H$3:$J$26,2,FALSE))))+H17,0)</f>
        <v>0</v>
      </c>
      <c r="L17" s="79">
        <f t="shared" si="4"/>
        <v>0</v>
      </c>
      <c r="M17" s="80"/>
    </row>
    <row r="18" spans="1:13" ht="15">
      <c r="A18" s="66"/>
      <c r="B18" s="112" t="str">
        <f t="shared" si="0"/>
        <v/>
      </c>
      <c r="C18" s="81" t="str">
        <f t="shared" si="1"/>
        <v>M</v>
      </c>
      <c r="D18" s="82">
        <f t="shared" si="3"/>
        <v>44936</v>
      </c>
      <c r="E18" s="83" t="str">
        <f t="shared" si="2"/>
        <v/>
      </c>
      <c r="F18" s="84"/>
      <c r="G18" s="72"/>
      <c r="H18" s="73"/>
      <c r="I18" s="77" t="str">
        <f>IFERROR(IF(F18="","",IF(VLOOKUP(F18,DATA!$H$3:$J$26,2,FALSE)&lt;VLOOKUP(G18,DATA!$H$3:$J$26,2,FALSE),VLOOKUP(G18,DATA!$H$3:$J$26,2,FALSE),VLOOKUP(F18,DATA!$H$3:$J$26,2,FALSE))),0)</f>
        <v/>
      </c>
      <c r="J18" s="78" t="str">
        <f>IFERROR(IF(G18="","",IF(VLOOKUP(G18,DATA!$H$3:$J$26,3,FALSE)&gt;VLOOKUP(F18,DATA!$H$3:$J$26,3,FALSE),VLOOKUP(F18,DATA!$H$3:$J$26,3,FALSE),VLOOKUP(G18,DATA!$H$3:$J$26,3,FALSE))+H18),0)</f>
        <v/>
      </c>
      <c r="K18" s="78">
        <f>IFERROR((MIN(ABS(VLOOKUP(F18,DATA!$H$3:$J$26,3,FALSE)-VLOOKUP(G18,DATA!$H$3:$J$26,2,FALSE)),ABS(VLOOKUP(G18,DATA!$H$3:$J$26,3,FALSE)-VLOOKUP(F18,DATA!$H$3:$J$26,2,FALSE))))+H18,0)</f>
        <v>0</v>
      </c>
      <c r="L18" s="79">
        <f t="shared" si="4"/>
        <v>0</v>
      </c>
      <c r="M18" s="80"/>
    </row>
    <row r="19" spans="1:13" ht="15">
      <c r="A19" s="66"/>
      <c r="B19" s="112" t="str">
        <f t="shared" si="0"/>
        <v/>
      </c>
      <c r="C19" s="81" t="str">
        <f t="shared" si="1"/>
        <v>M</v>
      </c>
      <c r="D19" s="82">
        <f t="shared" si="3"/>
        <v>44937</v>
      </c>
      <c r="E19" s="83" t="str">
        <f t="shared" si="2"/>
        <v/>
      </c>
      <c r="F19" s="84"/>
      <c r="G19" s="72"/>
      <c r="H19" s="73"/>
      <c r="I19" s="77" t="str">
        <f>IFERROR(IF(F19="","",IF(VLOOKUP(F19,DATA!$H$3:$J$26,2,FALSE)&lt;VLOOKUP(G19,DATA!$H$3:$J$26,2,FALSE),VLOOKUP(G19,DATA!$H$3:$J$26,2,FALSE),VLOOKUP(F19,DATA!$H$3:$J$26,2,FALSE))),0)</f>
        <v/>
      </c>
      <c r="J19" s="78" t="str">
        <f>IFERROR(IF(G19="","",IF(VLOOKUP(G19,DATA!$H$3:$J$26,3,FALSE)&gt;VLOOKUP(F19,DATA!$H$3:$J$26,3,FALSE),VLOOKUP(F19,DATA!$H$3:$J$26,3,FALSE),VLOOKUP(G19,DATA!$H$3:$J$26,3,FALSE))+H19),0)</f>
        <v/>
      </c>
      <c r="K19" s="78">
        <f>IFERROR((MIN(ABS(VLOOKUP(F19,DATA!$H$3:$J$26,3,FALSE)-VLOOKUP(G19,DATA!$H$3:$J$26,2,FALSE)),ABS(VLOOKUP(G19,DATA!$H$3:$J$26,3,FALSE)-VLOOKUP(F19,DATA!$H$3:$J$26,2,FALSE))))+H19,0)</f>
        <v>0</v>
      </c>
      <c r="L19" s="79">
        <f t="shared" si="4"/>
        <v>0</v>
      </c>
      <c r="M19" s="80"/>
    </row>
    <row r="20" spans="1:13" ht="15">
      <c r="A20" s="66"/>
      <c r="B20" s="112" t="str">
        <f t="shared" si="0"/>
        <v/>
      </c>
      <c r="C20" s="81" t="str">
        <f t="shared" si="1"/>
        <v>J</v>
      </c>
      <c r="D20" s="82">
        <f t="shared" si="3"/>
        <v>44938</v>
      </c>
      <c r="E20" s="83">
        <f t="shared" si="2"/>
        <v>2</v>
      </c>
      <c r="F20" s="84"/>
      <c r="G20" s="72"/>
      <c r="H20" s="73"/>
      <c r="I20" s="77" t="str">
        <f>IFERROR(IF(F20="","",IF(VLOOKUP(F20,DATA!$H$3:$J$26,2,FALSE)&lt;VLOOKUP(G20,DATA!$H$3:$J$26,2,FALSE),VLOOKUP(G20,DATA!$H$3:$J$26,2,FALSE),VLOOKUP(F20,DATA!$H$3:$J$26,2,FALSE))),0)</f>
        <v/>
      </c>
      <c r="J20" s="78" t="str">
        <f>IFERROR(IF(G20="","",IF(VLOOKUP(G20,DATA!$H$3:$J$26,3,FALSE)&gt;VLOOKUP(F20,DATA!$H$3:$J$26,3,FALSE),VLOOKUP(F20,DATA!$H$3:$J$26,3,FALSE),VLOOKUP(G20,DATA!$H$3:$J$26,3,FALSE))+H20),0)</f>
        <v/>
      </c>
      <c r="K20" s="78">
        <f>IFERROR((MIN(ABS(VLOOKUP(F20,DATA!$H$3:$J$26,3,FALSE)-VLOOKUP(G20,DATA!$H$3:$J$26,2,FALSE)),ABS(VLOOKUP(G20,DATA!$H$3:$J$26,3,FALSE)-VLOOKUP(F20,DATA!$H$3:$J$26,2,FALSE))))+H20,0)</f>
        <v>0</v>
      </c>
      <c r="L20" s="79">
        <f t="shared" si="4"/>
        <v>0</v>
      </c>
      <c r="M20" s="80"/>
    </row>
    <row r="21" spans="1:13" ht="15">
      <c r="A21" s="66"/>
      <c r="B21" s="112" t="str">
        <f t="shared" si="0"/>
        <v/>
      </c>
      <c r="C21" s="81" t="str">
        <f t="shared" si="1"/>
        <v>V</v>
      </c>
      <c r="D21" s="82">
        <f t="shared" si="3"/>
        <v>44939</v>
      </c>
      <c r="E21" s="83" t="str">
        <f t="shared" si="2"/>
        <v/>
      </c>
      <c r="F21" s="84"/>
      <c r="G21" s="72"/>
      <c r="H21" s="73"/>
      <c r="I21" s="77" t="str">
        <f>IFERROR(IF(F21="","",IF(VLOOKUP(F21,DATA!$H$3:$J$26,2,FALSE)&lt;VLOOKUP(G21,DATA!$H$3:$J$26,2,FALSE),VLOOKUP(G21,DATA!$H$3:$J$26,2,FALSE),VLOOKUP(F21,DATA!$H$3:$J$26,2,FALSE))),0)</f>
        <v/>
      </c>
      <c r="J21" s="78" t="str">
        <f>IFERROR(IF(G21="","",IF(VLOOKUP(G21,DATA!$H$3:$J$26,3,FALSE)&gt;VLOOKUP(F21,DATA!$H$3:$J$26,3,FALSE),VLOOKUP(F21,DATA!$H$3:$J$26,3,FALSE),VLOOKUP(G21,DATA!$H$3:$J$26,3,FALSE))+H21),0)</f>
        <v/>
      </c>
      <c r="K21" s="78">
        <f>IFERROR((MIN(ABS(VLOOKUP(F21,DATA!$H$3:$J$26,3,FALSE)-VLOOKUP(G21,DATA!$H$3:$J$26,2,FALSE)),ABS(VLOOKUP(G21,DATA!$H$3:$J$26,3,FALSE)-VLOOKUP(F21,DATA!$H$3:$J$26,2,FALSE))))+H21,0)</f>
        <v>0</v>
      </c>
      <c r="L21" s="79">
        <f t="shared" si="4"/>
        <v>0</v>
      </c>
      <c r="M21" s="80"/>
    </row>
    <row r="22" spans="1:13" ht="15">
      <c r="A22" s="66"/>
      <c r="B22" s="112" t="str">
        <f t="shared" si="0"/>
        <v/>
      </c>
      <c r="C22" s="81" t="str">
        <f t="shared" si="1"/>
        <v>S</v>
      </c>
      <c r="D22" s="82">
        <f t="shared" si="3"/>
        <v>44940</v>
      </c>
      <c r="E22" s="83" t="str">
        <f t="shared" si="2"/>
        <v/>
      </c>
      <c r="F22" s="84"/>
      <c r="G22" s="72"/>
      <c r="H22" s="73"/>
      <c r="I22" s="77" t="str">
        <f>IFERROR(IF(F22="","",IF(VLOOKUP(F22,DATA!$H$3:$J$26,2,FALSE)&lt;VLOOKUP(G22,DATA!$H$3:$J$26,2,FALSE),VLOOKUP(G22,DATA!$H$3:$J$26,2,FALSE),VLOOKUP(F22,DATA!$H$3:$J$26,2,FALSE))),0)</f>
        <v/>
      </c>
      <c r="J22" s="78" t="str">
        <f>IFERROR(IF(G22="","",IF(VLOOKUP(G22,DATA!$H$3:$J$26,3,FALSE)&gt;VLOOKUP(F22,DATA!$H$3:$J$26,3,FALSE),VLOOKUP(F22,DATA!$H$3:$J$26,3,FALSE),VLOOKUP(G22,DATA!$H$3:$J$26,3,FALSE))+H22),0)</f>
        <v/>
      </c>
      <c r="K22" s="78">
        <f>IFERROR((MIN(ABS(VLOOKUP(F22,DATA!$H$3:$J$26,3,FALSE)-VLOOKUP(G22,DATA!$H$3:$J$26,2,FALSE)),ABS(VLOOKUP(G22,DATA!$H$3:$J$26,3,FALSE)-VLOOKUP(F22,DATA!$H$3:$J$26,2,FALSE))))+H22,0)</f>
        <v>0</v>
      </c>
      <c r="L22" s="79">
        <f t="shared" si="4"/>
        <v>0</v>
      </c>
      <c r="M22" s="80"/>
    </row>
    <row r="23" spans="1:13" ht="15">
      <c r="A23" s="66"/>
      <c r="B23" s="112" t="str">
        <f t="shared" si="0"/>
        <v/>
      </c>
      <c r="C23" s="81" t="str">
        <f t="shared" si="1"/>
        <v>D</v>
      </c>
      <c r="D23" s="82">
        <f t="shared" si="3"/>
        <v>44941</v>
      </c>
      <c r="E23" s="83" t="str">
        <f t="shared" si="2"/>
        <v/>
      </c>
      <c r="F23" s="84"/>
      <c r="G23" s="72"/>
      <c r="H23" s="73"/>
      <c r="I23" s="77" t="str">
        <f>IFERROR(IF(F23="","",IF(VLOOKUP(F23,DATA!$H$3:$J$26,2,FALSE)&lt;VLOOKUP(G23,DATA!$H$3:$J$26,2,FALSE),VLOOKUP(G23,DATA!$H$3:$J$26,2,FALSE),VLOOKUP(F23,DATA!$H$3:$J$26,2,FALSE))),0)</f>
        <v/>
      </c>
      <c r="J23" s="78" t="str">
        <f>IFERROR(IF(G23="","",IF(VLOOKUP(G23,DATA!$H$3:$J$26,3,FALSE)&gt;VLOOKUP(F23,DATA!$H$3:$J$26,3,FALSE),VLOOKUP(F23,DATA!$H$3:$J$26,3,FALSE),VLOOKUP(G23,DATA!$H$3:$J$26,3,FALSE))+H23),0)</f>
        <v/>
      </c>
      <c r="K23" s="78">
        <f>IFERROR((MIN(ABS(VLOOKUP(F23,DATA!$H$3:$J$26,3,FALSE)-VLOOKUP(G23,DATA!$H$3:$J$26,2,FALSE)),ABS(VLOOKUP(G23,DATA!$H$3:$J$26,3,FALSE)-VLOOKUP(F23,DATA!$H$3:$J$26,2,FALSE))))+H23,0)</f>
        <v>0</v>
      </c>
      <c r="L23" s="79">
        <f>IF(COUNTIF(C23,"D"),SUM(K17:K23),0)</f>
        <v>0</v>
      </c>
      <c r="M23" s="80"/>
    </row>
    <row r="24" spans="1:13" ht="15">
      <c r="A24" s="66"/>
      <c r="B24" s="112" t="str">
        <f t="shared" si="0"/>
        <v/>
      </c>
      <c r="C24" s="81" t="str">
        <f t="shared" si="1"/>
        <v>L</v>
      </c>
      <c r="D24" s="82">
        <f t="shared" si="3"/>
        <v>44942</v>
      </c>
      <c r="E24" s="83" t="str">
        <f t="shared" si="2"/>
        <v/>
      </c>
      <c r="F24" s="84"/>
      <c r="G24" s="72"/>
      <c r="H24" s="73"/>
      <c r="I24" s="77" t="str">
        <f>IFERROR(IF(F24="","",IF(VLOOKUP(F24,DATA!$H$3:$J$26,2,FALSE)&lt;VLOOKUP(G24,DATA!$H$3:$J$26,2,FALSE),VLOOKUP(G24,DATA!$H$3:$J$26,2,FALSE),VLOOKUP(F24,DATA!$H$3:$J$26,2,FALSE))),0)</f>
        <v/>
      </c>
      <c r="J24" s="78" t="str">
        <f>IFERROR(IF(G24="","",IF(VLOOKUP(G24,DATA!$H$3:$J$26,3,FALSE)&gt;VLOOKUP(F24,DATA!$H$3:$J$26,3,FALSE),VLOOKUP(F24,DATA!$H$3:$J$26,3,FALSE),VLOOKUP(G24,DATA!$H$3:$J$26,3,FALSE))+H24),0)</f>
        <v/>
      </c>
      <c r="K24" s="78">
        <f>IFERROR((MIN(ABS(VLOOKUP(F24,DATA!$H$3:$J$26,3,FALSE)-VLOOKUP(G24,DATA!$H$3:$J$26,2,FALSE)),ABS(VLOOKUP(G24,DATA!$H$3:$J$26,3,FALSE)-VLOOKUP(F24,DATA!$H$3:$J$26,2,FALSE))))+H24,0)</f>
        <v>0</v>
      </c>
      <c r="L24" s="79">
        <f t="shared" si="4"/>
        <v>0</v>
      </c>
      <c r="M24" s="80"/>
    </row>
    <row r="25" spans="1:13" ht="15">
      <c r="A25" s="66"/>
      <c r="B25" s="112" t="str">
        <f t="shared" si="0"/>
        <v/>
      </c>
      <c r="C25" s="81" t="str">
        <f t="shared" si="1"/>
        <v>M</v>
      </c>
      <c r="D25" s="82">
        <f t="shared" si="3"/>
        <v>44943</v>
      </c>
      <c r="E25" s="83" t="str">
        <f t="shared" si="2"/>
        <v/>
      </c>
      <c r="F25" s="84"/>
      <c r="G25" s="72"/>
      <c r="H25" s="73"/>
      <c r="I25" s="77" t="str">
        <f>IFERROR(IF(F25="","",IF(VLOOKUP(F25,DATA!$H$3:$J$26,2,FALSE)&lt;VLOOKUP(G25,DATA!$H$3:$J$26,2,FALSE),VLOOKUP(G25,DATA!$H$3:$J$26,2,FALSE),VLOOKUP(F25,DATA!$H$3:$J$26,2,FALSE))),0)</f>
        <v/>
      </c>
      <c r="J25" s="78" t="str">
        <f>IFERROR(IF(G25="","",IF(VLOOKUP(G25,DATA!$H$3:$J$26,3,FALSE)&gt;VLOOKUP(F25,DATA!$H$3:$J$26,3,FALSE),VLOOKUP(F25,DATA!$H$3:$J$26,3,FALSE),VLOOKUP(G25,DATA!$H$3:$J$26,3,FALSE))+H25),0)</f>
        <v/>
      </c>
      <c r="K25" s="78">
        <f>IFERROR((MIN(ABS(VLOOKUP(F25,DATA!$H$3:$J$26,3,FALSE)-VLOOKUP(G25,DATA!$H$3:$J$26,2,FALSE)),ABS(VLOOKUP(G25,DATA!$H$3:$J$26,3,FALSE)-VLOOKUP(F25,DATA!$H$3:$J$26,2,FALSE))))+H25,0)</f>
        <v>0</v>
      </c>
      <c r="L25" s="79">
        <f t="shared" si="4"/>
        <v>0</v>
      </c>
      <c r="M25" s="80"/>
    </row>
    <row r="26" spans="1:13" ht="15">
      <c r="A26" s="66"/>
      <c r="B26" s="112" t="str">
        <f t="shared" si="0"/>
        <v/>
      </c>
      <c r="C26" s="81" t="str">
        <f t="shared" si="1"/>
        <v>M</v>
      </c>
      <c r="D26" s="82">
        <f t="shared" si="3"/>
        <v>44944</v>
      </c>
      <c r="E26" s="83" t="str">
        <f t="shared" si="2"/>
        <v/>
      </c>
      <c r="F26" s="84"/>
      <c r="G26" s="72"/>
      <c r="H26" s="73"/>
      <c r="I26" s="77" t="str">
        <f>IFERROR(IF(F26="","",IF(VLOOKUP(F26,DATA!$H$3:$J$26,2,FALSE)&lt;VLOOKUP(G26,DATA!$H$3:$J$26,2,FALSE),VLOOKUP(G26,DATA!$H$3:$J$26,2,FALSE),VLOOKUP(F26,DATA!$H$3:$J$26,2,FALSE))),0)</f>
        <v/>
      </c>
      <c r="J26" s="78" t="str">
        <f>IFERROR(IF(G26="","",IF(VLOOKUP(G26,DATA!$H$3:$J$26,3,FALSE)&gt;VLOOKUP(F26,DATA!$H$3:$J$26,3,FALSE),VLOOKUP(F26,DATA!$H$3:$J$26,3,FALSE),VLOOKUP(G26,DATA!$H$3:$J$26,3,FALSE))+H26),0)</f>
        <v/>
      </c>
      <c r="K26" s="78">
        <f>IFERROR((MIN(ABS(VLOOKUP(F26,DATA!$H$3:$J$26,3,FALSE)-VLOOKUP(G26,DATA!$H$3:$J$26,2,FALSE)),ABS(VLOOKUP(G26,DATA!$H$3:$J$26,3,FALSE)-VLOOKUP(F26,DATA!$H$3:$J$26,2,FALSE))))+H26,0)</f>
        <v>0</v>
      </c>
      <c r="L26" s="79">
        <f t="shared" si="4"/>
        <v>0</v>
      </c>
      <c r="M26" s="80"/>
    </row>
    <row r="27" spans="1:13" ht="15">
      <c r="A27" s="66"/>
      <c r="B27" s="112" t="str">
        <f t="shared" si="0"/>
        <v/>
      </c>
      <c r="C27" s="81" t="str">
        <f t="shared" si="1"/>
        <v>J</v>
      </c>
      <c r="D27" s="82">
        <f t="shared" si="3"/>
        <v>44945</v>
      </c>
      <c r="E27" s="83">
        <f t="shared" si="2"/>
        <v>3</v>
      </c>
      <c r="F27" s="84"/>
      <c r="G27" s="72"/>
      <c r="H27" s="73"/>
      <c r="I27" s="77" t="str">
        <f>IFERROR(IF(F27="","",IF(VLOOKUP(F27,DATA!$H$3:$J$26,2,FALSE)&lt;VLOOKUP(G27,DATA!$H$3:$J$26,2,FALSE),VLOOKUP(G27,DATA!$H$3:$J$26,2,FALSE),VLOOKUP(F27,DATA!$H$3:$J$26,2,FALSE))),0)</f>
        <v/>
      </c>
      <c r="J27" s="78" t="str">
        <f>IFERROR(IF(G27="","",IF(VLOOKUP(G27,DATA!$H$3:$J$26,3,FALSE)&gt;VLOOKUP(F27,DATA!$H$3:$J$26,3,FALSE),VLOOKUP(F27,DATA!$H$3:$J$26,3,FALSE),VLOOKUP(G27,DATA!$H$3:$J$26,3,FALSE))+H27),0)</f>
        <v/>
      </c>
      <c r="K27" s="78">
        <f>IFERROR((MIN(ABS(VLOOKUP(F27,DATA!$H$3:$J$26,3,FALSE)-VLOOKUP(G27,DATA!$H$3:$J$26,2,FALSE)),ABS(VLOOKUP(G27,DATA!$H$3:$J$26,3,FALSE)-VLOOKUP(F27,DATA!$H$3:$J$26,2,FALSE))))+H27,0)</f>
        <v>0</v>
      </c>
      <c r="L27" s="79">
        <f t="shared" si="4"/>
        <v>0</v>
      </c>
      <c r="M27" s="80"/>
    </row>
    <row r="28" spans="1:13" ht="15">
      <c r="A28" s="66"/>
      <c r="B28" s="112" t="str">
        <f t="shared" si="0"/>
        <v/>
      </c>
      <c r="C28" s="81" t="str">
        <f t="shared" si="1"/>
        <v>V</v>
      </c>
      <c r="D28" s="82">
        <f t="shared" si="3"/>
        <v>44946</v>
      </c>
      <c r="E28" s="83" t="str">
        <f t="shared" si="2"/>
        <v/>
      </c>
      <c r="F28" s="84"/>
      <c r="G28" s="72"/>
      <c r="H28" s="73"/>
      <c r="I28" s="77" t="str">
        <f>IFERROR(IF(F28="","",IF(VLOOKUP(F28,DATA!$H$3:$J$26,2,FALSE)&lt;VLOOKUP(G28,DATA!$H$3:$J$26,2,FALSE),VLOOKUP(G28,DATA!$H$3:$J$26,2,FALSE),VLOOKUP(F28,DATA!$H$3:$J$26,2,FALSE))),0)</f>
        <v/>
      </c>
      <c r="J28" s="78" t="str">
        <f>IFERROR(IF(G28="","",IF(VLOOKUP(G28,DATA!$H$3:$J$26,3,FALSE)&gt;VLOOKUP(F28,DATA!$H$3:$J$26,3,FALSE),VLOOKUP(F28,DATA!$H$3:$J$26,3,FALSE),VLOOKUP(G28,DATA!$H$3:$J$26,3,FALSE))+H28),0)</f>
        <v/>
      </c>
      <c r="K28" s="78">
        <f>IFERROR((MIN(ABS(VLOOKUP(F28,DATA!$H$3:$J$26,3,FALSE)-VLOOKUP(G28,DATA!$H$3:$J$26,2,FALSE)),ABS(VLOOKUP(G28,DATA!$H$3:$J$26,3,FALSE)-VLOOKUP(F28,DATA!$H$3:$J$26,2,FALSE))))+H28,0)</f>
        <v>0</v>
      </c>
      <c r="L28" s="79">
        <f t="shared" si="4"/>
        <v>0</v>
      </c>
      <c r="M28" s="80"/>
    </row>
    <row r="29" spans="1:13" ht="15">
      <c r="A29" s="66"/>
      <c r="B29" s="112" t="str">
        <f t="shared" si="0"/>
        <v/>
      </c>
      <c r="C29" s="81" t="str">
        <f t="shared" si="1"/>
        <v>S</v>
      </c>
      <c r="D29" s="82">
        <f t="shared" si="3"/>
        <v>44947</v>
      </c>
      <c r="E29" s="83" t="str">
        <f t="shared" si="2"/>
        <v/>
      </c>
      <c r="F29" s="84"/>
      <c r="G29" s="72"/>
      <c r="H29" s="73"/>
      <c r="I29" s="77" t="str">
        <f>IFERROR(IF(F29="","",IF(VLOOKUP(F29,DATA!$H$3:$J$26,2,FALSE)&lt;VLOOKUP(G29,DATA!$H$3:$J$26,2,FALSE),VLOOKUP(G29,DATA!$H$3:$J$26,2,FALSE),VLOOKUP(F29,DATA!$H$3:$J$26,2,FALSE))),0)</f>
        <v/>
      </c>
      <c r="J29" s="78" t="str">
        <f>IFERROR(IF(G29="","",IF(VLOOKUP(G29,DATA!$H$3:$J$26,3,FALSE)&gt;VLOOKUP(F29,DATA!$H$3:$J$26,3,FALSE),VLOOKUP(F29,DATA!$H$3:$J$26,3,FALSE),VLOOKUP(G29,DATA!$H$3:$J$26,3,FALSE))+H29),0)</f>
        <v/>
      </c>
      <c r="K29" s="78">
        <f>IFERROR((MIN(ABS(VLOOKUP(F29,DATA!$H$3:$J$26,3,FALSE)-VLOOKUP(G29,DATA!$H$3:$J$26,2,FALSE)),ABS(VLOOKUP(G29,DATA!$H$3:$J$26,3,FALSE)-VLOOKUP(F29,DATA!$H$3:$J$26,2,FALSE))))+H29,0)</f>
        <v>0</v>
      </c>
      <c r="L29" s="79">
        <f t="shared" si="4"/>
        <v>0</v>
      </c>
      <c r="M29" s="80"/>
    </row>
    <row r="30" spans="1:13" ht="15">
      <c r="A30" s="66"/>
      <c r="B30" s="112" t="str">
        <f t="shared" si="0"/>
        <v/>
      </c>
      <c r="C30" s="81" t="str">
        <f t="shared" si="1"/>
        <v>D</v>
      </c>
      <c r="D30" s="82">
        <f t="shared" si="3"/>
        <v>44948</v>
      </c>
      <c r="E30" s="83" t="str">
        <f t="shared" si="2"/>
        <v/>
      </c>
      <c r="F30" s="84"/>
      <c r="G30" s="72"/>
      <c r="H30" s="73"/>
      <c r="I30" s="77" t="str">
        <f>IFERROR(IF(F30="","",IF(VLOOKUP(F30,DATA!$H$3:$J$26,2,FALSE)&lt;VLOOKUP(G30,DATA!$H$3:$J$26,2,FALSE),VLOOKUP(G30,DATA!$H$3:$J$26,2,FALSE),VLOOKUP(F30,DATA!$H$3:$J$26,2,FALSE))),0)</f>
        <v/>
      </c>
      <c r="J30" s="78" t="str">
        <f>IFERROR(IF(G30="","",IF(VLOOKUP(G30,DATA!$H$3:$J$26,3,FALSE)&gt;VLOOKUP(F30,DATA!$H$3:$J$26,3,FALSE),VLOOKUP(F30,DATA!$H$3:$J$26,3,FALSE),VLOOKUP(G30,DATA!$H$3:$J$26,3,FALSE))+H30),0)</f>
        <v/>
      </c>
      <c r="K30" s="78">
        <f>IFERROR((MIN(ABS(VLOOKUP(F30,DATA!$H$3:$J$26,3,FALSE)-VLOOKUP(G30,DATA!$H$3:$J$26,2,FALSE)),ABS(VLOOKUP(G30,DATA!$H$3:$J$26,3,FALSE)-VLOOKUP(F30,DATA!$H$3:$J$26,2,FALSE))))+H30,0)</f>
        <v>0</v>
      </c>
      <c r="L30" s="79">
        <f t="shared" si="4"/>
        <v>0</v>
      </c>
      <c r="M30" s="80"/>
    </row>
    <row r="31" spans="1:13" ht="15">
      <c r="A31" s="66"/>
      <c r="B31" s="112" t="str">
        <f t="shared" si="0"/>
        <v/>
      </c>
      <c r="C31" s="81" t="str">
        <f t="shared" si="1"/>
        <v>L</v>
      </c>
      <c r="D31" s="82">
        <f t="shared" si="3"/>
        <v>44949</v>
      </c>
      <c r="E31" s="83" t="str">
        <f t="shared" si="2"/>
        <v/>
      </c>
      <c r="F31" s="84"/>
      <c r="G31" s="72"/>
      <c r="H31" s="73"/>
      <c r="I31" s="77" t="str">
        <f>IFERROR(IF(F31="","",IF(VLOOKUP(F31,DATA!$H$3:$J$26,2,FALSE)&lt;VLOOKUP(G31,DATA!$H$3:$J$26,2,FALSE),VLOOKUP(G31,DATA!$H$3:$J$26,2,FALSE),VLOOKUP(F31,DATA!$H$3:$J$26,2,FALSE))),0)</f>
        <v/>
      </c>
      <c r="J31" s="78" t="str">
        <f>IFERROR(IF(G31="","",IF(VLOOKUP(G31,DATA!$H$3:$J$26,3,FALSE)&gt;VLOOKUP(F31,DATA!$H$3:$J$26,3,FALSE),VLOOKUP(F31,DATA!$H$3:$J$26,3,FALSE),VLOOKUP(G31,DATA!$H$3:$J$26,3,FALSE))+H31),0)</f>
        <v/>
      </c>
      <c r="K31" s="78">
        <f>IFERROR((MIN(ABS(VLOOKUP(F31,DATA!$H$3:$J$26,3,FALSE)-VLOOKUP(G31,DATA!$H$3:$J$26,2,FALSE)),ABS(VLOOKUP(G31,DATA!$H$3:$J$26,3,FALSE)-VLOOKUP(F31,DATA!$H$3:$J$26,2,FALSE))))+H31,0)</f>
        <v>0</v>
      </c>
      <c r="L31" s="79">
        <f t="shared" si="4"/>
        <v>0</v>
      </c>
      <c r="M31" s="80"/>
    </row>
    <row r="32" spans="1:13" ht="15">
      <c r="A32" s="66"/>
      <c r="B32" s="112" t="str">
        <f t="shared" si="0"/>
        <v/>
      </c>
      <c r="C32" s="81" t="str">
        <f t="shared" si="1"/>
        <v>M</v>
      </c>
      <c r="D32" s="82">
        <f t="shared" si="3"/>
        <v>44950</v>
      </c>
      <c r="E32" s="83" t="str">
        <f t="shared" si="2"/>
        <v/>
      </c>
      <c r="F32" s="84"/>
      <c r="G32" s="72"/>
      <c r="H32" s="73"/>
      <c r="I32" s="77" t="str">
        <f>IFERROR(IF(F32="","",IF(VLOOKUP(F32,DATA!$H$3:$J$26,2,FALSE)&lt;VLOOKUP(G32,DATA!$H$3:$J$26,2,FALSE),VLOOKUP(G32,DATA!$H$3:$J$26,2,FALSE),VLOOKUP(F32,DATA!$H$3:$J$26,2,FALSE))),0)</f>
        <v/>
      </c>
      <c r="J32" s="78" t="str">
        <f>IFERROR(IF(G32="","",IF(VLOOKUP(G32,DATA!$H$3:$J$26,3,FALSE)&gt;VLOOKUP(F32,DATA!$H$3:$J$26,3,FALSE),VLOOKUP(F32,DATA!$H$3:$J$26,3,FALSE),VLOOKUP(G32,DATA!$H$3:$J$26,3,FALSE))+H32),0)</f>
        <v/>
      </c>
      <c r="K32" s="78">
        <f>IFERROR((MIN(ABS(VLOOKUP(F32,DATA!$H$3:$J$26,3,FALSE)-VLOOKUP(G32,DATA!$H$3:$J$26,2,FALSE)),ABS(VLOOKUP(G32,DATA!$H$3:$J$26,3,FALSE)-VLOOKUP(F32,DATA!$H$3:$J$26,2,FALSE))))+H32,0)</f>
        <v>0</v>
      </c>
      <c r="L32" s="79">
        <f>IF(COUNTIF(C32,"D"),SUM(K26:K32),0)</f>
        <v>0</v>
      </c>
      <c r="M32" s="80"/>
    </row>
    <row r="33" spans="1:13" ht="15.75" thickBot="1">
      <c r="A33" s="66"/>
      <c r="B33" s="113" t="str">
        <f t="shared" si="0"/>
        <v/>
      </c>
      <c r="C33" s="53" t="str">
        <f t="shared" si="1"/>
        <v>M</v>
      </c>
      <c r="D33" s="54">
        <f t="shared" si="3"/>
        <v>44951</v>
      </c>
      <c r="E33" s="55" t="str">
        <f t="shared" si="2"/>
        <v/>
      </c>
      <c r="F33" s="57"/>
      <c r="G33" s="56"/>
      <c r="H33" s="60"/>
      <c r="I33" s="105" t="str">
        <f>IFERROR(IF(F33="","",IF(VLOOKUP(F33,DATA!$H$3:$J$26,2,FALSE)&lt;VLOOKUP(G33,DATA!$H$3:$J$26,2,FALSE),VLOOKUP(G33,DATA!$H$3:$J$26,2,FALSE),VLOOKUP(F33,DATA!$H$3:$J$26,2,FALSE))),0)</f>
        <v/>
      </c>
      <c r="J33" s="106" t="str">
        <f>IFERROR(IF(G33="","",IF(VLOOKUP(G33,DATA!$H$3:$J$26,3,FALSE)&gt;VLOOKUP(F33,DATA!$H$3:$J$26,3,FALSE),VLOOKUP(F33,DATA!$H$3:$J$26,3,FALSE),VLOOKUP(G33,DATA!$H$3:$J$26,3,FALSE))+H33),0)</f>
        <v/>
      </c>
      <c r="K33" s="58">
        <f>IFERROR((MIN(ABS(VLOOKUP(F33,DATA!$H$3:$J$26,3,FALSE)-VLOOKUP(G33,DATA!$H$3:$J$26,2,FALSE)),ABS(VLOOKUP(G33,DATA!$H$3:$J$26,3,FALSE)-VLOOKUP(F33,DATA!$H$3:$J$26,2,FALSE))))+H33,0)</f>
        <v>0</v>
      </c>
      <c r="L33" s="59">
        <f>IF(COUNTIF(C33,"D"),SUM(K27:K33),0)</f>
        <v>0</v>
      </c>
      <c r="M33" s="61"/>
    </row>
    <row r="34" spans="1:13">
      <c r="A34" s="66"/>
      <c r="B34" s="66"/>
      <c r="C34" s="66"/>
      <c r="D34" s="66"/>
      <c r="E34" s="66"/>
      <c r="F34" s="66"/>
      <c r="G34" s="66"/>
      <c r="H34" s="66"/>
      <c r="I34" s="66"/>
      <c r="J34" s="66"/>
      <c r="K34" s="66"/>
      <c r="L34" s="66"/>
      <c r="M34" s="66"/>
    </row>
    <row r="35" spans="1:13" ht="15">
      <c r="B35" s="66"/>
      <c r="C35" s="66"/>
      <c r="D35" s="66"/>
      <c r="E35" s="66"/>
      <c r="F35" s="66"/>
      <c r="G35" s="66"/>
      <c r="H35" s="66"/>
      <c r="I35" s="66"/>
      <c r="J35" s="114" t="s">
        <v>64</v>
      </c>
      <c r="K35" s="115">
        <f>SUM(K3:K33)</f>
        <v>1.3159722222222223</v>
      </c>
      <c r="L35" s="66"/>
      <c r="M35" s="66"/>
    </row>
    <row r="36" spans="1:13" ht="15">
      <c r="J36" s="116" t="s">
        <v>65</v>
      </c>
      <c r="K36" s="121">
        <f>COUNTIF(K3:K33,"&gt;"&amp;0)</f>
        <v>6</v>
      </c>
    </row>
  </sheetData>
  <conditionalFormatting sqref="C3:M33">
    <cfRule type="expression" dxfId="1" priority="1">
      <formula>WEEKDAY($D3,2)&gt;6</formula>
    </cfRule>
    <cfRule type="expression" dxfId="0" priority="2">
      <formula>WEEKDAY($D3,2)&gt;5</formula>
    </cfRule>
  </conditionalFormatting>
  <pageMargins left="0.7" right="0.7" top="0.75" bottom="0.75" header="0.3" footer="0.3"/>
  <pageSetup paperSize="9" scale="57" orientation="portrait" r:id="rId1"/>
</worksheet>
</file>

<file path=docProps/app.xml><?xml version="1.0" encoding="utf-8"?>
<Properties xmlns="http://schemas.openxmlformats.org/officeDocument/2006/extended-properties" xmlns:vt="http://schemas.openxmlformats.org/officeDocument/2006/docPropsVTypes">
  <TotalTime>14</TotalTime>
  <Application>Microsoft Excel</Application>
  <DocSecurity>0</DocSecurity>
  <ScaleCrop>false</ScaleCrop>
  <HeadingPairs>
    <vt:vector size="4" baseType="variant">
      <vt:variant>
        <vt:lpstr>Feuilles de calcul</vt:lpstr>
      </vt:variant>
      <vt:variant>
        <vt:i4>14</vt:i4>
      </vt:variant>
      <vt:variant>
        <vt:lpstr>Plages nommées</vt:lpstr>
      </vt:variant>
      <vt:variant>
        <vt:i4>13</vt:i4>
      </vt:variant>
    </vt:vector>
  </HeadingPairs>
  <TitlesOfParts>
    <vt:vector size="27" baseType="lpstr">
      <vt:lpstr>DATA</vt:lpstr>
      <vt:lpstr>janv</vt:lpstr>
      <vt:lpstr>fev</vt:lpstr>
      <vt:lpstr>mars</vt:lpstr>
      <vt:lpstr>avril</vt:lpstr>
      <vt:lpstr>mai</vt:lpstr>
      <vt:lpstr>juin</vt:lpstr>
      <vt:lpstr>juillet</vt:lpstr>
      <vt:lpstr>aout</vt:lpstr>
      <vt:lpstr>sept</vt:lpstr>
      <vt:lpstr>oct</vt:lpstr>
      <vt:lpstr>nov</vt:lpstr>
      <vt:lpstr>dec</vt:lpstr>
      <vt:lpstr>janv+1</vt:lpstr>
      <vt:lpstr>aout!Zone_d_impression</vt:lpstr>
      <vt:lpstr>avril!Zone_d_impression</vt:lpstr>
      <vt:lpstr>dec!Zone_d_impression</vt:lpstr>
      <vt:lpstr>fev!Zone_d_impression</vt:lpstr>
      <vt:lpstr>janv!Zone_d_impression</vt:lpstr>
      <vt:lpstr>'janv+1'!Zone_d_impression</vt:lpstr>
      <vt:lpstr>juillet!Zone_d_impression</vt:lpstr>
      <vt:lpstr>juin!Zone_d_impression</vt:lpstr>
      <vt:lpstr>mai!Zone_d_impression</vt:lpstr>
      <vt:lpstr>mars!Zone_d_impression</vt:lpstr>
      <vt:lpstr>nov!Zone_d_impression</vt:lpstr>
      <vt:lpstr>oct!Zone_d_impression</vt:lpstr>
      <vt:lpstr>sept!Zone_d_impression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Calendrier perpétuel avec zones scolaires</dc:title>
  <dc:subject>Calendrier perpétuel sur 1 feuille A4 recto/verso. Calcule les jours fériés et les changements d'heure pour différentes zones ou pays : France, Alsace Moselle, Réunion, Martinique, Guadeloupe, Guyane, Belgique, Luxembourg, 26 cantons suisses, Québec. Affichage possible des 3 zones de vacances scolaires. Par défaut les zones A, B, C sont affichées mais on peut s'en servir pour afficher des plages de jours pour des applications spécifiques (congés personnels, calendrier de rotation d'équipes...). Affiche les phases de la lune jusqu'en 2031. Possibilité d'ajouter des évènements ponctuels personnalisés. D'autres calendriers et des aperçus sont disponibles &lt;a href="http://trk.free.fr/calendrier/"&gt;sur le site&lt;/a&gt;.</dc:subject>
  <dc:creator>Thomas ROHMER-KRETZ</dc:creator>
  <cp:keywords>calendrier, perpétuel, fériés, zones, scolaires, France, Alsace, Moselle, Réunion, Mayotte, Martinique, Guadeloupe, Guyane, Belgique, Luxembourg, Suisse, Allemagne, Québec, phases, lune, lunaires</cp:keywords>
  <dc:description>Calendrier perpétuel annuel avec zones scolaires, jours fériés pour différents pays francophones. &lt;a href="http://trk.free.fr/calendrier/"&gt;voir le site&lt;/a&gt;</dc:description>
  <cp:lastModifiedBy>Seb</cp:lastModifiedBy>
  <cp:revision>4</cp:revision>
  <cp:lastPrinted>2017-11-05T16:51:30Z</cp:lastPrinted>
  <dcterms:created xsi:type="dcterms:W3CDTF">2012-04-08T09:54:53Z</dcterms:created>
  <dcterms:modified xsi:type="dcterms:W3CDTF">2021-09-05T06:53:42Z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cense">
    <vt:lpwstr>http://www.openoffice.org/licenses/PDL.html</vt:lpwstr>
  </property>
  <property fmtid="{D5CDD505-2E9C-101B-9397-08002B2CF9AE}" pid="3" name="TBCO_ScreenResolution">
    <vt:lpwstr>96 96 1920 1080</vt:lpwstr>
  </property>
</Properties>
</file>