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106"/>
  <workbookPr/>
  <mc:AlternateContent xmlns:mc="http://schemas.openxmlformats.org/markup-compatibility/2006">
    <mc:Choice Requires="x15">
      <x15ac:absPath xmlns:x15ac="http://schemas.microsoft.com/office/spreadsheetml/2010/11/ac" url="/Users/coopetic/Documents/"/>
    </mc:Choice>
  </mc:AlternateContent>
  <bookViews>
    <workbookView xWindow="0" yWindow="460" windowWidth="28520" windowHeight="16240" tabRatio="500"/>
  </bookViews>
  <sheets>
    <sheet name="Feuil1" sheetId="1" r:id="rId1"/>
    <sheet name="Calcul TVA" sheetId="4" r:id="rId2"/>
    <sheet name="Calcul des couts" sheetId="3" r:id="rId3"/>
    <sheet name="Liste besoins" sheetId="2" r:id="rId4"/>
  </sheets>
  <definedNames>
    <definedName name="RevenusSup">Feuil1!$A$18:$C$32</definedName>
  </definedNames>
  <calcPr calcId="150001" iterate="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4" i="4" l="1"/>
  <c r="F4" i="4"/>
  <c r="G4" i="4"/>
  <c r="H4" i="4"/>
  <c r="I4" i="4"/>
  <c r="J4" i="4"/>
  <c r="K4" i="4"/>
  <c r="L4" i="4"/>
  <c r="M4" i="4"/>
  <c r="N4" i="4"/>
  <c r="D4" i="4"/>
  <c r="C33" i="1"/>
  <c r="A38" i="1"/>
  <c r="B13" i="1"/>
  <c r="C6" i="4"/>
  <c r="B42" i="1"/>
  <c r="B40" i="1"/>
  <c r="B38" i="1"/>
  <c r="F13" i="1"/>
  <c r="B39" i="1"/>
  <c r="B41" i="1"/>
  <c r="B43" i="1"/>
  <c r="C37" i="1"/>
  <c r="D6" i="4"/>
  <c r="C42" i="1"/>
  <c r="C40" i="1"/>
  <c r="C38" i="1"/>
  <c r="C39" i="1"/>
  <c r="C41" i="1"/>
  <c r="C43" i="1"/>
  <c r="D37" i="1"/>
  <c r="E6" i="4"/>
  <c r="D42" i="1"/>
  <c r="D40" i="1"/>
  <c r="D38" i="1"/>
  <c r="D39" i="1"/>
  <c r="D41" i="1"/>
  <c r="D43" i="1"/>
  <c r="E37" i="1"/>
  <c r="F6" i="4"/>
  <c r="E42" i="1"/>
  <c r="E40" i="1"/>
  <c r="E38" i="1"/>
  <c r="E39" i="1"/>
  <c r="E41" i="1"/>
  <c r="E43" i="1"/>
  <c r="F37" i="1"/>
  <c r="G6" i="4"/>
  <c r="F42" i="1"/>
  <c r="F40" i="1"/>
  <c r="F38" i="1"/>
  <c r="F39" i="1"/>
  <c r="F41" i="1"/>
  <c r="F43" i="1"/>
  <c r="G37" i="1"/>
  <c r="H6" i="4"/>
  <c r="G42" i="1"/>
  <c r="G40" i="1"/>
  <c r="G38" i="1"/>
  <c r="G39" i="1"/>
  <c r="G41" i="1"/>
  <c r="G43" i="1"/>
  <c r="H37" i="1"/>
  <c r="I6" i="4"/>
  <c r="H42" i="1"/>
  <c r="H40" i="1"/>
  <c r="H38" i="1"/>
  <c r="H39" i="1"/>
  <c r="H41" i="1"/>
  <c r="H43" i="1"/>
  <c r="I37" i="1"/>
  <c r="J6" i="4"/>
  <c r="I42" i="1"/>
  <c r="I40" i="1"/>
  <c r="I38" i="1"/>
  <c r="I39" i="1"/>
  <c r="I41" i="1"/>
  <c r="I43" i="1"/>
  <c r="J37" i="1"/>
  <c r="K6" i="4"/>
  <c r="J42" i="1"/>
  <c r="J40" i="1"/>
  <c r="J38" i="1"/>
  <c r="J39" i="1"/>
  <c r="J41" i="1"/>
  <c r="J43" i="1"/>
  <c r="K37" i="1"/>
  <c r="L6" i="4"/>
  <c r="K42" i="1"/>
  <c r="K40" i="1"/>
  <c r="K38" i="1"/>
  <c r="K39" i="1"/>
  <c r="K41" i="1"/>
  <c r="K43" i="1"/>
  <c r="L37" i="1"/>
  <c r="M6" i="4"/>
  <c r="L42" i="1"/>
  <c r="L40" i="1"/>
  <c r="L38" i="1"/>
  <c r="L39" i="1"/>
  <c r="L41" i="1"/>
  <c r="L43" i="1"/>
  <c r="M37" i="1"/>
  <c r="N6" i="4"/>
  <c r="M42" i="1"/>
  <c r="M40" i="1"/>
  <c r="M38" i="1"/>
  <c r="M39" i="1"/>
  <c r="M41" i="1"/>
  <c r="M43" i="1"/>
  <c r="R6" i="1"/>
  <c r="S6" i="1"/>
  <c r="T6" i="1"/>
  <c r="U6" i="1"/>
  <c r="V6" i="1"/>
  <c r="W6" i="1"/>
  <c r="X6" i="1"/>
  <c r="Y6" i="1"/>
  <c r="Z6" i="1"/>
  <c r="AA6" i="1"/>
  <c r="AB6" i="1"/>
  <c r="AC6" i="1"/>
  <c r="A39" i="1"/>
  <c r="A40" i="1"/>
  <c r="H33" i="1"/>
</calcChain>
</file>

<file path=xl/sharedStrings.xml><?xml version="1.0" encoding="utf-8"?>
<sst xmlns="http://schemas.openxmlformats.org/spreadsheetml/2006/main" count="63" uniqueCount="58">
  <si>
    <t>Chiffre d'affaires net mensuel</t>
  </si>
  <si>
    <t xml:space="preserve">Montant </t>
  </si>
  <si>
    <t xml:space="preserve">Charges mensuelles </t>
  </si>
  <si>
    <t xml:space="preserve">Emprunt </t>
  </si>
  <si>
    <t>Impôts</t>
  </si>
  <si>
    <t xml:space="preserve">Impôts </t>
  </si>
  <si>
    <t xml:space="preserve">Loyer </t>
  </si>
  <si>
    <t>Fourniture électricité</t>
  </si>
  <si>
    <t xml:space="preserve">Liste des charges </t>
  </si>
  <si>
    <t>Voyages et déplacements</t>
  </si>
  <si>
    <t>Documentation</t>
  </si>
  <si>
    <t>Salaire</t>
  </si>
  <si>
    <t>Total des dépenses menseulles</t>
  </si>
  <si>
    <t xml:space="preserve">Trésorerie annuelle mensualisée </t>
  </si>
  <si>
    <t xml:space="preserve">Solde du mois précédent </t>
  </si>
  <si>
    <t xml:space="preserve">Revenus supplémentaires </t>
  </si>
  <si>
    <t xml:space="preserve">Détails </t>
  </si>
  <si>
    <t xml:space="preserve">Mois </t>
  </si>
  <si>
    <t xml:space="preserve">Total des revenus supplémentaires </t>
  </si>
  <si>
    <t>Trésorerie disponible</t>
  </si>
  <si>
    <t>Type de revenus TTC</t>
  </si>
  <si>
    <t xml:space="preserve">Dépenses prévues </t>
  </si>
  <si>
    <t xml:space="preserve">Total des dépenses prévues </t>
  </si>
  <si>
    <t xml:space="preserve">Achats </t>
  </si>
  <si>
    <t xml:space="preserve">Vacances </t>
  </si>
  <si>
    <t>Repas</t>
  </si>
  <si>
    <t xml:space="preserve">Transport </t>
  </si>
  <si>
    <t xml:space="preserve">Prêt à un ami </t>
  </si>
  <si>
    <t>Cadeaux</t>
  </si>
  <si>
    <t xml:space="preserve">Charges </t>
  </si>
  <si>
    <t>Essence</t>
  </si>
  <si>
    <t>Loisirs</t>
  </si>
  <si>
    <t xml:space="preserve">fête des mère </t>
  </si>
  <si>
    <t xml:space="preserve">anniversaire </t>
  </si>
  <si>
    <t xml:space="preserve">Produits cumulés </t>
  </si>
  <si>
    <t xml:space="preserve">Tableau à masquer </t>
  </si>
  <si>
    <t xml:space="preserve">Outil de suivi budgétaire </t>
  </si>
  <si>
    <t xml:space="preserve">Internet </t>
  </si>
  <si>
    <t xml:space="preserve">Mobile </t>
  </si>
  <si>
    <t>TAIX</t>
  </si>
  <si>
    <t xml:space="preserve">Invitations Clients </t>
  </si>
  <si>
    <t xml:space="preserve">Hébergement site/domaine </t>
  </si>
  <si>
    <t xml:space="preserve">Frais de restauration </t>
  </si>
  <si>
    <t>Transport (CAPE)</t>
  </si>
  <si>
    <t>COOPETIC</t>
  </si>
  <si>
    <t xml:space="preserve">TVA décaissée </t>
  </si>
  <si>
    <t>TVA collectée</t>
  </si>
  <si>
    <t xml:space="preserve">TVA déductible </t>
  </si>
  <si>
    <t>Salaire fixe mensuel (sans tva)</t>
  </si>
  <si>
    <t>Part variable du salaire</t>
  </si>
  <si>
    <t>Prestation</t>
  </si>
  <si>
    <t xml:space="preserve">Vente </t>
  </si>
  <si>
    <t>Détails</t>
  </si>
  <si>
    <t>Mois</t>
  </si>
  <si>
    <t>Montant</t>
  </si>
  <si>
    <t>Produits mensuels</t>
  </si>
  <si>
    <t>Facturation mensuelle (tva 20%)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</si>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</sst>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-1]_-;\-* #,##0.00\ [$€-1]_-;_-* &quot;-&quot;??\ [$€-1]_-"/>
    <numFmt numFmtId="165" formatCode="mmmm"/>
    <numFmt numFmtId="166" formatCode="#,##0\ &quot;€&quot;"/>
  </numFmts>
  <fonts count="12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</font>
    <font>
      <sz val="16"/>
      <color rgb="FF0070C0"/>
      <name val="Calibri"/>
      <family val="2"/>
      <scheme val="minor"/>
    </font>
    <font>
      <b/>
      <sz val="12"/>
      <color rgb="FF0070C0"/>
      <name val="Calibri"/>
      <scheme val="minor"/>
    </font>
    <font>
      <b/>
      <sz val="14"/>
      <color rgb="FF0070C0"/>
      <name val="Calibri"/>
      <scheme val="minor"/>
    </font>
    <font>
      <sz val="12"/>
      <color rgb="FFFF0000"/>
      <name val="Calibri"/>
      <family val="2"/>
      <scheme val="minor"/>
    </font>
    <font>
      <b/>
      <sz val="18"/>
      <color rgb="FFFF0000"/>
      <name val="Calibri"/>
      <scheme val="minor"/>
    </font>
    <font>
      <b/>
      <sz val="20"/>
      <color rgb="FF0070C0"/>
      <name val="Calibri"/>
      <scheme val="minor"/>
    </font>
    <font>
      <b/>
      <sz val="16"/>
      <color rgb="FF00B0F0"/>
      <name val="Calibri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36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1" fillId="2" borderId="0" xfId="0" applyFont="1" applyFill="1" applyAlignment="1">
      <alignment vertical="center"/>
    </xf>
    <xf numFmtId="0" fontId="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165" fontId="0" fillId="0" borderId="1" xfId="0" applyNumberFormat="1" applyFont="1" applyFill="1" applyBorder="1" applyAlignment="1">
      <alignment vertical="center"/>
    </xf>
    <xf numFmtId="165" fontId="0" fillId="0" borderId="2" xfId="0" applyNumberFormat="1" applyFont="1" applyFill="1" applyBorder="1" applyAlignment="1">
      <alignment horizontal="center" vertical="center"/>
    </xf>
    <xf numFmtId="165" fontId="0" fillId="0" borderId="1" xfId="0" applyNumberFormat="1" applyFont="1" applyFill="1" applyBorder="1" applyAlignment="1">
      <alignment horizontal="center" vertical="center"/>
    </xf>
    <xf numFmtId="0" fontId="6" fillId="0" borderId="0" xfId="0" applyFont="1" applyFill="1" applyAlignment="1">
      <alignment vertical="center"/>
    </xf>
    <xf numFmtId="165" fontId="1" fillId="2" borderId="0" xfId="0" applyNumberFormat="1" applyFont="1" applyFill="1" applyAlignment="1">
      <alignment vertical="center"/>
    </xf>
    <xf numFmtId="0" fontId="0" fillId="0" borderId="0" xfId="0" applyFill="1" applyAlignment="1">
      <alignment vertical="center"/>
    </xf>
    <xf numFmtId="0" fontId="1" fillId="0" borderId="0" xfId="0" applyFont="1" applyFill="1" applyAlignment="1">
      <alignment vertical="center"/>
    </xf>
    <xf numFmtId="0" fontId="1" fillId="2" borderId="0" xfId="0" applyFont="1" applyFill="1" applyAlignment="1">
      <alignment horizontal="left" vertical="center" indent="1"/>
    </xf>
    <xf numFmtId="0" fontId="5" fillId="0" borderId="0" xfId="0" applyFont="1" applyAlignment="1">
      <alignment horizontal="left" vertical="center" indent="1"/>
    </xf>
    <xf numFmtId="0" fontId="0" fillId="0" borderId="2" xfId="0" applyFont="1" applyFill="1" applyBorder="1" applyAlignment="1">
      <alignment horizontal="right" vertical="center" indent="1"/>
    </xf>
    <xf numFmtId="0" fontId="0" fillId="0" borderId="1" xfId="0" applyFont="1" applyFill="1" applyBorder="1" applyAlignment="1">
      <alignment horizontal="right" vertical="center" indent="1"/>
    </xf>
    <xf numFmtId="0" fontId="0" fillId="0" borderId="0" xfId="0" applyAlignment="1">
      <alignment horizontal="right" vertical="center" indent="1"/>
    </xf>
    <xf numFmtId="0" fontId="6" fillId="0" borderId="0" xfId="0" applyFont="1" applyAlignment="1">
      <alignment horizontal="right" vertical="center" indent="1"/>
    </xf>
    <xf numFmtId="166" fontId="0" fillId="0" borderId="0" xfId="0" applyNumberFormat="1" applyAlignment="1">
      <alignment vertical="center"/>
    </xf>
    <xf numFmtId="165" fontId="2" fillId="0" borderId="0" xfId="0" applyNumberFormat="1" applyFont="1" applyAlignment="1">
      <alignment horizontal="center" vertical="center"/>
    </xf>
    <xf numFmtId="0" fontId="8" fillId="0" borderId="0" xfId="0" applyFont="1" applyAlignment="1">
      <alignment vertical="center"/>
    </xf>
    <xf numFmtId="0" fontId="6" fillId="0" borderId="1" xfId="0" applyFont="1" applyFill="1" applyBorder="1" applyAlignment="1">
      <alignment horizontal="right" vertical="center" indent="1"/>
    </xf>
    <xf numFmtId="9" fontId="0" fillId="0" borderId="0" xfId="0" applyNumberFormat="1"/>
    <xf numFmtId="0" fontId="0" fillId="3" borderId="0" xfId="0" applyFill="1" applyAlignment="1">
      <alignment vertical="center"/>
    </xf>
    <xf numFmtId="165" fontId="2" fillId="3" borderId="0" xfId="0" applyNumberFormat="1" applyFont="1" applyFill="1" applyAlignment="1">
      <alignment horizontal="center" vertical="center"/>
    </xf>
    <xf numFmtId="165" fontId="2" fillId="3" borderId="0" xfId="0" applyNumberFormat="1" applyFont="1" applyFill="1" applyAlignment="1">
      <alignment vertical="center"/>
    </xf>
    <xf numFmtId="165" fontId="2" fillId="0" borderId="0" xfId="0" applyNumberFormat="1" applyFont="1" applyAlignment="1">
      <alignment horizontal="center"/>
    </xf>
    <xf numFmtId="0" fontId="7" fillId="0" borderId="0" xfId="0" applyFont="1"/>
    <xf numFmtId="165" fontId="2" fillId="3" borderId="0" xfId="0" applyNumberFormat="1" applyFont="1" applyFill="1" applyAlignment="1">
      <alignment horizontal="center" vertical="center"/>
    </xf>
    <xf numFmtId="165" fontId="0" fillId="0" borderId="0" xfId="0" applyNumberFormat="1" applyFont="1" applyAlignment="1">
      <alignment horizontal="center"/>
    </xf>
    <xf numFmtId="165" fontId="2" fillId="3" borderId="0" xfId="0" applyNumberFormat="1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</cellXfs>
  <cellStyles count="2">
    <cellStyle name="Euro" xfId="1"/>
    <cellStyle name="Normal" xfId="0" builtinId="0"/>
  </cellStyles>
  <dxfs count="8"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m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0070C0"/>
        </patternFill>
      </fill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0070C0"/>
        </patternFill>
      </fill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mmmm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_rels/chart2.xml.rels><?xml version="1.0" encoding="UTF-8" standalone="yes"?>
<Relationships xmlns="http://schemas.openxmlformats.org/package/2006/relationships"><Relationship Id="rId1" Type="http://schemas.microsoft.com/office/2011/relationships/chartStyle" Target="style2.xml"/><Relationship Id="rId2" Type="http://schemas.microsoft.com/office/2011/relationships/chartColorStyle" Target="colors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="1">
                <a:solidFill>
                  <a:srgbClr val="0070C0"/>
                </a:solidFill>
              </a:rPr>
              <a:t>Trésorerie disponible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Feuil1!$B$43</c:f>
              <c:strCache>
                <c:ptCount val="1"/>
                <c:pt idx="0">
                  <c:v>2640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Feuil1!$B$36:$M$36</c:f>
              <c:numCache>
                <c:formatCode>mmmm</c:formatCode>
                <c:ptCount val="12"/>
                <c:pt idx="0">
                  <c:v>42370.0</c:v>
                </c:pt>
                <c:pt idx="1">
                  <c:v>42401.0</c:v>
                </c:pt>
                <c:pt idx="2">
                  <c:v>42430.0</c:v>
                </c:pt>
                <c:pt idx="3">
                  <c:v>42461.0</c:v>
                </c:pt>
                <c:pt idx="4">
                  <c:v>42491.0</c:v>
                </c:pt>
                <c:pt idx="5">
                  <c:v>42522.0</c:v>
                </c:pt>
                <c:pt idx="6">
                  <c:v>42552.0</c:v>
                </c:pt>
                <c:pt idx="7">
                  <c:v>42583.0</c:v>
                </c:pt>
                <c:pt idx="8">
                  <c:v>42614.0</c:v>
                </c:pt>
                <c:pt idx="9">
                  <c:v>42644.0</c:v>
                </c:pt>
                <c:pt idx="10">
                  <c:v>42675.0</c:v>
                </c:pt>
                <c:pt idx="11">
                  <c:v>42705.0</c:v>
                </c:pt>
              </c:numCache>
            </c:numRef>
          </c:cat>
          <c:val>
            <c:numRef>
              <c:f>Feuil1!$C$43:$M$43</c:f>
              <c:numCache>
                <c:formatCode>General</c:formatCode>
                <c:ptCount val="11"/>
                <c:pt idx="0">
                  <c:v>2320.0</c:v>
                </c:pt>
                <c:pt idx="1">
                  <c:v>2500.0</c:v>
                </c:pt>
                <c:pt idx="2">
                  <c:v>2680.0</c:v>
                </c:pt>
                <c:pt idx="3">
                  <c:v>2160.0</c:v>
                </c:pt>
                <c:pt idx="4">
                  <c:v>2340.0</c:v>
                </c:pt>
                <c:pt idx="5">
                  <c:v>2020.0</c:v>
                </c:pt>
                <c:pt idx="6">
                  <c:v>-3700.0</c:v>
                </c:pt>
                <c:pt idx="7">
                  <c:v>-4420.0</c:v>
                </c:pt>
                <c:pt idx="8">
                  <c:v>-3240.0</c:v>
                </c:pt>
                <c:pt idx="9">
                  <c:v>-3060.0</c:v>
                </c:pt>
                <c:pt idx="10">
                  <c:v>-5880.0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2102907072"/>
        <c:axId val="-2101594928"/>
      </c:barChart>
      <c:dateAx>
        <c:axId val="-2102907072"/>
        <c:scaling>
          <c:orientation val="minMax"/>
        </c:scaling>
        <c:delete val="0"/>
        <c:axPos val="b"/>
        <c:numFmt formatCode="m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01594928"/>
        <c:crosses val="autoZero"/>
        <c:auto val="1"/>
        <c:lblOffset val="100"/>
        <c:baseTimeUnit val="months"/>
      </c:dateAx>
      <c:valAx>
        <c:axId val="-2101594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02907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="1">
                <a:solidFill>
                  <a:srgbClr val="0070C0"/>
                </a:solidFill>
              </a:rPr>
              <a:t>Produits cumulés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Feuil1!$Q$6</c:f>
              <c:strCache>
                <c:ptCount val="1"/>
                <c:pt idx="0">
                  <c:v>Produits cumulés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Feuil1!$R$5:$AC$5</c:f>
              <c:numCache>
                <c:formatCode>mmmm</c:formatCode>
                <c:ptCount val="12"/>
                <c:pt idx="0">
                  <c:v>42370.0</c:v>
                </c:pt>
                <c:pt idx="1">
                  <c:v>42401.0</c:v>
                </c:pt>
                <c:pt idx="2">
                  <c:v>42430.0</c:v>
                </c:pt>
                <c:pt idx="3">
                  <c:v>42461.0</c:v>
                </c:pt>
                <c:pt idx="4">
                  <c:v>42491.0</c:v>
                </c:pt>
                <c:pt idx="5">
                  <c:v>42522.0</c:v>
                </c:pt>
                <c:pt idx="6">
                  <c:v>42552.0</c:v>
                </c:pt>
                <c:pt idx="7">
                  <c:v>42583.0</c:v>
                </c:pt>
                <c:pt idx="8">
                  <c:v>42614.0</c:v>
                </c:pt>
                <c:pt idx="9">
                  <c:v>42644.0</c:v>
                </c:pt>
                <c:pt idx="10">
                  <c:v>42675.0</c:v>
                </c:pt>
                <c:pt idx="11">
                  <c:v>42705.0</c:v>
                </c:pt>
              </c:numCache>
            </c:numRef>
          </c:cat>
          <c:val>
            <c:numRef>
              <c:f>Feuil1!$R$6:$AC$6</c:f>
              <c:numCache>
                <c:formatCode>#,##0\ "€"</c:formatCode>
                <c:ptCount val="12"/>
                <c:pt idx="0">
                  <c:v>7300.0</c:v>
                </c:pt>
                <c:pt idx="1">
                  <c:v>10100.0</c:v>
                </c:pt>
                <c:pt idx="2">
                  <c:v>13900.0</c:v>
                </c:pt>
                <c:pt idx="3">
                  <c:v>17200.0</c:v>
                </c:pt>
                <c:pt idx="4">
                  <c:v>20000.0</c:v>
                </c:pt>
                <c:pt idx="5">
                  <c:v>23300.0</c:v>
                </c:pt>
                <c:pt idx="6">
                  <c:v>26100.0</c:v>
                </c:pt>
                <c:pt idx="7">
                  <c:v>29000.0</c:v>
                </c:pt>
                <c:pt idx="8">
                  <c:v>31600.0</c:v>
                </c:pt>
                <c:pt idx="9">
                  <c:v>35900.0</c:v>
                </c:pt>
                <c:pt idx="10">
                  <c:v>39200.0</c:v>
                </c:pt>
                <c:pt idx="11">
                  <c:v>42500.0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2106898288"/>
        <c:axId val="-2106894896"/>
      </c:barChart>
      <c:dateAx>
        <c:axId val="-2106898288"/>
        <c:scaling>
          <c:orientation val="minMax"/>
        </c:scaling>
        <c:delete val="0"/>
        <c:axPos val="b"/>
        <c:numFmt formatCode="m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06894896"/>
        <c:crosses val="autoZero"/>
        <c:auto val="1"/>
        <c:lblOffset val="100"/>
        <c:baseTimeUnit val="months"/>
      </c:dateAx>
      <c:valAx>
        <c:axId val="-2106894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068982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338668</xdr:colOff>
      <xdr:row>1</xdr:row>
      <xdr:rowOff>183444</xdr:rowOff>
    </xdr:from>
    <xdr:to>
      <xdr:col>12</xdr:col>
      <xdr:colOff>564445</xdr:colOff>
      <xdr:row>13</xdr:row>
      <xdr:rowOff>141111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366889</xdr:colOff>
      <xdr:row>15</xdr:row>
      <xdr:rowOff>141110</xdr:rowOff>
    </xdr:from>
    <xdr:to>
      <xdr:col>12</xdr:col>
      <xdr:colOff>620889</xdr:colOff>
      <xdr:row>32</xdr:row>
      <xdr:rowOff>141111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4" name="t_revenus" displayName="t_revenus" ref="A17:C33" headerRowDxfId="7">
  <autoFilter ref="A17:C33"/>
  <tableColumns count="3">
    <tableColumn id="1" name="Détails" totalsRowLabel="Total" dataDxfId="6" totalsRowDxfId="5"/>
    <tableColumn id="2" name="Mois" dataDxfId="4" totalsRowDxfId="3"/>
    <tableColumn id="3" name="Montant" totalsRowFunction="sum" dataDxfId="2" totalsRowDxfId="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_charges" displayName="T_charges" ref="B4:C17" totalsRowShown="0" headerRowDxfId="0">
  <autoFilter ref="B4:C17"/>
  <tableColumns count="2">
    <tableColumn id="1" name="Liste des charges "/>
    <tableColumn id="2" name="TAIX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3"/>
  <sheetViews>
    <sheetView showGridLines="0" tabSelected="1" zoomScale="90" zoomScaleNormal="90" zoomScalePageLayoutView="90" workbookViewId="0">
      <selection activeCell="A18" sqref="A18"/>
    </sheetView>
  </sheetViews>
  <sheetFormatPr baseColWidth="10" defaultColWidth="10.83203125" defaultRowHeight="16" x14ac:dyDescent="0.2"/>
  <cols>
    <col min="1" max="1" width="29.83203125" style="2" customWidth="1"/>
    <col min="2" max="2" width="11.1640625" style="2" bestFit="1" customWidth="1"/>
    <col min="3" max="3" width="11.6640625" style="2" customWidth="1"/>
    <col min="4" max="4" width="11.83203125" style="2" customWidth="1"/>
    <col min="5" max="5" width="18" style="2" customWidth="1"/>
    <col min="6" max="6" width="12.83203125" style="2" customWidth="1"/>
    <col min="7" max="7" width="10.83203125" style="2"/>
    <col min="8" max="8" width="11.5" style="2" customWidth="1"/>
    <col min="9" max="17" width="10.83203125" style="2"/>
    <col min="18" max="18" width="16.33203125" style="2" customWidth="1"/>
    <col min="19" max="20" width="11.33203125" style="2" bestFit="1" customWidth="1"/>
    <col min="21" max="16384" width="10.83203125" style="2"/>
  </cols>
  <sheetData>
    <row r="1" spans="1:29" ht="26" x14ac:dyDescent="0.2">
      <c r="A1" s="34" t="s">
        <v>36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</row>
    <row r="2" spans="1:29" ht="21" x14ac:dyDescent="0.2">
      <c r="A2" s="35" t="s">
        <v>44</v>
      </c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</row>
    <row r="4" spans="1:29" ht="24" x14ac:dyDescent="0.2">
      <c r="R4" s="23" t="s">
        <v>35</v>
      </c>
    </row>
    <row r="5" spans="1:29" ht="25" thickBot="1" x14ac:dyDescent="0.25">
      <c r="A5" s="33" t="s">
        <v>0</v>
      </c>
      <c r="B5" s="33"/>
      <c r="D5" s="33" t="s">
        <v>2</v>
      </c>
      <c r="E5" s="33"/>
      <c r="F5" s="27" t="s">
        <v>1</v>
      </c>
      <c r="Q5" s="23"/>
      <c r="R5" s="22">
        <v>42370</v>
      </c>
      <c r="S5" s="22">
        <v>42401</v>
      </c>
      <c r="T5" s="22">
        <v>42430</v>
      </c>
      <c r="U5" s="22">
        <v>42461</v>
      </c>
      <c r="V5" s="22">
        <v>42491</v>
      </c>
      <c r="W5" s="22">
        <v>42522</v>
      </c>
      <c r="X5" s="22">
        <v>42552</v>
      </c>
      <c r="Y5" s="22">
        <v>42583</v>
      </c>
      <c r="Z5" s="22">
        <v>42614</v>
      </c>
      <c r="AA5" s="22">
        <v>42644</v>
      </c>
      <c r="AB5" s="22">
        <v>42675</v>
      </c>
      <c r="AC5" s="22">
        <v>42705</v>
      </c>
    </row>
    <row r="6" spans="1:29" ht="17" thickTop="1" x14ac:dyDescent="0.2">
      <c r="A6" s="28" t="s">
        <v>20</v>
      </c>
      <c r="B6" s="27" t="s">
        <v>1</v>
      </c>
      <c r="D6" s="15" t="s">
        <v>3</v>
      </c>
      <c r="E6" s="3"/>
      <c r="F6" s="17">
        <v>1200</v>
      </c>
      <c r="Q6" s="2" t="s">
        <v>34</v>
      </c>
      <c r="R6" s="21">
        <f>$B$13+SUMIF($B$18:$B$32,R5,$C$18:$C$32)</f>
        <v>7300</v>
      </c>
      <c r="S6" s="21">
        <f>$B$13+SUMIF($B$18:$B$32,S5,$C$18:$C$32)+R6</f>
        <v>10100</v>
      </c>
      <c r="T6" s="21">
        <f t="shared" ref="T6:AC6" si="0">$B$13+SUMIF($B$18:$B$32,T5,$C$18:$C$32)+S6</f>
        <v>13900</v>
      </c>
      <c r="U6" s="21">
        <f t="shared" si="0"/>
        <v>17200</v>
      </c>
      <c r="V6" s="21">
        <f t="shared" si="0"/>
        <v>20000</v>
      </c>
      <c r="W6" s="21">
        <f t="shared" si="0"/>
        <v>23300</v>
      </c>
      <c r="X6" s="21">
        <f t="shared" si="0"/>
        <v>26100</v>
      </c>
      <c r="Y6" s="21">
        <f t="shared" si="0"/>
        <v>29000</v>
      </c>
      <c r="Z6" s="21">
        <f t="shared" si="0"/>
        <v>31600</v>
      </c>
      <c r="AA6" s="21">
        <f t="shared" si="0"/>
        <v>35900</v>
      </c>
      <c r="AB6" s="21">
        <f t="shared" si="0"/>
        <v>39200</v>
      </c>
      <c r="AC6" s="21">
        <f t="shared" si="0"/>
        <v>42500</v>
      </c>
    </row>
    <row r="7" spans="1:29" x14ac:dyDescent="0.2">
      <c r="A7" s="15" t="s">
        <v>56</v>
      </c>
      <c r="B7" s="18">
        <v>2000</v>
      </c>
      <c r="D7" s="15" t="s">
        <v>25</v>
      </c>
      <c r="E7" s="3"/>
      <c r="F7" s="18">
        <v>500</v>
      </c>
    </row>
    <row r="8" spans="1:29" x14ac:dyDescent="0.2">
      <c r="A8" s="15"/>
      <c r="B8" s="18"/>
      <c r="D8" s="15" t="s">
        <v>26</v>
      </c>
      <c r="E8" s="3"/>
      <c r="F8" s="18">
        <v>160</v>
      </c>
    </row>
    <row r="9" spans="1:29" x14ac:dyDescent="0.2">
      <c r="A9" s="15"/>
      <c r="B9" s="18"/>
      <c r="D9" s="15" t="s">
        <v>29</v>
      </c>
      <c r="E9" s="3"/>
      <c r="F9" s="18">
        <v>200</v>
      </c>
    </row>
    <row r="10" spans="1:29" x14ac:dyDescent="0.2">
      <c r="A10" s="15"/>
      <c r="B10" s="18"/>
      <c r="D10" s="15" t="s">
        <v>30</v>
      </c>
      <c r="E10" s="3"/>
      <c r="F10" s="18">
        <v>100</v>
      </c>
    </row>
    <row r="11" spans="1:29" ht="17" thickBot="1" x14ac:dyDescent="0.25">
      <c r="A11" s="15"/>
      <c r="B11" s="18"/>
      <c r="D11" s="15" t="s">
        <v>31</v>
      </c>
      <c r="E11" s="3"/>
      <c r="F11" s="18">
        <v>500</v>
      </c>
    </row>
    <row r="12" spans="1:29" ht="17" thickTop="1" x14ac:dyDescent="0.2">
      <c r="A12" s="15" t="s">
        <v>48</v>
      </c>
      <c r="B12" s="18">
        <v>300</v>
      </c>
      <c r="D12" s="15"/>
      <c r="E12" s="3"/>
      <c r="F12" s="17"/>
    </row>
    <row r="13" spans="1:29" ht="28" customHeight="1" x14ac:dyDescent="0.2">
      <c r="A13" s="16" t="s">
        <v>55</v>
      </c>
      <c r="B13" s="24">
        <f>SUM(B7:B12)</f>
        <v>2300</v>
      </c>
      <c r="D13" s="16" t="s">
        <v>12</v>
      </c>
      <c r="E13" s="4"/>
      <c r="F13" s="24">
        <f>SUM(F5:F12)</f>
        <v>2660</v>
      </c>
    </row>
    <row r="14" spans="1:29" ht="19" x14ac:dyDescent="0.2">
      <c r="E14" s="4"/>
      <c r="F14" s="11"/>
    </row>
    <row r="16" spans="1:29" ht="26" customHeight="1" x14ac:dyDescent="0.2">
      <c r="A16" s="33" t="s">
        <v>15</v>
      </c>
      <c r="B16" s="33"/>
      <c r="C16" s="33"/>
      <c r="E16" s="33" t="s">
        <v>21</v>
      </c>
      <c r="F16" s="33"/>
      <c r="G16" s="33"/>
      <c r="H16" s="33"/>
    </row>
    <row r="17" spans="1:14" ht="21" customHeight="1" thickBot="1" x14ac:dyDescent="0.25">
      <c r="A17" s="31" t="s">
        <v>52</v>
      </c>
      <c r="B17" s="31" t="s">
        <v>53</v>
      </c>
      <c r="C17" s="31" t="s">
        <v>54</v>
      </c>
      <c r="E17" s="33" t="s">
        <v>16</v>
      </c>
      <c r="F17" s="33"/>
      <c r="G17" s="27" t="s">
        <v>17</v>
      </c>
      <c r="H17" s="27" t="s">
        <v>1</v>
      </c>
    </row>
    <row r="18" spans="1:14" ht="17" thickTop="1" x14ac:dyDescent="0.2">
      <c r="A18" s="15" t="s">
        <v>50</v>
      </c>
      <c r="B18" s="32" t="s">
        <v>57</v>
      </c>
      <c r="C18" s="17">
        <v>2000</v>
      </c>
      <c r="E18" s="15" t="s">
        <v>23</v>
      </c>
      <c r="F18" s="3"/>
      <c r="G18" s="9">
        <v>42370</v>
      </c>
      <c r="H18" s="17">
        <v>2000</v>
      </c>
    </row>
    <row r="19" spans="1:14" x14ac:dyDescent="0.2">
      <c r="A19" s="15" t="s">
        <v>49</v>
      </c>
      <c r="B19" s="32">
        <v>42370</v>
      </c>
      <c r="C19" s="18">
        <v>1000</v>
      </c>
      <c r="E19" s="15"/>
      <c r="F19" s="3"/>
      <c r="G19" s="10">
        <v>42401</v>
      </c>
      <c r="H19" s="18">
        <v>0</v>
      </c>
    </row>
    <row r="20" spans="1:14" ht="17" thickBot="1" x14ac:dyDescent="0.25">
      <c r="A20" s="15"/>
      <c r="B20" s="10">
        <v>42401</v>
      </c>
      <c r="C20" s="18">
        <v>500</v>
      </c>
      <c r="E20" s="15" t="s">
        <v>27</v>
      </c>
      <c r="F20" s="3"/>
      <c r="G20" s="10">
        <v>42430</v>
      </c>
      <c r="H20" s="18">
        <v>500</v>
      </c>
      <c r="J20" s="7"/>
    </row>
    <row r="21" spans="1:14" ht="17" thickTop="1" x14ac:dyDescent="0.2">
      <c r="A21" s="15"/>
      <c r="B21" s="9">
        <v>42430</v>
      </c>
      <c r="C21" s="18">
        <v>1500</v>
      </c>
      <c r="E21" s="15"/>
      <c r="F21" s="3"/>
      <c r="G21" s="10">
        <v>42461</v>
      </c>
      <c r="H21" s="18">
        <v>0</v>
      </c>
    </row>
    <row r="22" spans="1:14" ht="17" thickBot="1" x14ac:dyDescent="0.25">
      <c r="A22" s="15"/>
      <c r="B22" s="10">
        <v>42461</v>
      </c>
      <c r="C22" s="18">
        <v>1000</v>
      </c>
      <c r="E22" s="15" t="s">
        <v>32</v>
      </c>
      <c r="F22" s="3"/>
      <c r="G22" s="10">
        <v>42491</v>
      </c>
      <c r="H22" s="18">
        <v>200</v>
      </c>
      <c r="K22" s="13"/>
      <c r="L22" s="13"/>
      <c r="M22" s="13"/>
      <c r="N22" s="13"/>
    </row>
    <row r="23" spans="1:14" ht="17" thickTop="1" x14ac:dyDescent="0.2">
      <c r="A23" s="15"/>
      <c r="B23" s="9">
        <v>42491</v>
      </c>
      <c r="C23" s="18">
        <v>500</v>
      </c>
      <c r="E23" s="15"/>
      <c r="F23" s="3"/>
      <c r="G23" s="10">
        <v>42552</v>
      </c>
      <c r="H23" s="18">
        <v>0</v>
      </c>
      <c r="K23" s="13"/>
      <c r="L23" s="13"/>
      <c r="M23" s="13"/>
      <c r="N23" s="13"/>
    </row>
    <row r="24" spans="1:14" ht="17" thickBot="1" x14ac:dyDescent="0.25">
      <c r="A24" s="15"/>
      <c r="B24" s="10">
        <v>42522</v>
      </c>
      <c r="C24" s="18">
        <v>1000</v>
      </c>
      <c r="E24" s="15" t="s">
        <v>4</v>
      </c>
      <c r="F24" s="3"/>
      <c r="G24" s="10">
        <v>42583</v>
      </c>
      <c r="H24" s="18">
        <v>2500</v>
      </c>
      <c r="K24" s="14"/>
      <c r="L24" s="14"/>
      <c r="M24" s="13"/>
      <c r="N24" s="13"/>
    </row>
    <row r="25" spans="1:14" ht="17" thickTop="1" x14ac:dyDescent="0.2">
      <c r="A25" s="15"/>
      <c r="B25" s="9">
        <v>42552</v>
      </c>
      <c r="C25" s="18">
        <v>500</v>
      </c>
      <c r="E25" s="15" t="s">
        <v>24</v>
      </c>
      <c r="F25" s="3"/>
      <c r="G25" s="10">
        <v>42583</v>
      </c>
      <c r="H25" s="18">
        <v>3000</v>
      </c>
      <c r="K25" s="14"/>
      <c r="L25" s="14"/>
      <c r="M25" s="13"/>
      <c r="N25" s="13"/>
    </row>
    <row r="26" spans="1:14" ht="17" thickBot="1" x14ac:dyDescent="0.25">
      <c r="A26" s="15"/>
      <c r="B26" s="10">
        <v>42583</v>
      </c>
      <c r="C26" s="18">
        <v>600</v>
      </c>
      <c r="E26" s="15"/>
      <c r="F26" s="3"/>
      <c r="G26" s="10">
        <v>42614</v>
      </c>
      <c r="H26" s="18"/>
      <c r="K26" s="14"/>
      <c r="L26" s="14"/>
      <c r="M26" s="13"/>
      <c r="N26" s="13"/>
    </row>
    <row r="27" spans="1:14" ht="17" thickTop="1" x14ac:dyDescent="0.2">
      <c r="A27" s="15"/>
      <c r="B27" s="9">
        <v>42614</v>
      </c>
      <c r="C27" s="18">
        <v>300</v>
      </c>
      <c r="E27" s="15" t="s">
        <v>33</v>
      </c>
      <c r="F27" s="3"/>
      <c r="G27" s="10">
        <v>42614</v>
      </c>
      <c r="H27" s="18">
        <v>200</v>
      </c>
      <c r="K27" s="14"/>
      <c r="L27" s="14"/>
      <c r="M27" s="13"/>
      <c r="N27" s="13"/>
    </row>
    <row r="28" spans="1:14" ht="17" thickBot="1" x14ac:dyDescent="0.25">
      <c r="A28" s="15"/>
      <c r="B28" s="10">
        <v>42644</v>
      </c>
      <c r="C28" s="18">
        <v>2000</v>
      </c>
      <c r="E28" s="15"/>
      <c r="F28" s="3"/>
      <c r="G28" s="10"/>
      <c r="H28" s="18"/>
      <c r="K28" s="13"/>
      <c r="L28" s="13"/>
      <c r="M28" s="13"/>
      <c r="N28" s="13"/>
    </row>
    <row r="29" spans="1:14" ht="17" thickTop="1" x14ac:dyDescent="0.2">
      <c r="A29" s="15"/>
      <c r="B29" s="9">
        <v>42675</v>
      </c>
      <c r="C29" s="18">
        <v>1000</v>
      </c>
      <c r="E29" s="15"/>
      <c r="F29" s="3"/>
      <c r="G29" s="10"/>
      <c r="H29" s="18"/>
    </row>
    <row r="30" spans="1:14" x14ac:dyDescent="0.2">
      <c r="A30" s="15"/>
      <c r="B30" s="10">
        <v>42705</v>
      </c>
      <c r="C30" s="18">
        <v>1000</v>
      </c>
      <c r="E30" s="15"/>
      <c r="F30" s="3"/>
      <c r="G30" s="10">
        <v>42644</v>
      </c>
      <c r="H30" s="18"/>
    </row>
    <row r="31" spans="1:14" x14ac:dyDescent="0.2">
      <c r="A31" s="15" t="s">
        <v>51</v>
      </c>
      <c r="B31" s="32">
        <v>42370</v>
      </c>
      <c r="C31" s="18">
        <v>4000</v>
      </c>
      <c r="E31" s="15"/>
      <c r="F31" s="3"/>
      <c r="G31" s="10">
        <v>42675</v>
      </c>
      <c r="H31" s="18"/>
    </row>
    <row r="32" spans="1:14" x14ac:dyDescent="0.2">
      <c r="A32" s="15"/>
      <c r="B32" s="10"/>
      <c r="C32" s="18"/>
      <c r="E32" s="15" t="s">
        <v>28</v>
      </c>
      <c r="F32" s="3"/>
      <c r="G32" s="10">
        <v>42705</v>
      </c>
      <c r="H32" s="18">
        <v>3000</v>
      </c>
    </row>
    <row r="33" spans="1:13" ht="28" customHeight="1" x14ac:dyDescent="0.2">
      <c r="A33" s="16" t="s">
        <v>18</v>
      </c>
      <c r="B33" s="24"/>
      <c r="C33" s="24">
        <f>SUM(C20:C32)</f>
        <v>13900</v>
      </c>
      <c r="E33" s="16" t="s">
        <v>22</v>
      </c>
      <c r="F33" s="4"/>
      <c r="G33" s="8"/>
      <c r="H33" s="24">
        <f>SUM(H18:H32)</f>
        <v>11400</v>
      </c>
    </row>
    <row r="35" spans="1:13" ht="21" customHeight="1" x14ac:dyDescent="0.2">
      <c r="A35" s="6" t="s">
        <v>13</v>
      </c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</row>
    <row r="36" spans="1:13" ht="22" customHeight="1" x14ac:dyDescent="0.2">
      <c r="A36" s="26"/>
      <c r="B36" s="27">
        <v>42370</v>
      </c>
      <c r="C36" s="27">
        <v>42401</v>
      </c>
      <c r="D36" s="27">
        <v>42430</v>
      </c>
      <c r="E36" s="27">
        <v>42461</v>
      </c>
      <c r="F36" s="27">
        <v>42491</v>
      </c>
      <c r="G36" s="27">
        <v>42522</v>
      </c>
      <c r="H36" s="27">
        <v>42552</v>
      </c>
      <c r="I36" s="27">
        <v>42583</v>
      </c>
      <c r="J36" s="27">
        <v>42614</v>
      </c>
      <c r="K36" s="27">
        <v>42644</v>
      </c>
      <c r="L36" s="27">
        <v>42675</v>
      </c>
      <c r="M36" s="27">
        <v>42705</v>
      </c>
    </row>
    <row r="37" spans="1:13" ht="20" customHeight="1" x14ac:dyDescent="0.2">
      <c r="A37" s="3" t="s">
        <v>14</v>
      </c>
      <c r="B37" s="19"/>
      <c r="C37" s="19">
        <f>B43</f>
        <v>2640</v>
      </c>
      <c r="D37" s="19">
        <f>C43</f>
        <v>2320</v>
      </c>
      <c r="E37" s="19">
        <f>D43</f>
        <v>2500</v>
      </c>
      <c r="F37" s="19">
        <f t="shared" ref="F37:G37" si="1">E43</f>
        <v>2680</v>
      </c>
      <c r="G37" s="19">
        <f t="shared" si="1"/>
        <v>2160</v>
      </c>
      <c r="H37" s="19">
        <f t="shared" ref="H37:M37" si="2">G43</f>
        <v>2340</v>
      </c>
      <c r="I37" s="19">
        <f t="shared" si="2"/>
        <v>2020</v>
      </c>
      <c r="J37" s="19">
        <f t="shared" si="2"/>
        <v>-3700</v>
      </c>
      <c r="K37" s="19">
        <f t="shared" si="2"/>
        <v>-4420</v>
      </c>
      <c r="L37" s="19">
        <f t="shared" si="2"/>
        <v>-3240</v>
      </c>
      <c r="M37" s="19">
        <f t="shared" si="2"/>
        <v>-3060</v>
      </c>
    </row>
    <row r="38" spans="1:13" ht="20" customHeight="1" x14ac:dyDescent="0.2">
      <c r="A38" s="3" t="str">
        <f>A13</f>
        <v>Produits mensuels</v>
      </c>
      <c r="B38" s="19">
        <f t="shared" ref="B38:M38" si="3">$B$13</f>
        <v>2300</v>
      </c>
      <c r="C38" s="19">
        <f t="shared" si="3"/>
        <v>2300</v>
      </c>
      <c r="D38" s="19">
        <f t="shared" si="3"/>
        <v>2300</v>
      </c>
      <c r="E38" s="19">
        <f t="shared" si="3"/>
        <v>2300</v>
      </c>
      <c r="F38" s="19">
        <f t="shared" si="3"/>
        <v>2300</v>
      </c>
      <c r="G38" s="19">
        <f t="shared" si="3"/>
        <v>2300</v>
      </c>
      <c r="H38" s="19">
        <f t="shared" si="3"/>
        <v>2300</v>
      </c>
      <c r="I38" s="19">
        <f t="shared" si="3"/>
        <v>2300</v>
      </c>
      <c r="J38" s="19">
        <f t="shared" si="3"/>
        <v>2300</v>
      </c>
      <c r="K38" s="19">
        <f t="shared" si="3"/>
        <v>2300</v>
      </c>
      <c r="L38" s="19">
        <f t="shared" si="3"/>
        <v>2300</v>
      </c>
      <c r="M38" s="19">
        <f t="shared" si="3"/>
        <v>2300</v>
      </c>
    </row>
    <row r="39" spans="1:13" ht="20" customHeight="1" x14ac:dyDescent="0.2">
      <c r="A39" s="12" t="str">
        <f>D5</f>
        <v xml:space="preserve">Charges mensuelles </v>
      </c>
      <c r="B39" s="19">
        <f>$F$13</f>
        <v>2660</v>
      </c>
      <c r="C39" s="19">
        <f t="shared" ref="C39:M39" si="4">$F$13</f>
        <v>2660</v>
      </c>
      <c r="D39" s="19">
        <f t="shared" si="4"/>
        <v>2660</v>
      </c>
      <c r="E39" s="19">
        <f t="shared" si="4"/>
        <v>2660</v>
      </c>
      <c r="F39" s="19">
        <f t="shared" si="4"/>
        <v>2660</v>
      </c>
      <c r="G39" s="19">
        <f t="shared" si="4"/>
        <v>2660</v>
      </c>
      <c r="H39" s="19">
        <f t="shared" si="4"/>
        <v>2660</v>
      </c>
      <c r="I39" s="19">
        <f t="shared" si="4"/>
        <v>2660</v>
      </c>
      <c r="J39" s="19">
        <f t="shared" si="4"/>
        <v>2660</v>
      </c>
      <c r="K39" s="19">
        <f t="shared" si="4"/>
        <v>2660</v>
      </c>
      <c r="L39" s="19">
        <f t="shared" si="4"/>
        <v>2660</v>
      </c>
      <c r="M39" s="19">
        <f t="shared" si="4"/>
        <v>2660</v>
      </c>
    </row>
    <row r="40" spans="1:13" ht="20" customHeight="1" x14ac:dyDescent="0.2">
      <c r="A40" s="12" t="str">
        <f>A16</f>
        <v xml:space="preserve">Revenus supplémentaires </v>
      </c>
      <c r="B40" s="19">
        <f>SUMIF($B$18:$B$32,B36,$C$18:$C$32)</f>
        <v>5000</v>
      </c>
      <c r="C40" s="19">
        <f t="shared" ref="C40:M40" si="5">SUMIF($B$18:$B$32,C36,$C$18:$C$32)</f>
        <v>500</v>
      </c>
      <c r="D40" s="19">
        <f t="shared" si="5"/>
        <v>1500</v>
      </c>
      <c r="E40" s="19">
        <f t="shared" si="5"/>
        <v>1000</v>
      </c>
      <c r="F40" s="19">
        <f t="shared" si="5"/>
        <v>500</v>
      </c>
      <c r="G40" s="19">
        <f t="shared" si="5"/>
        <v>1000</v>
      </c>
      <c r="H40" s="19">
        <f t="shared" si="5"/>
        <v>500</v>
      </c>
      <c r="I40" s="19">
        <f t="shared" si="5"/>
        <v>600</v>
      </c>
      <c r="J40" s="19">
        <f t="shared" si="5"/>
        <v>300</v>
      </c>
      <c r="K40" s="19">
        <f t="shared" si="5"/>
        <v>2000</v>
      </c>
      <c r="L40" s="19">
        <f t="shared" si="5"/>
        <v>1000</v>
      </c>
      <c r="M40" s="19">
        <f t="shared" si="5"/>
        <v>1000</v>
      </c>
    </row>
    <row r="41" spans="1:13" ht="20" customHeight="1" x14ac:dyDescent="0.2">
      <c r="A41" s="3" t="s">
        <v>21</v>
      </c>
      <c r="B41" s="19">
        <f t="shared" ref="B41:M41" si="6">SUMIF($G$18:$G$32,B36,$H$18:$H$32)</f>
        <v>2000</v>
      </c>
      <c r="C41" s="19">
        <f t="shared" si="6"/>
        <v>0</v>
      </c>
      <c r="D41" s="19">
        <f t="shared" si="6"/>
        <v>500</v>
      </c>
      <c r="E41" s="19">
        <f t="shared" si="6"/>
        <v>0</v>
      </c>
      <c r="F41" s="19">
        <f t="shared" si="6"/>
        <v>200</v>
      </c>
      <c r="G41" s="19">
        <f t="shared" si="6"/>
        <v>0</v>
      </c>
      <c r="H41" s="19">
        <f t="shared" si="6"/>
        <v>0</v>
      </c>
      <c r="I41" s="19">
        <f t="shared" si="6"/>
        <v>5500</v>
      </c>
      <c r="J41" s="19">
        <f t="shared" si="6"/>
        <v>200</v>
      </c>
      <c r="K41" s="19">
        <f t="shared" si="6"/>
        <v>0</v>
      </c>
      <c r="L41" s="19">
        <f t="shared" si="6"/>
        <v>0</v>
      </c>
      <c r="M41" s="19">
        <f t="shared" si="6"/>
        <v>3000</v>
      </c>
    </row>
    <row r="42" spans="1:13" ht="20" customHeight="1" x14ac:dyDescent="0.2">
      <c r="A42" s="3" t="s">
        <v>45</v>
      </c>
      <c r="B42" s="19">
        <f>'Calcul TVA'!C6</f>
        <v>0</v>
      </c>
      <c r="C42" s="19">
        <f>'Calcul TVA'!D6</f>
        <v>460</v>
      </c>
      <c r="D42" s="19">
        <f>'Calcul TVA'!E6</f>
        <v>460</v>
      </c>
      <c r="E42" s="19">
        <f>'Calcul TVA'!F6</f>
        <v>460</v>
      </c>
      <c r="F42" s="19">
        <f>'Calcul TVA'!G6</f>
        <v>460</v>
      </c>
      <c r="G42" s="19">
        <f>'Calcul TVA'!H6</f>
        <v>460</v>
      </c>
      <c r="H42" s="19">
        <f>'Calcul TVA'!I6</f>
        <v>460</v>
      </c>
      <c r="I42" s="19">
        <f>'Calcul TVA'!J6</f>
        <v>460</v>
      </c>
      <c r="J42" s="19">
        <f>'Calcul TVA'!K6</f>
        <v>460</v>
      </c>
      <c r="K42" s="19">
        <f>'Calcul TVA'!L6</f>
        <v>460</v>
      </c>
      <c r="L42" s="19">
        <f>'Calcul TVA'!M6</f>
        <v>460</v>
      </c>
      <c r="M42" s="19">
        <f>'Calcul TVA'!N6</f>
        <v>460</v>
      </c>
    </row>
    <row r="43" spans="1:13" ht="26" customHeight="1" x14ac:dyDescent="0.2">
      <c r="A43" s="4" t="s">
        <v>19</v>
      </c>
      <c r="B43" s="20">
        <f>B37+B38-B39+B40-B41-B42</f>
        <v>2640</v>
      </c>
      <c r="C43" s="20">
        <f t="shared" ref="C43:M43" si="7">C37+C38-C39+C40-C41-C42</f>
        <v>2320</v>
      </c>
      <c r="D43" s="20">
        <f t="shared" si="7"/>
        <v>2500</v>
      </c>
      <c r="E43" s="20">
        <f t="shared" si="7"/>
        <v>2680</v>
      </c>
      <c r="F43" s="20">
        <f t="shared" si="7"/>
        <v>2160</v>
      </c>
      <c r="G43" s="20">
        <f t="shared" si="7"/>
        <v>2340</v>
      </c>
      <c r="H43" s="20">
        <f t="shared" si="7"/>
        <v>2020</v>
      </c>
      <c r="I43" s="20">
        <f t="shared" si="7"/>
        <v>-3700</v>
      </c>
      <c r="J43" s="20">
        <f t="shared" si="7"/>
        <v>-4420</v>
      </c>
      <c r="K43" s="20">
        <f t="shared" si="7"/>
        <v>-3240</v>
      </c>
      <c r="L43" s="20">
        <f t="shared" si="7"/>
        <v>-3060</v>
      </c>
      <c r="M43" s="20">
        <f t="shared" si="7"/>
        <v>-5880</v>
      </c>
    </row>
  </sheetData>
  <mergeCells count="7">
    <mergeCell ref="E17:F17"/>
    <mergeCell ref="D5:E5"/>
    <mergeCell ref="E16:H16"/>
    <mergeCell ref="A1:M1"/>
    <mergeCell ref="A2:M2"/>
    <mergeCell ref="A5:B5"/>
    <mergeCell ref="A16:C16"/>
  </mergeCells>
  <phoneticPr fontId="11" type="noConversion"/>
  <printOptions horizontalCentered="1" verticalCentered="1"/>
  <pageMargins left="0.7" right="0.7" top="0.75" bottom="0.75" header="0.3" footer="0.3"/>
  <pageSetup paperSize="9" scale="59" orientation="landscape" horizontalDpi="0" verticalDpi="0"/>
  <rowBreaks count="1" manualBreakCount="1">
    <brk id="43" max="16383" man="1"/>
  </rowBreaks>
  <colBreaks count="1" manualBreakCount="1">
    <brk id="13" max="1048575" man="1"/>
  </colBreaks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N6"/>
  <sheetViews>
    <sheetView workbookViewId="0">
      <selection activeCell="D5" sqref="D5"/>
    </sheetView>
  </sheetViews>
  <sheetFormatPr baseColWidth="10" defaultRowHeight="16" x14ac:dyDescent="0.2"/>
  <cols>
    <col min="2" max="2" width="15.6640625" customWidth="1"/>
  </cols>
  <sheetData>
    <row r="3" spans="2:14" x14ac:dyDescent="0.2">
      <c r="B3" s="25">
        <v>0.2</v>
      </c>
      <c r="C3" s="29">
        <v>42370</v>
      </c>
      <c r="D3" s="29">
        <v>42401</v>
      </c>
      <c r="E3" s="29">
        <v>42430</v>
      </c>
      <c r="F3" s="29">
        <v>42461</v>
      </c>
      <c r="G3" s="29">
        <v>42491</v>
      </c>
      <c r="H3" s="29">
        <v>42522</v>
      </c>
      <c r="I3" s="29">
        <v>42552</v>
      </c>
      <c r="J3" s="29">
        <v>42583</v>
      </c>
      <c r="K3" s="29">
        <v>42614</v>
      </c>
      <c r="L3" s="29">
        <v>42644</v>
      </c>
      <c r="M3" s="29">
        <v>42675</v>
      </c>
      <c r="N3" s="29">
        <v>42705</v>
      </c>
    </row>
    <row r="4" spans="2:14" x14ac:dyDescent="0.2">
      <c r="B4" t="s">
        <v>46</v>
      </c>
      <c r="D4" s="30">
        <f>(SUMIFS(t_revenus[Montant],t_revenus[Détails],"Prestation",t_revenus[Mois],C$3)+SUMIFS(t_revenus[Montant],t_revenus[Détails],"Vente",t_revenus[Mois],C$3)+Feuil1!$B$13)*$B$3</f>
        <v>460</v>
      </c>
      <c r="E4" s="30">
        <f>(SUMIFS(t_revenus[Détails],t_revenus[Mois],"Prestation",t_revenus[Montant],D$3)+SUMIFS(t_revenus[Détails],t_revenus[Mois],"Vente",t_revenus[Montant],D$3)+Feuil1!$B$13)*$B$3</f>
        <v>460</v>
      </c>
      <c r="F4" s="30">
        <f>(SUMIFS(t_revenus[Mois],t_revenus[Montant],"Prestation",t_revenus[Détails],E$3)+SUMIFS(t_revenus[Mois],t_revenus[Montant],"Vente",t_revenus[Détails],E$3)+Feuil1!$B$13)*$B$3</f>
        <v>460</v>
      </c>
      <c r="G4" s="30">
        <f>(SUMIFS(t_revenus[Montant],t_revenus[Détails],"Prestation",t_revenus[Mois],F$3)+SUMIFS(t_revenus[Montant],t_revenus[Détails],"Vente",t_revenus[Mois],F$3)+Feuil1!$B$13)*$B$3</f>
        <v>460</v>
      </c>
      <c r="H4" s="30">
        <f>(SUMIFS(t_revenus[Détails],t_revenus[Mois],"Prestation",t_revenus[Montant],G$3)+SUMIFS(t_revenus[Détails],t_revenus[Mois],"Vente",t_revenus[Montant],G$3)+Feuil1!$B$13)*$B$3</f>
        <v>460</v>
      </c>
      <c r="I4" s="30">
        <f>(SUMIFS(t_revenus[Mois],t_revenus[Montant],"Prestation",t_revenus[Détails],H$3)+SUMIFS(t_revenus[Mois],t_revenus[Montant],"Vente",t_revenus[Détails],H$3)+Feuil1!$B$13)*$B$3</f>
        <v>460</v>
      </c>
      <c r="J4" s="30">
        <f>(SUMIFS(t_revenus[Montant],t_revenus[Détails],"Prestation",t_revenus[Mois],I$3)+SUMIFS(t_revenus[Montant],t_revenus[Détails],"Vente",t_revenus[Mois],I$3)+Feuil1!$B$13)*$B$3</f>
        <v>460</v>
      </c>
      <c r="K4" s="30">
        <f>(SUMIFS(t_revenus[Détails],t_revenus[Mois],"Prestation",t_revenus[Montant],J$3)+SUMIFS(t_revenus[Détails],t_revenus[Mois],"Vente",t_revenus[Montant],J$3)+Feuil1!$B$13)*$B$3</f>
        <v>460</v>
      </c>
      <c r="L4" s="30">
        <f>(SUMIFS(t_revenus[Mois],t_revenus[Montant],"Prestation",t_revenus[Détails],K$3)+SUMIFS(t_revenus[Mois],t_revenus[Montant],"Vente",t_revenus[Détails],K$3)+Feuil1!$B$13)*$B$3</f>
        <v>460</v>
      </c>
      <c r="M4" s="30">
        <f>(SUMIFS(t_revenus[Montant],t_revenus[Détails],"Prestation",t_revenus[Mois],L$3)+SUMIFS(t_revenus[Montant],t_revenus[Détails],"Vente",t_revenus[Mois],L$3)+Feuil1!$B$13)*$B$3</f>
        <v>460</v>
      </c>
      <c r="N4" s="30">
        <f>(SUMIFS(t_revenus[Détails],t_revenus[Mois],"Prestation",t_revenus[Montant],M$3)+SUMIFS(t_revenus[Détails],t_revenus[Mois],"Vente",t_revenus[Montant],M$3)+Feuil1!$B$13)*$B$3</f>
        <v>460</v>
      </c>
    </row>
    <row r="5" spans="2:14" x14ac:dyDescent="0.2">
      <c r="B5" t="s">
        <v>47</v>
      </c>
    </row>
    <row r="6" spans="2:14" x14ac:dyDescent="0.2">
      <c r="B6" t="s">
        <v>45</v>
      </c>
      <c r="C6">
        <f>C4-C5</f>
        <v>0</v>
      </c>
      <c r="D6">
        <f t="shared" ref="D6:N6" si="0">D4-D5</f>
        <v>460</v>
      </c>
      <c r="E6">
        <f t="shared" si="0"/>
        <v>460</v>
      </c>
      <c r="F6">
        <f t="shared" si="0"/>
        <v>460</v>
      </c>
      <c r="G6">
        <f t="shared" si="0"/>
        <v>460</v>
      </c>
      <c r="H6">
        <f t="shared" si="0"/>
        <v>460</v>
      </c>
      <c r="I6">
        <f t="shared" si="0"/>
        <v>460</v>
      </c>
      <c r="J6">
        <f t="shared" si="0"/>
        <v>460</v>
      </c>
      <c r="K6">
        <f t="shared" si="0"/>
        <v>460</v>
      </c>
      <c r="L6">
        <f t="shared" si="0"/>
        <v>460</v>
      </c>
      <c r="M6">
        <f t="shared" si="0"/>
        <v>460</v>
      </c>
      <c r="N6">
        <f t="shared" si="0"/>
        <v>460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17"/>
  <sheetViews>
    <sheetView workbookViewId="0">
      <selection activeCell="C12" sqref="C12"/>
    </sheetView>
  </sheetViews>
  <sheetFormatPr baseColWidth="10" defaultRowHeight="16" x14ac:dyDescent="0.2"/>
  <cols>
    <col min="2" max="2" width="21.83203125" customWidth="1"/>
  </cols>
  <sheetData>
    <row r="4" spans="2:3" x14ac:dyDescent="0.25">
      <c r="B4" s="1" t="s">
        <v>8</v>
      </c>
      <c r="C4" s="1" t="s">
        <v>39</v>
      </c>
    </row>
    <row r="5" spans="2:3" x14ac:dyDescent="0.25">
      <c r="B5" t="s">
        <v>3</v>
      </c>
    </row>
    <row r="6" spans="2:3" x14ac:dyDescent="0.2">
      <c r="B6" t="s">
        <v>5</v>
      </c>
    </row>
    <row r="7" spans="2:3" x14ac:dyDescent="0.25">
      <c r="B7" t="s">
        <v>6</v>
      </c>
    </row>
    <row r="8" spans="2:3" x14ac:dyDescent="0.2">
      <c r="B8" t="s">
        <v>7</v>
      </c>
    </row>
    <row r="9" spans="2:3" x14ac:dyDescent="0.2">
      <c r="B9" t="s">
        <v>9</v>
      </c>
    </row>
    <row r="10" spans="2:3" x14ac:dyDescent="0.2">
      <c r="B10" t="s">
        <v>40</v>
      </c>
    </row>
    <row r="11" spans="2:3" x14ac:dyDescent="0.25">
      <c r="B11" t="s">
        <v>10</v>
      </c>
    </row>
    <row r="12" spans="2:3" x14ac:dyDescent="0.25">
      <c r="B12" t="s">
        <v>11</v>
      </c>
    </row>
    <row r="13" spans="2:3" x14ac:dyDescent="0.2">
      <c r="B13" t="s">
        <v>37</v>
      </c>
      <c r="C13" s="25">
        <v>0.5</v>
      </c>
    </row>
    <row r="14" spans="2:3" x14ac:dyDescent="0.2">
      <c r="B14" t="s">
        <v>38</v>
      </c>
      <c r="C14" s="25">
        <v>0.5</v>
      </c>
    </row>
    <row r="15" spans="2:3" x14ac:dyDescent="0.2">
      <c r="B15" t="s">
        <v>41</v>
      </c>
      <c r="C15" s="25">
        <v>1</v>
      </c>
    </row>
    <row r="16" spans="2:3" x14ac:dyDescent="0.2">
      <c r="B16" t="s">
        <v>42</v>
      </c>
    </row>
    <row r="17" spans="2:3" x14ac:dyDescent="0.2">
      <c r="B17" t="s">
        <v>43</v>
      </c>
      <c r="C17" s="25">
        <v>0.5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Calcul TVA</vt:lpstr>
      <vt:lpstr>Calcul des couts</vt:lpstr>
      <vt:lpstr>Liste besoins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2016-07-01T08:50:47Z</cp:lastPrinted>
  <dcterms:created xsi:type="dcterms:W3CDTF">2016-06-29T15:00:51Z</dcterms:created>
  <dcterms:modified xsi:type="dcterms:W3CDTF">2016-07-13T08:35:25Z</dcterms:modified>
</cp:coreProperties>
</file>