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bin\Desktop\"/>
    </mc:Choice>
  </mc:AlternateContent>
  <xr:revisionPtr revIDLastSave="0" documentId="13_ncr:1_{1BC34F17-957D-47D5-A22B-475DA29726D8}" xr6:coauthVersionLast="47" xr6:coauthVersionMax="47" xr10:uidLastSave="{00000000-0000-0000-0000-000000000000}"/>
  <bookViews>
    <workbookView xWindow="-120" yWindow="-120" windowWidth="29040" windowHeight="15840" xr2:uid="{74BC756F-11FC-40A8-A530-FE887AF9EA65}"/>
  </bookViews>
  <sheets>
    <sheet name="Simulations simples" sheetId="46" r:id="rId1"/>
  </sheets>
  <definedNames>
    <definedName name="_xlnm._FilterDatabase" localSheetId="0" hidden="1">'Simulations simples'!$A$3:$CS$3</definedName>
    <definedName name="BK_Evolution">#REF!</definedName>
    <definedName name="Bundesliga">#REF!</definedName>
    <definedName name="Championnat">#REF!</definedName>
    <definedName name="Championnats">#REF!</definedName>
    <definedName name="Cote">#REF!</definedName>
    <definedName name="Date">#REF!</definedName>
    <definedName name="Europe">#REF!</definedName>
    <definedName name="Gain">#REF!</definedName>
    <definedName name="Liga">#REF!</definedName>
    <definedName name="Ligue1">#REF!</definedName>
    <definedName name="Ligue2">#REF!</definedName>
    <definedName name="Mise">#REF!</definedName>
    <definedName name="Net">#REF!</definedName>
    <definedName name="PL">#REF!</definedName>
    <definedName name="Resultat">#REF!</definedName>
    <definedName name="SerieA">#REF!</definedName>
    <definedName name="SPORT">#REF!</definedName>
    <definedName name="Type_de_paris">#REF!</definedName>
    <definedName name="_xlnm.Print_Area" localSheetId="0">'Simulations simples'!#REF!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R111" i="46" l="1"/>
  <c r="BS111" i="46"/>
  <c r="BR90" i="46"/>
  <c r="BS90" i="46"/>
  <c r="BR96" i="46"/>
  <c r="BS96" i="46"/>
  <c r="BR101" i="46"/>
  <c r="BS101" i="46"/>
  <c r="BR59" i="46"/>
  <c r="BS59" i="46"/>
  <c r="BR6" i="46"/>
  <c r="BS6" i="46"/>
  <c r="BR12" i="46"/>
  <c r="BS12" i="46"/>
  <c r="BR31" i="46"/>
  <c r="BS31" i="46"/>
  <c r="BR34" i="46"/>
  <c r="BS34" i="46"/>
  <c r="BD90" i="46"/>
  <c r="BE90" i="46"/>
  <c r="BD96" i="46"/>
  <c r="BE96" i="46"/>
  <c r="BD101" i="46"/>
  <c r="BE101" i="46"/>
  <c r="BD111" i="46"/>
  <c r="BE111" i="46"/>
  <c r="BD59" i="46"/>
  <c r="BE59" i="46"/>
  <c r="BD31" i="46"/>
  <c r="BE31" i="46"/>
  <c r="BD34" i="46"/>
  <c r="BE34" i="46"/>
  <c r="BD6" i="46"/>
  <c r="BE6" i="46"/>
  <c r="BD12" i="46"/>
  <c r="BE12" i="46"/>
  <c r="AR48" i="46"/>
  <c r="AS48" i="46"/>
  <c r="AR49" i="46"/>
  <c r="AS49" i="46"/>
  <c r="AR50" i="46"/>
  <c r="AS50" i="46"/>
  <c r="AR51" i="46"/>
  <c r="AS51" i="46"/>
  <c r="AR52" i="46"/>
  <c r="AS52" i="46"/>
  <c r="AR53" i="46"/>
  <c r="AS53" i="46"/>
  <c r="AR54" i="46"/>
  <c r="AS54" i="46"/>
  <c r="AR55" i="46"/>
  <c r="AS55" i="46"/>
  <c r="AR56" i="46"/>
  <c r="AS56" i="46"/>
  <c r="AR57" i="46"/>
  <c r="AS57" i="46"/>
  <c r="AR58" i="46"/>
  <c r="AS58" i="46"/>
  <c r="AR59" i="46"/>
  <c r="AS59" i="46"/>
  <c r="AR60" i="46"/>
  <c r="AS60" i="46"/>
  <c r="AR61" i="46"/>
  <c r="AS61" i="46"/>
  <c r="AR62" i="46"/>
  <c r="AS62" i="46"/>
  <c r="AR63" i="46"/>
  <c r="AS63" i="46"/>
  <c r="AR64" i="46"/>
  <c r="AS64" i="46"/>
  <c r="AR65" i="46"/>
  <c r="AS65" i="46"/>
  <c r="AR66" i="46"/>
  <c r="AS66" i="46"/>
  <c r="AR67" i="46"/>
  <c r="AS67" i="46"/>
  <c r="AR68" i="46"/>
  <c r="AS68" i="46"/>
  <c r="AR69" i="46"/>
  <c r="AS69" i="46"/>
  <c r="AR70" i="46"/>
  <c r="AS70" i="46"/>
  <c r="AR71" i="46"/>
  <c r="AS71" i="46"/>
  <c r="AR72" i="46"/>
  <c r="AS72" i="46"/>
  <c r="AR73" i="46"/>
  <c r="AS73" i="46"/>
  <c r="AR74" i="46"/>
  <c r="AS74" i="46"/>
  <c r="AR75" i="46"/>
  <c r="AS75" i="46"/>
  <c r="AR76" i="46"/>
  <c r="AS76" i="46"/>
  <c r="AR77" i="46"/>
  <c r="AS77" i="46"/>
  <c r="AR78" i="46"/>
  <c r="AS78" i="46"/>
  <c r="AR79" i="46"/>
  <c r="AS79" i="46"/>
  <c r="AR80" i="46"/>
  <c r="AS80" i="46"/>
  <c r="AR81" i="46"/>
  <c r="AS81" i="46"/>
  <c r="AR82" i="46"/>
  <c r="AS82" i="46"/>
  <c r="AR83" i="46"/>
  <c r="AS83" i="46"/>
  <c r="AR84" i="46"/>
  <c r="AS84" i="46"/>
  <c r="AR85" i="46"/>
  <c r="AS85" i="46"/>
  <c r="AR86" i="46"/>
  <c r="AS86" i="46"/>
  <c r="AR87" i="46"/>
  <c r="AS87" i="46"/>
  <c r="AR88" i="46"/>
  <c r="AS88" i="46"/>
  <c r="AR89" i="46"/>
  <c r="AS89" i="46"/>
  <c r="AR90" i="46"/>
  <c r="AS90" i="46"/>
  <c r="AR91" i="46"/>
  <c r="AS91" i="46"/>
  <c r="AR92" i="46"/>
  <c r="AS92" i="46"/>
  <c r="AR93" i="46"/>
  <c r="AS93" i="46"/>
  <c r="AR94" i="46"/>
  <c r="AS94" i="46"/>
  <c r="AR95" i="46"/>
  <c r="AS95" i="46"/>
  <c r="AR96" i="46"/>
  <c r="AS96" i="46"/>
  <c r="AR97" i="46"/>
  <c r="AS97" i="46"/>
  <c r="AR98" i="46"/>
  <c r="AS98" i="46"/>
  <c r="AR99" i="46"/>
  <c r="AS99" i="46"/>
  <c r="AR100" i="46"/>
  <c r="AS100" i="46"/>
  <c r="AR101" i="46"/>
  <c r="AS101" i="46"/>
  <c r="AR102" i="46"/>
  <c r="AS102" i="46"/>
  <c r="AR103" i="46"/>
  <c r="AS103" i="46"/>
  <c r="AR104" i="46"/>
  <c r="AS104" i="46"/>
  <c r="AR105" i="46"/>
  <c r="AT105" i="46" s="1"/>
  <c r="AU105" i="46" s="1"/>
  <c r="AS105" i="46"/>
  <c r="AR106" i="46"/>
  <c r="AS106" i="46"/>
  <c r="AR107" i="46"/>
  <c r="AS107" i="46"/>
  <c r="AR108" i="46"/>
  <c r="AS108" i="46"/>
  <c r="AR109" i="46"/>
  <c r="AS109" i="46"/>
  <c r="AR110" i="46"/>
  <c r="AS110" i="46"/>
  <c r="AR111" i="46"/>
  <c r="AT111" i="46" s="1"/>
  <c r="AS111" i="46"/>
  <c r="AR112" i="46"/>
  <c r="AS112" i="46"/>
  <c r="AR113" i="46"/>
  <c r="AS113" i="46"/>
  <c r="AR114" i="46"/>
  <c r="AS114" i="46"/>
  <c r="AR115" i="46"/>
  <c r="AS115" i="46"/>
  <c r="AR116" i="46"/>
  <c r="AS116" i="46"/>
  <c r="AR117" i="46"/>
  <c r="AS117" i="46"/>
  <c r="AR118" i="46"/>
  <c r="AT118" i="46" s="1"/>
  <c r="AU118" i="46" s="1"/>
  <c r="AS118" i="46"/>
  <c r="AR31" i="46"/>
  <c r="AS31" i="46"/>
  <c r="AR32" i="46"/>
  <c r="AS32" i="46"/>
  <c r="AR33" i="46"/>
  <c r="AS33" i="46"/>
  <c r="AR34" i="46"/>
  <c r="AS34" i="46"/>
  <c r="AR35" i="46"/>
  <c r="AS35" i="46"/>
  <c r="AR36" i="46"/>
  <c r="AS36" i="46"/>
  <c r="AR37" i="46"/>
  <c r="AS37" i="46"/>
  <c r="AR38" i="46"/>
  <c r="AS38" i="46"/>
  <c r="AR39" i="46"/>
  <c r="AS39" i="46"/>
  <c r="AR40" i="46"/>
  <c r="AS40" i="46"/>
  <c r="AR41" i="46"/>
  <c r="AS41" i="46"/>
  <c r="AR42" i="46"/>
  <c r="AS42" i="46"/>
  <c r="AR43" i="46"/>
  <c r="AS43" i="46"/>
  <c r="AR44" i="46"/>
  <c r="AS44" i="46"/>
  <c r="AR45" i="46"/>
  <c r="AS45" i="46"/>
  <c r="AR46" i="46"/>
  <c r="AS46" i="46"/>
  <c r="AR47" i="46"/>
  <c r="AS47" i="46"/>
  <c r="AR5" i="46"/>
  <c r="AS5" i="46"/>
  <c r="AR6" i="46"/>
  <c r="AS6" i="46"/>
  <c r="AR7" i="46"/>
  <c r="AS7" i="46"/>
  <c r="AR8" i="46"/>
  <c r="AS8" i="46"/>
  <c r="AR9" i="46"/>
  <c r="AS9" i="46"/>
  <c r="AR10" i="46"/>
  <c r="AS10" i="46"/>
  <c r="AR11" i="46"/>
  <c r="AS11" i="46"/>
  <c r="AR12" i="46"/>
  <c r="AS12" i="46"/>
  <c r="AR13" i="46"/>
  <c r="AS13" i="46"/>
  <c r="AR14" i="46"/>
  <c r="AS14" i="46"/>
  <c r="AR15" i="46"/>
  <c r="AS15" i="46"/>
  <c r="AR16" i="46"/>
  <c r="AS16" i="46"/>
  <c r="AR17" i="46"/>
  <c r="AS17" i="46"/>
  <c r="AR18" i="46"/>
  <c r="AS18" i="46"/>
  <c r="AR19" i="46"/>
  <c r="AS19" i="46"/>
  <c r="AR20" i="46"/>
  <c r="AS20" i="46"/>
  <c r="AR21" i="46"/>
  <c r="AS21" i="46"/>
  <c r="AR22" i="46"/>
  <c r="AS22" i="46"/>
  <c r="AR23" i="46"/>
  <c r="AS23" i="46"/>
  <c r="AR24" i="46"/>
  <c r="AS24" i="46"/>
  <c r="AR25" i="46"/>
  <c r="AS25" i="46"/>
  <c r="AR26" i="46"/>
  <c r="AS26" i="46"/>
  <c r="AR27" i="46"/>
  <c r="AS27" i="46"/>
  <c r="AR28" i="46"/>
  <c r="AS28" i="46"/>
  <c r="AR29" i="46"/>
  <c r="AS29" i="46"/>
  <c r="AR30" i="46"/>
  <c r="AS30" i="46"/>
  <c r="AS4" i="46"/>
  <c r="AR4" i="46"/>
  <c r="T101" i="46"/>
  <c r="U101" i="46"/>
  <c r="AF101" i="46"/>
  <c r="AG101" i="46"/>
  <c r="AT101" i="46"/>
  <c r="BT101" i="46"/>
  <c r="CG101" i="46"/>
  <c r="T102" i="46"/>
  <c r="U102" i="46"/>
  <c r="X102" i="46"/>
  <c r="Y102" i="46"/>
  <c r="AF102" i="46"/>
  <c r="AG102" i="46"/>
  <c r="AK102" i="46"/>
  <c r="AW102" i="46"/>
  <c r="BI102" i="46"/>
  <c r="BJ102" i="46" s="1"/>
  <c r="BT102" i="46"/>
  <c r="BX102" i="46"/>
  <c r="CG102" i="46"/>
  <c r="CJ102" i="46" s="1"/>
  <c r="CL102" i="46"/>
  <c r="T103" i="46"/>
  <c r="U103" i="46"/>
  <c r="X103" i="46"/>
  <c r="AJ103" i="46" s="1"/>
  <c r="Y103" i="46"/>
  <c r="AF103" i="46"/>
  <c r="AG103" i="46"/>
  <c r="AK103" i="46"/>
  <c r="AW103" i="46"/>
  <c r="BI103" i="46"/>
  <c r="BJ103" i="46" s="1"/>
  <c r="BT103" i="46"/>
  <c r="BX103" i="46"/>
  <c r="BZ103" i="46" s="1"/>
  <c r="CG103" i="46"/>
  <c r="CL103" i="46"/>
  <c r="CN103" i="46" s="1"/>
  <c r="T104" i="46"/>
  <c r="V104" i="46" s="1"/>
  <c r="W104" i="46" s="1"/>
  <c r="U104" i="46"/>
  <c r="X104" i="46"/>
  <c r="AV104" i="46" s="1"/>
  <c r="Y104" i="46"/>
  <c r="Z104" i="46"/>
  <c r="AF104" i="46"/>
  <c r="AG104" i="46"/>
  <c r="AK104" i="46"/>
  <c r="AT104" i="46"/>
  <c r="AU104" i="46" s="1"/>
  <c r="AW104" i="46"/>
  <c r="AX104" i="46" s="1"/>
  <c r="AY104" i="46" s="1"/>
  <c r="BI104" i="46"/>
  <c r="BJ104" i="46" s="1"/>
  <c r="BT104" i="46"/>
  <c r="BX104" i="46"/>
  <c r="BY104" i="46" s="1"/>
  <c r="CG104" i="46"/>
  <c r="CJ104" i="46" s="1"/>
  <c r="CK104" i="46"/>
  <c r="CL104" i="46"/>
  <c r="CM104" i="46" s="1"/>
  <c r="T105" i="46"/>
  <c r="V105" i="46" s="1"/>
  <c r="W105" i="46" s="1"/>
  <c r="U105" i="46"/>
  <c r="X105" i="46"/>
  <c r="AJ105" i="46" s="1"/>
  <c r="Y105" i="46"/>
  <c r="AF105" i="46"/>
  <c r="AG105" i="46"/>
  <c r="AK105" i="46"/>
  <c r="AW105" i="46"/>
  <c r="BI105" i="46"/>
  <c r="BT105" i="46"/>
  <c r="BX105" i="46"/>
  <c r="BY105" i="46" s="1"/>
  <c r="CG105" i="46"/>
  <c r="CJ105" i="46"/>
  <c r="CL105" i="46"/>
  <c r="CM105" i="46" s="1"/>
  <c r="T106" i="46"/>
  <c r="U106" i="46"/>
  <c r="X106" i="46"/>
  <c r="AJ106" i="46" s="1"/>
  <c r="Y106" i="46"/>
  <c r="AF106" i="46"/>
  <c r="AG106" i="46"/>
  <c r="AH106" i="46"/>
  <c r="AI106" i="46" s="1"/>
  <c r="AK106" i="46"/>
  <c r="AW106" i="46"/>
  <c r="BI106" i="46"/>
  <c r="BJ106" i="46" s="1"/>
  <c r="BT106" i="46"/>
  <c r="BX106" i="46"/>
  <c r="CG106" i="46"/>
  <c r="CL106" i="46"/>
  <c r="CM106" i="46" s="1"/>
  <c r="T107" i="46"/>
  <c r="U107" i="46"/>
  <c r="X107" i="46"/>
  <c r="Y107" i="46"/>
  <c r="AF107" i="46"/>
  <c r="AG107" i="46"/>
  <c r="AK107" i="46"/>
  <c r="AW107" i="46"/>
  <c r="BI107" i="46"/>
  <c r="BJ107" i="46" s="1"/>
  <c r="BK107" i="46" s="1"/>
  <c r="BR107" i="46" s="1"/>
  <c r="BT107" i="46"/>
  <c r="BX107" i="46"/>
  <c r="BY107" i="46" s="1"/>
  <c r="CG107" i="46"/>
  <c r="CJ107" i="46" s="1"/>
  <c r="CL107" i="46"/>
  <c r="CN107" i="46" s="1"/>
  <c r="T108" i="46"/>
  <c r="V108" i="46" s="1"/>
  <c r="W108" i="46" s="1"/>
  <c r="U108" i="46"/>
  <c r="X108" i="46"/>
  <c r="Y108" i="46"/>
  <c r="AF108" i="46"/>
  <c r="AG108" i="46"/>
  <c r="AJ108" i="46"/>
  <c r="AK108" i="46"/>
  <c r="AT108" i="46"/>
  <c r="AU108" i="46"/>
  <c r="AV108" i="46"/>
  <c r="AW108" i="46"/>
  <c r="BI108" i="46"/>
  <c r="BJ108" i="46" s="1"/>
  <c r="BK108" i="46" s="1"/>
  <c r="BR108" i="46" s="1"/>
  <c r="BT108" i="46"/>
  <c r="BX108" i="46"/>
  <c r="BZ108" i="46" s="1"/>
  <c r="CG108" i="46"/>
  <c r="CJ108" i="46" s="1"/>
  <c r="CL108" i="46"/>
  <c r="CM108" i="46" s="1"/>
  <c r="T109" i="46"/>
  <c r="U109" i="46"/>
  <c r="V109" i="46" s="1"/>
  <c r="W109" i="46"/>
  <c r="X109" i="46"/>
  <c r="Y109" i="46"/>
  <c r="AF109" i="46"/>
  <c r="AH109" i="46" s="1"/>
  <c r="AI109" i="46" s="1"/>
  <c r="AG109" i="46"/>
  <c r="AK109" i="46"/>
  <c r="AW109" i="46"/>
  <c r="BI109" i="46"/>
  <c r="BJ109" i="46" s="1"/>
  <c r="BT109" i="46"/>
  <c r="BX109" i="46"/>
  <c r="BY109" i="46" s="1"/>
  <c r="CG109" i="46"/>
  <c r="CL109" i="46"/>
  <c r="T110" i="46"/>
  <c r="U110" i="46"/>
  <c r="X110" i="46"/>
  <c r="AV110" i="46" s="1"/>
  <c r="Y110" i="46"/>
  <c r="AF110" i="46"/>
  <c r="AG110" i="46"/>
  <c r="AK110" i="46"/>
  <c r="AW110" i="46"/>
  <c r="BI110" i="46"/>
  <c r="BJ110" i="46" s="1"/>
  <c r="BT110" i="46"/>
  <c r="BX110" i="46"/>
  <c r="BZ110" i="46" s="1"/>
  <c r="CG110" i="46"/>
  <c r="CJ110" i="46"/>
  <c r="CL110" i="46"/>
  <c r="T111" i="46"/>
  <c r="U111" i="46"/>
  <c r="AF111" i="46"/>
  <c r="AH111" i="46" s="1"/>
  <c r="AG111" i="46"/>
  <c r="BT111" i="46"/>
  <c r="CG111" i="46"/>
  <c r="T112" i="46"/>
  <c r="U112" i="46"/>
  <c r="V112" i="46"/>
  <c r="W112" i="46" s="1"/>
  <c r="X112" i="46"/>
  <c r="AV112" i="46" s="1"/>
  <c r="BH112" i="46" s="1"/>
  <c r="Y112" i="46"/>
  <c r="AF112" i="46"/>
  <c r="AH112" i="46" s="1"/>
  <c r="AI112" i="46" s="1"/>
  <c r="AG112" i="46"/>
  <c r="AK112" i="46"/>
  <c r="AT112" i="46"/>
  <c r="AU112" i="46" s="1"/>
  <c r="AW112" i="46"/>
  <c r="BI112" i="46"/>
  <c r="BT112" i="46"/>
  <c r="BX112" i="46"/>
  <c r="CG112" i="46"/>
  <c r="CJ112" i="46"/>
  <c r="CL112" i="46"/>
  <c r="CN112" i="46" s="1"/>
  <c r="T113" i="46"/>
  <c r="U113" i="46"/>
  <c r="V113" i="46"/>
  <c r="W113" i="46" s="1"/>
  <c r="X113" i="46"/>
  <c r="Y113" i="46"/>
  <c r="AF113" i="46"/>
  <c r="AG113" i="46"/>
  <c r="AJ113" i="46"/>
  <c r="AK113" i="46"/>
  <c r="AV113" i="46"/>
  <c r="BW113" i="46" s="1"/>
  <c r="AW113" i="46"/>
  <c r="BI113" i="46"/>
  <c r="BJ113" i="46" s="1"/>
  <c r="BT113" i="46"/>
  <c r="BX113" i="46"/>
  <c r="BZ113" i="46" s="1"/>
  <c r="CG113" i="46"/>
  <c r="CJ113" i="46"/>
  <c r="CL113" i="46"/>
  <c r="CN113" i="46" s="1"/>
  <c r="T114" i="46"/>
  <c r="V114" i="46" s="1"/>
  <c r="W114" i="46" s="1"/>
  <c r="U114" i="46"/>
  <c r="X114" i="46"/>
  <c r="AV114" i="46" s="1"/>
  <c r="Y114" i="46"/>
  <c r="AF114" i="46"/>
  <c r="AG114" i="46"/>
  <c r="AK114" i="46"/>
  <c r="AW114" i="46"/>
  <c r="BI114" i="46"/>
  <c r="BJ114" i="46" s="1"/>
  <c r="BK114" i="46" s="1"/>
  <c r="BE114" i="46" s="1"/>
  <c r="BT114" i="46"/>
  <c r="BX114" i="46"/>
  <c r="BZ114" i="46" s="1"/>
  <c r="CG114" i="46"/>
  <c r="CJ114" i="46" s="1"/>
  <c r="CL114" i="46"/>
  <c r="CN114" i="46" s="1"/>
  <c r="T115" i="46"/>
  <c r="U115" i="46"/>
  <c r="V115" i="46" s="1"/>
  <c r="W115" i="46" s="1"/>
  <c r="X115" i="46"/>
  <c r="AV115" i="46" s="1"/>
  <c r="BW115" i="46" s="1"/>
  <c r="Y115" i="46"/>
  <c r="AF115" i="46"/>
  <c r="AH115" i="46" s="1"/>
  <c r="AI115" i="46" s="1"/>
  <c r="AG115" i="46"/>
  <c r="AK115" i="46"/>
  <c r="AW115" i="46"/>
  <c r="BI115" i="46"/>
  <c r="BT115" i="46"/>
  <c r="BX115" i="46"/>
  <c r="BY115" i="46" s="1"/>
  <c r="CG115" i="46"/>
  <c r="CJ115" i="46"/>
  <c r="CL115" i="46"/>
  <c r="CM115" i="46" s="1"/>
  <c r="T116" i="46"/>
  <c r="V116" i="46" s="1"/>
  <c r="W116" i="46" s="1"/>
  <c r="U116" i="46"/>
  <c r="X116" i="46"/>
  <c r="AV116" i="46" s="1"/>
  <c r="Y116" i="46"/>
  <c r="AF116" i="46"/>
  <c r="AG116" i="46"/>
  <c r="AJ116" i="46"/>
  <c r="AK116" i="46"/>
  <c r="AT116" i="46"/>
  <c r="AW116" i="46"/>
  <c r="BI116" i="46"/>
  <c r="BT116" i="46"/>
  <c r="BX116" i="46"/>
  <c r="BY116" i="46" s="1"/>
  <c r="CG116" i="46"/>
  <c r="CJ116" i="46" s="1"/>
  <c r="CL116" i="46"/>
  <c r="CN116" i="46" s="1"/>
  <c r="T117" i="46"/>
  <c r="U117" i="46"/>
  <c r="X117" i="46"/>
  <c r="AV117" i="46" s="1"/>
  <c r="Y117" i="46"/>
  <c r="AF117" i="46"/>
  <c r="AH117" i="46" s="1"/>
  <c r="AI117" i="46" s="1"/>
  <c r="AG117" i="46"/>
  <c r="AK117" i="46"/>
  <c r="AW117" i="46"/>
  <c r="BI117" i="46"/>
  <c r="BJ117" i="46" s="1"/>
  <c r="BT117" i="46"/>
  <c r="BX117" i="46"/>
  <c r="CG117" i="46"/>
  <c r="CJ117" i="46" s="1"/>
  <c r="CL117" i="46"/>
  <c r="CM117" i="46" s="1"/>
  <c r="T118" i="46"/>
  <c r="U118" i="46"/>
  <c r="X118" i="46"/>
  <c r="Y118" i="46"/>
  <c r="AF118" i="46"/>
  <c r="AG118" i="46"/>
  <c r="AK118" i="46"/>
  <c r="AW118" i="46"/>
  <c r="BI118" i="46"/>
  <c r="BJ118" i="46" s="1"/>
  <c r="BT118" i="46"/>
  <c r="BX118" i="46"/>
  <c r="BY118" i="46" s="1"/>
  <c r="CG118" i="46"/>
  <c r="CJ118" i="46"/>
  <c r="CL118" i="46"/>
  <c r="CN118" i="46" s="1"/>
  <c r="BH115" i="46" l="1"/>
  <c r="BL115" i="46" s="1"/>
  <c r="AH103" i="46"/>
  <c r="AI103" i="46" s="1"/>
  <c r="V102" i="46"/>
  <c r="W102" i="46" s="1"/>
  <c r="Z115" i="46"/>
  <c r="AH107" i="46"/>
  <c r="AI107" i="46" s="1"/>
  <c r="AH101" i="46"/>
  <c r="AH110" i="46"/>
  <c r="AI110" i="46" s="1"/>
  <c r="AJ115" i="46"/>
  <c r="AL115" i="46" s="1"/>
  <c r="AM115" i="46" s="1"/>
  <c r="AH114" i="46"/>
  <c r="AI114" i="46" s="1"/>
  <c r="BE107" i="46"/>
  <c r="V106" i="46"/>
  <c r="W106" i="46" s="1"/>
  <c r="V101" i="46"/>
  <c r="CK115" i="46"/>
  <c r="V107" i="46"/>
  <c r="W107" i="46" s="1"/>
  <c r="AT106" i="46"/>
  <c r="AU106" i="46" s="1"/>
  <c r="BS108" i="46"/>
  <c r="BH116" i="46"/>
  <c r="CK116" i="46"/>
  <c r="BW110" i="46"/>
  <c r="CK110" i="46"/>
  <c r="BH110" i="46"/>
  <c r="BL110" i="46" s="1"/>
  <c r="AJ114" i="46"/>
  <c r="AL114" i="46" s="1"/>
  <c r="AM114" i="46" s="1"/>
  <c r="AH108" i="46"/>
  <c r="AI108" i="46" s="1"/>
  <c r="AL108" i="46" s="1"/>
  <c r="AM108" i="46" s="1"/>
  <c r="AL105" i="46"/>
  <c r="AT114" i="46"/>
  <c r="AU114" i="46" s="1"/>
  <c r="BH113" i="46"/>
  <c r="BE108" i="46"/>
  <c r="BS114" i="46"/>
  <c r="AV103" i="46"/>
  <c r="BW103" i="46" s="1"/>
  <c r="AT110" i="46"/>
  <c r="AT102" i="46"/>
  <c r="AU102" i="46" s="1"/>
  <c r="AL116" i="46"/>
  <c r="Z114" i="46"/>
  <c r="AA114" i="46" s="1"/>
  <c r="CK113" i="46"/>
  <c r="Z112" i="46"/>
  <c r="AJ104" i="46"/>
  <c r="AL104" i="46" s="1"/>
  <c r="AM104" i="46" s="1"/>
  <c r="BD108" i="46"/>
  <c r="BR114" i="46"/>
  <c r="AH118" i="46"/>
  <c r="AI118" i="46" s="1"/>
  <c r="AH104" i="46"/>
  <c r="AI104" i="46" s="1"/>
  <c r="AL103" i="46"/>
  <c r="AM103" i="46" s="1"/>
  <c r="AT115" i="46"/>
  <c r="AT103" i="46"/>
  <c r="BD107" i="46"/>
  <c r="AV105" i="46"/>
  <c r="AT117" i="46"/>
  <c r="AU117" i="46" s="1"/>
  <c r="AT113" i="46"/>
  <c r="AX113" i="46" s="1"/>
  <c r="AY113" i="46" s="1"/>
  <c r="AT109" i="46"/>
  <c r="AU109" i="46" s="1"/>
  <c r="BS107" i="46"/>
  <c r="V118" i="46"/>
  <c r="W118" i="46" s="1"/>
  <c r="AJ117" i="46"/>
  <c r="AL117" i="46" s="1"/>
  <c r="AM117" i="46" s="1"/>
  <c r="V117" i="46"/>
  <c r="W117" i="46" s="1"/>
  <c r="BD114" i="46"/>
  <c r="AX105" i="46"/>
  <c r="AY105" i="46" s="1"/>
  <c r="AX110" i="46"/>
  <c r="CN106" i="46"/>
  <c r="CO104" i="46"/>
  <c r="Z105" i="46"/>
  <c r="AA105" i="46" s="1"/>
  <c r="CN105" i="46"/>
  <c r="CM103" i="46"/>
  <c r="CM116" i="46"/>
  <c r="BZ115" i="46"/>
  <c r="CA115" i="46" s="1"/>
  <c r="BZ104" i="46"/>
  <c r="BY110" i="46"/>
  <c r="BY108" i="46"/>
  <c r="CM113" i="46"/>
  <c r="BK113" i="46"/>
  <c r="CN104" i="46"/>
  <c r="BK117" i="46"/>
  <c r="CN117" i="46"/>
  <c r="BK104" i="46"/>
  <c r="BK103" i="46"/>
  <c r="CM112" i="46"/>
  <c r="BZ105" i="46"/>
  <c r="CN115" i="46"/>
  <c r="CN108" i="46"/>
  <c r="CM107" i="46"/>
  <c r="BY103" i="46"/>
  <c r="BK106" i="46"/>
  <c r="CM114" i="46"/>
  <c r="BZ118" i="46"/>
  <c r="BY113" i="46"/>
  <c r="BL112" i="46"/>
  <c r="BK118" i="46"/>
  <c r="AX112" i="46"/>
  <c r="AY112" i="46" s="1"/>
  <c r="BZ109" i="46"/>
  <c r="BZ107" i="46"/>
  <c r="CM118" i="46"/>
  <c r="BZ116" i="46"/>
  <c r="AU115" i="46"/>
  <c r="AX115" i="46"/>
  <c r="AY115" i="46" s="1"/>
  <c r="BY117" i="46"/>
  <c r="BZ117" i="46"/>
  <c r="Z116" i="46"/>
  <c r="AA116" i="46"/>
  <c r="AV109" i="46"/>
  <c r="Z113" i="46"/>
  <c r="AA113" i="46" s="1"/>
  <c r="BK109" i="46"/>
  <c r="CK108" i="46"/>
  <c r="CO108" i="46" s="1"/>
  <c r="BH108" i="46"/>
  <c r="BL108" i="46" s="1"/>
  <c r="Z108" i="46"/>
  <c r="AA108" i="46" s="1"/>
  <c r="AX108" i="46"/>
  <c r="AY108" i="46" s="1"/>
  <c r="BW108" i="46"/>
  <c r="CA108" i="46" s="1"/>
  <c r="AH116" i="46"/>
  <c r="AI116" i="46" s="1"/>
  <c r="BY112" i="46"/>
  <c r="BZ112" i="46"/>
  <c r="CJ106" i="46"/>
  <c r="AU103" i="46"/>
  <c r="AJ118" i="46"/>
  <c r="AV118" i="46"/>
  <c r="Z118" i="46" s="1"/>
  <c r="AL113" i="46"/>
  <c r="AH102" i="46"/>
  <c r="AI102" i="46" s="1"/>
  <c r="CM109" i="46"/>
  <c r="CN109" i="46"/>
  <c r="AV106" i="46"/>
  <c r="AL106" i="46" s="1"/>
  <c r="AM106" i="46" s="1"/>
  <c r="AX117" i="46"/>
  <c r="AY117" i="46" s="1"/>
  <c r="BH117" i="46"/>
  <c r="BL117" i="46" s="1"/>
  <c r="BW117" i="46"/>
  <c r="CK117" i="46"/>
  <c r="CM110" i="46"/>
  <c r="CN110" i="46"/>
  <c r="BF101" i="46"/>
  <c r="CH101" i="46"/>
  <c r="BU101" i="46"/>
  <c r="BJ115" i="46"/>
  <c r="BK115" i="46" s="1"/>
  <c r="AJ109" i="46"/>
  <c r="AU116" i="46"/>
  <c r="AX116" i="46"/>
  <c r="AY116" i="46" s="1"/>
  <c r="BY106" i="46"/>
  <c r="BZ106" i="46"/>
  <c r="AX114" i="46"/>
  <c r="AY114" i="46" s="1"/>
  <c r="BH114" i="46"/>
  <c r="CK114" i="46"/>
  <c r="BW114" i="46"/>
  <c r="Z117" i="46"/>
  <c r="BJ112" i="46"/>
  <c r="BK112" i="46" s="1"/>
  <c r="V110" i="46"/>
  <c r="W110" i="46" s="1"/>
  <c r="BJ105" i="46"/>
  <c r="BK105" i="46" s="1"/>
  <c r="CJ103" i="46"/>
  <c r="CJ109" i="46"/>
  <c r="BY114" i="46"/>
  <c r="AH113" i="46"/>
  <c r="AI113" i="46" s="1"/>
  <c r="Z110" i="46"/>
  <c r="AJ110" i="46"/>
  <c r="AL110" i="46" s="1"/>
  <c r="BJ116" i="46"/>
  <c r="BK116" i="46" s="1"/>
  <c r="AA115" i="46"/>
  <c r="AJ112" i="46"/>
  <c r="AL112" i="46" s="1"/>
  <c r="AM112" i="46" s="1"/>
  <c r="AU110" i="46"/>
  <c r="BW104" i="46"/>
  <c r="CA104" i="46" s="1"/>
  <c r="BH104" i="46"/>
  <c r="BL104" i="46" s="1"/>
  <c r="V103" i="46"/>
  <c r="W103" i="46" s="1"/>
  <c r="BW112" i="46"/>
  <c r="CA112" i="46" s="1"/>
  <c r="CK112" i="46"/>
  <c r="CO112" i="46" s="1"/>
  <c r="BW116" i="46"/>
  <c r="BK110" i="46"/>
  <c r="Z107" i="46"/>
  <c r="AA107" i="46" s="1"/>
  <c r="AJ107" i="46"/>
  <c r="AL107" i="46" s="1"/>
  <c r="AM107" i="46" s="1"/>
  <c r="AV107" i="46"/>
  <c r="AA104" i="46"/>
  <c r="BY102" i="46"/>
  <c r="BZ102" i="46"/>
  <c r="AA112" i="46"/>
  <c r="V111" i="46"/>
  <c r="Z102" i="46"/>
  <c r="AA102" i="46" s="1"/>
  <c r="AJ102" i="46"/>
  <c r="AL102" i="46" s="1"/>
  <c r="AT107" i="46"/>
  <c r="AH105" i="46"/>
  <c r="AI105" i="46" s="1"/>
  <c r="CM102" i="46"/>
  <c r="CN102" i="46"/>
  <c r="BK102" i="46"/>
  <c r="AV102" i="46"/>
  <c r="AG100" i="46"/>
  <c r="AF100" i="46"/>
  <c r="AG99" i="46"/>
  <c r="AF99" i="46"/>
  <c r="AG98" i="46"/>
  <c r="AF98" i="46"/>
  <c r="AH98" i="46" s="1"/>
  <c r="AI98" i="46" s="1"/>
  <c r="AG97" i="46"/>
  <c r="AF97" i="46"/>
  <c r="AG95" i="46"/>
  <c r="AF95" i="46"/>
  <c r="AG94" i="46"/>
  <c r="AF94" i="46"/>
  <c r="AG93" i="46"/>
  <c r="AF93" i="46"/>
  <c r="AG92" i="46"/>
  <c r="AF92" i="46"/>
  <c r="AG91" i="46"/>
  <c r="AF91" i="46"/>
  <c r="AG89" i="46"/>
  <c r="AF89" i="46"/>
  <c r="AG88" i="46"/>
  <c r="AF88" i="46"/>
  <c r="AH88" i="46" s="1"/>
  <c r="AI88" i="46" s="1"/>
  <c r="AG87" i="46"/>
  <c r="AF87" i="46"/>
  <c r="AG86" i="46"/>
  <c r="AF86" i="46"/>
  <c r="AG85" i="46"/>
  <c r="AF85" i="46"/>
  <c r="AG84" i="46"/>
  <c r="AF84" i="46"/>
  <c r="AH84" i="46" s="1"/>
  <c r="AI84" i="46" s="1"/>
  <c r="AG83" i="46"/>
  <c r="AF83" i="46"/>
  <c r="AG82" i="46"/>
  <c r="AF82" i="46"/>
  <c r="AG81" i="46"/>
  <c r="AF81" i="46"/>
  <c r="AG80" i="46"/>
  <c r="AF80" i="46"/>
  <c r="AG79" i="46"/>
  <c r="AF79" i="46"/>
  <c r="AG78" i="46"/>
  <c r="AF78" i="46"/>
  <c r="AG77" i="46"/>
  <c r="AF77" i="46"/>
  <c r="AG76" i="46"/>
  <c r="AF76" i="46"/>
  <c r="AG75" i="46"/>
  <c r="AF75" i="46"/>
  <c r="AG74" i="46"/>
  <c r="AF74" i="46"/>
  <c r="AG73" i="46"/>
  <c r="AF73" i="46"/>
  <c r="AG72" i="46"/>
  <c r="AF72" i="46"/>
  <c r="AG71" i="46"/>
  <c r="AF71" i="46"/>
  <c r="AG70" i="46"/>
  <c r="AF70" i="46"/>
  <c r="AG69" i="46"/>
  <c r="AF69" i="46"/>
  <c r="AG68" i="46"/>
  <c r="AF68" i="46"/>
  <c r="AG67" i="46"/>
  <c r="AF67" i="46"/>
  <c r="AG66" i="46"/>
  <c r="AF66" i="46"/>
  <c r="AG65" i="46"/>
  <c r="AF65" i="46"/>
  <c r="AG64" i="46"/>
  <c r="AF64" i="46"/>
  <c r="AG63" i="46"/>
  <c r="AF63" i="46"/>
  <c r="AG62" i="46"/>
  <c r="AF62" i="46"/>
  <c r="AG61" i="46"/>
  <c r="AF61" i="46"/>
  <c r="AG60" i="46"/>
  <c r="AF60" i="46"/>
  <c r="AG58" i="46"/>
  <c r="AF58" i="46"/>
  <c r="AG57" i="46"/>
  <c r="AF57" i="46"/>
  <c r="AG56" i="46"/>
  <c r="AF56" i="46"/>
  <c r="AG55" i="46"/>
  <c r="AF55" i="46"/>
  <c r="AG54" i="46"/>
  <c r="AF54" i="46"/>
  <c r="AG53" i="46"/>
  <c r="AF53" i="46"/>
  <c r="AG52" i="46"/>
  <c r="AF52" i="46"/>
  <c r="AG51" i="46"/>
  <c r="AF51" i="46"/>
  <c r="AH51" i="46" s="1"/>
  <c r="AI51" i="46" s="1"/>
  <c r="AG50" i="46"/>
  <c r="AF50" i="46"/>
  <c r="AG49" i="46"/>
  <c r="AF49" i="46"/>
  <c r="AG48" i="46"/>
  <c r="AF48" i="46"/>
  <c r="AG47" i="46"/>
  <c r="AF47" i="46"/>
  <c r="AH47" i="46" s="1"/>
  <c r="AI47" i="46" s="1"/>
  <c r="AG46" i="46"/>
  <c r="AF46" i="46"/>
  <c r="AG45" i="46"/>
  <c r="AF45" i="46"/>
  <c r="AG44" i="46"/>
  <c r="AF44" i="46"/>
  <c r="AG43" i="46"/>
  <c r="AF43" i="46"/>
  <c r="AG42" i="46"/>
  <c r="AF42" i="46"/>
  <c r="AG41" i="46"/>
  <c r="AF41" i="46"/>
  <c r="AG40" i="46"/>
  <c r="AF40" i="46"/>
  <c r="AG39" i="46"/>
  <c r="AF39" i="46"/>
  <c r="AH39" i="46" s="1"/>
  <c r="AI39" i="46" s="1"/>
  <c r="AG38" i="46"/>
  <c r="AF38" i="46"/>
  <c r="AG37" i="46"/>
  <c r="AF37" i="46"/>
  <c r="AG36" i="46"/>
  <c r="AF36" i="46"/>
  <c r="AG35" i="46"/>
  <c r="AF35" i="46"/>
  <c r="AH35" i="46" s="1"/>
  <c r="AI35" i="46" s="1"/>
  <c r="AG33" i="46"/>
  <c r="AF33" i="46"/>
  <c r="AG32" i="46"/>
  <c r="AF32" i="46"/>
  <c r="AG30" i="46"/>
  <c r="AF30" i="46"/>
  <c r="AG29" i="46"/>
  <c r="AF29" i="46"/>
  <c r="AH29" i="46" s="1"/>
  <c r="AI29" i="46" s="1"/>
  <c r="AG28" i="46"/>
  <c r="AF28" i="46"/>
  <c r="AG27" i="46"/>
  <c r="AF27" i="46"/>
  <c r="AG26" i="46"/>
  <c r="AF26" i="46"/>
  <c r="AG25" i="46"/>
  <c r="AF25" i="46"/>
  <c r="AH25" i="46" s="1"/>
  <c r="AI25" i="46" s="1"/>
  <c r="AG24" i="46"/>
  <c r="AF24" i="46"/>
  <c r="AG23" i="46"/>
  <c r="AF23" i="46"/>
  <c r="AG22" i="46"/>
  <c r="AF22" i="46"/>
  <c r="AG21" i="46"/>
  <c r="AF21" i="46"/>
  <c r="AH21" i="46" s="1"/>
  <c r="AI21" i="46" s="1"/>
  <c r="AG20" i="46"/>
  <c r="AF20" i="46"/>
  <c r="AG19" i="46"/>
  <c r="AF19" i="46"/>
  <c r="AH19" i="46" s="1"/>
  <c r="AI19" i="46" s="1"/>
  <c r="AG18" i="46"/>
  <c r="AF18" i="46"/>
  <c r="AG17" i="46"/>
  <c r="AF17" i="46"/>
  <c r="AH17" i="46" s="1"/>
  <c r="AI17" i="46" s="1"/>
  <c r="AG16" i="46"/>
  <c r="AF16" i="46"/>
  <c r="AG15" i="46"/>
  <c r="AF15" i="46"/>
  <c r="AH15" i="46" s="1"/>
  <c r="AI15" i="46" s="1"/>
  <c r="AG14" i="46"/>
  <c r="AF14" i="46"/>
  <c r="AG13" i="46"/>
  <c r="AF13" i="46"/>
  <c r="AH13" i="46" s="1"/>
  <c r="AI13" i="46" s="1"/>
  <c r="AG11" i="46"/>
  <c r="AF11" i="46"/>
  <c r="AG10" i="46"/>
  <c r="AF10" i="46"/>
  <c r="AG9" i="46"/>
  <c r="AF9" i="46"/>
  <c r="AG8" i="46"/>
  <c r="AF8" i="46"/>
  <c r="AG7" i="46"/>
  <c r="AF7" i="46"/>
  <c r="X100" i="46"/>
  <c r="AJ100" i="46" s="1"/>
  <c r="U100" i="46"/>
  <c r="T100" i="46"/>
  <c r="X99" i="46"/>
  <c r="AV99" i="46" s="1"/>
  <c r="U99" i="46"/>
  <c r="T99" i="46"/>
  <c r="X98" i="46"/>
  <c r="AJ98" i="46" s="1"/>
  <c r="U98" i="46"/>
  <c r="T98" i="46"/>
  <c r="X97" i="46"/>
  <c r="AJ97" i="46" s="1"/>
  <c r="U97" i="46"/>
  <c r="T97" i="46"/>
  <c r="X95" i="46"/>
  <c r="AJ95" i="46" s="1"/>
  <c r="U95" i="46"/>
  <c r="T95" i="46"/>
  <c r="X94" i="46"/>
  <c r="AJ94" i="46" s="1"/>
  <c r="U94" i="46"/>
  <c r="T94" i="46"/>
  <c r="X93" i="46"/>
  <c r="AJ93" i="46" s="1"/>
  <c r="U93" i="46"/>
  <c r="T93" i="46"/>
  <c r="X92" i="46"/>
  <c r="AJ92" i="46" s="1"/>
  <c r="U92" i="46"/>
  <c r="T92" i="46"/>
  <c r="X91" i="46"/>
  <c r="AJ91" i="46" s="1"/>
  <c r="U91" i="46"/>
  <c r="T91" i="46"/>
  <c r="X89" i="46"/>
  <c r="AJ89" i="46" s="1"/>
  <c r="U89" i="46"/>
  <c r="T89" i="46"/>
  <c r="V89" i="46" s="1"/>
  <c r="W89" i="46" s="1"/>
  <c r="X88" i="46"/>
  <c r="AJ88" i="46" s="1"/>
  <c r="U88" i="46"/>
  <c r="T88" i="46"/>
  <c r="V88" i="46" s="1"/>
  <c r="W88" i="46" s="1"/>
  <c r="X87" i="46"/>
  <c r="AJ87" i="46" s="1"/>
  <c r="U87" i="46"/>
  <c r="T87" i="46"/>
  <c r="X86" i="46"/>
  <c r="AJ86" i="46" s="1"/>
  <c r="U86" i="46"/>
  <c r="T86" i="46"/>
  <c r="X85" i="46"/>
  <c r="AJ85" i="46" s="1"/>
  <c r="U85" i="46"/>
  <c r="T85" i="46"/>
  <c r="X84" i="46"/>
  <c r="AJ84" i="46" s="1"/>
  <c r="U84" i="46"/>
  <c r="T84" i="46"/>
  <c r="X83" i="46"/>
  <c r="AJ83" i="46" s="1"/>
  <c r="U83" i="46"/>
  <c r="T83" i="46"/>
  <c r="X82" i="46"/>
  <c r="AJ82" i="46" s="1"/>
  <c r="U82" i="46"/>
  <c r="T82" i="46"/>
  <c r="X81" i="46"/>
  <c r="AJ81" i="46" s="1"/>
  <c r="U81" i="46"/>
  <c r="T81" i="46"/>
  <c r="X80" i="46"/>
  <c r="AJ80" i="46" s="1"/>
  <c r="U80" i="46"/>
  <c r="T80" i="46"/>
  <c r="X79" i="46"/>
  <c r="AJ79" i="46" s="1"/>
  <c r="U79" i="46"/>
  <c r="T79" i="46"/>
  <c r="X78" i="46"/>
  <c r="AJ78" i="46" s="1"/>
  <c r="U78" i="46"/>
  <c r="T78" i="46"/>
  <c r="X77" i="46"/>
  <c r="AJ77" i="46" s="1"/>
  <c r="U77" i="46"/>
  <c r="T77" i="46"/>
  <c r="X76" i="46"/>
  <c r="U76" i="46"/>
  <c r="T76" i="46"/>
  <c r="X75" i="46"/>
  <c r="AJ75" i="46" s="1"/>
  <c r="U75" i="46"/>
  <c r="T75" i="46"/>
  <c r="X74" i="46"/>
  <c r="AJ74" i="46" s="1"/>
  <c r="U74" i="46"/>
  <c r="T74" i="46"/>
  <c r="X73" i="46"/>
  <c r="AJ73" i="46" s="1"/>
  <c r="U73" i="46"/>
  <c r="T73" i="46"/>
  <c r="X72" i="46"/>
  <c r="AJ72" i="46" s="1"/>
  <c r="U72" i="46"/>
  <c r="T72" i="46"/>
  <c r="X71" i="46"/>
  <c r="AJ71" i="46" s="1"/>
  <c r="U71" i="46"/>
  <c r="T71" i="46"/>
  <c r="X70" i="46"/>
  <c r="AJ70" i="46" s="1"/>
  <c r="U70" i="46"/>
  <c r="T70" i="46"/>
  <c r="X69" i="46"/>
  <c r="AJ69" i="46" s="1"/>
  <c r="U69" i="46"/>
  <c r="T69" i="46"/>
  <c r="V69" i="46" s="1"/>
  <c r="W69" i="46" s="1"/>
  <c r="X68" i="46"/>
  <c r="AJ68" i="46" s="1"/>
  <c r="U68" i="46"/>
  <c r="T68" i="46"/>
  <c r="X67" i="46"/>
  <c r="AJ67" i="46" s="1"/>
  <c r="U67" i="46"/>
  <c r="T67" i="46"/>
  <c r="X66" i="46"/>
  <c r="AJ66" i="46" s="1"/>
  <c r="U66" i="46"/>
  <c r="T66" i="46"/>
  <c r="V66" i="46" s="1"/>
  <c r="W66" i="46" s="1"/>
  <c r="X65" i="46"/>
  <c r="AJ65" i="46" s="1"/>
  <c r="U65" i="46"/>
  <c r="T65" i="46"/>
  <c r="X64" i="46"/>
  <c r="AJ64" i="46" s="1"/>
  <c r="U64" i="46"/>
  <c r="T64" i="46"/>
  <c r="X63" i="46"/>
  <c r="U63" i="46"/>
  <c r="T63" i="46"/>
  <c r="X62" i="46"/>
  <c r="AJ62" i="46" s="1"/>
  <c r="U62" i="46"/>
  <c r="T62" i="46"/>
  <c r="X61" i="46"/>
  <c r="AJ61" i="46" s="1"/>
  <c r="U61" i="46"/>
  <c r="T61" i="46"/>
  <c r="X60" i="46"/>
  <c r="AJ60" i="46" s="1"/>
  <c r="U60" i="46"/>
  <c r="T60" i="46"/>
  <c r="X58" i="46"/>
  <c r="AJ58" i="46" s="1"/>
  <c r="U58" i="46"/>
  <c r="T58" i="46"/>
  <c r="X57" i="46"/>
  <c r="AJ57" i="46" s="1"/>
  <c r="U57" i="46"/>
  <c r="T57" i="46"/>
  <c r="X56" i="46"/>
  <c r="AJ56" i="46" s="1"/>
  <c r="U56" i="46"/>
  <c r="T56" i="46"/>
  <c r="X55" i="46"/>
  <c r="AJ55" i="46" s="1"/>
  <c r="U55" i="46"/>
  <c r="T55" i="46"/>
  <c r="X54" i="46"/>
  <c r="U54" i="46"/>
  <c r="T54" i="46"/>
  <c r="X53" i="46"/>
  <c r="AJ53" i="46" s="1"/>
  <c r="U53" i="46"/>
  <c r="T53" i="46"/>
  <c r="X52" i="46"/>
  <c r="AV52" i="46" s="1"/>
  <c r="U52" i="46"/>
  <c r="T52" i="46"/>
  <c r="X51" i="46"/>
  <c r="AJ51" i="46" s="1"/>
  <c r="U51" i="46"/>
  <c r="T51" i="46"/>
  <c r="X50" i="46"/>
  <c r="AJ50" i="46" s="1"/>
  <c r="U50" i="46"/>
  <c r="T50" i="46"/>
  <c r="X49" i="46"/>
  <c r="AJ49" i="46" s="1"/>
  <c r="U49" i="46"/>
  <c r="T49" i="46"/>
  <c r="X48" i="46"/>
  <c r="AJ48" i="46" s="1"/>
  <c r="U48" i="46"/>
  <c r="T48" i="46"/>
  <c r="X47" i="46"/>
  <c r="AV47" i="46" s="1"/>
  <c r="U47" i="46"/>
  <c r="T47" i="46"/>
  <c r="X46" i="46"/>
  <c r="AJ46" i="46" s="1"/>
  <c r="U46" i="46"/>
  <c r="T46" i="46"/>
  <c r="X45" i="46"/>
  <c r="AJ45" i="46" s="1"/>
  <c r="U45" i="46"/>
  <c r="T45" i="46"/>
  <c r="X44" i="46"/>
  <c r="U44" i="46"/>
  <c r="T44" i="46"/>
  <c r="X43" i="46"/>
  <c r="AJ43" i="46" s="1"/>
  <c r="U43" i="46"/>
  <c r="T43" i="46"/>
  <c r="X42" i="46"/>
  <c r="AJ42" i="46" s="1"/>
  <c r="U42" i="46"/>
  <c r="T42" i="46"/>
  <c r="X41" i="46"/>
  <c r="AJ41" i="46" s="1"/>
  <c r="U41" i="46"/>
  <c r="T41" i="46"/>
  <c r="X40" i="46"/>
  <c r="AJ40" i="46" s="1"/>
  <c r="U40" i="46"/>
  <c r="T40" i="46"/>
  <c r="X39" i="46"/>
  <c r="AJ39" i="46" s="1"/>
  <c r="U39" i="46"/>
  <c r="T39" i="46"/>
  <c r="X38" i="46"/>
  <c r="AJ38" i="46" s="1"/>
  <c r="U38" i="46"/>
  <c r="T38" i="46"/>
  <c r="X37" i="46"/>
  <c r="AJ37" i="46" s="1"/>
  <c r="U37" i="46"/>
  <c r="T37" i="46"/>
  <c r="X36" i="46"/>
  <c r="AJ36" i="46" s="1"/>
  <c r="U36" i="46"/>
  <c r="T36" i="46"/>
  <c r="X35" i="46"/>
  <c r="AJ35" i="46" s="1"/>
  <c r="U35" i="46"/>
  <c r="T35" i="46"/>
  <c r="X33" i="46"/>
  <c r="AJ33" i="46" s="1"/>
  <c r="U33" i="46"/>
  <c r="T33" i="46"/>
  <c r="X32" i="46"/>
  <c r="AJ32" i="46" s="1"/>
  <c r="U32" i="46"/>
  <c r="T32" i="46"/>
  <c r="X30" i="46"/>
  <c r="AJ30" i="46" s="1"/>
  <c r="U30" i="46"/>
  <c r="T30" i="46"/>
  <c r="X29" i="46"/>
  <c r="AJ29" i="46" s="1"/>
  <c r="U29" i="46"/>
  <c r="T29" i="46"/>
  <c r="X28" i="46"/>
  <c r="AJ28" i="46" s="1"/>
  <c r="U28" i="46"/>
  <c r="T28" i="46"/>
  <c r="X27" i="46"/>
  <c r="AJ27" i="46" s="1"/>
  <c r="U27" i="46"/>
  <c r="T27" i="46"/>
  <c r="X26" i="46"/>
  <c r="AJ26" i="46" s="1"/>
  <c r="U26" i="46"/>
  <c r="T26" i="46"/>
  <c r="X25" i="46"/>
  <c r="AJ25" i="46" s="1"/>
  <c r="U25" i="46"/>
  <c r="T25" i="46"/>
  <c r="X24" i="46"/>
  <c r="AV24" i="46" s="1"/>
  <c r="U24" i="46"/>
  <c r="T24" i="46"/>
  <c r="X23" i="46"/>
  <c r="AJ23" i="46" s="1"/>
  <c r="U23" i="46"/>
  <c r="T23" i="46"/>
  <c r="X22" i="46"/>
  <c r="AJ22" i="46" s="1"/>
  <c r="U22" i="46"/>
  <c r="T22" i="46"/>
  <c r="X21" i="46"/>
  <c r="AJ21" i="46" s="1"/>
  <c r="U21" i="46"/>
  <c r="T21" i="46"/>
  <c r="X20" i="46"/>
  <c r="AJ20" i="46" s="1"/>
  <c r="U20" i="46"/>
  <c r="T20" i="46"/>
  <c r="X19" i="46"/>
  <c r="AJ19" i="46" s="1"/>
  <c r="U19" i="46"/>
  <c r="T19" i="46"/>
  <c r="X18" i="46"/>
  <c r="AJ18" i="46" s="1"/>
  <c r="U18" i="46"/>
  <c r="T18" i="46"/>
  <c r="X17" i="46"/>
  <c r="AV17" i="46" s="1"/>
  <c r="U17" i="46"/>
  <c r="T17" i="46"/>
  <c r="X16" i="46"/>
  <c r="AV16" i="46" s="1"/>
  <c r="U16" i="46"/>
  <c r="T16" i="46"/>
  <c r="X15" i="46"/>
  <c r="AJ15" i="46" s="1"/>
  <c r="U15" i="46"/>
  <c r="T15" i="46"/>
  <c r="X14" i="46"/>
  <c r="AJ14" i="46" s="1"/>
  <c r="U14" i="46"/>
  <c r="T14" i="46"/>
  <c r="X13" i="46"/>
  <c r="AJ13" i="46" s="1"/>
  <c r="U13" i="46"/>
  <c r="T13" i="46"/>
  <c r="X11" i="46"/>
  <c r="AJ11" i="46" s="1"/>
  <c r="U11" i="46"/>
  <c r="T11" i="46"/>
  <c r="X10" i="46"/>
  <c r="AJ10" i="46" s="1"/>
  <c r="U10" i="46"/>
  <c r="T10" i="46"/>
  <c r="X9" i="46"/>
  <c r="AJ9" i="46" s="1"/>
  <c r="U9" i="46"/>
  <c r="T9" i="46"/>
  <c r="X8" i="46"/>
  <c r="AJ8" i="46" s="1"/>
  <c r="U8" i="46"/>
  <c r="T8" i="46"/>
  <c r="X7" i="46"/>
  <c r="AJ7" i="46" s="1"/>
  <c r="U7" i="46"/>
  <c r="T7" i="46"/>
  <c r="X5" i="46"/>
  <c r="AJ5" i="46" s="1"/>
  <c r="U5" i="46"/>
  <c r="T5" i="46"/>
  <c r="Y4" i="46"/>
  <c r="X4" i="46"/>
  <c r="AJ4" i="46" s="1"/>
  <c r="U4" i="46"/>
  <c r="T4" i="46"/>
  <c r="AG5" i="46"/>
  <c r="AF5" i="46"/>
  <c r="AK4" i="46"/>
  <c r="AG4" i="46"/>
  <c r="AF4" i="46"/>
  <c r="BI4" i="46"/>
  <c r="BJ4" i="46" s="1"/>
  <c r="BK4" i="46" s="1"/>
  <c r="AV9" i="46"/>
  <c r="AV14" i="46"/>
  <c r="AV23" i="46"/>
  <c r="AV26" i="46"/>
  <c r="AV32" i="46"/>
  <c r="AV37" i="46"/>
  <c r="AV54" i="46"/>
  <c r="AV56" i="46"/>
  <c r="AV61" i="46"/>
  <c r="AV63" i="46"/>
  <c r="AV65" i="46"/>
  <c r="AV71" i="46"/>
  <c r="AV73" i="46"/>
  <c r="AV78" i="46"/>
  <c r="AV79" i="46"/>
  <c r="AV81" i="46"/>
  <c r="AV85" i="46"/>
  <c r="AV86" i="46"/>
  <c r="AV89" i="46"/>
  <c r="AV93" i="46"/>
  <c r="AT98" i="46"/>
  <c r="AT93" i="46"/>
  <c r="AU93" i="46" s="1"/>
  <c r="AT35" i="46"/>
  <c r="AW4" i="46"/>
  <c r="CI6" i="46"/>
  <c r="CI12" i="46"/>
  <c r="CI31" i="46"/>
  <c r="CI34" i="46"/>
  <c r="CI59" i="46"/>
  <c r="CI90" i="46"/>
  <c r="CI96" i="46"/>
  <c r="CG7" i="46"/>
  <c r="CJ7" i="46" s="1"/>
  <c r="CG8" i="46"/>
  <c r="CJ8" i="46" s="1"/>
  <c r="CG9" i="46"/>
  <c r="CJ9" i="46" s="1"/>
  <c r="CG10" i="46"/>
  <c r="CJ10" i="46" s="1"/>
  <c r="CG11" i="46"/>
  <c r="CJ11" i="46" s="1"/>
  <c r="CG13" i="46"/>
  <c r="CJ13" i="46" s="1"/>
  <c r="CG14" i="46"/>
  <c r="CJ14" i="46" s="1"/>
  <c r="CG15" i="46"/>
  <c r="CJ15" i="46" s="1"/>
  <c r="CG16" i="46"/>
  <c r="CJ16" i="46" s="1"/>
  <c r="CG17" i="46"/>
  <c r="CJ17" i="46" s="1"/>
  <c r="CG18" i="46"/>
  <c r="CJ18" i="46" s="1"/>
  <c r="CG19" i="46"/>
  <c r="CJ19" i="46" s="1"/>
  <c r="CG20" i="46"/>
  <c r="CJ20" i="46" s="1"/>
  <c r="CG21" i="46"/>
  <c r="CJ21" i="46" s="1"/>
  <c r="CG22" i="46"/>
  <c r="CJ22" i="46" s="1"/>
  <c r="CG23" i="46"/>
  <c r="CJ23" i="46" s="1"/>
  <c r="CG24" i="46"/>
  <c r="CJ24" i="46" s="1"/>
  <c r="CG25" i="46"/>
  <c r="CJ25" i="46" s="1"/>
  <c r="CG26" i="46"/>
  <c r="CJ26" i="46" s="1"/>
  <c r="CG27" i="46"/>
  <c r="CJ27" i="46" s="1"/>
  <c r="CG28" i="46"/>
  <c r="CJ28" i="46" s="1"/>
  <c r="CG29" i="46"/>
  <c r="CJ29" i="46" s="1"/>
  <c r="CG30" i="46"/>
  <c r="CJ30" i="46" s="1"/>
  <c r="CG32" i="46"/>
  <c r="CJ32" i="46" s="1"/>
  <c r="CG33" i="46"/>
  <c r="CJ33" i="46" s="1"/>
  <c r="CG35" i="46"/>
  <c r="CJ35" i="46" s="1"/>
  <c r="CG36" i="46"/>
  <c r="CJ36" i="46" s="1"/>
  <c r="CG37" i="46"/>
  <c r="CJ37" i="46" s="1"/>
  <c r="CG38" i="46"/>
  <c r="CJ38" i="46" s="1"/>
  <c r="CG39" i="46"/>
  <c r="CJ39" i="46" s="1"/>
  <c r="CG40" i="46"/>
  <c r="CJ40" i="46" s="1"/>
  <c r="CG41" i="46"/>
  <c r="CJ41" i="46" s="1"/>
  <c r="CG42" i="46"/>
  <c r="CJ42" i="46" s="1"/>
  <c r="CG43" i="46"/>
  <c r="CJ43" i="46" s="1"/>
  <c r="CG44" i="46"/>
  <c r="CJ44" i="46" s="1"/>
  <c r="CG45" i="46"/>
  <c r="CJ45" i="46" s="1"/>
  <c r="CG46" i="46"/>
  <c r="CJ46" i="46" s="1"/>
  <c r="CG47" i="46"/>
  <c r="CJ47" i="46" s="1"/>
  <c r="CG48" i="46"/>
  <c r="CJ48" i="46" s="1"/>
  <c r="CG49" i="46"/>
  <c r="CJ49" i="46" s="1"/>
  <c r="CG50" i="46"/>
  <c r="CJ50" i="46" s="1"/>
  <c r="CG51" i="46"/>
  <c r="CJ51" i="46" s="1"/>
  <c r="CG52" i="46"/>
  <c r="CJ52" i="46" s="1"/>
  <c r="CG53" i="46"/>
  <c r="CJ53" i="46" s="1"/>
  <c r="CG54" i="46"/>
  <c r="CJ54" i="46" s="1"/>
  <c r="CG55" i="46"/>
  <c r="CJ55" i="46" s="1"/>
  <c r="CG56" i="46"/>
  <c r="CJ56" i="46" s="1"/>
  <c r="CG57" i="46"/>
  <c r="CJ57" i="46" s="1"/>
  <c r="CG58" i="46"/>
  <c r="CJ58" i="46" s="1"/>
  <c r="CG60" i="46"/>
  <c r="CJ60" i="46" s="1"/>
  <c r="CG61" i="46"/>
  <c r="CJ61" i="46" s="1"/>
  <c r="CG62" i="46"/>
  <c r="CJ62" i="46" s="1"/>
  <c r="CG63" i="46"/>
  <c r="CJ63" i="46" s="1"/>
  <c r="CG64" i="46"/>
  <c r="CJ64" i="46" s="1"/>
  <c r="CG65" i="46"/>
  <c r="CJ65" i="46" s="1"/>
  <c r="CG66" i="46"/>
  <c r="CJ66" i="46" s="1"/>
  <c r="CG67" i="46"/>
  <c r="CJ67" i="46" s="1"/>
  <c r="CG68" i="46"/>
  <c r="CJ68" i="46" s="1"/>
  <c r="CG69" i="46"/>
  <c r="CJ69" i="46" s="1"/>
  <c r="CG70" i="46"/>
  <c r="CJ70" i="46" s="1"/>
  <c r="CG71" i="46"/>
  <c r="CJ71" i="46" s="1"/>
  <c r="CG72" i="46"/>
  <c r="CJ72" i="46" s="1"/>
  <c r="CG73" i="46"/>
  <c r="CJ73" i="46" s="1"/>
  <c r="CG74" i="46"/>
  <c r="CJ74" i="46" s="1"/>
  <c r="CG75" i="46"/>
  <c r="CJ75" i="46" s="1"/>
  <c r="CG76" i="46"/>
  <c r="CJ76" i="46" s="1"/>
  <c r="CG77" i="46"/>
  <c r="CJ77" i="46" s="1"/>
  <c r="CG78" i="46"/>
  <c r="CJ78" i="46" s="1"/>
  <c r="CG79" i="46"/>
  <c r="CJ79" i="46" s="1"/>
  <c r="CG80" i="46"/>
  <c r="CJ80" i="46" s="1"/>
  <c r="CG81" i="46"/>
  <c r="CJ81" i="46" s="1"/>
  <c r="CG82" i="46"/>
  <c r="CJ82" i="46" s="1"/>
  <c r="CG83" i="46"/>
  <c r="CJ83" i="46" s="1"/>
  <c r="CG84" i="46"/>
  <c r="CJ84" i="46" s="1"/>
  <c r="CG85" i="46"/>
  <c r="CJ85" i="46" s="1"/>
  <c r="CG86" i="46"/>
  <c r="CJ86" i="46" s="1"/>
  <c r="CG87" i="46"/>
  <c r="CJ87" i="46" s="1"/>
  <c r="CG88" i="46"/>
  <c r="CJ88" i="46" s="1"/>
  <c r="CG89" i="46"/>
  <c r="CJ89" i="46" s="1"/>
  <c r="CG91" i="46"/>
  <c r="CJ91" i="46" s="1"/>
  <c r="CG92" i="46"/>
  <c r="CJ92" i="46" s="1"/>
  <c r="CG93" i="46"/>
  <c r="CJ93" i="46" s="1"/>
  <c r="CG94" i="46"/>
  <c r="CJ94" i="46" s="1"/>
  <c r="CG95" i="46"/>
  <c r="CJ95" i="46" s="1"/>
  <c r="CG97" i="46"/>
  <c r="CJ97" i="46" s="1"/>
  <c r="CG98" i="46"/>
  <c r="CJ98" i="46" s="1"/>
  <c r="CG99" i="46"/>
  <c r="CJ99" i="46" s="1"/>
  <c r="CG100" i="46"/>
  <c r="CJ100" i="46" s="1"/>
  <c r="BT7" i="46"/>
  <c r="BT8" i="46"/>
  <c r="BT9" i="46"/>
  <c r="BT10" i="46"/>
  <c r="BT11" i="46"/>
  <c r="BT13" i="46"/>
  <c r="BT14" i="46"/>
  <c r="BT15" i="46"/>
  <c r="BT16" i="46"/>
  <c r="BT17" i="46"/>
  <c r="BT18" i="46"/>
  <c r="BT19" i="46"/>
  <c r="BT20" i="46"/>
  <c r="BT21" i="46"/>
  <c r="BT22" i="46"/>
  <c r="BT23" i="46"/>
  <c r="BT24" i="46"/>
  <c r="BT25" i="46"/>
  <c r="BT26" i="46"/>
  <c r="BT27" i="46"/>
  <c r="BT28" i="46"/>
  <c r="BT29" i="46"/>
  <c r="BT30" i="46"/>
  <c r="BT32" i="46"/>
  <c r="BT33" i="46"/>
  <c r="BT35" i="46"/>
  <c r="BT36" i="46"/>
  <c r="BT37" i="46"/>
  <c r="BT38" i="46"/>
  <c r="BT39" i="46"/>
  <c r="BT40" i="46"/>
  <c r="BT41" i="46"/>
  <c r="BT42" i="46"/>
  <c r="BT43" i="46"/>
  <c r="BT44" i="46"/>
  <c r="BT45" i="46"/>
  <c r="BT46" i="46"/>
  <c r="BT47" i="46"/>
  <c r="BT48" i="46"/>
  <c r="BT49" i="46"/>
  <c r="BT50" i="46"/>
  <c r="BT51" i="46"/>
  <c r="BT52" i="46"/>
  <c r="BT53" i="46"/>
  <c r="BT54" i="46"/>
  <c r="BT55" i="46"/>
  <c r="BT56" i="46"/>
  <c r="BT57" i="46"/>
  <c r="BT58" i="46"/>
  <c r="BT60" i="46"/>
  <c r="BT61" i="46"/>
  <c r="BT62" i="46"/>
  <c r="BT63" i="46"/>
  <c r="BT64" i="46"/>
  <c r="BT65" i="46"/>
  <c r="BT66" i="46"/>
  <c r="BT67" i="46"/>
  <c r="BT68" i="46"/>
  <c r="BT69" i="46"/>
  <c r="BT70" i="46"/>
  <c r="BT71" i="46"/>
  <c r="BT72" i="46"/>
  <c r="BT73" i="46"/>
  <c r="BT74" i="46"/>
  <c r="BT75" i="46"/>
  <c r="BT76" i="46"/>
  <c r="BT77" i="46"/>
  <c r="BT78" i="46"/>
  <c r="BT79" i="46"/>
  <c r="BT80" i="46"/>
  <c r="BT81" i="46"/>
  <c r="BT82" i="46"/>
  <c r="BT83" i="46"/>
  <c r="BT84" i="46"/>
  <c r="BT85" i="46"/>
  <c r="BT86" i="46"/>
  <c r="BT87" i="46"/>
  <c r="BT88" i="46"/>
  <c r="BT89" i="46"/>
  <c r="BT91" i="46"/>
  <c r="BT92" i="46"/>
  <c r="BT93" i="46"/>
  <c r="BT94" i="46"/>
  <c r="BT95" i="46"/>
  <c r="BT97" i="46"/>
  <c r="BT98" i="46"/>
  <c r="BT99" i="46"/>
  <c r="BT100" i="46"/>
  <c r="CL4" i="46"/>
  <c r="BX4" i="46"/>
  <c r="AY110" i="46" l="1"/>
  <c r="AV49" i="46"/>
  <c r="BH103" i="46"/>
  <c r="AM110" i="46"/>
  <c r="CO115" i="46"/>
  <c r="AX103" i="46"/>
  <c r="AY103" i="46" s="1"/>
  <c r="AV38" i="46"/>
  <c r="BH38" i="46" s="1"/>
  <c r="AV100" i="46"/>
  <c r="CK100" i="46" s="1"/>
  <c r="AV94" i="46"/>
  <c r="AV77" i="46"/>
  <c r="BH77" i="46" s="1"/>
  <c r="CK103" i="46"/>
  <c r="AV69" i="46"/>
  <c r="BW69" i="46" s="1"/>
  <c r="V5" i="46"/>
  <c r="W5" i="46" s="1"/>
  <c r="AA117" i="46"/>
  <c r="AC112" i="46" s="1"/>
  <c r="BR110" i="46"/>
  <c r="BS110" i="46"/>
  <c r="BR115" i="46"/>
  <c r="BS115" i="46"/>
  <c r="BR106" i="46"/>
  <c r="BS106" i="46"/>
  <c r="BR104" i="46"/>
  <c r="BS104" i="46"/>
  <c r="AM116" i="46"/>
  <c r="BS4" i="46"/>
  <c r="BE4" i="46"/>
  <c r="BR4" i="46"/>
  <c r="BD4" i="46"/>
  <c r="AH60" i="46"/>
  <c r="AI60" i="46" s="1"/>
  <c r="BR105" i="46"/>
  <c r="BS105" i="46"/>
  <c r="BR117" i="46"/>
  <c r="BS117" i="46"/>
  <c r="BW105" i="46"/>
  <c r="CK105" i="46"/>
  <c r="BH105" i="46"/>
  <c r="AV87" i="46"/>
  <c r="BH87" i="46" s="1"/>
  <c r="AV57" i="46"/>
  <c r="BH57" i="46" s="1"/>
  <c r="AV27" i="46"/>
  <c r="CK27" i="46" s="1"/>
  <c r="V87" i="46"/>
  <c r="W87" i="46" s="1"/>
  <c r="AH61" i="46"/>
  <c r="AI61" i="46" s="1"/>
  <c r="AH69" i="46"/>
  <c r="AI69" i="46" s="1"/>
  <c r="AH77" i="46"/>
  <c r="AI77" i="46" s="1"/>
  <c r="AH85" i="46"/>
  <c r="AI85" i="46" s="1"/>
  <c r="AH89" i="46"/>
  <c r="AI89" i="46" s="1"/>
  <c r="AH94" i="46"/>
  <c r="AI94" i="46" s="1"/>
  <c r="AH99" i="46"/>
  <c r="AI99" i="46" s="1"/>
  <c r="BR116" i="46"/>
  <c r="BS116" i="46"/>
  <c r="Z106" i="46"/>
  <c r="AA106" i="46" s="1"/>
  <c r="AA118" i="46"/>
  <c r="BR113" i="46"/>
  <c r="BS113" i="46"/>
  <c r="AV83" i="46"/>
  <c r="CK83" i="46" s="1"/>
  <c r="BD102" i="46"/>
  <c r="BE102" i="46"/>
  <c r="BR102" i="46"/>
  <c r="BS102" i="46"/>
  <c r="AU113" i="46"/>
  <c r="AM105" i="46"/>
  <c r="BR112" i="46"/>
  <c r="BD112" i="46"/>
  <c r="BE112" i="46"/>
  <c r="BS112" i="46"/>
  <c r="AV98" i="46"/>
  <c r="BW98" i="46" s="1"/>
  <c r="AV97" i="46"/>
  <c r="AV70" i="46"/>
  <c r="BH70" i="46" s="1"/>
  <c r="BL70" i="46" s="1"/>
  <c r="AV19" i="46"/>
  <c r="AV95" i="46"/>
  <c r="BH95" i="46" s="1"/>
  <c r="BL95" i="46" s="1"/>
  <c r="AV82" i="46"/>
  <c r="BW82" i="46" s="1"/>
  <c r="AV41" i="46"/>
  <c r="BW41" i="46" s="1"/>
  <c r="AV15" i="46"/>
  <c r="BH15" i="46" s="1"/>
  <c r="AH63" i="46"/>
  <c r="AI63" i="46" s="1"/>
  <c r="AH71" i="46"/>
  <c r="AI71" i="46" s="1"/>
  <c r="AH97" i="46"/>
  <c r="AI97" i="46" s="1"/>
  <c r="BR109" i="46"/>
  <c r="BS109" i="46"/>
  <c r="BR118" i="46"/>
  <c r="BS118" i="46"/>
  <c r="BR103" i="46"/>
  <c r="BS103" i="46"/>
  <c r="CA110" i="46"/>
  <c r="BD113" i="46"/>
  <c r="BE113" i="46"/>
  <c r="BE106" i="46"/>
  <c r="BD106" i="46"/>
  <c r="CH106" i="46" s="1"/>
  <c r="BE110" i="46"/>
  <c r="BD110" i="46"/>
  <c r="BD104" i="46"/>
  <c r="BE104" i="46"/>
  <c r="BD105" i="46"/>
  <c r="BE105" i="46"/>
  <c r="BD109" i="46"/>
  <c r="BE109" i="46"/>
  <c r="BE118" i="46"/>
  <c r="BD118" i="46"/>
  <c r="BE103" i="46"/>
  <c r="BU103" i="46" s="1"/>
  <c r="BV103" i="46" s="1"/>
  <c r="BD103" i="46"/>
  <c r="BE116" i="46"/>
  <c r="BD116" i="46"/>
  <c r="BE115" i="46"/>
  <c r="BD115" i="46"/>
  <c r="BD117" i="46"/>
  <c r="BE117" i="46"/>
  <c r="CO110" i="46"/>
  <c r="CO117" i="46"/>
  <c r="AM102" i="46"/>
  <c r="AM113" i="46"/>
  <c r="BW107" i="46"/>
  <c r="BH107" i="46"/>
  <c r="AX107" i="46"/>
  <c r="AY107" i="46" s="1"/>
  <c r="CK107" i="46"/>
  <c r="AU107" i="46"/>
  <c r="BU111" i="46"/>
  <c r="CH111" i="46"/>
  <c r="BF111" i="46"/>
  <c r="BU114" i="46"/>
  <c r="CA114" i="46" s="1"/>
  <c r="BF114" i="46"/>
  <c r="CH114" i="46"/>
  <c r="CO114" i="46" s="1"/>
  <c r="BW118" i="46"/>
  <c r="CA118" i="46" s="1"/>
  <c r="BH118" i="46"/>
  <c r="BL118" i="46" s="1"/>
  <c r="AX118" i="46"/>
  <c r="AY118" i="46" s="1"/>
  <c r="BA112" i="46" s="1"/>
  <c r="CK118" i="46"/>
  <c r="CO118" i="46" s="1"/>
  <c r="Z103" i="46"/>
  <c r="AA103" i="46" s="1"/>
  <c r="AA110" i="46"/>
  <c r="BF107" i="46"/>
  <c r="CH107" i="46"/>
  <c r="BU107" i="46"/>
  <c r="CA117" i="46"/>
  <c r="AL109" i="46"/>
  <c r="AM109" i="46" s="1"/>
  <c r="AX109" i="46"/>
  <c r="AY109" i="46" s="1"/>
  <c r="BH109" i="46"/>
  <c r="BL109" i="46" s="1"/>
  <c r="CK109" i="46"/>
  <c r="CO109" i="46" s="1"/>
  <c r="BW109" i="46"/>
  <c r="CA109" i="46" s="1"/>
  <c r="AL118" i="46"/>
  <c r="AM118" i="46" s="1"/>
  <c r="BW102" i="46"/>
  <c r="CK102" i="46"/>
  <c r="AX102" i="46"/>
  <c r="AY102" i="46" s="1"/>
  <c r="BH102" i="46"/>
  <c r="BU108" i="46"/>
  <c r="BF108" i="46"/>
  <c r="CH108" i="46"/>
  <c r="BF113" i="46"/>
  <c r="AX106" i="46"/>
  <c r="AY106" i="46" s="1"/>
  <c r="BH106" i="46"/>
  <c r="BL106" i="46" s="1"/>
  <c r="CK106" i="46"/>
  <c r="CO106" i="46" s="1"/>
  <c r="BW106" i="46"/>
  <c r="CA106" i="46" s="1"/>
  <c r="Z109" i="46"/>
  <c r="AA109" i="46" s="1"/>
  <c r="AV40" i="46"/>
  <c r="BW40" i="46" s="1"/>
  <c r="AL4" i="46"/>
  <c r="V35" i="46"/>
  <c r="W35" i="46" s="1"/>
  <c r="V43" i="46"/>
  <c r="W43" i="46" s="1"/>
  <c r="V60" i="46"/>
  <c r="W60" i="46" s="1"/>
  <c r="V68" i="46"/>
  <c r="W68" i="46" s="1"/>
  <c r="V81" i="46"/>
  <c r="W81" i="46" s="1"/>
  <c r="V84" i="46"/>
  <c r="W84" i="46" s="1"/>
  <c r="AV7" i="46"/>
  <c r="BH7" i="46" s="1"/>
  <c r="AV92" i="46"/>
  <c r="BW92" i="46" s="1"/>
  <c r="AV67" i="46"/>
  <c r="CK67" i="46" s="1"/>
  <c r="AV50" i="46"/>
  <c r="BH50" i="46" s="1"/>
  <c r="BL50" i="46" s="1"/>
  <c r="V32" i="46"/>
  <c r="W32" i="46" s="1"/>
  <c r="AH22" i="46"/>
  <c r="AI22" i="46" s="1"/>
  <c r="AH26" i="46"/>
  <c r="AI26" i="46" s="1"/>
  <c r="AH30" i="46"/>
  <c r="AI30" i="46" s="1"/>
  <c r="AH36" i="46"/>
  <c r="AI36" i="46" s="1"/>
  <c r="AH40" i="46"/>
  <c r="AI40" i="46" s="1"/>
  <c r="AH52" i="46"/>
  <c r="AI52" i="46" s="1"/>
  <c r="AH93" i="46"/>
  <c r="AI93" i="46" s="1"/>
  <c r="AJ52" i="46"/>
  <c r="AV48" i="46"/>
  <c r="AV30" i="46"/>
  <c r="CK30" i="46" s="1"/>
  <c r="AV11" i="46"/>
  <c r="V18" i="46"/>
  <c r="W18" i="46" s="1"/>
  <c r="AV75" i="46"/>
  <c r="BH75" i="46" s="1"/>
  <c r="AV43" i="46"/>
  <c r="CK43" i="46" s="1"/>
  <c r="AV28" i="46"/>
  <c r="BW28" i="46" s="1"/>
  <c r="V72" i="46"/>
  <c r="W72" i="46" s="1"/>
  <c r="AH24" i="46"/>
  <c r="AI24" i="46" s="1"/>
  <c r="AH28" i="46"/>
  <c r="AI28" i="46" s="1"/>
  <c r="AH33" i="46"/>
  <c r="AI33" i="46" s="1"/>
  <c r="AH38" i="46"/>
  <c r="AI38" i="46" s="1"/>
  <c r="AH42" i="46"/>
  <c r="AI42" i="46" s="1"/>
  <c r="AH66" i="46"/>
  <c r="AI66" i="46" s="1"/>
  <c r="AH70" i="46"/>
  <c r="AI70" i="46" s="1"/>
  <c r="AH74" i="46"/>
  <c r="AI74" i="46" s="1"/>
  <c r="AH78" i="46"/>
  <c r="AI78" i="46" s="1"/>
  <c r="AH82" i="46"/>
  <c r="AI82" i="46" s="1"/>
  <c r="AV58" i="46"/>
  <c r="BW58" i="46" s="1"/>
  <c r="AV42" i="46"/>
  <c r="BH42" i="46" s="1"/>
  <c r="AV8" i="46"/>
  <c r="BH8" i="46" s="1"/>
  <c r="V62" i="46"/>
  <c r="W62" i="46" s="1"/>
  <c r="V78" i="46"/>
  <c r="W78" i="46" s="1"/>
  <c r="AH54" i="46"/>
  <c r="AI54" i="46" s="1"/>
  <c r="AH58" i="46"/>
  <c r="AI58" i="46" s="1"/>
  <c r="AV29" i="46"/>
  <c r="AV18" i="46"/>
  <c r="BW18" i="46" s="1"/>
  <c r="V10" i="46"/>
  <c r="W10" i="46" s="1"/>
  <c r="V22" i="46"/>
  <c r="W22" i="46" s="1"/>
  <c r="V40" i="46"/>
  <c r="W40" i="46" s="1"/>
  <c r="V56" i="46"/>
  <c r="W56" i="46" s="1"/>
  <c r="V73" i="46"/>
  <c r="W73" i="46" s="1"/>
  <c r="V92" i="46"/>
  <c r="AH53" i="46"/>
  <c r="AI53" i="46" s="1"/>
  <c r="AH57" i="46"/>
  <c r="AI57" i="46" s="1"/>
  <c r="AH65" i="46"/>
  <c r="AI65" i="46" s="1"/>
  <c r="AH73" i="46"/>
  <c r="AI73" i="46" s="1"/>
  <c r="AH81" i="46"/>
  <c r="AI81" i="46" s="1"/>
  <c r="AV39" i="46"/>
  <c r="CK39" i="46" s="1"/>
  <c r="AH4" i="46"/>
  <c r="AI4" i="46" s="1"/>
  <c r="V20" i="46"/>
  <c r="W20" i="46" s="1"/>
  <c r="V28" i="46"/>
  <c r="W28" i="46" s="1"/>
  <c r="V38" i="46"/>
  <c r="W38" i="46" s="1"/>
  <c r="V46" i="46"/>
  <c r="W46" i="46" s="1"/>
  <c r="V63" i="46"/>
  <c r="W63" i="46" s="1"/>
  <c r="V76" i="46"/>
  <c r="W76" i="46" s="1"/>
  <c r="V99" i="46"/>
  <c r="W99" i="46" s="1"/>
  <c r="AH8" i="46"/>
  <c r="AI8" i="46" s="1"/>
  <c r="AV13" i="46"/>
  <c r="BH13" i="46" s="1"/>
  <c r="BL13" i="46" s="1"/>
  <c r="AV72" i="46"/>
  <c r="CK72" i="46" s="1"/>
  <c r="AV45" i="46"/>
  <c r="AV36" i="46"/>
  <c r="BH36" i="46" s="1"/>
  <c r="AV25" i="46"/>
  <c r="BH25" i="46" s="1"/>
  <c r="V36" i="46"/>
  <c r="W36" i="46" s="1"/>
  <c r="V44" i="46"/>
  <c r="W44" i="46" s="1"/>
  <c r="V52" i="46"/>
  <c r="W52" i="46" s="1"/>
  <c r="V61" i="46"/>
  <c r="W61" i="46" s="1"/>
  <c r="V82" i="46"/>
  <c r="W82" i="46" s="1"/>
  <c r="AH43" i="46"/>
  <c r="AI43" i="46" s="1"/>
  <c r="AH55" i="46"/>
  <c r="AI55" i="46" s="1"/>
  <c r="AH79" i="46"/>
  <c r="AI79" i="46" s="1"/>
  <c r="AH91" i="46"/>
  <c r="AI91" i="46" s="1"/>
  <c r="AV35" i="46"/>
  <c r="BH35" i="46" s="1"/>
  <c r="AV10" i="46"/>
  <c r="BH10" i="46" s="1"/>
  <c r="BL10" i="46" s="1"/>
  <c r="AH5" i="46"/>
  <c r="AI5" i="46" s="1"/>
  <c r="V21" i="46"/>
  <c r="W21" i="46" s="1"/>
  <c r="V39" i="46"/>
  <c r="W39" i="46" s="1"/>
  <c r="V77" i="46"/>
  <c r="W77" i="46" s="1"/>
  <c r="V80" i="46"/>
  <c r="W80" i="46" s="1"/>
  <c r="AH64" i="46"/>
  <c r="AI64" i="46" s="1"/>
  <c r="AH68" i="46"/>
  <c r="AI68" i="46" s="1"/>
  <c r="AH72" i="46"/>
  <c r="AI72" i="46" s="1"/>
  <c r="AH76" i="46"/>
  <c r="AI76" i="46" s="1"/>
  <c r="AH83" i="46"/>
  <c r="AI83" i="46" s="1"/>
  <c r="AH100" i="46"/>
  <c r="AI100" i="46" s="1"/>
  <c r="AV91" i="46"/>
  <c r="BW91" i="46" s="1"/>
  <c r="AV80" i="46"/>
  <c r="BH80" i="46" s="1"/>
  <c r="AV21" i="46"/>
  <c r="CK21" i="46" s="1"/>
  <c r="V24" i="46"/>
  <c r="W24" i="46" s="1"/>
  <c r="V42" i="46"/>
  <c r="W42" i="46" s="1"/>
  <c r="V58" i="46"/>
  <c r="W58" i="46" s="1"/>
  <c r="V67" i="46"/>
  <c r="W67" i="46" s="1"/>
  <c r="V75" i="46"/>
  <c r="W75" i="46" s="1"/>
  <c r="V85" i="46"/>
  <c r="W85" i="46" s="1"/>
  <c r="AH10" i="46"/>
  <c r="AI10" i="46" s="1"/>
  <c r="AH80" i="46"/>
  <c r="AI80" i="46" s="1"/>
  <c r="AV66" i="46"/>
  <c r="CK66" i="46" s="1"/>
  <c r="V26" i="46"/>
  <c r="W26" i="46" s="1"/>
  <c r="AH16" i="46"/>
  <c r="AI16" i="46" s="1"/>
  <c r="AH18" i="46"/>
  <c r="AI18" i="46" s="1"/>
  <c r="AH23" i="46"/>
  <c r="AI23" i="46" s="1"/>
  <c r="AH41" i="46"/>
  <c r="AI41" i="46" s="1"/>
  <c r="AH46" i="46"/>
  <c r="AI46" i="46" s="1"/>
  <c r="AH48" i="46"/>
  <c r="AI48" i="46" s="1"/>
  <c r="AH67" i="46"/>
  <c r="AI67" i="46" s="1"/>
  <c r="AH86" i="46"/>
  <c r="AI86" i="46" s="1"/>
  <c r="AV55" i="46"/>
  <c r="V33" i="46"/>
  <c r="W33" i="46" s="1"/>
  <c r="AV64" i="46"/>
  <c r="CK64" i="46" s="1"/>
  <c r="V15" i="46"/>
  <c r="W15" i="46" s="1"/>
  <c r="V17" i="46"/>
  <c r="W17" i="46" s="1"/>
  <c r="V65" i="46"/>
  <c r="W65" i="46" s="1"/>
  <c r="AH11" i="46"/>
  <c r="AI11" i="46" s="1"/>
  <c r="AH14" i="46"/>
  <c r="AI14" i="46" s="1"/>
  <c r="AH37" i="46"/>
  <c r="AI37" i="46" s="1"/>
  <c r="AH92" i="46"/>
  <c r="AI92" i="46" s="1"/>
  <c r="AV53" i="46"/>
  <c r="BH53" i="46" s="1"/>
  <c r="V13" i="46"/>
  <c r="W13" i="46" s="1"/>
  <c r="V29" i="46"/>
  <c r="W29" i="46" s="1"/>
  <c r="V86" i="46"/>
  <c r="W86" i="46" s="1"/>
  <c r="AH44" i="46"/>
  <c r="AI44" i="46" s="1"/>
  <c r="AH49" i="46"/>
  <c r="AI49" i="46" s="1"/>
  <c r="AH87" i="46"/>
  <c r="AI87" i="46" s="1"/>
  <c r="AH7" i="46"/>
  <c r="AI7" i="46" s="1"/>
  <c r="AH9" i="46"/>
  <c r="AI9" i="46" s="1"/>
  <c r="AH32" i="46"/>
  <c r="AI32" i="46" s="1"/>
  <c r="AH56" i="46"/>
  <c r="AI56" i="46" s="1"/>
  <c r="AV60" i="46"/>
  <c r="BW60" i="46" s="1"/>
  <c r="AV51" i="46"/>
  <c r="CK51" i="46" s="1"/>
  <c r="V49" i="46"/>
  <c r="W49" i="46" s="1"/>
  <c r="AH45" i="46"/>
  <c r="AI45" i="46" s="1"/>
  <c r="AV88" i="46"/>
  <c r="BH88" i="46" s="1"/>
  <c r="BL88" i="46" s="1"/>
  <c r="AV4" i="46"/>
  <c r="V7" i="46"/>
  <c r="W7" i="46" s="1"/>
  <c r="V9" i="46"/>
  <c r="W9" i="46" s="1"/>
  <c r="V14" i="46"/>
  <c r="W14" i="46" s="1"/>
  <c r="V16" i="46"/>
  <c r="W16" i="46" s="1"/>
  <c r="V51" i="46"/>
  <c r="W51" i="46" s="1"/>
  <c r="V53" i="46"/>
  <c r="W53" i="46" s="1"/>
  <c r="V64" i="46"/>
  <c r="W64" i="46" s="1"/>
  <c r="V74" i="46"/>
  <c r="W74" i="46" s="1"/>
  <c r="V91" i="46"/>
  <c r="W91" i="46" s="1"/>
  <c r="V93" i="46"/>
  <c r="W93" i="46" s="1"/>
  <c r="V95" i="46"/>
  <c r="W95" i="46" s="1"/>
  <c r="V98" i="46"/>
  <c r="W98" i="46" s="1"/>
  <c r="V100" i="46"/>
  <c r="W100" i="46" s="1"/>
  <c r="AH20" i="46"/>
  <c r="AI20" i="46" s="1"/>
  <c r="AH27" i="46"/>
  <c r="AI27" i="46" s="1"/>
  <c r="AH50" i="46"/>
  <c r="AI50" i="46" s="1"/>
  <c r="AH62" i="46"/>
  <c r="AI62" i="46" s="1"/>
  <c r="AH75" i="46"/>
  <c r="AI75" i="46" s="1"/>
  <c r="AH95" i="46"/>
  <c r="AI95" i="46" s="1"/>
  <c r="AV22" i="46"/>
  <c r="BH22" i="46" s="1"/>
  <c r="V4" i="46"/>
  <c r="V37" i="46"/>
  <c r="W37" i="46" s="1"/>
  <c r="AJ99" i="46"/>
  <c r="AV74" i="46"/>
  <c r="BH74" i="46" s="1"/>
  <c r="V11" i="46"/>
  <c r="W11" i="46" s="1"/>
  <c r="V30" i="46"/>
  <c r="W30" i="46" s="1"/>
  <c r="V41" i="46"/>
  <c r="W41" i="46" s="1"/>
  <c r="AJ17" i="46"/>
  <c r="AJ47" i="46"/>
  <c r="AJ76" i="46"/>
  <c r="AJ44" i="46"/>
  <c r="AV5" i="46"/>
  <c r="BH5" i="46" s="1"/>
  <c r="BL5" i="46" s="1"/>
  <c r="AV20" i="46"/>
  <c r="CK20" i="46" s="1"/>
  <c r="V25" i="46"/>
  <c r="W25" i="46" s="1"/>
  <c r="V45" i="46"/>
  <c r="W45" i="46" s="1"/>
  <c r="V47" i="46"/>
  <c r="W47" i="46" s="1"/>
  <c r="V70" i="46"/>
  <c r="W70" i="46" s="1"/>
  <c r="AV46" i="46"/>
  <c r="CK46" i="46" s="1"/>
  <c r="V79" i="46"/>
  <c r="W79" i="46" s="1"/>
  <c r="AJ16" i="46"/>
  <c r="AJ24" i="46"/>
  <c r="AJ54" i="46"/>
  <c r="AJ63" i="46"/>
  <c r="AV62" i="46"/>
  <c r="BW62" i="46" s="1"/>
  <c r="AV44" i="46"/>
  <c r="BH44" i="46" s="1"/>
  <c r="V55" i="46"/>
  <c r="W55" i="46" s="1"/>
  <c r="V57" i="46"/>
  <c r="W57" i="46" s="1"/>
  <c r="V94" i="46"/>
  <c r="W94" i="46" s="1"/>
  <c r="V97" i="46"/>
  <c r="W97" i="46" s="1"/>
  <c r="V48" i="46"/>
  <c r="W48" i="46" s="1"/>
  <c r="V71" i="46"/>
  <c r="W71" i="46" s="1"/>
  <c r="V83" i="46"/>
  <c r="W83" i="46" s="1"/>
  <c r="W4" i="46"/>
  <c r="V19" i="46"/>
  <c r="V27" i="46"/>
  <c r="V50" i="46"/>
  <c r="W92" i="46"/>
  <c r="AV84" i="46"/>
  <c r="BW84" i="46" s="1"/>
  <c r="AV76" i="46"/>
  <c r="BH76" i="46" s="1"/>
  <c r="AV68" i="46"/>
  <c r="BH68" i="46" s="1"/>
  <c r="AV33" i="46"/>
  <c r="BW33" i="46" s="1"/>
  <c r="V8" i="46"/>
  <c r="V54" i="46"/>
  <c r="V23" i="46"/>
  <c r="CK74" i="46"/>
  <c r="CK81" i="46"/>
  <c r="AT77" i="46"/>
  <c r="BH14" i="46"/>
  <c r="CK16" i="46"/>
  <c r="CK71" i="46"/>
  <c r="AT88" i="46"/>
  <c r="AU88" i="46" s="1"/>
  <c r="AT99" i="46"/>
  <c r="AU99" i="46" s="1"/>
  <c r="AT86" i="46"/>
  <c r="AU86" i="46" s="1"/>
  <c r="BH17" i="46"/>
  <c r="CK17" i="46"/>
  <c r="BH4" i="46"/>
  <c r="CK58" i="46"/>
  <c r="CK88" i="46"/>
  <c r="BH55" i="46"/>
  <c r="BH47" i="46"/>
  <c r="BH29" i="46"/>
  <c r="CK84" i="46"/>
  <c r="BH92" i="46"/>
  <c r="BH85" i="46"/>
  <c r="CK52" i="46"/>
  <c r="BH52" i="46"/>
  <c r="BH26" i="46"/>
  <c r="CK26" i="46"/>
  <c r="BH16" i="46"/>
  <c r="CK18" i="46"/>
  <c r="BH18" i="46"/>
  <c r="BH9" i="46"/>
  <c r="BH43" i="46"/>
  <c r="BL43" i="46" s="1"/>
  <c r="CK24" i="46"/>
  <c r="BH24" i="46"/>
  <c r="BH58" i="46"/>
  <c r="BH69" i="46"/>
  <c r="BL69" i="46" s="1"/>
  <c r="BH65" i="46"/>
  <c r="BH66" i="46"/>
  <c r="BH49" i="46"/>
  <c r="BH97" i="46"/>
  <c r="BL97" i="46" s="1"/>
  <c r="CK87" i="46"/>
  <c r="CK79" i="46"/>
  <c r="BH79" i="46"/>
  <c r="BH71" i="46"/>
  <c r="BH63" i="46"/>
  <c r="CK63" i="46"/>
  <c r="CK54" i="46"/>
  <c r="BH54" i="46"/>
  <c r="CK38" i="46"/>
  <c r="BH23" i="46"/>
  <c r="BH48" i="46"/>
  <c r="BH56" i="46"/>
  <c r="BH94" i="46"/>
  <c r="BH61" i="46"/>
  <c r="CK61" i="46"/>
  <c r="CK50" i="46"/>
  <c r="CK94" i="46"/>
  <c r="BH99" i="46"/>
  <c r="BH11" i="46"/>
  <c r="BL11" i="46" s="1"/>
  <c r="CK35" i="46"/>
  <c r="BH89" i="46"/>
  <c r="BH81" i="46"/>
  <c r="BL81" i="46" s="1"/>
  <c r="CK73" i="46"/>
  <c r="BH73" i="46"/>
  <c r="BH30" i="46"/>
  <c r="BH67" i="46"/>
  <c r="BH32" i="46"/>
  <c r="BH86" i="46"/>
  <c r="BH78" i="46"/>
  <c r="BL78" i="46" s="1"/>
  <c r="BH45" i="46"/>
  <c r="BH37" i="46"/>
  <c r="BL37" i="46" s="1"/>
  <c r="BH93" i="46"/>
  <c r="CK93" i="46"/>
  <c r="BH19" i="46"/>
  <c r="AT79" i="46"/>
  <c r="AU79" i="46" s="1"/>
  <c r="AT82" i="46"/>
  <c r="AU82" i="46" s="1"/>
  <c r="AT76" i="46"/>
  <c r="AU76" i="46" s="1"/>
  <c r="AT100" i="46"/>
  <c r="AU100" i="46" s="1"/>
  <c r="AT80" i="46"/>
  <c r="AU80" i="46" s="1"/>
  <c r="AT91" i="46"/>
  <c r="AU91" i="46" s="1"/>
  <c r="AT25" i="46"/>
  <c r="AU25" i="46" s="1"/>
  <c r="AT29" i="46"/>
  <c r="AU29" i="46" s="1"/>
  <c r="AT32" i="46"/>
  <c r="AU32" i="46" s="1"/>
  <c r="AT7" i="46"/>
  <c r="AU7" i="46" s="1"/>
  <c r="AT9" i="46"/>
  <c r="AU9" i="46" s="1"/>
  <c r="AT14" i="46"/>
  <c r="AU14" i="46" s="1"/>
  <c r="AT26" i="46"/>
  <c r="AU26" i="46" s="1"/>
  <c r="AT28" i="46"/>
  <c r="AU28" i="46" s="1"/>
  <c r="AT30" i="46"/>
  <c r="AU30" i="46" s="1"/>
  <c r="AT50" i="46"/>
  <c r="AU50" i="46" s="1"/>
  <c r="AT54" i="46"/>
  <c r="AU54" i="46" s="1"/>
  <c r="AT75" i="46"/>
  <c r="AU75" i="46" s="1"/>
  <c r="AT36" i="46"/>
  <c r="AU36" i="46" s="1"/>
  <c r="AT38" i="46"/>
  <c r="AU38" i="46" s="1"/>
  <c r="AT40" i="46"/>
  <c r="AU40" i="46" s="1"/>
  <c r="AT44" i="46"/>
  <c r="AU44" i="46" s="1"/>
  <c r="AT48" i="46"/>
  <c r="AU48" i="46" s="1"/>
  <c r="AT61" i="46"/>
  <c r="AU61" i="46" s="1"/>
  <c r="AT97" i="46"/>
  <c r="AU97" i="46" s="1"/>
  <c r="AT81" i="46"/>
  <c r="AU81" i="46" s="1"/>
  <c r="AT89" i="46"/>
  <c r="AU89" i="46" s="1"/>
  <c r="AT92" i="46"/>
  <c r="AU92" i="46" s="1"/>
  <c r="AT53" i="46"/>
  <c r="AU53" i="46" s="1"/>
  <c r="AT55" i="46"/>
  <c r="AU55" i="46" s="1"/>
  <c r="AT64" i="46"/>
  <c r="AU64" i="46" s="1"/>
  <c r="AT68" i="46"/>
  <c r="AU68" i="46" s="1"/>
  <c r="AT95" i="46"/>
  <c r="AU95" i="46" s="1"/>
  <c r="AT84" i="46"/>
  <c r="AU84" i="46" s="1"/>
  <c r="AT18" i="46"/>
  <c r="AU18" i="46" s="1"/>
  <c r="AT20" i="46"/>
  <c r="AU20" i="46" s="1"/>
  <c r="AT24" i="46"/>
  <c r="AU24" i="46" s="1"/>
  <c r="AT60" i="46"/>
  <c r="AU60" i="46" s="1"/>
  <c r="AT71" i="46"/>
  <c r="AU71" i="46" s="1"/>
  <c r="AT73" i="46"/>
  <c r="AT5" i="46"/>
  <c r="AU5" i="46" s="1"/>
  <c r="AT13" i="46"/>
  <c r="AU13" i="46" s="1"/>
  <c r="AT56" i="46"/>
  <c r="AU56" i="46" s="1"/>
  <c r="AT17" i="46"/>
  <c r="AU17" i="46" s="1"/>
  <c r="AT21" i="46"/>
  <c r="AU21" i="46" s="1"/>
  <c r="AT23" i="46"/>
  <c r="AU23" i="46" s="1"/>
  <c r="AT72" i="46"/>
  <c r="AU72" i="46" s="1"/>
  <c r="AT74" i="46"/>
  <c r="AU74" i="46" s="1"/>
  <c r="AT85" i="46"/>
  <c r="AU85" i="46" s="1"/>
  <c r="AT94" i="46"/>
  <c r="AU94" i="46" s="1"/>
  <c r="AT39" i="46"/>
  <c r="AU39" i="46" s="1"/>
  <c r="AT47" i="46"/>
  <c r="AU47" i="46" s="1"/>
  <c r="AT63" i="46"/>
  <c r="AU63" i="46" s="1"/>
  <c r="AT65" i="46"/>
  <c r="AU65" i="46" s="1"/>
  <c r="AT67" i="46"/>
  <c r="AU67" i="46" s="1"/>
  <c r="AT78" i="46"/>
  <c r="AU78" i="46" s="1"/>
  <c r="AT58" i="46"/>
  <c r="AU58" i="46" s="1"/>
  <c r="AT4" i="46"/>
  <c r="AT42" i="46"/>
  <c r="AT11" i="46"/>
  <c r="AU11" i="46" s="1"/>
  <c r="AT16" i="46"/>
  <c r="AU16" i="46" s="1"/>
  <c r="AT37" i="46"/>
  <c r="AU37" i="46" s="1"/>
  <c r="AT46" i="46"/>
  <c r="AT52" i="46"/>
  <c r="AT69" i="46"/>
  <c r="AU69" i="46" s="1"/>
  <c r="AT87" i="46"/>
  <c r="AT22" i="46"/>
  <c r="AT41" i="46"/>
  <c r="AU41" i="46" s="1"/>
  <c r="AT43" i="46"/>
  <c r="AU43" i="46" s="1"/>
  <c r="AT15" i="46"/>
  <c r="AU15" i="46" s="1"/>
  <c r="AT51" i="46"/>
  <c r="AU51" i="46" s="1"/>
  <c r="AT62" i="46"/>
  <c r="AU62" i="46" s="1"/>
  <c r="AT83" i="46"/>
  <c r="AU83" i="46" s="1"/>
  <c r="AT8" i="46"/>
  <c r="AT19" i="46"/>
  <c r="AT27" i="46"/>
  <c r="AT45" i="46"/>
  <c r="CK92" i="46"/>
  <c r="AT49" i="46"/>
  <c r="AT66" i="46"/>
  <c r="AU77" i="46"/>
  <c r="AU35" i="46"/>
  <c r="CK14" i="46"/>
  <c r="CK80" i="46"/>
  <c r="AT10" i="46"/>
  <c r="AT33" i="46"/>
  <c r="AT57" i="46"/>
  <c r="AT70" i="46"/>
  <c r="AU98" i="46"/>
  <c r="CK11" i="46"/>
  <c r="BW11" i="46"/>
  <c r="BW100" i="46"/>
  <c r="BW86" i="46"/>
  <c r="BW78" i="46"/>
  <c r="BW70" i="46"/>
  <c r="BW53" i="46"/>
  <c r="BW49" i="46"/>
  <c r="BW45" i="46"/>
  <c r="BW37" i="46"/>
  <c r="BW32" i="46"/>
  <c r="BW23" i="46"/>
  <c r="BW19" i="46"/>
  <c r="CK91" i="46"/>
  <c r="CK86" i="46"/>
  <c r="CK78" i="46"/>
  <c r="CK70" i="46"/>
  <c r="CK49" i="46"/>
  <c r="CK45" i="46"/>
  <c r="CK37" i="46"/>
  <c r="CK32" i="46"/>
  <c r="CK23" i="46"/>
  <c r="CK19" i="46"/>
  <c r="BW99" i="46"/>
  <c r="BW94" i="46"/>
  <c r="BW89" i="46"/>
  <c r="BW85" i="46"/>
  <c r="BW81" i="46"/>
  <c r="BW77" i="46"/>
  <c r="BW73" i="46"/>
  <c r="BW65" i="46"/>
  <c r="BW61" i="46"/>
  <c r="BW56" i="46"/>
  <c r="BW52" i="46"/>
  <c r="BW48" i="46"/>
  <c r="BW26" i="46"/>
  <c r="BW14" i="46"/>
  <c r="BW9" i="46"/>
  <c r="CK99" i="46"/>
  <c r="CK89" i="46"/>
  <c r="CK85" i="46"/>
  <c r="CK77" i="46"/>
  <c r="CK69" i="46"/>
  <c r="CK65" i="46"/>
  <c r="CK56" i="46"/>
  <c r="CK48" i="46"/>
  <c r="CK40" i="46"/>
  <c r="CK22" i="46"/>
  <c r="CK9" i="46"/>
  <c r="BW93" i="46"/>
  <c r="BW88" i="46"/>
  <c r="BW76" i="46"/>
  <c r="BW68" i="46"/>
  <c r="BW55" i="46"/>
  <c r="BW47" i="46"/>
  <c r="BW43" i="46"/>
  <c r="BW39" i="46"/>
  <c r="BW35" i="46"/>
  <c r="BW29" i="46"/>
  <c r="BW17" i="46"/>
  <c r="BW13" i="46"/>
  <c r="CK76" i="46"/>
  <c r="CK55" i="46"/>
  <c r="CK47" i="46"/>
  <c r="CK29" i="46"/>
  <c r="BW97" i="46"/>
  <c r="BW87" i="46"/>
  <c r="BW83" i="46"/>
  <c r="BW79" i="46"/>
  <c r="BW75" i="46"/>
  <c r="BW71" i="46"/>
  <c r="BW67" i="46"/>
  <c r="BW63" i="46"/>
  <c r="BW54" i="46"/>
  <c r="BW50" i="46"/>
  <c r="BW46" i="46"/>
  <c r="BW42" i="46"/>
  <c r="BW24" i="46"/>
  <c r="BW16" i="46"/>
  <c r="CK97" i="46"/>
  <c r="CH113" i="46" l="1"/>
  <c r="CK75" i="46"/>
  <c r="BW80" i="46"/>
  <c r="BH100" i="46"/>
  <c r="BH40" i="46"/>
  <c r="BU117" i="46"/>
  <c r="BV117" i="46" s="1"/>
  <c r="BW7" i="46"/>
  <c r="BW8" i="46"/>
  <c r="BW74" i="46"/>
  <c r="CK8" i="46"/>
  <c r="AX4" i="46"/>
  <c r="AY4" i="46" s="1"/>
  <c r="BW20" i="46"/>
  <c r="BW64" i="46"/>
  <c r="BW30" i="46"/>
  <c r="CK15" i="46"/>
  <c r="CK13" i="46"/>
  <c r="CK42" i="46"/>
  <c r="BH91" i="46"/>
  <c r="BH98" i="46"/>
  <c r="BH64" i="46"/>
  <c r="BL64" i="46" s="1"/>
  <c r="AM4" i="46"/>
  <c r="AN4" i="46" s="1"/>
  <c r="CK98" i="46"/>
  <c r="CK53" i="46"/>
  <c r="BH72" i="46"/>
  <c r="CK25" i="46"/>
  <c r="BW15" i="46"/>
  <c r="BW25" i="46"/>
  <c r="BW36" i="46"/>
  <c r="CK7" i="46"/>
  <c r="BW38" i="46"/>
  <c r="BW72" i="46"/>
  <c r="BW95" i="46"/>
  <c r="CK44" i="46"/>
  <c r="BU113" i="46"/>
  <c r="CK41" i="46"/>
  <c r="BW27" i="46"/>
  <c r="BW66" i="46"/>
  <c r="CK68" i="46"/>
  <c r="BH84" i="46"/>
  <c r="CK28" i="46"/>
  <c r="BH82" i="46"/>
  <c r="CK10" i="46"/>
  <c r="BW57" i="46"/>
  <c r="BH62" i="46"/>
  <c r="BL62" i="46" s="1"/>
  <c r="BH28" i="46"/>
  <c r="BL28" i="46" s="1"/>
  <c r="BH39" i="46"/>
  <c r="BL39" i="46" s="1"/>
  <c r="BH41" i="46"/>
  <c r="CK82" i="46"/>
  <c r="BW21" i="46"/>
  <c r="CK57" i="46"/>
  <c r="CK95" i="46"/>
  <c r="CK60" i="46"/>
  <c r="BH20" i="46"/>
  <c r="BH21" i="46"/>
  <c r="BH27" i="46"/>
  <c r="AC102" i="46"/>
  <c r="BW51" i="46"/>
  <c r="BW44" i="46"/>
  <c r="BH60" i="46"/>
  <c r="CK62" i="46"/>
  <c r="BH83" i="46"/>
  <c r="BH51" i="46"/>
  <c r="BW22" i="46"/>
  <c r="BW10" i="46"/>
  <c r="CK36" i="46"/>
  <c r="CH117" i="46"/>
  <c r="CI117" i="46" s="1"/>
  <c r="BF118" i="46"/>
  <c r="BF117" i="46"/>
  <c r="BM117" i="46" s="1"/>
  <c r="BF103" i="46"/>
  <c r="BG103" i="46" s="1"/>
  <c r="BF104" i="46"/>
  <c r="BM104" i="46" s="1"/>
  <c r="CH104" i="46"/>
  <c r="CP104" i="46" s="1"/>
  <c r="BU104" i="46"/>
  <c r="BV104" i="46" s="1"/>
  <c r="CA103" i="46"/>
  <c r="CB103" i="46" s="1"/>
  <c r="AO112" i="46"/>
  <c r="CH118" i="46"/>
  <c r="CP118" i="46" s="1"/>
  <c r="AO102" i="46"/>
  <c r="CH103" i="46"/>
  <c r="CI103" i="46" s="1"/>
  <c r="BA102" i="46"/>
  <c r="BU118" i="46"/>
  <c r="CB118" i="46" s="1"/>
  <c r="BG117" i="46"/>
  <c r="BF106" i="46"/>
  <c r="BG106" i="46" s="1"/>
  <c r="BU106" i="46"/>
  <c r="CB106" i="46" s="1"/>
  <c r="BL107" i="46"/>
  <c r="BM107" i="46" s="1"/>
  <c r="CA107" i="46"/>
  <c r="CB107" i="46" s="1"/>
  <c r="CO113" i="46"/>
  <c r="CP113" i="46" s="1"/>
  <c r="CI113" i="46"/>
  <c r="BF115" i="46"/>
  <c r="CH115" i="46"/>
  <c r="BU115" i="46"/>
  <c r="BU102" i="46"/>
  <c r="CA102" i="46" s="1"/>
  <c r="BF102" i="46"/>
  <c r="BL102" i="46" s="1"/>
  <c r="CH102" i="46"/>
  <c r="CO102" i="46" s="1"/>
  <c r="CI114" i="46"/>
  <c r="CP114" i="46"/>
  <c r="CB108" i="46"/>
  <c r="BV108" i="46"/>
  <c r="BG114" i="46"/>
  <c r="BV106" i="46"/>
  <c r="CI107" i="46"/>
  <c r="CB114" i="46"/>
  <c r="BV114" i="46"/>
  <c r="BU110" i="46"/>
  <c r="BF110" i="46"/>
  <c r="CH110" i="46"/>
  <c r="BG113" i="46"/>
  <c r="BL113" i="46"/>
  <c r="BM113" i="46" s="1"/>
  <c r="BM118" i="46"/>
  <c r="BG118" i="46"/>
  <c r="BF112" i="46"/>
  <c r="CH112" i="46"/>
  <c r="BU112" i="46"/>
  <c r="CI108" i="46"/>
  <c r="CP108" i="46"/>
  <c r="BU116" i="46"/>
  <c r="BF116" i="46"/>
  <c r="CH116" i="46"/>
  <c r="CI106" i="46"/>
  <c r="CP106" i="46"/>
  <c r="BG107" i="46"/>
  <c r="BL114" i="46"/>
  <c r="BM114" i="46" s="1"/>
  <c r="BU105" i="46"/>
  <c r="BF105" i="46"/>
  <c r="CH105" i="46"/>
  <c r="CO107" i="46"/>
  <c r="CP107" i="46" s="1"/>
  <c r="BG108" i="46"/>
  <c r="BM108" i="46"/>
  <c r="BV107" i="46"/>
  <c r="BV113" i="46"/>
  <c r="CA113" i="46"/>
  <c r="CB113" i="46" s="1"/>
  <c r="BF109" i="46"/>
  <c r="CH109" i="46"/>
  <c r="BU109" i="46"/>
  <c r="BH46" i="46"/>
  <c r="AP4" i="46"/>
  <c r="AK5" i="46" s="1"/>
  <c r="AL5" i="46" s="1"/>
  <c r="AM5" i="46" s="1"/>
  <c r="AO4" i="46" s="1"/>
  <c r="CK33" i="46"/>
  <c r="W19" i="46"/>
  <c r="W54" i="46"/>
  <c r="W50" i="46"/>
  <c r="BH33" i="46"/>
  <c r="BL33" i="46" s="1"/>
  <c r="W23" i="46"/>
  <c r="W8" i="46"/>
  <c r="Z4" i="46"/>
  <c r="AA4" i="46" s="1"/>
  <c r="W27" i="46"/>
  <c r="BF4" i="46"/>
  <c r="AU4" i="46"/>
  <c r="AU42" i="46"/>
  <c r="AU73" i="46"/>
  <c r="AU52" i="46"/>
  <c r="AU22" i="46"/>
  <c r="AU46" i="46"/>
  <c r="AU87" i="46"/>
  <c r="AZ4" i="46"/>
  <c r="AU33" i="46"/>
  <c r="AU49" i="46"/>
  <c r="AU19" i="46"/>
  <c r="AU10" i="46"/>
  <c r="AU27" i="46"/>
  <c r="AU70" i="46"/>
  <c r="AU45" i="46"/>
  <c r="AU57" i="46"/>
  <c r="AU8" i="46"/>
  <c r="AU66" i="46"/>
  <c r="CK5" i="46"/>
  <c r="CK4" i="46"/>
  <c r="CB117" i="46" l="1"/>
  <c r="CP117" i="46"/>
  <c r="CI104" i="46"/>
  <c r="CB104" i="46"/>
  <c r="BG104" i="46"/>
  <c r="BL103" i="46"/>
  <c r="BM103" i="46" s="1"/>
  <c r="BM106" i="46"/>
  <c r="CI118" i="46"/>
  <c r="CO103" i="46"/>
  <c r="CP103" i="46" s="1"/>
  <c r="BV118" i="46"/>
  <c r="CI109" i="46"/>
  <c r="CP109" i="46"/>
  <c r="BV112" i="46"/>
  <c r="CB112" i="46"/>
  <c r="CP115" i="46"/>
  <c r="CI115" i="46"/>
  <c r="CI105" i="46"/>
  <c r="CO105" i="46"/>
  <c r="CP105" i="46" s="1"/>
  <c r="BM110" i="46"/>
  <c r="BG110" i="46"/>
  <c r="BV110" i="46"/>
  <c r="CB110" i="46"/>
  <c r="CP102" i="46"/>
  <c r="CI102" i="46"/>
  <c r="CI112" i="46"/>
  <c r="CP112" i="46"/>
  <c r="BM115" i="46"/>
  <c r="BG115" i="46"/>
  <c r="BG105" i="46"/>
  <c r="BL105" i="46"/>
  <c r="BM105" i="46" s="1"/>
  <c r="BG116" i="46"/>
  <c r="BL116" i="46"/>
  <c r="BM116" i="46" s="1"/>
  <c r="BV105" i="46"/>
  <c r="CA105" i="46"/>
  <c r="CB105" i="46" s="1"/>
  <c r="BV116" i="46"/>
  <c r="CA116" i="46"/>
  <c r="CB116" i="46" s="1"/>
  <c r="BM102" i="46"/>
  <c r="BG102" i="46"/>
  <c r="BV115" i="46"/>
  <c r="CB115" i="46"/>
  <c r="BG109" i="46"/>
  <c r="BM109" i="46"/>
  <c r="CI116" i="46"/>
  <c r="CO116" i="46"/>
  <c r="CP116" i="46" s="1"/>
  <c r="BM112" i="46"/>
  <c r="BG112" i="46"/>
  <c r="CI110" i="46"/>
  <c r="CP110" i="46"/>
  <c r="CB109" i="46"/>
  <c r="BV109" i="46"/>
  <c r="CB102" i="46"/>
  <c r="BV102" i="46"/>
  <c r="AN5" i="46"/>
  <c r="AN6" i="46" s="1"/>
  <c r="AB4" i="46"/>
  <c r="BG4" i="46"/>
  <c r="BL4" i="46"/>
  <c r="BM4" i="46" s="1"/>
  <c r="BN4" i="46" s="1"/>
  <c r="BP4" i="46" s="1"/>
  <c r="BI5" i="46" s="1"/>
  <c r="BJ5" i="46" s="1"/>
  <c r="BK5" i="46" s="1"/>
  <c r="BB4" i="46"/>
  <c r="AW5" i="46" s="1"/>
  <c r="AX5" i="46" s="1"/>
  <c r="AY5" i="46" s="1"/>
  <c r="BA4" i="46" s="1"/>
  <c r="BW5" i="46"/>
  <c r="BW4" i="46"/>
  <c r="BD5" i="46" l="1"/>
  <c r="BE5" i="46"/>
  <c r="BR5" i="46"/>
  <c r="BS5" i="46"/>
  <c r="CD112" i="46"/>
  <c r="CR102" i="46"/>
  <c r="BO112" i="46"/>
  <c r="CR112" i="46"/>
  <c r="BO102" i="46"/>
  <c r="CD102" i="46"/>
  <c r="AP5" i="46"/>
  <c r="AZ5" i="46"/>
  <c r="AZ6" i="46" s="1"/>
  <c r="AK7" i="46"/>
  <c r="AL7" i="46" s="1"/>
  <c r="AM7" i="46" s="1"/>
  <c r="AD4" i="46"/>
  <c r="Y5" i="46" s="1"/>
  <c r="Z5" i="46" s="1"/>
  <c r="AA5" i="46" s="1"/>
  <c r="AC4" i="46" s="1"/>
  <c r="CG5" i="46"/>
  <c r="CJ5" i="46" s="1"/>
  <c r="CG4" i="46"/>
  <c r="CJ4" i="46" s="1"/>
  <c r="CN4" i="46"/>
  <c r="BT4" i="46"/>
  <c r="BT5" i="46"/>
  <c r="BZ4" i="46"/>
  <c r="BB5" i="46" l="1"/>
  <c r="BF5" i="46"/>
  <c r="AB5" i="46"/>
  <c r="AD5" i="46" s="1"/>
  <c r="AN7" i="46"/>
  <c r="AP7" i="46" s="1"/>
  <c r="AK8" i="46" s="1"/>
  <c r="AL8" i="46" s="1"/>
  <c r="AM8" i="46" s="1"/>
  <c r="AW7" i="46"/>
  <c r="AX7" i="46" s="1"/>
  <c r="AY7" i="46" s="1"/>
  <c r="CM4" i="46"/>
  <c r="BY4" i="46"/>
  <c r="AB6" i="46" l="1"/>
  <c r="Y7" i="46" s="1"/>
  <c r="Z7" i="46" s="1"/>
  <c r="AA7" i="46" s="1"/>
  <c r="AB7" i="46" s="1"/>
  <c r="BG5" i="46"/>
  <c r="BM5" i="46"/>
  <c r="AN8" i="46"/>
  <c r="AZ7" i="46"/>
  <c r="BB7" i="46" s="1"/>
  <c r="AW8" i="46" s="1"/>
  <c r="AX8" i="46" s="1"/>
  <c r="AY8" i="46" s="1"/>
  <c r="BU4" i="46"/>
  <c r="BV4" i="46" s="1"/>
  <c r="CH4" i="46"/>
  <c r="CI4" i="46" s="1"/>
  <c r="BN5" i="46" l="1"/>
  <c r="BO4" i="46"/>
  <c r="AP8" i="46"/>
  <c r="AK9" i="46" s="1"/>
  <c r="AL9" i="46" s="1"/>
  <c r="AM9" i="46" s="1"/>
  <c r="AD7" i="46"/>
  <c r="Y8" i="46" s="1"/>
  <c r="Z8" i="46" s="1"/>
  <c r="AA8" i="46" s="1"/>
  <c r="AB8" i="46" s="1"/>
  <c r="AZ8" i="46"/>
  <c r="BB8" i="46" s="1"/>
  <c r="AW9" i="46" s="1"/>
  <c r="AX9" i="46" s="1"/>
  <c r="AY9" i="46" s="1"/>
  <c r="CO4" i="46"/>
  <c r="CP4" i="46" s="1"/>
  <c r="CA4" i="46"/>
  <c r="CB4" i="46" s="1"/>
  <c r="BN6" i="46" l="1"/>
  <c r="BI7" i="46" s="1"/>
  <c r="BJ7" i="46" s="1"/>
  <c r="BK7" i="46" s="1"/>
  <c r="BP5" i="46"/>
  <c r="AN9" i="46"/>
  <c r="AD8" i="46"/>
  <c r="Y9" i="46" s="1"/>
  <c r="Z9" i="46" s="1"/>
  <c r="AA9" i="46" s="1"/>
  <c r="AB9" i="46" s="1"/>
  <c r="AZ9" i="46"/>
  <c r="BB9" i="46" s="1"/>
  <c r="AW10" i="46" s="1"/>
  <c r="AX10" i="46" s="1"/>
  <c r="AY10" i="46" s="1"/>
  <c r="AZ10" i="46" s="1"/>
  <c r="CC4" i="46"/>
  <c r="CQ4" i="46"/>
  <c r="BR7" i="46" l="1"/>
  <c r="BS7" i="46"/>
  <c r="BD7" i="46"/>
  <c r="BE7" i="46"/>
  <c r="AP9" i="46"/>
  <c r="AK10" i="46" s="1"/>
  <c r="AL10" i="46" s="1"/>
  <c r="AM10" i="46" s="1"/>
  <c r="AN10" i="46" s="1"/>
  <c r="CS4" i="46"/>
  <c r="CL5" i="46" s="1"/>
  <c r="CM5" i="46" s="1"/>
  <c r="AD9" i="46"/>
  <c r="Y10" i="46" s="1"/>
  <c r="Z10" i="46" s="1"/>
  <c r="AA10" i="46" s="1"/>
  <c r="BB10" i="46"/>
  <c r="AW11" i="46" s="1"/>
  <c r="AX11" i="46" s="1"/>
  <c r="AY11" i="46" s="1"/>
  <c r="BA7" i="46" s="1"/>
  <c r="CE4" i="46"/>
  <c r="BX5" i="46"/>
  <c r="BY5" i="46" s="1"/>
  <c r="BF7" i="46" l="1"/>
  <c r="AP10" i="46"/>
  <c r="AK11" i="46" s="1"/>
  <c r="AL11" i="46" s="1"/>
  <c r="AM11" i="46" s="1"/>
  <c r="AO7" i="46" s="1"/>
  <c r="AB10" i="46"/>
  <c r="CN5" i="46"/>
  <c r="CO5" i="46" s="1"/>
  <c r="AZ11" i="46"/>
  <c r="AZ12" i="46" s="1"/>
  <c r="BZ5" i="46"/>
  <c r="CA5" i="46" s="1"/>
  <c r="BL7" i="46" l="1"/>
  <c r="BM7" i="46" s="1"/>
  <c r="BN7" i="46" s="1"/>
  <c r="BP7" i="46" s="1"/>
  <c r="BI8" i="46" s="1"/>
  <c r="BJ8" i="46" s="1"/>
  <c r="BK8" i="46" s="1"/>
  <c r="BG7" i="46"/>
  <c r="AD10" i="46"/>
  <c r="Y11" i="46" s="1"/>
  <c r="Z11" i="46" s="1"/>
  <c r="AA11" i="46" s="1"/>
  <c r="AC7" i="46" s="1"/>
  <c r="AN11" i="46"/>
  <c r="BB11" i="46"/>
  <c r="AW13" i="46"/>
  <c r="AX13" i="46" s="1"/>
  <c r="AY13" i="46" s="1"/>
  <c r="BU5" i="46"/>
  <c r="BV5" i="46" s="1"/>
  <c r="CH5" i="46"/>
  <c r="BR8" i="46" l="1"/>
  <c r="BS8" i="46"/>
  <c r="BD8" i="46"/>
  <c r="BE8" i="46"/>
  <c r="BF8" i="46"/>
  <c r="AP11" i="46"/>
  <c r="AN12" i="46"/>
  <c r="AB11" i="46"/>
  <c r="AZ13" i="46"/>
  <c r="BB13" i="46" s="1"/>
  <c r="AW14" i="46" s="1"/>
  <c r="AX14" i="46" s="1"/>
  <c r="AY14" i="46" s="1"/>
  <c r="CB5" i="46"/>
  <c r="CD4" i="46" s="1"/>
  <c r="CP5" i="46"/>
  <c r="CR4" i="46" s="1"/>
  <c r="CI5" i="46"/>
  <c r="AB12" i="46" l="1"/>
  <c r="AD11" i="46"/>
  <c r="BL8" i="46"/>
  <c r="BM8" i="46" s="1"/>
  <c r="BG8" i="46"/>
  <c r="AK13" i="46"/>
  <c r="AL13" i="46" s="1"/>
  <c r="AM13" i="46" s="1"/>
  <c r="AN13" i="46" s="1"/>
  <c r="AZ14" i="46"/>
  <c r="BB14" i="46" s="1"/>
  <c r="AW15" i="46" s="1"/>
  <c r="AX15" i="46" s="1"/>
  <c r="AY15" i="46" s="1"/>
  <c r="AZ15" i="46" s="1"/>
  <c r="CC5" i="46"/>
  <c r="CC6" i="46" s="1"/>
  <c r="BX7" i="46" s="1"/>
  <c r="BZ7" i="46" s="1"/>
  <c r="CQ5" i="46"/>
  <c r="CQ6" i="46" s="1"/>
  <c r="CL7" i="46" s="1"/>
  <c r="CN7" i="46" s="1"/>
  <c r="AP13" i="46" l="1"/>
  <c r="AK14" i="46" s="1"/>
  <c r="AL14" i="46" s="1"/>
  <c r="AM14" i="46" s="1"/>
  <c r="AN14" i="46" s="1"/>
  <c r="BN8" i="46"/>
  <c r="AD12" i="46"/>
  <c r="Y13" i="46" s="1"/>
  <c r="Z13" i="46" s="1"/>
  <c r="AA13" i="46" s="1"/>
  <c r="CE5" i="46"/>
  <c r="BY7" i="46"/>
  <c r="BB15" i="46"/>
  <c r="AW16" i="46" s="1"/>
  <c r="AX16" i="46" s="1"/>
  <c r="AY16" i="46" s="1"/>
  <c r="AZ16" i="46" s="1"/>
  <c r="CM7" i="46"/>
  <c r="CS5" i="46"/>
  <c r="AP14" i="46" l="1"/>
  <c r="AK15" i="46" s="1"/>
  <c r="AL15" i="46" s="1"/>
  <c r="AM15" i="46" s="1"/>
  <c r="AB13" i="46"/>
  <c r="BP8" i="46"/>
  <c r="BI9" i="46" s="1"/>
  <c r="BB16" i="46"/>
  <c r="AW17" i="46" s="1"/>
  <c r="AX17" i="46" s="1"/>
  <c r="AY17" i="46" s="1"/>
  <c r="AZ17" i="46" s="1"/>
  <c r="CH7" i="46"/>
  <c r="BU7" i="46"/>
  <c r="BJ9" i="46" l="1"/>
  <c r="BK9" i="46" s="1"/>
  <c r="BL9" i="46"/>
  <c r="AD13" i="46"/>
  <c r="Y14" i="46" s="1"/>
  <c r="Z14" i="46" s="1"/>
  <c r="AA14" i="46" s="1"/>
  <c r="AN15" i="46"/>
  <c r="BB17" i="46"/>
  <c r="AW18" i="46" s="1"/>
  <c r="AX18" i="46" s="1"/>
  <c r="AY18" i="46" s="1"/>
  <c r="AZ18" i="46" s="1"/>
  <c r="CO7" i="46"/>
  <c r="CP7" i="46" s="1"/>
  <c r="CQ7" i="46" s="1"/>
  <c r="CI7" i="46"/>
  <c r="CA7" i="46"/>
  <c r="CB7" i="46" s="1"/>
  <c r="CC7" i="46" s="1"/>
  <c r="BV7" i="46"/>
  <c r="BR9" i="46" l="1"/>
  <c r="BS9" i="46"/>
  <c r="BD9" i="46"/>
  <c r="BE9" i="46"/>
  <c r="AP15" i="46"/>
  <c r="AK16" i="46" s="1"/>
  <c r="AL16" i="46" s="1"/>
  <c r="AM16" i="46" s="1"/>
  <c r="AN16" i="46" s="1"/>
  <c r="AB14" i="46"/>
  <c r="BB18" i="46"/>
  <c r="AW19" i="46" s="1"/>
  <c r="AX19" i="46" s="1"/>
  <c r="AY19" i="46" s="1"/>
  <c r="AZ19" i="46" s="1"/>
  <c r="CS7" i="46"/>
  <c r="CL8" i="46" s="1"/>
  <c r="CE7" i="46"/>
  <c r="BX8" i="46" s="1"/>
  <c r="BF9" i="46" l="1"/>
  <c r="BM9" i="46" s="1"/>
  <c r="AP16" i="46"/>
  <c r="AK17" i="46" s="1"/>
  <c r="AL17" i="46" s="1"/>
  <c r="AM17" i="46" s="1"/>
  <c r="AN17" i="46" s="1"/>
  <c r="AD14" i="46"/>
  <c r="Y15" i="46" s="1"/>
  <c r="Z15" i="46" s="1"/>
  <c r="AA15" i="46" s="1"/>
  <c r="AB15" i="46" s="1"/>
  <c r="BB19" i="46"/>
  <c r="AW20" i="46" s="1"/>
  <c r="AX20" i="46" s="1"/>
  <c r="AY20" i="46" s="1"/>
  <c r="AZ20" i="46" s="1"/>
  <c r="BY8" i="46"/>
  <c r="BZ8" i="46"/>
  <c r="CM8" i="46"/>
  <c r="CN8" i="46"/>
  <c r="BG9" i="46" l="1"/>
  <c r="AD15" i="46"/>
  <c r="Y16" i="46" s="1"/>
  <c r="Z16" i="46" s="1"/>
  <c r="AA16" i="46" s="1"/>
  <c r="AB16" i="46" s="1"/>
  <c r="AP17" i="46"/>
  <c r="AK18" i="46" s="1"/>
  <c r="AL18" i="46" s="1"/>
  <c r="AM18" i="46" s="1"/>
  <c r="AN18" i="46" s="1"/>
  <c r="BN9" i="46"/>
  <c r="BB20" i="46"/>
  <c r="AW21" i="46" s="1"/>
  <c r="AX21" i="46" s="1"/>
  <c r="AY21" i="46" s="1"/>
  <c r="AZ21" i="46" s="1"/>
  <c r="AP18" i="46" l="1"/>
  <c r="AK19" i="46" s="1"/>
  <c r="AL19" i="46" s="1"/>
  <c r="AM19" i="46" s="1"/>
  <c r="AN19" i="46" s="1"/>
  <c r="AD16" i="46"/>
  <c r="Y17" i="46" s="1"/>
  <c r="Z17" i="46" s="1"/>
  <c r="AA17" i="46" s="1"/>
  <c r="AB17" i="46" s="1"/>
  <c r="BP9" i="46"/>
  <c r="BI10" i="46" s="1"/>
  <c r="BJ10" i="46" s="1"/>
  <c r="BK10" i="46" s="1"/>
  <c r="BB21" i="46"/>
  <c r="AW22" i="46" s="1"/>
  <c r="AX22" i="46" s="1"/>
  <c r="AY22" i="46" s="1"/>
  <c r="AZ22" i="46" s="1"/>
  <c r="CH8" i="46"/>
  <c r="BU8" i="46"/>
  <c r="BR10" i="46" l="1"/>
  <c r="BS10" i="46"/>
  <c r="BE10" i="46"/>
  <c r="BD10" i="46"/>
  <c r="AD17" i="46"/>
  <c r="Y18" i="46" s="1"/>
  <c r="Z18" i="46" s="1"/>
  <c r="AA18" i="46" s="1"/>
  <c r="AB18" i="46" s="1"/>
  <c r="AP19" i="46"/>
  <c r="AK20" i="46" s="1"/>
  <c r="AL20" i="46" s="1"/>
  <c r="AM20" i="46" s="1"/>
  <c r="AN20" i="46" s="1"/>
  <c r="BB22" i="46"/>
  <c r="AW23" i="46" s="1"/>
  <c r="AX23" i="46" s="1"/>
  <c r="AY23" i="46" s="1"/>
  <c r="AZ23" i="46" s="1"/>
  <c r="CO8" i="46"/>
  <c r="CP8" i="46" s="1"/>
  <c r="CQ8" i="46" s="1"/>
  <c r="CS8" i="46" s="1"/>
  <c r="CI8" i="46"/>
  <c r="CA8" i="46"/>
  <c r="CB8" i="46" s="1"/>
  <c r="CC8" i="46" s="1"/>
  <c r="BV8" i="46"/>
  <c r="AP20" i="46" l="1"/>
  <c r="AK21" i="46" s="1"/>
  <c r="AL21" i="46" s="1"/>
  <c r="AM21" i="46" s="1"/>
  <c r="AN21" i="46" s="1"/>
  <c r="AD18" i="46"/>
  <c r="Y19" i="46" s="1"/>
  <c r="Z19" i="46" s="1"/>
  <c r="AA19" i="46" s="1"/>
  <c r="AB19" i="46" s="1"/>
  <c r="BF10" i="46"/>
  <c r="BB23" i="46"/>
  <c r="AW24" i="46" s="1"/>
  <c r="AX24" i="46" s="1"/>
  <c r="AY24" i="46" s="1"/>
  <c r="AZ24" i="46" s="1"/>
  <c r="CL9" i="46"/>
  <c r="CE8" i="46"/>
  <c r="BX9" i="46" s="1"/>
  <c r="AD19" i="46" l="1"/>
  <c r="Y20" i="46" s="1"/>
  <c r="Z20" i="46" s="1"/>
  <c r="AA20" i="46" s="1"/>
  <c r="AB20" i="46" s="1"/>
  <c r="AP21" i="46"/>
  <c r="AK22" i="46" s="1"/>
  <c r="AL22" i="46" s="1"/>
  <c r="AM22" i="46" s="1"/>
  <c r="AN22" i="46" s="1"/>
  <c r="BG10" i="46"/>
  <c r="BM10" i="46"/>
  <c r="BB24" i="46"/>
  <c r="AW25" i="46" s="1"/>
  <c r="AX25" i="46" s="1"/>
  <c r="AY25" i="46" s="1"/>
  <c r="AZ25" i="46" s="1"/>
  <c r="BY9" i="46"/>
  <c r="CA9" i="46"/>
  <c r="BZ9" i="46"/>
  <c r="CN9" i="46"/>
  <c r="CM9" i="46"/>
  <c r="CO9" i="46"/>
  <c r="AP22" i="46" l="1"/>
  <c r="AK23" i="46" s="1"/>
  <c r="AL23" i="46" s="1"/>
  <c r="AM23" i="46" s="1"/>
  <c r="AN23" i="46" s="1"/>
  <c r="AD20" i="46"/>
  <c r="Y21" i="46" s="1"/>
  <c r="Z21" i="46" s="1"/>
  <c r="AA21" i="46" s="1"/>
  <c r="AB21" i="46" s="1"/>
  <c r="BN10" i="46"/>
  <c r="BB25" i="46"/>
  <c r="AW26" i="46" s="1"/>
  <c r="AX26" i="46" s="1"/>
  <c r="AY26" i="46" s="1"/>
  <c r="AZ26" i="46" s="1"/>
  <c r="AD21" i="46" l="1"/>
  <c r="Y22" i="46" s="1"/>
  <c r="Z22" i="46" s="1"/>
  <c r="AA22" i="46" s="1"/>
  <c r="AB22" i="46" s="1"/>
  <c r="AP23" i="46"/>
  <c r="AK24" i="46" s="1"/>
  <c r="AL24" i="46" s="1"/>
  <c r="AM24" i="46" s="1"/>
  <c r="AN24" i="46" s="1"/>
  <c r="BP10" i="46"/>
  <c r="BI11" i="46" s="1"/>
  <c r="BB26" i="46"/>
  <c r="AW27" i="46" s="1"/>
  <c r="AX27" i="46" s="1"/>
  <c r="AY27" i="46" s="1"/>
  <c r="AZ27" i="46" s="1"/>
  <c r="CH9" i="46"/>
  <c r="BU9" i="46"/>
  <c r="AP24" i="46" l="1"/>
  <c r="AK25" i="46" s="1"/>
  <c r="AL25" i="46" s="1"/>
  <c r="AM25" i="46" s="1"/>
  <c r="AN25" i="46" s="1"/>
  <c r="AD22" i="46"/>
  <c r="Y23" i="46" s="1"/>
  <c r="Z23" i="46" s="1"/>
  <c r="AA23" i="46" s="1"/>
  <c r="AB23" i="46" s="1"/>
  <c r="BJ11" i="46"/>
  <c r="BK11" i="46" s="1"/>
  <c r="BB27" i="46"/>
  <c r="AW28" i="46" s="1"/>
  <c r="AX28" i="46" s="1"/>
  <c r="AY28" i="46" s="1"/>
  <c r="AZ28" i="46" s="1"/>
  <c r="CP9" i="46"/>
  <c r="CQ9" i="46" s="1"/>
  <c r="CI9" i="46"/>
  <c r="CB9" i="46"/>
  <c r="CC9" i="46" s="1"/>
  <c r="BV9" i="46"/>
  <c r="BR11" i="46" l="1"/>
  <c r="BS11" i="46"/>
  <c r="BD11" i="46"/>
  <c r="BE11" i="46"/>
  <c r="BF11" i="46" s="1"/>
  <c r="AD23" i="46"/>
  <c r="Y24" i="46" s="1"/>
  <c r="Z24" i="46" s="1"/>
  <c r="AA24" i="46" s="1"/>
  <c r="AB24" i="46" s="1"/>
  <c r="AP25" i="46"/>
  <c r="AK26" i="46" s="1"/>
  <c r="AL26" i="46" s="1"/>
  <c r="AM26" i="46" s="1"/>
  <c r="AN26" i="46" s="1"/>
  <c r="BB28" i="46"/>
  <c r="AW29" i="46" s="1"/>
  <c r="AX29" i="46" s="1"/>
  <c r="AY29" i="46" s="1"/>
  <c r="AZ29" i="46" s="1"/>
  <c r="CS9" i="46"/>
  <c r="CL10" i="46" s="1"/>
  <c r="CE9" i="46"/>
  <c r="BX10" i="46" s="1"/>
  <c r="AD24" i="46" l="1"/>
  <c r="Y25" i="46" s="1"/>
  <c r="Z25" i="46" s="1"/>
  <c r="AA25" i="46" s="1"/>
  <c r="AB25" i="46" s="1"/>
  <c r="BM11" i="46"/>
  <c r="BG11" i="46"/>
  <c r="AP26" i="46"/>
  <c r="AK27" i="46" s="1"/>
  <c r="AL27" i="46" s="1"/>
  <c r="AM27" i="46" s="1"/>
  <c r="AN27" i="46" s="1"/>
  <c r="BB29" i="46"/>
  <c r="AW30" i="46" s="1"/>
  <c r="AX30" i="46" s="1"/>
  <c r="AY30" i="46" s="1"/>
  <c r="BA13" i="46" s="1"/>
  <c r="BY10" i="46"/>
  <c r="BZ10" i="46"/>
  <c r="CM10" i="46"/>
  <c r="CN10" i="46"/>
  <c r="AP27" i="46" l="1"/>
  <c r="AK28" i="46" s="1"/>
  <c r="AL28" i="46" s="1"/>
  <c r="AM28" i="46" s="1"/>
  <c r="AN28" i="46" s="1"/>
  <c r="AD25" i="46"/>
  <c r="Y26" i="46" s="1"/>
  <c r="Z26" i="46" s="1"/>
  <c r="AA26" i="46" s="1"/>
  <c r="AB26" i="46" s="1"/>
  <c r="BO7" i="46"/>
  <c r="BN11" i="46"/>
  <c r="AZ30" i="46"/>
  <c r="AZ31" i="46" s="1"/>
  <c r="CO10" i="46"/>
  <c r="CA10" i="46"/>
  <c r="CH10" i="46"/>
  <c r="BU10" i="46"/>
  <c r="BV10" i="46" s="1"/>
  <c r="AD26" i="46" l="1"/>
  <c r="Y27" i="46" s="1"/>
  <c r="Z27" i="46" s="1"/>
  <c r="AA27" i="46" s="1"/>
  <c r="AB27" i="46" s="1"/>
  <c r="AP28" i="46"/>
  <c r="AK29" i="46" s="1"/>
  <c r="AL29" i="46" s="1"/>
  <c r="AM29" i="46" s="1"/>
  <c r="AN29" i="46" s="1"/>
  <c r="BP11" i="46"/>
  <c r="BN12" i="46"/>
  <c r="BB30" i="46"/>
  <c r="AW32" i="46"/>
  <c r="AX32" i="46" s="1"/>
  <c r="AY32" i="46" s="1"/>
  <c r="AZ32" i="46" s="1"/>
  <c r="CP10" i="46"/>
  <c r="CQ10" i="46" s="1"/>
  <c r="CI10" i="46"/>
  <c r="CB10" i="46"/>
  <c r="CC10" i="46" s="1"/>
  <c r="AP29" i="46" l="1"/>
  <c r="AK30" i="46" s="1"/>
  <c r="AL30" i="46" s="1"/>
  <c r="AM30" i="46" s="1"/>
  <c r="AO13" i="46" s="1"/>
  <c r="AD27" i="46"/>
  <c r="Y28" i="46" s="1"/>
  <c r="Z28" i="46" s="1"/>
  <c r="AA28" i="46" s="1"/>
  <c r="AB28" i="46" s="1"/>
  <c r="BI13" i="46"/>
  <c r="BJ13" i="46" s="1"/>
  <c r="BK13" i="46" s="1"/>
  <c r="BB32" i="46"/>
  <c r="AW33" i="46" s="1"/>
  <c r="AX33" i="46" s="1"/>
  <c r="AY33" i="46" s="1"/>
  <c r="BA32" i="46" s="1"/>
  <c r="CE10" i="46"/>
  <c r="BX11" i="46" s="1"/>
  <c r="CS10" i="46"/>
  <c r="CL11" i="46" s="1"/>
  <c r="BD13" i="46" l="1"/>
  <c r="BE13" i="46"/>
  <c r="BR13" i="46"/>
  <c r="BS13" i="46"/>
  <c r="AD28" i="46"/>
  <c r="Y29" i="46" s="1"/>
  <c r="Z29" i="46" s="1"/>
  <c r="AA29" i="46" s="1"/>
  <c r="AB29" i="46" s="1"/>
  <c r="AN30" i="46"/>
  <c r="AZ33" i="46"/>
  <c r="AZ34" i="46" s="1"/>
  <c r="CM11" i="46"/>
  <c r="CN11" i="46"/>
  <c r="BY11" i="46"/>
  <c r="BZ11" i="46"/>
  <c r="BF13" i="46" l="1"/>
  <c r="AD29" i="46"/>
  <c r="Y30" i="46" s="1"/>
  <c r="Z30" i="46" s="1"/>
  <c r="AA30" i="46" s="1"/>
  <c r="AC13" i="46" s="1"/>
  <c r="AN31" i="46"/>
  <c r="AP30" i="46"/>
  <c r="BG13" i="46"/>
  <c r="BM13" i="46"/>
  <c r="BB33" i="46"/>
  <c r="CA11" i="46"/>
  <c r="AW35" i="46"/>
  <c r="AX35" i="46" s="1"/>
  <c r="AY35" i="46" s="1"/>
  <c r="AZ35" i="46" s="1"/>
  <c r="CO11" i="46"/>
  <c r="BU11" i="46"/>
  <c r="CH11" i="46"/>
  <c r="BN13" i="46" l="1"/>
  <c r="AK32" i="46"/>
  <c r="AL32" i="46" s="1"/>
  <c r="AM32" i="46" s="1"/>
  <c r="AN32" i="46" s="1"/>
  <c r="AB30" i="46"/>
  <c r="BB35" i="46"/>
  <c r="AW36" i="46" s="1"/>
  <c r="AX36" i="46" s="1"/>
  <c r="AY36" i="46" s="1"/>
  <c r="CI11" i="46"/>
  <c r="CB11" i="46"/>
  <c r="CD7" i="46" s="1"/>
  <c r="BV11" i="46"/>
  <c r="CP11" i="46"/>
  <c r="CR7" i="46" s="1"/>
  <c r="AP32" i="46" l="1"/>
  <c r="AK33" i="46" s="1"/>
  <c r="AL33" i="46" s="1"/>
  <c r="AM33" i="46" s="1"/>
  <c r="AO32" i="46" s="1"/>
  <c r="AB31" i="46"/>
  <c r="AD30" i="46"/>
  <c r="BP13" i="46"/>
  <c r="BI14" i="46" s="1"/>
  <c r="BJ14" i="46" s="1"/>
  <c r="BK14" i="46" s="1"/>
  <c r="AZ36" i="46"/>
  <c r="BB36" i="46" s="1"/>
  <c r="AW37" i="46" s="1"/>
  <c r="AX37" i="46" s="1"/>
  <c r="AY37" i="46" s="1"/>
  <c r="CC11" i="46"/>
  <c r="CQ11" i="46"/>
  <c r="CQ12" i="46" s="1"/>
  <c r="BR14" i="46" l="1"/>
  <c r="BS14" i="46"/>
  <c r="BE14" i="46"/>
  <c r="BD14" i="46"/>
  <c r="Y32" i="46"/>
  <c r="Z32" i="46" s="1"/>
  <c r="AA32" i="46" s="1"/>
  <c r="AN33" i="46"/>
  <c r="AZ37" i="46"/>
  <c r="BB37" i="46" s="1"/>
  <c r="AW38" i="46" s="1"/>
  <c r="AX38" i="46" s="1"/>
  <c r="AY38" i="46" s="1"/>
  <c r="AZ38" i="46" s="1"/>
  <c r="CE11" i="46"/>
  <c r="CC12" i="46"/>
  <c r="BX13" i="46" s="1"/>
  <c r="CS11" i="46"/>
  <c r="CL13" i="46"/>
  <c r="AB32" i="46" l="1"/>
  <c r="AN34" i="46"/>
  <c r="AP33" i="46"/>
  <c r="BF14" i="46"/>
  <c r="BB38" i="46"/>
  <c r="AW39" i="46" s="1"/>
  <c r="AX39" i="46" s="1"/>
  <c r="AY39" i="46" s="1"/>
  <c r="AZ39" i="46" s="1"/>
  <c r="CM13" i="46"/>
  <c r="CN13" i="46"/>
  <c r="BY13" i="46"/>
  <c r="BZ13" i="46"/>
  <c r="AK35" i="46" l="1"/>
  <c r="AL35" i="46" s="1"/>
  <c r="AM35" i="46" s="1"/>
  <c r="AN35" i="46" s="1"/>
  <c r="BG14" i="46"/>
  <c r="BL14" i="46"/>
  <c r="BM14" i="46" s="1"/>
  <c r="AD32" i="46"/>
  <c r="Y33" i="46" s="1"/>
  <c r="Z33" i="46" s="1"/>
  <c r="AA33" i="46" s="1"/>
  <c r="AC32" i="46" s="1"/>
  <c r="CA13" i="46"/>
  <c r="BB39" i="46"/>
  <c r="AW40" i="46" s="1"/>
  <c r="AX40" i="46" s="1"/>
  <c r="AY40" i="46" s="1"/>
  <c r="AZ40" i="46" s="1"/>
  <c r="CO13" i="46"/>
  <c r="AP35" i="46" l="1"/>
  <c r="AK36" i="46" s="1"/>
  <c r="AL36" i="46" s="1"/>
  <c r="AM36" i="46" s="1"/>
  <c r="AN36" i="46" s="1"/>
  <c r="BN14" i="46"/>
  <c r="AB33" i="46"/>
  <c r="BB40" i="46"/>
  <c r="AW41" i="46" s="1"/>
  <c r="AX41" i="46" s="1"/>
  <c r="AY41" i="46" s="1"/>
  <c r="AZ41" i="46" s="1"/>
  <c r="BU13" i="46"/>
  <c r="CH13" i="46"/>
  <c r="AP36" i="46" l="1"/>
  <c r="AK37" i="46" s="1"/>
  <c r="AL37" i="46" s="1"/>
  <c r="AM37" i="46" s="1"/>
  <c r="AB34" i="46"/>
  <c r="AD33" i="46"/>
  <c r="BP14" i="46"/>
  <c r="BI15" i="46" s="1"/>
  <c r="BJ15" i="46" s="1"/>
  <c r="BK15" i="46" s="1"/>
  <c r="BB41" i="46"/>
  <c r="AW42" i="46" s="1"/>
  <c r="AX42" i="46" s="1"/>
  <c r="AY42" i="46" s="1"/>
  <c r="AZ42" i="46" s="1"/>
  <c r="CP13" i="46"/>
  <c r="CQ13" i="46" s="1"/>
  <c r="CI13" i="46"/>
  <c r="CB13" i="46"/>
  <c r="CC13" i="46" s="1"/>
  <c r="BV13" i="46"/>
  <c r="BR15" i="46" l="1"/>
  <c r="BS15" i="46"/>
  <c r="BD15" i="46"/>
  <c r="BE15" i="46"/>
  <c r="Y35" i="46"/>
  <c r="Z35" i="46" s="1"/>
  <c r="AA35" i="46" s="1"/>
  <c r="AN37" i="46"/>
  <c r="BB42" i="46"/>
  <c r="AW43" i="46" s="1"/>
  <c r="AX43" i="46" s="1"/>
  <c r="AY43" i="46" s="1"/>
  <c r="AZ43" i="46" s="1"/>
  <c r="CE13" i="46"/>
  <c r="BX14" i="46" s="1"/>
  <c r="CS13" i="46"/>
  <c r="CL14" i="46" s="1"/>
  <c r="BF15" i="46" l="1"/>
  <c r="BL15" i="46" s="1"/>
  <c r="BM15" i="46" s="1"/>
  <c r="AP37" i="46"/>
  <c r="AK38" i="46" s="1"/>
  <c r="AL38" i="46" s="1"/>
  <c r="AM38" i="46" s="1"/>
  <c r="AB35" i="46"/>
  <c r="BB43" i="46"/>
  <c r="AW44" i="46" s="1"/>
  <c r="AX44" i="46" s="1"/>
  <c r="AY44" i="46" s="1"/>
  <c r="AZ44" i="46" s="1"/>
  <c r="CM14" i="46"/>
  <c r="CN14" i="46"/>
  <c r="BY14" i="46"/>
  <c r="BZ14" i="46"/>
  <c r="BG15" i="46" l="1"/>
  <c r="BN15" i="46"/>
  <c r="AD35" i="46"/>
  <c r="Y36" i="46" s="1"/>
  <c r="Z36" i="46" s="1"/>
  <c r="AA36" i="46" s="1"/>
  <c r="AN38" i="46"/>
  <c r="BB44" i="46"/>
  <c r="AW45" i="46" s="1"/>
  <c r="AX45" i="46" s="1"/>
  <c r="AY45" i="46" s="1"/>
  <c r="AZ45" i="46" s="1"/>
  <c r="AB36" i="46" l="1"/>
  <c r="AP38" i="46"/>
  <c r="AK39" i="46" s="1"/>
  <c r="AL39" i="46" s="1"/>
  <c r="AM39" i="46" s="1"/>
  <c r="AN39" i="46" s="1"/>
  <c r="BP15" i="46"/>
  <c r="BI16" i="46" s="1"/>
  <c r="BJ16" i="46" s="1"/>
  <c r="BK16" i="46" s="1"/>
  <c r="BB45" i="46"/>
  <c r="AW46" i="46" s="1"/>
  <c r="AX46" i="46" s="1"/>
  <c r="AY46" i="46" s="1"/>
  <c r="AZ46" i="46" s="1"/>
  <c r="BU14" i="46"/>
  <c r="CH14" i="46"/>
  <c r="BR16" i="46" l="1"/>
  <c r="BS16" i="46"/>
  <c r="BE16" i="46"/>
  <c r="BD16" i="46"/>
  <c r="AP39" i="46"/>
  <c r="AK40" i="46" s="1"/>
  <c r="AL40" i="46" s="1"/>
  <c r="AM40" i="46" s="1"/>
  <c r="AN40" i="46" s="1"/>
  <c r="AD36" i="46"/>
  <c r="Y37" i="46" s="1"/>
  <c r="Z37" i="46" s="1"/>
  <c r="AA37" i="46" s="1"/>
  <c r="BB46" i="46"/>
  <c r="AW47" i="46" s="1"/>
  <c r="AX47" i="46" s="1"/>
  <c r="AY47" i="46" s="1"/>
  <c r="AZ47" i="46" s="1"/>
  <c r="CO14" i="46"/>
  <c r="CP14" i="46" s="1"/>
  <c r="CQ14" i="46" s="1"/>
  <c r="CI14" i="46"/>
  <c r="CA14" i="46"/>
  <c r="CB14" i="46" s="1"/>
  <c r="CC14" i="46" s="1"/>
  <c r="BV14" i="46"/>
  <c r="AP40" i="46" l="1"/>
  <c r="AK41" i="46" s="1"/>
  <c r="AL41" i="46" s="1"/>
  <c r="AM41" i="46" s="1"/>
  <c r="AN41" i="46" s="1"/>
  <c r="BF16" i="46"/>
  <c r="AB37" i="46"/>
  <c r="BB47" i="46"/>
  <c r="AW48" i="46" s="1"/>
  <c r="AX48" i="46" s="1"/>
  <c r="AY48" i="46" s="1"/>
  <c r="AZ48" i="46" s="1"/>
  <c r="CE14" i="46"/>
  <c r="BX15" i="46" s="1"/>
  <c r="CS14" i="46"/>
  <c r="CL15" i="46" s="1"/>
  <c r="AP41" i="46" l="1"/>
  <c r="AK42" i="46" s="1"/>
  <c r="AL42" i="46" s="1"/>
  <c r="AM42" i="46" s="1"/>
  <c r="AN42" i="46" s="1"/>
  <c r="AD37" i="46"/>
  <c r="Y38" i="46" s="1"/>
  <c r="Z38" i="46" s="1"/>
  <c r="AA38" i="46" s="1"/>
  <c r="AB38" i="46" s="1"/>
  <c r="BG16" i="46"/>
  <c r="BL16" i="46"/>
  <c r="BM16" i="46" s="1"/>
  <c r="BB48" i="46"/>
  <c r="AW49" i="46" s="1"/>
  <c r="AX49" i="46" s="1"/>
  <c r="AY49" i="46" s="1"/>
  <c r="AZ49" i="46" s="1"/>
  <c r="CM15" i="46"/>
  <c r="CN15" i="46"/>
  <c r="BY15" i="46"/>
  <c r="BZ15" i="46"/>
  <c r="AD38" i="46" l="1"/>
  <c r="Y39" i="46" s="1"/>
  <c r="Z39" i="46" s="1"/>
  <c r="AA39" i="46" s="1"/>
  <c r="AB39" i="46" s="1"/>
  <c r="AP42" i="46"/>
  <c r="AK43" i="46" s="1"/>
  <c r="AL43" i="46" s="1"/>
  <c r="AM43" i="46" s="1"/>
  <c r="AN43" i="46" s="1"/>
  <c r="BN16" i="46"/>
  <c r="BB49" i="46"/>
  <c r="AW50" i="46" s="1"/>
  <c r="AX50" i="46" s="1"/>
  <c r="AY50" i="46" s="1"/>
  <c r="AZ50" i="46" s="1"/>
  <c r="AP43" i="46" l="1"/>
  <c r="AK44" i="46" s="1"/>
  <c r="AL44" i="46" s="1"/>
  <c r="AM44" i="46" s="1"/>
  <c r="AN44" i="46" s="1"/>
  <c r="AD39" i="46"/>
  <c r="Y40" i="46" s="1"/>
  <c r="Z40" i="46" s="1"/>
  <c r="AA40" i="46" s="1"/>
  <c r="AB40" i="46" s="1"/>
  <c r="BP16" i="46"/>
  <c r="BI17" i="46" s="1"/>
  <c r="BJ17" i="46" s="1"/>
  <c r="BK17" i="46" s="1"/>
  <c r="BB50" i="46"/>
  <c r="AW51" i="46" s="1"/>
  <c r="AX51" i="46" s="1"/>
  <c r="AY51" i="46" s="1"/>
  <c r="AZ51" i="46" s="1"/>
  <c r="CH15" i="46"/>
  <c r="BU15" i="46"/>
  <c r="BR17" i="46" l="1"/>
  <c r="BS17" i="46"/>
  <c r="BD17" i="46"/>
  <c r="BE17" i="46"/>
  <c r="AD40" i="46"/>
  <c r="Y41" i="46" s="1"/>
  <c r="Z41" i="46" s="1"/>
  <c r="AA41" i="46" s="1"/>
  <c r="AB41" i="46" s="1"/>
  <c r="AP44" i="46"/>
  <c r="AK45" i="46" s="1"/>
  <c r="AL45" i="46" s="1"/>
  <c r="AM45" i="46" s="1"/>
  <c r="AN45" i="46" s="1"/>
  <c r="BB51" i="46"/>
  <c r="AW52" i="46" s="1"/>
  <c r="AX52" i="46" s="1"/>
  <c r="AY52" i="46" s="1"/>
  <c r="AZ52" i="46" s="1"/>
  <c r="CO15" i="46"/>
  <c r="CP15" i="46" s="1"/>
  <c r="CQ15" i="46" s="1"/>
  <c r="CI15" i="46"/>
  <c r="CA15" i="46"/>
  <c r="CB15" i="46" s="1"/>
  <c r="CC15" i="46" s="1"/>
  <c r="BV15" i="46"/>
  <c r="AP45" i="46" l="1"/>
  <c r="AK46" i="46" s="1"/>
  <c r="AL46" i="46" s="1"/>
  <c r="AM46" i="46" s="1"/>
  <c r="AN46" i="46" s="1"/>
  <c r="AD41" i="46"/>
  <c r="Y42" i="46" s="1"/>
  <c r="Z42" i="46" s="1"/>
  <c r="AA42" i="46" s="1"/>
  <c r="AB42" i="46" s="1"/>
  <c r="BF17" i="46"/>
  <c r="BB52" i="46"/>
  <c r="AW53" i="46" s="1"/>
  <c r="AX53" i="46" s="1"/>
  <c r="AY53" i="46" s="1"/>
  <c r="AZ53" i="46" s="1"/>
  <c r="CE15" i="46"/>
  <c r="BX16" i="46" s="1"/>
  <c r="CS15" i="46"/>
  <c r="CL16" i="46" s="1"/>
  <c r="AD42" i="46" l="1"/>
  <c r="Y43" i="46" s="1"/>
  <c r="Z43" i="46" s="1"/>
  <c r="AA43" i="46" s="1"/>
  <c r="AB43" i="46" s="1"/>
  <c r="AP46" i="46"/>
  <c r="AK47" i="46" s="1"/>
  <c r="AL47" i="46" s="1"/>
  <c r="AM47" i="46" s="1"/>
  <c r="AN47" i="46" s="1"/>
  <c r="BL17" i="46"/>
  <c r="BM17" i="46" s="1"/>
  <c r="BG17" i="46"/>
  <c r="BB53" i="46"/>
  <c r="AW54" i="46" s="1"/>
  <c r="AX54" i="46" s="1"/>
  <c r="AY54" i="46" s="1"/>
  <c r="AZ54" i="46" s="1"/>
  <c r="BY16" i="46"/>
  <c r="BZ16" i="46"/>
  <c r="CM16" i="46"/>
  <c r="CN16" i="46"/>
  <c r="AP47" i="46" l="1"/>
  <c r="AK48" i="46" s="1"/>
  <c r="AL48" i="46" s="1"/>
  <c r="AM48" i="46" s="1"/>
  <c r="AN48" i="46" s="1"/>
  <c r="AD43" i="46"/>
  <c r="Y44" i="46" s="1"/>
  <c r="Z44" i="46" s="1"/>
  <c r="AA44" i="46" s="1"/>
  <c r="AB44" i="46" s="1"/>
  <c r="BN17" i="46"/>
  <c r="BB54" i="46"/>
  <c r="AW55" i="46" s="1"/>
  <c r="AX55" i="46" s="1"/>
  <c r="AY55" i="46" s="1"/>
  <c r="AZ55" i="46" s="1"/>
  <c r="AD44" i="46" l="1"/>
  <c r="Y45" i="46" s="1"/>
  <c r="Z45" i="46" s="1"/>
  <c r="AA45" i="46" s="1"/>
  <c r="AB45" i="46" s="1"/>
  <c r="AP48" i="46"/>
  <c r="AK49" i="46" s="1"/>
  <c r="AL49" i="46" s="1"/>
  <c r="AM49" i="46" s="1"/>
  <c r="AN49" i="46" s="1"/>
  <c r="BP17" i="46"/>
  <c r="BI18" i="46" s="1"/>
  <c r="BB55" i="46"/>
  <c r="AW56" i="46" s="1"/>
  <c r="AX56" i="46" s="1"/>
  <c r="AY56" i="46" s="1"/>
  <c r="AZ56" i="46" s="1"/>
  <c r="AP49" i="46" l="1"/>
  <c r="AK50" i="46" s="1"/>
  <c r="AL50" i="46" s="1"/>
  <c r="AM50" i="46" s="1"/>
  <c r="AN50" i="46" s="1"/>
  <c r="AD45" i="46"/>
  <c r="Y46" i="46" s="1"/>
  <c r="Z46" i="46" s="1"/>
  <c r="AA46" i="46" s="1"/>
  <c r="AB46" i="46" s="1"/>
  <c r="BJ18" i="46"/>
  <c r="BK18" i="46" s="1"/>
  <c r="BB56" i="46"/>
  <c r="AW57" i="46" s="1"/>
  <c r="AX57" i="46" s="1"/>
  <c r="AY57" i="46" s="1"/>
  <c r="AZ57" i="46" s="1"/>
  <c r="BU16" i="46"/>
  <c r="CH16" i="46"/>
  <c r="BR18" i="46" l="1"/>
  <c r="BS18" i="46"/>
  <c r="BE18" i="46"/>
  <c r="BD18" i="46"/>
  <c r="AD46" i="46"/>
  <c r="Y47" i="46" s="1"/>
  <c r="Z47" i="46" s="1"/>
  <c r="AA47" i="46" s="1"/>
  <c r="AB47" i="46" s="1"/>
  <c r="AP50" i="46"/>
  <c r="AK51" i="46" s="1"/>
  <c r="AL51" i="46" s="1"/>
  <c r="AM51" i="46" s="1"/>
  <c r="AN51" i="46" s="1"/>
  <c r="BB57" i="46"/>
  <c r="AW58" i="46" s="1"/>
  <c r="AX58" i="46" s="1"/>
  <c r="AY58" i="46" s="1"/>
  <c r="BA35" i="46" s="1"/>
  <c r="CO16" i="46"/>
  <c r="CP16" i="46" s="1"/>
  <c r="CQ16" i="46" s="1"/>
  <c r="CI16" i="46"/>
  <c r="CA16" i="46"/>
  <c r="CB16" i="46" s="1"/>
  <c r="CC16" i="46" s="1"/>
  <c r="BV16" i="46"/>
  <c r="AP51" i="46" l="1"/>
  <c r="AK52" i="46" s="1"/>
  <c r="AL52" i="46" s="1"/>
  <c r="AM52" i="46" s="1"/>
  <c r="AN52" i="46" s="1"/>
  <c r="AD47" i="46"/>
  <c r="Y48" i="46" s="1"/>
  <c r="Z48" i="46" s="1"/>
  <c r="AA48" i="46" s="1"/>
  <c r="AB48" i="46" s="1"/>
  <c r="BF18" i="46"/>
  <c r="AZ58" i="46"/>
  <c r="AZ59" i="46" s="1"/>
  <c r="CS16" i="46"/>
  <c r="CL17" i="46" s="1"/>
  <c r="CE16" i="46"/>
  <c r="BX17" i="46" s="1"/>
  <c r="AD48" i="46" l="1"/>
  <c r="Y49" i="46" s="1"/>
  <c r="Z49" i="46" s="1"/>
  <c r="AA49" i="46" s="1"/>
  <c r="AB49" i="46" s="1"/>
  <c r="AP52" i="46"/>
  <c r="AK53" i="46" s="1"/>
  <c r="AL53" i="46" s="1"/>
  <c r="AM53" i="46" s="1"/>
  <c r="AN53" i="46" s="1"/>
  <c r="BL18" i="46"/>
  <c r="BM18" i="46" s="1"/>
  <c r="BN18" i="46" s="1"/>
  <c r="BG18" i="46"/>
  <c r="BB58" i="46"/>
  <c r="AW60" i="46"/>
  <c r="AX60" i="46" s="1"/>
  <c r="AY60" i="46" s="1"/>
  <c r="AZ60" i="46" s="1"/>
  <c r="CN17" i="46"/>
  <c r="CM17" i="46"/>
  <c r="BY17" i="46"/>
  <c r="BZ17" i="46"/>
  <c r="BP18" i="46" l="1"/>
  <c r="BI19" i="46" s="1"/>
  <c r="BJ19" i="46" s="1"/>
  <c r="BK19" i="46" s="1"/>
  <c r="AP53" i="46"/>
  <c r="AK54" i="46" s="1"/>
  <c r="AL54" i="46" s="1"/>
  <c r="AM54" i="46" s="1"/>
  <c r="AN54" i="46" s="1"/>
  <c r="AD49" i="46"/>
  <c r="Y50" i="46" s="1"/>
  <c r="Z50" i="46" s="1"/>
  <c r="AA50" i="46" s="1"/>
  <c r="AB50" i="46" s="1"/>
  <c r="BB60" i="46"/>
  <c r="AW61" i="46" s="1"/>
  <c r="AX61" i="46" s="1"/>
  <c r="AY61" i="46" s="1"/>
  <c r="CH17" i="46"/>
  <c r="BU17" i="46"/>
  <c r="BR19" i="46" l="1"/>
  <c r="BS19" i="46"/>
  <c r="BD19" i="46"/>
  <c r="BE19" i="46"/>
  <c r="AD50" i="46"/>
  <c r="Y51" i="46" s="1"/>
  <c r="Z51" i="46" s="1"/>
  <c r="AA51" i="46" s="1"/>
  <c r="AB51" i="46" s="1"/>
  <c r="AP54" i="46"/>
  <c r="AK55" i="46" s="1"/>
  <c r="AL55" i="46" s="1"/>
  <c r="AM55" i="46" s="1"/>
  <c r="AN55" i="46" s="1"/>
  <c r="AZ61" i="46"/>
  <c r="BB61" i="46" s="1"/>
  <c r="AW62" i="46" s="1"/>
  <c r="AX62" i="46" s="1"/>
  <c r="AY62" i="46" s="1"/>
  <c r="CO17" i="46"/>
  <c r="CP17" i="46" s="1"/>
  <c r="CQ17" i="46" s="1"/>
  <c r="CI17" i="46"/>
  <c r="CA17" i="46"/>
  <c r="CB17" i="46" s="1"/>
  <c r="CC17" i="46" s="1"/>
  <c r="BV17" i="46"/>
  <c r="BF19" i="46" l="1"/>
  <c r="BL19" i="46" s="1"/>
  <c r="BM19" i="46" s="1"/>
  <c r="BN19" i="46" s="1"/>
  <c r="AP55" i="46"/>
  <c r="AK56" i="46" s="1"/>
  <c r="AL56" i="46" s="1"/>
  <c r="AM56" i="46" s="1"/>
  <c r="AN56" i="46" s="1"/>
  <c r="AD51" i="46"/>
  <c r="Y52" i="46" s="1"/>
  <c r="Z52" i="46" s="1"/>
  <c r="AA52" i="46" s="1"/>
  <c r="AB52" i="46" s="1"/>
  <c r="AZ62" i="46"/>
  <c r="BB62" i="46" s="1"/>
  <c r="AW63" i="46" s="1"/>
  <c r="AX63" i="46" s="1"/>
  <c r="AY63" i="46" s="1"/>
  <c r="AZ63" i="46" s="1"/>
  <c r="CE17" i="46"/>
  <c r="BX18" i="46" s="1"/>
  <c r="CS17" i="46"/>
  <c r="CL18" i="46" s="1"/>
  <c r="BG19" i="46" l="1"/>
  <c r="AD52" i="46"/>
  <c r="Y53" i="46" s="1"/>
  <c r="Z53" i="46" s="1"/>
  <c r="AA53" i="46" s="1"/>
  <c r="AB53" i="46" s="1"/>
  <c r="AP56" i="46"/>
  <c r="AK57" i="46" s="1"/>
  <c r="AL57" i="46" s="1"/>
  <c r="AM57" i="46" s="1"/>
  <c r="AN57" i="46" s="1"/>
  <c r="BP19" i="46"/>
  <c r="BI20" i="46" s="1"/>
  <c r="BJ20" i="46" s="1"/>
  <c r="BK20" i="46" s="1"/>
  <c r="BB63" i="46"/>
  <c r="AW64" i="46" s="1"/>
  <c r="AX64" i="46" s="1"/>
  <c r="AY64" i="46" s="1"/>
  <c r="AZ64" i="46" s="1"/>
  <c r="BY18" i="46"/>
  <c r="BZ18" i="46"/>
  <c r="CM18" i="46"/>
  <c r="CN18" i="46"/>
  <c r="BR20" i="46" l="1"/>
  <c r="BS20" i="46"/>
  <c r="BE20" i="46"/>
  <c r="BD20" i="46"/>
  <c r="AP57" i="46"/>
  <c r="AK58" i="46" s="1"/>
  <c r="AL58" i="46" s="1"/>
  <c r="AM58" i="46" s="1"/>
  <c r="AO35" i="46" s="1"/>
  <c r="AD53" i="46"/>
  <c r="Y54" i="46" s="1"/>
  <c r="Z54" i="46" s="1"/>
  <c r="AA54" i="46" s="1"/>
  <c r="AB54" i="46" s="1"/>
  <c r="BB64" i="46"/>
  <c r="AW65" i="46" s="1"/>
  <c r="AX65" i="46" s="1"/>
  <c r="AY65" i="46" s="1"/>
  <c r="AZ65" i="46" s="1"/>
  <c r="BF20" i="46" l="1"/>
  <c r="BL20" i="46" s="1"/>
  <c r="BM20" i="46" s="1"/>
  <c r="BN20" i="46" s="1"/>
  <c r="AD54" i="46"/>
  <c r="Y55" i="46" s="1"/>
  <c r="Z55" i="46" s="1"/>
  <c r="AA55" i="46" s="1"/>
  <c r="AB55" i="46" s="1"/>
  <c r="AN58" i="46"/>
  <c r="BB65" i="46"/>
  <c r="AW66" i="46" s="1"/>
  <c r="AX66" i="46" s="1"/>
  <c r="AY66" i="46" s="1"/>
  <c r="AZ66" i="46" s="1"/>
  <c r="BU18" i="46"/>
  <c r="CH18" i="46"/>
  <c r="BG20" i="46" l="1"/>
  <c r="AD55" i="46"/>
  <c r="Y56" i="46" s="1"/>
  <c r="Z56" i="46" s="1"/>
  <c r="AA56" i="46" s="1"/>
  <c r="AB56" i="46" s="1"/>
  <c r="AN59" i="46"/>
  <c r="AP58" i="46"/>
  <c r="BP20" i="46"/>
  <c r="BI21" i="46" s="1"/>
  <c r="BJ21" i="46" s="1"/>
  <c r="BK21" i="46" s="1"/>
  <c r="BB66" i="46"/>
  <c r="AW67" i="46" s="1"/>
  <c r="AX67" i="46" s="1"/>
  <c r="AY67" i="46" s="1"/>
  <c r="AZ67" i="46" s="1"/>
  <c r="CO18" i="46"/>
  <c r="CP18" i="46" s="1"/>
  <c r="CQ18" i="46" s="1"/>
  <c r="CS18" i="46" s="1"/>
  <c r="CL19" i="46" s="1"/>
  <c r="CI18" i="46"/>
  <c r="CA18" i="46"/>
  <c r="CB18" i="46" s="1"/>
  <c r="CC18" i="46" s="1"/>
  <c r="BV18" i="46"/>
  <c r="BR21" i="46" l="1"/>
  <c r="BS21" i="46"/>
  <c r="BD21" i="46"/>
  <c r="BE21" i="46"/>
  <c r="AD56" i="46"/>
  <c r="Y57" i="46" s="1"/>
  <c r="Z57" i="46" s="1"/>
  <c r="AA57" i="46" s="1"/>
  <c r="AB57" i="46" s="1"/>
  <c r="AK60" i="46"/>
  <c r="AL60" i="46" s="1"/>
  <c r="AM60" i="46" s="1"/>
  <c r="AN60" i="46" s="1"/>
  <c r="BB67" i="46"/>
  <c r="AW68" i="46" s="1"/>
  <c r="AX68" i="46" s="1"/>
  <c r="AY68" i="46" s="1"/>
  <c r="AZ68" i="46" s="1"/>
  <c r="CE18" i="46"/>
  <c r="BX19" i="46" s="1"/>
  <c r="BY19" i="46" s="1"/>
  <c r="CN19" i="46"/>
  <c r="CM19" i="46"/>
  <c r="AP60" i="46" l="1"/>
  <c r="AK61" i="46" s="1"/>
  <c r="AL61" i="46" s="1"/>
  <c r="AM61" i="46" s="1"/>
  <c r="AN61" i="46" s="1"/>
  <c r="AD57" i="46"/>
  <c r="Y58" i="46" s="1"/>
  <c r="Z58" i="46" s="1"/>
  <c r="AA58" i="46" s="1"/>
  <c r="AC35" i="46" s="1"/>
  <c r="BF21" i="46"/>
  <c r="BB68" i="46"/>
  <c r="AW69" i="46" s="1"/>
  <c r="AX69" i="46" s="1"/>
  <c r="AY69" i="46" s="1"/>
  <c r="AZ69" i="46" s="1"/>
  <c r="BZ19" i="46"/>
  <c r="CH19" i="46"/>
  <c r="BU19" i="46"/>
  <c r="AP61" i="46" l="1"/>
  <c r="AK62" i="46" s="1"/>
  <c r="AL62" i="46" s="1"/>
  <c r="AM62" i="46" s="1"/>
  <c r="AN62" i="46" s="1"/>
  <c r="BL21" i="46"/>
  <c r="BM21" i="46" s="1"/>
  <c r="BN21" i="46" s="1"/>
  <c r="BG21" i="46"/>
  <c r="AB58" i="46"/>
  <c r="BB69" i="46"/>
  <c r="AW70" i="46" s="1"/>
  <c r="AX70" i="46" s="1"/>
  <c r="AY70" i="46" s="1"/>
  <c r="AZ70" i="46" s="1"/>
  <c r="CO19" i="46"/>
  <c r="CP19" i="46" s="1"/>
  <c r="CQ19" i="46" s="1"/>
  <c r="CS19" i="46" s="1"/>
  <c r="CL20" i="46" s="1"/>
  <c r="CI19" i="46"/>
  <c r="CA19" i="46"/>
  <c r="CB19" i="46" s="1"/>
  <c r="CC19" i="46" s="1"/>
  <c r="BV19" i="46"/>
  <c r="AP62" i="46" l="1"/>
  <c r="AK63" i="46" s="1"/>
  <c r="AL63" i="46" s="1"/>
  <c r="AM63" i="46" s="1"/>
  <c r="BP21" i="46"/>
  <c r="BI22" i="46" s="1"/>
  <c r="BJ22" i="46" s="1"/>
  <c r="BK22" i="46" s="1"/>
  <c r="AB59" i="46"/>
  <c r="AD58" i="46"/>
  <c r="BB70" i="46"/>
  <c r="AW71" i="46" s="1"/>
  <c r="AX71" i="46" s="1"/>
  <c r="AY71" i="46" s="1"/>
  <c r="AZ71" i="46" s="1"/>
  <c r="CE19" i="46"/>
  <c r="BX20" i="46" s="1"/>
  <c r="BY20" i="46" s="1"/>
  <c r="CM20" i="46"/>
  <c r="CN20" i="46"/>
  <c r="BR22" i="46" l="1"/>
  <c r="BS22" i="46"/>
  <c r="BE22" i="46"/>
  <c r="BD22" i="46"/>
  <c r="Y60" i="46"/>
  <c r="Z60" i="46" s="1"/>
  <c r="AA60" i="46" s="1"/>
  <c r="AB60" i="46" s="1"/>
  <c r="AN63" i="46"/>
  <c r="BZ20" i="46"/>
  <c r="BB71" i="46"/>
  <c r="AW72" i="46" s="1"/>
  <c r="AX72" i="46" s="1"/>
  <c r="AY72" i="46" s="1"/>
  <c r="AZ72" i="46" s="1"/>
  <c r="CH20" i="46"/>
  <c r="BU20" i="46"/>
  <c r="BF22" i="46" l="1"/>
  <c r="AD60" i="46"/>
  <c r="Y61" i="46" s="1"/>
  <c r="Z61" i="46" s="1"/>
  <c r="AA61" i="46" s="1"/>
  <c r="AB61" i="46" s="1"/>
  <c r="BG22" i="46"/>
  <c r="BL22" i="46"/>
  <c r="BM22" i="46" s="1"/>
  <c r="BN22" i="46" s="1"/>
  <c r="AP63" i="46"/>
  <c r="AK64" i="46" s="1"/>
  <c r="AL64" i="46" s="1"/>
  <c r="AM64" i="46" s="1"/>
  <c r="AN64" i="46" s="1"/>
  <c r="BB72" i="46"/>
  <c r="AW73" i="46" s="1"/>
  <c r="AX73" i="46" s="1"/>
  <c r="AY73" i="46" s="1"/>
  <c r="AZ73" i="46" s="1"/>
  <c r="CO20" i="46"/>
  <c r="CP20" i="46" s="1"/>
  <c r="CQ20" i="46" s="1"/>
  <c r="CS20" i="46" s="1"/>
  <c r="CL21" i="46" s="1"/>
  <c r="CI20" i="46"/>
  <c r="CA20" i="46"/>
  <c r="CB20" i="46" s="1"/>
  <c r="CC20" i="46" s="1"/>
  <c r="BV20" i="46"/>
  <c r="AP64" i="46" l="1"/>
  <c r="AK65" i="46" s="1"/>
  <c r="AL65" i="46" s="1"/>
  <c r="AM65" i="46" s="1"/>
  <c r="AN65" i="46" s="1"/>
  <c r="AD61" i="46"/>
  <c r="Y62" i="46" s="1"/>
  <c r="Z62" i="46" s="1"/>
  <c r="AA62" i="46" s="1"/>
  <c r="AB62" i="46" s="1"/>
  <c r="BP22" i="46"/>
  <c r="BI23" i="46" s="1"/>
  <c r="BB73" i="46"/>
  <c r="AW74" i="46" s="1"/>
  <c r="AX74" i="46" s="1"/>
  <c r="AY74" i="46" s="1"/>
  <c r="AZ74" i="46" s="1"/>
  <c r="CE20" i="46"/>
  <c r="BX21" i="46" s="1"/>
  <c r="BY21" i="46" s="1"/>
  <c r="CM21" i="46"/>
  <c r="CN21" i="46"/>
  <c r="AD62" i="46" l="1"/>
  <c r="Y63" i="46" s="1"/>
  <c r="Z63" i="46" s="1"/>
  <c r="AA63" i="46" s="1"/>
  <c r="AB63" i="46" s="1"/>
  <c r="AP65" i="46"/>
  <c r="AK66" i="46" s="1"/>
  <c r="AL66" i="46" s="1"/>
  <c r="AM66" i="46" s="1"/>
  <c r="AN66" i="46" s="1"/>
  <c r="BJ23" i="46"/>
  <c r="BK23" i="46" s="1"/>
  <c r="BL23" i="46"/>
  <c r="BB74" i="46"/>
  <c r="AW75" i="46" s="1"/>
  <c r="AX75" i="46" s="1"/>
  <c r="AY75" i="46" s="1"/>
  <c r="AZ75" i="46" s="1"/>
  <c r="BZ21" i="46"/>
  <c r="BR23" i="46" l="1"/>
  <c r="BS23" i="46"/>
  <c r="BD23" i="46"/>
  <c r="BE23" i="46"/>
  <c r="AP66" i="46"/>
  <c r="AK67" i="46" s="1"/>
  <c r="AL67" i="46" s="1"/>
  <c r="AM67" i="46" s="1"/>
  <c r="AN67" i="46" s="1"/>
  <c r="AD63" i="46"/>
  <c r="Y64" i="46" s="1"/>
  <c r="Z64" i="46" s="1"/>
  <c r="AA64" i="46" s="1"/>
  <c r="AB64" i="46" s="1"/>
  <c r="BB75" i="46"/>
  <c r="AW76" i="46" s="1"/>
  <c r="AX76" i="46" s="1"/>
  <c r="AY76" i="46" s="1"/>
  <c r="AZ76" i="46" s="1"/>
  <c r="BF23" i="46" l="1"/>
  <c r="BM23" i="46" s="1"/>
  <c r="BN23" i="46" s="1"/>
  <c r="AD64" i="46"/>
  <c r="Y65" i="46" s="1"/>
  <c r="Z65" i="46" s="1"/>
  <c r="AA65" i="46" s="1"/>
  <c r="AB65" i="46" s="1"/>
  <c r="AP67" i="46"/>
  <c r="AK68" i="46" s="1"/>
  <c r="AL68" i="46" s="1"/>
  <c r="AM68" i="46" s="1"/>
  <c r="AN68" i="46" s="1"/>
  <c r="BB76" i="46"/>
  <c r="AW77" i="46" s="1"/>
  <c r="AX77" i="46" s="1"/>
  <c r="AY77" i="46" s="1"/>
  <c r="AZ77" i="46" s="1"/>
  <c r="CH21" i="46"/>
  <c r="BU21" i="46"/>
  <c r="BG23" i="46" l="1"/>
  <c r="AP68" i="46"/>
  <c r="AK69" i="46" s="1"/>
  <c r="AL69" i="46" s="1"/>
  <c r="AM69" i="46" s="1"/>
  <c r="AN69" i="46" s="1"/>
  <c r="AD65" i="46"/>
  <c r="Y66" i="46" s="1"/>
  <c r="Z66" i="46" s="1"/>
  <c r="AA66" i="46" s="1"/>
  <c r="AB66" i="46" s="1"/>
  <c r="BP23" i="46"/>
  <c r="BI24" i="46" s="1"/>
  <c r="BJ24" i="46" s="1"/>
  <c r="BK24" i="46" s="1"/>
  <c r="BB77" i="46"/>
  <c r="AW78" i="46" s="1"/>
  <c r="AX78" i="46" s="1"/>
  <c r="AY78" i="46" s="1"/>
  <c r="AZ78" i="46" s="1"/>
  <c r="CO21" i="46"/>
  <c r="CP21" i="46" s="1"/>
  <c r="CQ21" i="46" s="1"/>
  <c r="CS21" i="46" s="1"/>
  <c r="CL22" i="46" s="1"/>
  <c r="CI21" i="46"/>
  <c r="CA21" i="46"/>
  <c r="CB21" i="46" s="1"/>
  <c r="CC21" i="46" s="1"/>
  <c r="BV21" i="46"/>
  <c r="BR24" i="46" l="1"/>
  <c r="BS24" i="46"/>
  <c r="BD24" i="46"/>
  <c r="BE24" i="46"/>
  <c r="AD66" i="46"/>
  <c r="Y67" i="46" s="1"/>
  <c r="Z67" i="46" s="1"/>
  <c r="AA67" i="46" s="1"/>
  <c r="AB67" i="46" s="1"/>
  <c r="AP69" i="46"/>
  <c r="AK70" i="46" s="1"/>
  <c r="AL70" i="46" s="1"/>
  <c r="AM70" i="46" s="1"/>
  <c r="AN70" i="46" s="1"/>
  <c r="BB78" i="46"/>
  <c r="AW79" i="46" s="1"/>
  <c r="AX79" i="46" s="1"/>
  <c r="AY79" i="46" s="1"/>
  <c r="AZ79" i="46" s="1"/>
  <c r="CE21" i="46"/>
  <c r="BX22" i="46" s="1"/>
  <c r="BY22" i="46" s="1"/>
  <c r="CM22" i="46"/>
  <c r="CN22" i="46"/>
  <c r="BF24" i="46" l="1"/>
  <c r="BL24" i="46" s="1"/>
  <c r="BM24" i="46" s="1"/>
  <c r="BN24" i="46" s="1"/>
  <c r="AP70" i="46"/>
  <c r="AK71" i="46" s="1"/>
  <c r="AL71" i="46" s="1"/>
  <c r="AM71" i="46" s="1"/>
  <c r="AN71" i="46" s="1"/>
  <c r="AD67" i="46"/>
  <c r="Y68" i="46" s="1"/>
  <c r="Z68" i="46" s="1"/>
  <c r="AA68" i="46" s="1"/>
  <c r="AB68" i="46" s="1"/>
  <c r="BZ22" i="46"/>
  <c r="BB79" i="46"/>
  <c r="AW80" i="46" s="1"/>
  <c r="AX80" i="46" s="1"/>
  <c r="AY80" i="46" s="1"/>
  <c r="AZ80" i="46" s="1"/>
  <c r="BG24" i="46" l="1"/>
  <c r="AD68" i="46"/>
  <c r="Y69" i="46" s="1"/>
  <c r="Z69" i="46" s="1"/>
  <c r="AA69" i="46" s="1"/>
  <c r="AB69" i="46" s="1"/>
  <c r="AP71" i="46"/>
  <c r="AK72" i="46" s="1"/>
  <c r="AL72" i="46" s="1"/>
  <c r="AM72" i="46" s="1"/>
  <c r="AN72" i="46" s="1"/>
  <c r="BP24" i="46"/>
  <c r="BI25" i="46" s="1"/>
  <c r="BJ25" i="46" s="1"/>
  <c r="BK25" i="46" s="1"/>
  <c r="BB80" i="46"/>
  <c r="AW81" i="46" s="1"/>
  <c r="AX81" i="46" s="1"/>
  <c r="AY81" i="46" s="1"/>
  <c r="AZ81" i="46" s="1"/>
  <c r="CH22" i="46"/>
  <c r="BU22" i="46"/>
  <c r="BR25" i="46" l="1"/>
  <c r="BS25" i="46"/>
  <c r="BD25" i="46"/>
  <c r="BE25" i="46"/>
  <c r="AP72" i="46"/>
  <c r="AK73" i="46" s="1"/>
  <c r="AL73" i="46" s="1"/>
  <c r="AM73" i="46" s="1"/>
  <c r="AN73" i="46" s="1"/>
  <c r="AP73" i="46" s="1"/>
  <c r="AD69" i="46"/>
  <c r="Y70" i="46" s="1"/>
  <c r="Z70" i="46" s="1"/>
  <c r="AA70" i="46" s="1"/>
  <c r="AB70" i="46" s="1"/>
  <c r="BB81" i="46"/>
  <c r="AW82" i="46" s="1"/>
  <c r="AX82" i="46" s="1"/>
  <c r="AY82" i="46" s="1"/>
  <c r="AZ82" i="46" s="1"/>
  <c r="CO22" i="46"/>
  <c r="CP22" i="46" s="1"/>
  <c r="CQ22" i="46" s="1"/>
  <c r="CS22" i="46" s="1"/>
  <c r="CL23" i="46" s="1"/>
  <c r="CI22" i="46"/>
  <c r="CA22" i="46"/>
  <c r="CB22" i="46" s="1"/>
  <c r="CC22" i="46" s="1"/>
  <c r="BV22" i="46"/>
  <c r="BF25" i="46" l="1"/>
  <c r="BL25" i="46" s="1"/>
  <c r="BM25" i="46" s="1"/>
  <c r="BN25" i="46" s="1"/>
  <c r="AD70" i="46"/>
  <c r="Y71" i="46" s="1"/>
  <c r="Z71" i="46" s="1"/>
  <c r="AA71" i="46" s="1"/>
  <c r="AB71" i="46" s="1"/>
  <c r="AK74" i="46"/>
  <c r="AL74" i="46" s="1"/>
  <c r="AM74" i="46" s="1"/>
  <c r="AN74" i="46" s="1"/>
  <c r="BB82" i="46"/>
  <c r="AW83" i="46" s="1"/>
  <c r="AX83" i="46" s="1"/>
  <c r="AY83" i="46" s="1"/>
  <c r="AZ83" i="46" s="1"/>
  <c r="CE22" i="46"/>
  <c r="BX23" i="46" s="1"/>
  <c r="BZ23" i="46" s="1"/>
  <c r="CO23" i="46"/>
  <c r="CM23" i="46"/>
  <c r="CN23" i="46"/>
  <c r="BG25" i="46" l="1"/>
  <c r="AP74" i="46"/>
  <c r="AK75" i="46" s="1"/>
  <c r="AL75" i="46" s="1"/>
  <c r="AM75" i="46" s="1"/>
  <c r="AN75" i="46" s="1"/>
  <c r="AD71" i="46"/>
  <c r="Y72" i="46" s="1"/>
  <c r="Z72" i="46" s="1"/>
  <c r="AA72" i="46" s="1"/>
  <c r="AB72" i="46" s="1"/>
  <c r="BP25" i="46"/>
  <c r="BI26" i="46" s="1"/>
  <c r="BJ26" i="46" s="1"/>
  <c r="BK26" i="46" s="1"/>
  <c r="BY23" i="46"/>
  <c r="CA23" i="46"/>
  <c r="BB83" i="46"/>
  <c r="AW84" i="46" s="1"/>
  <c r="AX84" i="46" s="1"/>
  <c r="AY84" i="46" s="1"/>
  <c r="AZ84" i="46" s="1"/>
  <c r="BR26" i="46" l="1"/>
  <c r="BS26" i="46"/>
  <c r="BE26" i="46"/>
  <c r="BD26" i="46"/>
  <c r="BF26" i="46" s="1"/>
  <c r="AD72" i="46"/>
  <c r="Y73" i="46" s="1"/>
  <c r="Z73" i="46" s="1"/>
  <c r="AA73" i="46" s="1"/>
  <c r="AB73" i="46" s="1"/>
  <c r="AP75" i="46"/>
  <c r="AK76" i="46" s="1"/>
  <c r="AL76" i="46" s="1"/>
  <c r="AM76" i="46" s="1"/>
  <c r="AN76" i="46" s="1"/>
  <c r="BB84" i="46"/>
  <c r="AW85" i="46" s="1"/>
  <c r="AX85" i="46" s="1"/>
  <c r="AY85" i="46" s="1"/>
  <c r="AZ85" i="46" s="1"/>
  <c r="CH23" i="46"/>
  <c r="BU23" i="46"/>
  <c r="AP76" i="46" l="1"/>
  <c r="AK77" i="46" s="1"/>
  <c r="AL77" i="46" s="1"/>
  <c r="AM77" i="46" s="1"/>
  <c r="AN77" i="46" s="1"/>
  <c r="AD73" i="46"/>
  <c r="Y74" i="46" s="1"/>
  <c r="Z74" i="46" s="1"/>
  <c r="AA74" i="46" s="1"/>
  <c r="AB74" i="46" s="1"/>
  <c r="BG26" i="46"/>
  <c r="BL26" i="46"/>
  <c r="BM26" i="46" s="1"/>
  <c r="BN26" i="46" s="1"/>
  <c r="BB85" i="46"/>
  <c r="AW86" i="46" s="1"/>
  <c r="AX86" i="46" s="1"/>
  <c r="AY86" i="46" s="1"/>
  <c r="AZ86" i="46" s="1"/>
  <c r="CP23" i="46"/>
  <c r="CQ23" i="46" s="1"/>
  <c r="CS23" i="46" s="1"/>
  <c r="CL24" i="46" s="1"/>
  <c r="CI23" i="46"/>
  <c r="CB23" i="46"/>
  <c r="CC23" i="46" s="1"/>
  <c r="BV23" i="46"/>
  <c r="AD74" i="46" l="1"/>
  <c r="Y75" i="46" s="1"/>
  <c r="Z75" i="46" s="1"/>
  <c r="AA75" i="46" s="1"/>
  <c r="AB75" i="46" s="1"/>
  <c r="AP77" i="46"/>
  <c r="AK78" i="46" s="1"/>
  <c r="AL78" i="46" s="1"/>
  <c r="AM78" i="46" s="1"/>
  <c r="AN78" i="46" s="1"/>
  <c r="BP26" i="46"/>
  <c r="BI27" i="46" s="1"/>
  <c r="BJ27" i="46" s="1"/>
  <c r="BK27" i="46" s="1"/>
  <c r="BB86" i="46"/>
  <c r="AW87" i="46" s="1"/>
  <c r="AX87" i="46" s="1"/>
  <c r="AY87" i="46" s="1"/>
  <c r="AZ87" i="46" s="1"/>
  <c r="CE23" i="46"/>
  <c r="BX24" i="46" s="1"/>
  <c r="BZ24" i="46" s="1"/>
  <c r="CM24" i="46"/>
  <c r="CN24" i="46"/>
  <c r="BR27" i="46" l="1"/>
  <c r="BS27" i="46"/>
  <c r="BD27" i="46"/>
  <c r="BE27" i="46"/>
  <c r="AP78" i="46"/>
  <c r="AK79" i="46" s="1"/>
  <c r="AL79" i="46" s="1"/>
  <c r="AM79" i="46" s="1"/>
  <c r="AN79" i="46" s="1"/>
  <c r="AD75" i="46"/>
  <c r="Y76" i="46" s="1"/>
  <c r="Z76" i="46" s="1"/>
  <c r="AA76" i="46" s="1"/>
  <c r="AB76" i="46" s="1"/>
  <c r="BY24" i="46"/>
  <c r="BB87" i="46"/>
  <c r="AW88" i="46" s="1"/>
  <c r="AX88" i="46" s="1"/>
  <c r="AY88" i="46" s="1"/>
  <c r="AZ88" i="46" s="1"/>
  <c r="BF27" i="46" l="1"/>
  <c r="BL27" i="46" s="1"/>
  <c r="BM27" i="46" s="1"/>
  <c r="BN27" i="46" s="1"/>
  <c r="AD76" i="46"/>
  <c r="Y77" i="46" s="1"/>
  <c r="Z77" i="46" s="1"/>
  <c r="AA77" i="46" s="1"/>
  <c r="AB77" i="46" s="1"/>
  <c r="AP79" i="46"/>
  <c r="AK80" i="46" s="1"/>
  <c r="AL80" i="46" s="1"/>
  <c r="AM80" i="46" s="1"/>
  <c r="AN80" i="46" s="1"/>
  <c r="BB88" i="46"/>
  <c r="AW89" i="46" s="1"/>
  <c r="AX89" i="46" s="1"/>
  <c r="AY89" i="46" s="1"/>
  <c r="BA60" i="46" s="1"/>
  <c r="BU24" i="46"/>
  <c r="CH24" i="46"/>
  <c r="BG27" i="46" l="1"/>
  <c r="AP80" i="46"/>
  <c r="AK81" i="46" s="1"/>
  <c r="AL81" i="46" s="1"/>
  <c r="AM81" i="46" s="1"/>
  <c r="AN81" i="46" s="1"/>
  <c r="AD77" i="46"/>
  <c r="Y78" i="46" s="1"/>
  <c r="Z78" i="46" s="1"/>
  <c r="AA78" i="46" s="1"/>
  <c r="AB78" i="46" s="1"/>
  <c r="BP27" i="46"/>
  <c r="BI28" i="46" s="1"/>
  <c r="BJ28" i="46" s="1"/>
  <c r="BK28" i="46" s="1"/>
  <c r="AZ89" i="46"/>
  <c r="BB89" i="46" s="1"/>
  <c r="CO24" i="46"/>
  <c r="CP24" i="46" s="1"/>
  <c r="CQ24" i="46" s="1"/>
  <c r="CS24" i="46" s="1"/>
  <c r="CL25" i="46" s="1"/>
  <c r="CI24" i="46"/>
  <c r="CA24" i="46"/>
  <c r="CB24" i="46" s="1"/>
  <c r="CC24" i="46" s="1"/>
  <c r="BV24" i="46"/>
  <c r="BS28" i="46" l="1"/>
  <c r="BR28" i="46"/>
  <c r="BE28" i="46"/>
  <c r="BD28" i="46"/>
  <c r="AD78" i="46"/>
  <c r="Y79" i="46" s="1"/>
  <c r="Z79" i="46" s="1"/>
  <c r="AA79" i="46" s="1"/>
  <c r="AB79" i="46" s="1"/>
  <c r="AP81" i="46"/>
  <c r="AK82" i="46" s="1"/>
  <c r="AL82" i="46" s="1"/>
  <c r="AM82" i="46" s="1"/>
  <c r="AN82" i="46" s="1"/>
  <c r="AZ90" i="46"/>
  <c r="AW91" i="46" s="1"/>
  <c r="AX91" i="46" s="1"/>
  <c r="AY91" i="46" s="1"/>
  <c r="CE24" i="46"/>
  <c r="BX25" i="46" s="1"/>
  <c r="BY25" i="46" s="1"/>
  <c r="CN25" i="46"/>
  <c r="CM25" i="46"/>
  <c r="BF28" i="46" l="1"/>
  <c r="AP82" i="46"/>
  <c r="AK83" i="46" s="1"/>
  <c r="AL83" i="46" s="1"/>
  <c r="AM83" i="46" s="1"/>
  <c r="AN83" i="46" s="1"/>
  <c r="AD79" i="46"/>
  <c r="Y80" i="46" s="1"/>
  <c r="Z80" i="46" s="1"/>
  <c r="AA80" i="46" s="1"/>
  <c r="AB80" i="46" s="1"/>
  <c r="BG28" i="46"/>
  <c r="BM28" i="46"/>
  <c r="BN28" i="46" s="1"/>
  <c r="AZ91" i="46"/>
  <c r="BB91" i="46" s="1"/>
  <c r="AW92" i="46" s="1"/>
  <c r="AX92" i="46" s="1"/>
  <c r="AY92" i="46" s="1"/>
  <c r="BZ25" i="46"/>
  <c r="AD80" i="46" l="1"/>
  <c r="Y81" i="46" s="1"/>
  <c r="Z81" i="46" s="1"/>
  <c r="AA81" i="46" s="1"/>
  <c r="AB81" i="46" s="1"/>
  <c r="AP83" i="46"/>
  <c r="AK84" i="46" s="1"/>
  <c r="AL84" i="46" s="1"/>
  <c r="AM84" i="46" s="1"/>
  <c r="AN84" i="46" s="1"/>
  <c r="BP28" i="46"/>
  <c r="BI29" i="46" s="1"/>
  <c r="AZ92" i="46"/>
  <c r="BB92" i="46" s="1"/>
  <c r="AW93" i="46" s="1"/>
  <c r="AX93" i="46" s="1"/>
  <c r="AY93" i="46" s="1"/>
  <c r="BU25" i="46"/>
  <c r="CH25" i="46"/>
  <c r="AP84" i="46" l="1"/>
  <c r="AK85" i="46" s="1"/>
  <c r="AL85" i="46" s="1"/>
  <c r="AM85" i="46" s="1"/>
  <c r="AN85" i="46" s="1"/>
  <c r="AD81" i="46"/>
  <c r="Y82" i="46" s="1"/>
  <c r="Z82" i="46" s="1"/>
  <c r="AA82" i="46" s="1"/>
  <c r="AB82" i="46" s="1"/>
  <c r="BL29" i="46"/>
  <c r="BJ29" i="46"/>
  <c r="BK29" i="46" s="1"/>
  <c r="AZ93" i="46"/>
  <c r="BB93" i="46" s="1"/>
  <c r="AW94" i="46" s="1"/>
  <c r="AX94" i="46" s="1"/>
  <c r="AY94" i="46" s="1"/>
  <c r="AZ94" i="46" s="1"/>
  <c r="CO25" i="46"/>
  <c r="CP25" i="46" s="1"/>
  <c r="CQ25" i="46" s="1"/>
  <c r="CS25" i="46" s="1"/>
  <c r="CL26" i="46" s="1"/>
  <c r="CI25" i="46"/>
  <c r="CA25" i="46"/>
  <c r="CB25" i="46" s="1"/>
  <c r="CC25" i="46" s="1"/>
  <c r="BV25" i="46"/>
  <c r="BR29" i="46" l="1"/>
  <c r="BS29" i="46"/>
  <c r="BD29" i="46"/>
  <c r="BE29" i="46"/>
  <c r="AD82" i="46"/>
  <c r="Y83" i="46" s="1"/>
  <c r="Z83" i="46" s="1"/>
  <c r="AA83" i="46" s="1"/>
  <c r="AB83" i="46" s="1"/>
  <c r="AP85" i="46"/>
  <c r="AK86" i="46" s="1"/>
  <c r="AL86" i="46" s="1"/>
  <c r="AM86" i="46" s="1"/>
  <c r="AN86" i="46" s="1"/>
  <c r="BB94" i="46"/>
  <c r="AW95" i="46" s="1"/>
  <c r="AX95" i="46" s="1"/>
  <c r="AY95" i="46" s="1"/>
  <c r="BA91" i="46" s="1"/>
  <c r="CE25" i="46"/>
  <c r="BX26" i="46" s="1"/>
  <c r="BZ26" i="46" s="1"/>
  <c r="CM26" i="46"/>
  <c r="CN26" i="46"/>
  <c r="BF29" i="46" l="1"/>
  <c r="BG29" i="46" s="1"/>
  <c r="AP86" i="46"/>
  <c r="AK87" i="46" s="1"/>
  <c r="AL87" i="46" s="1"/>
  <c r="AM87" i="46" s="1"/>
  <c r="AN87" i="46" s="1"/>
  <c r="AD83" i="46"/>
  <c r="Y84" i="46" s="1"/>
  <c r="Z84" i="46" s="1"/>
  <c r="AA84" i="46" s="1"/>
  <c r="AB84" i="46" s="1"/>
  <c r="AZ95" i="46"/>
  <c r="AZ96" i="46" s="1"/>
  <c r="BY26" i="46"/>
  <c r="BM29" i="46" l="1"/>
  <c r="BN29" i="46" s="1"/>
  <c r="BP29" i="46" s="1"/>
  <c r="BI30" i="46" s="1"/>
  <c r="BJ30" i="46" s="1"/>
  <c r="BK30" i="46" s="1"/>
  <c r="AD84" i="46"/>
  <c r="Y85" i="46" s="1"/>
  <c r="Z85" i="46" s="1"/>
  <c r="AA85" i="46" s="1"/>
  <c r="AB85" i="46" s="1"/>
  <c r="AP87" i="46"/>
  <c r="AK88" i="46" s="1"/>
  <c r="AL88" i="46" s="1"/>
  <c r="AM88" i="46" s="1"/>
  <c r="AN88" i="46" s="1"/>
  <c r="BB95" i="46"/>
  <c r="AW97" i="46"/>
  <c r="AX97" i="46" s="1"/>
  <c r="AY97" i="46" s="1"/>
  <c r="BU26" i="46"/>
  <c r="CH26" i="46"/>
  <c r="BR30" i="46" l="1"/>
  <c r="BS30" i="46"/>
  <c r="BE30" i="46"/>
  <c r="BD30" i="46"/>
  <c r="AZ97" i="46"/>
  <c r="BB97" i="46" s="1"/>
  <c r="AW98" i="46" s="1"/>
  <c r="AX98" i="46" s="1"/>
  <c r="AY98" i="46" s="1"/>
  <c r="AP88" i="46"/>
  <c r="AK89" i="46" s="1"/>
  <c r="AL89" i="46" s="1"/>
  <c r="AM89" i="46" s="1"/>
  <c r="AO60" i="46" s="1"/>
  <c r="AD85" i="46"/>
  <c r="Y86" i="46" s="1"/>
  <c r="Z86" i="46" s="1"/>
  <c r="AA86" i="46" s="1"/>
  <c r="AB86" i="46" s="1"/>
  <c r="CO26" i="46"/>
  <c r="CP26" i="46" s="1"/>
  <c r="CQ26" i="46" s="1"/>
  <c r="CS26" i="46" s="1"/>
  <c r="CL27" i="46" s="1"/>
  <c r="CI26" i="46"/>
  <c r="CA26" i="46"/>
  <c r="CB26" i="46" s="1"/>
  <c r="CC26" i="46" s="1"/>
  <c r="BV26" i="46"/>
  <c r="BF30" i="46" l="1"/>
  <c r="BG30" i="46" s="1"/>
  <c r="AD86" i="46"/>
  <c r="Y87" i="46" s="1"/>
  <c r="Z87" i="46" s="1"/>
  <c r="AA87" i="46" s="1"/>
  <c r="AB87" i="46" s="1"/>
  <c r="AN89" i="46"/>
  <c r="AN90" i="46" s="1"/>
  <c r="AZ98" i="46"/>
  <c r="BB98" i="46" s="1"/>
  <c r="AW99" i="46" s="1"/>
  <c r="AX99" i="46" s="1"/>
  <c r="AY99" i="46" s="1"/>
  <c r="CE26" i="46"/>
  <c r="BX27" i="46" s="1"/>
  <c r="BY27" i="46" s="1"/>
  <c r="CM27" i="46"/>
  <c r="CN27" i="46"/>
  <c r="BL30" i="46" l="1"/>
  <c r="BM30" i="46" s="1"/>
  <c r="BO13" i="46" s="1"/>
  <c r="AD87" i="46"/>
  <c r="Y88" i="46" s="1"/>
  <c r="Z88" i="46" s="1"/>
  <c r="AA88" i="46" s="1"/>
  <c r="AB88" i="46" s="1"/>
  <c r="AP89" i="46"/>
  <c r="AZ99" i="46"/>
  <c r="BB99" i="46" s="1"/>
  <c r="AW100" i="46" s="1"/>
  <c r="AX100" i="46" s="1"/>
  <c r="AY100" i="46" s="1"/>
  <c r="BA97" i="46" s="1"/>
  <c r="BZ27" i="46"/>
  <c r="BU27" i="46"/>
  <c r="CH27" i="46"/>
  <c r="BN30" i="46" l="1"/>
  <c r="BP30" i="46" s="1"/>
  <c r="AD88" i="46"/>
  <c r="Y89" i="46" s="1"/>
  <c r="Z89" i="46" s="1"/>
  <c r="AA89" i="46" s="1"/>
  <c r="AC60" i="46" s="1"/>
  <c r="AK91" i="46"/>
  <c r="AL91" i="46" s="1"/>
  <c r="AM91" i="46" s="1"/>
  <c r="AN91" i="46" s="1"/>
  <c r="AZ100" i="46"/>
  <c r="CO27" i="46"/>
  <c r="CP27" i="46" s="1"/>
  <c r="CQ27" i="46" s="1"/>
  <c r="CS27" i="46" s="1"/>
  <c r="CL28" i="46" s="1"/>
  <c r="CI27" i="46"/>
  <c r="CA27" i="46"/>
  <c r="CB27" i="46" s="1"/>
  <c r="CC27" i="46" s="1"/>
  <c r="BV27" i="46"/>
  <c r="BN31" i="46" l="1"/>
  <c r="BI32" i="46" s="1"/>
  <c r="BJ32" i="46" s="1"/>
  <c r="BK32" i="46" s="1"/>
  <c r="BB100" i="46"/>
  <c r="AZ101" i="46"/>
  <c r="AP91" i="46"/>
  <c r="AK92" i="46" s="1"/>
  <c r="AL92" i="46" s="1"/>
  <c r="AM92" i="46" s="1"/>
  <c r="AN92" i="46" s="1"/>
  <c r="AB89" i="46"/>
  <c r="CE27" i="46"/>
  <c r="BX28" i="46" s="1"/>
  <c r="BY28" i="46" s="1"/>
  <c r="CM28" i="46"/>
  <c r="CN28" i="46"/>
  <c r="BR32" i="46" l="1"/>
  <c r="BS32" i="46"/>
  <c r="BD32" i="46"/>
  <c r="BE32" i="46"/>
  <c r="AZ102" i="46"/>
  <c r="AP92" i="46"/>
  <c r="AK93" i="46" s="1"/>
  <c r="AL93" i="46" s="1"/>
  <c r="AM93" i="46" s="1"/>
  <c r="AN93" i="46" s="1"/>
  <c r="AD89" i="46"/>
  <c r="AB90" i="46"/>
  <c r="BZ28" i="46"/>
  <c r="CA28" i="46" s="1"/>
  <c r="BU28" i="46"/>
  <c r="BV28" i="46" s="1"/>
  <c r="CH28" i="46"/>
  <c r="CO28" i="46"/>
  <c r="BB102" i="46" l="1"/>
  <c r="AZ103" i="46"/>
  <c r="BF32" i="46"/>
  <c r="BG32" i="46" s="1"/>
  <c r="AP93" i="46"/>
  <c r="AK94" i="46" s="1"/>
  <c r="AL94" i="46" s="1"/>
  <c r="AM94" i="46" s="1"/>
  <c r="AN94" i="46" s="1"/>
  <c r="BL32" i="46"/>
  <c r="BM32" i="46" s="1"/>
  <c r="Y91" i="46"/>
  <c r="Z91" i="46" s="1"/>
  <c r="AA91" i="46" s="1"/>
  <c r="CI28" i="46"/>
  <c r="CB28" i="46"/>
  <c r="CC28" i="46" s="1"/>
  <c r="CP28" i="46"/>
  <c r="CQ28" i="46" s="1"/>
  <c r="BB103" i="46" l="1"/>
  <c r="AZ104" i="46"/>
  <c r="AP94" i="46"/>
  <c r="AK95" i="46" s="1"/>
  <c r="AL95" i="46" s="1"/>
  <c r="AM95" i="46" s="1"/>
  <c r="AO91" i="46" s="1"/>
  <c r="BN32" i="46"/>
  <c r="AB91" i="46"/>
  <c r="CE28" i="46"/>
  <c r="BX29" i="46" s="1"/>
  <c r="BZ29" i="46" s="1"/>
  <c r="CS28" i="46"/>
  <c r="CL29" i="46" s="1"/>
  <c r="BB104" i="46" l="1"/>
  <c r="AZ105" i="46"/>
  <c r="AD91" i="46"/>
  <c r="Y92" i="46" s="1"/>
  <c r="Z92" i="46" s="1"/>
  <c r="AA92" i="46" s="1"/>
  <c r="BP32" i="46"/>
  <c r="BI33" i="46" s="1"/>
  <c r="BJ33" i="46" s="1"/>
  <c r="BK33" i="46" s="1"/>
  <c r="AN95" i="46"/>
  <c r="CA29" i="46"/>
  <c r="BY29" i="46"/>
  <c r="CM29" i="46"/>
  <c r="CO29" i="46"/>
  <c r="CN29" i="46"/>
  <c r="BR33" i="46" l="1"/>
  <c r="BS33" i="46"/>
  <c r="BD33" i="46"/>
  <c r="BE33" i="46"/>
  <c r="BB105" i="46"/>
  <c r="AZ106" i="46"/>
  <c r="AN96" i="46"/>
  <c r="AP95" i="46"/>
  <c r="AB92" i="46"/>
  <c r="BU29" i="46"/>
  <c r="CH29" i="46"/>
  <c r="BB106" i="46" l="1"/>
  <c r="AZ107" i="46"/>
  <c r="BF33" i="46"/>
  <c r="BM33" i="46" s="1"/>
  <c r="AK97" i="46"/>
  <c r="AL97" i="46" s="1"/>
  <c r="AM97" i="46" s="1"/>
  <c r="AD92" i="46"/>
  <c r="Y93" i="46" s="1"/>
  <c r="Z93" i="46" s="1"/>
  <c r="AA93" i="46" s="1"/>
  <c r="CP29" i="46"/>
  <c r="CQ29" i="46" s="1"/>
  <c r="CS29" i="46" s="1"/>
  <c r="CL30" i="46" s="1"/>
  <c r="CI29" i="46"/>
  <c r="CB29" i="46"/>
  <c r="CC29" i="46" s="1"/>
  <c r="BV29" i="46"/>
  <c r="AZ108" i="46" l="1"/>
  <c r="BB107" i="46"/>
  <c r="AN97" i="46"/>
  <c r="BG33" i="46"/>
  <c r="AP97" i="46"/>
  <c r="AK98" i="46" s="1"/>
  <c r="AL98" i="46" s="1"/>
  <c r="AM98" i="46" s="1"/>
  <c r="AN98" i="46" s="1"/>
  <c r="AB93" i="46"/>
  <c r="BO32" i="46"/>
  <c r="BN33" i="46"/>
  <c r="CE29" i="46"/>
  <c r="BX30" i="46" s="1"/>
  <c r="BY30" i="46" s="1"/>
  <c r="CM30" i="46"/>
  <c r="CN30" i="46"/>
  <c r="BB108" i="46" l="1"/>
  <c r="AZ109" i="46"/>
  <c r="AP98" i="46"/>
  <c r="AK99" i="46" s="1"/>
  <c r="AL99" i="46" s="1"/>
  <c r="AM99" i="46" s="1"/>
  <c r="BP33" i="46"/>
  <c r="BN34" i="46"/>
  <c r="AD93" i="46"/>
  <c r="Y94" i="46" s="1"/>
  <c r="Z94" i="46" s="1"/>
  <c r="AA94" i="46" s="1"/>
  <c r="AB94" i="46" s="1"/>
  <c r="BZ30" i="46"/>
  <c r="BB109" i="46" l="1"/>
  <c r="AZ110" i="46"/>
  <c r="AD94" i="46"/>
  <c r="Y95" i="46" s="1"/>
  <c r="Z95" i="46" s="1"/>
  <c r="AA95" i="46" s="1"/>
  <c r="AC91" i="46" s="1"/>
  <c r="BI35" i="46"/>
  <c r="AN99" i="46"/>
  <c r="CH30" i="46"/>
  <c r="BU30" i="46"/>
  <c r="AZ111" i="46" l="1"/>
  <c r="BB110" i="46"/>
  <c r="BJ35" i="46"/>
  <c r="BK35" i="46" s="1"/>
  <c r="AP99" i="46"/>
  <c r="AK100" i="46" s="1"/>
  <c r="AL100" i="46" s="1"/>
  <c r="AM100" i="46" s="1"/>
  <c r="AO97" i="46" s="1"/>
  <c r="AB95" i="46"/>
  <c r="CO30" i="46"/>
  <c r="CP30" i="46" s="1"/>
  <c r="CQ30" i="46" s="1"/>
  <c r="CI30" i="46"/>
  <c r="CA30" i="46"/>
  <c r="CB30" i="46" s="1"/>
  <c r="CD13" i="46" s="1"/>
  <c r="BV30" i="46"/>
  <c r="BR35" i="46" l="1"/>
  <c r="BD35" i="46"/>
  <c r="BS35" i="46"/>
  <c r="BE35" i="46"/>
  <c r="AZ112" i="46"/>
  <c r="AN100" i="46"/>
  <c r="BF35" i="46"/>
  <c r="AB96" i="46"/>
  <c r="AD95" i="46"/>
  <c r="CR13" i="46"/>
  <c r="CC30" i="46"/>
  <c r="CQ31" i="46"/>
  <c r="CS30" i="46"/>
  <c r="AZ113" i="46" l="1"/>
  <c r="BB112" i="46"/>
  <c r="AP100" i="46"/>
  <c r="AN101" i="46"/>
  <c r="Y97" i="46"/>
  <c r="Z97" i="46" s="1"/>
  <c r="AA97" i="46" s="1"/>
  <c r="BG35" i="46"/>
  <c r="BL35" i="46"/>
  <c r="BM35" i="46" s="1"/>
  <c r="CC31" i="46"/>
  <c r="BX32" i="46" s="1"/>
  <c r="CE30" i="46"/>
  <c r="CL32" i="46"/>
  <c r="AN102" i="46" l="1"/>
  <c r="AZ114" i="46"/>
  <c r="BB113" i="46"/>
  <c r="BN35" i="46"/>
  <c r="AB97" i="46"/>
  <c r="CM32" i="46"/>
  <c r="CN32" i="46"/>
  <c r="BY32" i="46"/>
  <c r="BZ32" i="46"/>
  <c r="BB114" i="46" l="1"/>
  <c r="AZ115" i="46"/>
  <c r="AP102" i="46"/>
  <c r="AN103" i="46"/>
  <c r="BP35" i="46"/>
  <c r="BI36" i="46" s="1"/>
  <c r="BJ36" i="46" s="1"/>
  <c r="BK36" i="46" s="1"/>
  <c r="AD97" i="46"/>
  <c r="Y98" i="46" s="1"/>
  <c r="Z98" i="46" s="1"/>
  <c r="AA98" i="46" s="1"/>
  <c r="BU32" i="46"/>
  <c r="CH32" i="46"/>
  <c r="BR36" i="46" l="1"/>
  <c r="BS36" i="46"/>
  <c r="BD36" i="46"/>
  <c r="BE36" i="46"/>
  <c r="AN104" i="46"/>
  <c r="AP103" i="46"/>
  <c r="AZ116" i="46"/>
  <c r="BB115" i="46"/>
  <c r="AB98" i="46"/>
  <c r="CO32" i="46"/>
  <c r="CP32" i="46" s="1"/>
  <c r="CQ32" i="46" s="1"/>
  <c r="CI32" i="46"/>
  <c r="CA32" i="46"/>
  <c r="CB32" i="46" s="1"/>
  <c r="CC32" i="46" s="1"/>
  <c r="BV32" i="46"/>
  <c r="AZ117" i="46" l="1"/>
  <c r="BB116" i="46"/>
  <c r="BF36" i="46"/>
  <c r="BG36" i="46" s="1"/>
  <c r="AP104" i="46"/>
  <c r="AN105" i="46"/>
  <c r="BL36" i="46"/>
  <c r="BM36" i="46" s="1"/>
  <c r="AD98" i="46"/>
  <c r="Y99" i="46" s="1"/>
  <c r="Z99" i="46" s="1"/>
  <c r="AA99" i="46" s="1"/>
  <c r="CE32" i="46"/>
  <c r="BX33" i="46" s="1"/>
  <c r="CS32" i="46"/>
  <c r="CL33" i="46" s="1"/>
  <c r="AN106" i="46" l="1"/>
  <c r="AP105" i="46"/>
  <c r="AZ118" i="46"/>
  <c r="BB118" i="46" s="1"/>
  <c r="BB117" i="46"/>
  <c r="AB99" i="46"/>
  <c r="BN36" i="46"/>
  <c r="CN33" i="46"/>
  <c r="CM33" i="46"/>
  <c r="BY33" i="46"/>
  <c r="BZ33" i="46"/>
  <c r="AP106" i="46" l="1"/>
  <c r="AN107" i="46"/>
  <c r="BP36" i="46"/>
  <c r="BI37" i="46" s="1"/>
  <c r="BJ37" i="46" s="1"/>
  <c r="BK37" i="46" s="1"/>
  <c r="AD99" i="46"/>
  <c r="Y100" i="46" s="1"/>
  <c r="Z100" i="46" s="1"/>
  <c r="AA100" i="46" s="1"/>
  <c r="AC97" i="46" s="1"/>
  <c r="CA33" i="46"/>
  <c r="CO33" i="46"/>
  <c r="BR37" i="46" l="1"/>
  <c r="BS37" i="46"/>
  <c r="BE37" i="46"/>
  <c r="BD37" i="46"/>
  <c r="AP107" i="46"/>
  <c r="AN108" i="46"/>
  <c r="AB100" i="46"/>
  <c r="CH33" i="46"/>
  <c r="BU33" i="46"/>
  <c r="BF37" i="46" l="1"/>
  <c r="AP108" i="46"/>
  <c r="AN109" i="46"/>
  <c r="AD100" i="46"/>
  <c r="AB101" i="46"/>
  <c r="BG37" i="46"/>
  <c r="BM37" i="46"/>
  <c r="CP33" i="46"/>
  <c r="CQ33" i="46" s="1"/>
  <c r="CI33" i="46"/>
  <c r="CB33" i="46"/>
  <c r="CD32" i="46" s="1"/>
  <c r="BV33" i="46"/>
  <c r="AB102" i="46" l="1"/>
  <c r="AP109" i="46"/>
  <c r="AN110" i="46"/>
  <c r="AN111" i="46" s="1"/>
  <c r="BN37" i="46"/>
  <c r="CR32" i="46"/>
  <c r="CC33" i="46"/>
  <c r="CS33" i="46"/>
  <c r="CQ34" i="46"/>
  <c r="AP110" i="46" l="1"/>
  <c r="AD102" i="46"/>
  <c r="AB103" i="46"/>
  <c r="BP37" i="46"/>
  <c r="BI38" i="46" s="1"/>
  <c r="BJ38" i="46" s="1"/>
  <c r="BK38" i="46" s="1"/>
  <c r="CE33" i="46"/>
  <c r="CC34" i="46"/>
  <c r="BX35" i="46" s="1"/>
  <c r="CL35" i="46"/>
  <c r="BR38" i="46" l="1"/>
  <c r="BS38" i="46"/>
  <c r="BE38" i="46"/>
  <c r="BD38" i="46"/>
  <c r="AB104" i="46"/>
  <c r="AD103" i="46"/>
  <c r="AN112" i="46"/>
  <c r="CN35" i="46"/>
  <c r="CM35" i="46"/>
  <c r="BY35" i="46"/>
  <c r="BZ35" i="46"/>
  <c r="AP112" i="46" l="1"/>
  <c r="AN113" i="46"/>
  <c r="AD104" i="46"/>
  <c r="AB105" i="46"/>
  <c r="BF38" i="46"/>
  <c r="BG38" i="46" s="1"/>
  <c r="BU35" i="46"/>
  <c r="CH35" i="46"/>
  <c r="BL38" i="46" l="1"/>
  <c r="BM38" i="46" s="1"/>
  <c r="BN38" i="46" s="1"/>
  <c r="AP113" i="46"/>
  <c r="AN114" i="46"/>
  <c r="AB106" i="46"/>
  <c r="AD105" i="46"/>
  <c r="CO35" i="46"/>
  <c r="CP35" i="46" s="1"/>
  <c r="CQ35" i="46" s="1"/>
  <c r="CI35" i="46"/>
  <c r="CA35" i="46"/>
  <c r="CB35" i="46" s="1"/>
  <c r="CC35" i="46" s="1"/>
  <c r="BV35" i="46"/>
  <c r="AP114" i="46" l="1"/>
  <c r="AN115" i="46"/>
  <c r="AD106" i="46"/>
  <c r="AB107" i="46"/>
  <c r="BP38" i="46"/>
  <c r="BI39" i="46" s="1"/>
  <c r="BJ39" i="46" s="1"/>
  <c r="BK39" i="46" s="1"/>
  <c r="CE35" i="46"/>
  <c r="BX36" i="46" s="1"/>
  <c r="CS35" i="46"/>
  <c r="CL36" i="46" s="1"/>
  <c r="BR39" i="46" l="1"/>
  <c r="BS39" i="46"/>
  <c r="BD39" i="46"/>
  <c r="BE39" i="46"/>
  <c r="AD107" i="46"/>
  <c r="AB108" i="46"/>
  <c r="AN116" i="46"/>
  <c r="AP115" i="46"/>
  <c r="BY36" i="46"/>
  <c r="BZ36" i="46"/>
  <c r="CM36" i="46"/>
  <c r="CN36" i="46"/>
  <c r="AB109" i="46" l="1"/>
  <c r="AD108" i="46"/>
  <c r="AN117" i="46"/>
  <c r="AP116" i="46"/>
  <c r="BF39" i="46"/>
  <c r="BG39" i="46" s="1"/>
  <c r="BU36" i="46"/>
  <c r="CH36" i="46"/>
  <c r="BM39" i="46" l="1"/>
  <c r="BN39" i="46" s="1"/>
  <c r="AP117" i="46"/>
  <c r="AN118" i="46"/>
  <c r="AP118" i="46" s="1"/>
  <c r="AB110" i="46"/>
  <c r="AD109" i="46"/>
  <c r="CO36" i="46"/>
  <c r="CP36" i="46" s="1"/>
  <c r="CQ36" i="46" s="1"/>
  <c r="CI36" i="46"/>
  <c r="CA36" i="46"/>
  <c r="CB36" i="46" s="1"/>
  <c r="CC36" i="46" s="1"/>
  <c r="BV36" i="46"/>
  <c r="AD110" i="46" l="1"/>
  <c r="AB111" i="46"/>
  <c r="BP39" i="46"/>
  <c r="BI40" i="46" s="1"/>
  <c r="CE36" i="46"/>
  <c r="BX37" i="46" s="1"/>
  <c r="CS36" i="46"/>
  <c r="CL37" i="46" s="1"/>
  <c r="AB112" i="46" l="1"/>
  <c r="BJ40" i="46"/>
  <c r="BK40" i="46" s="1"/>
  <c r="CM37" i="46"/>
  <c r="CN37" i="46"/>
  <c r="BY37" i="46"/>
  <c r="BZ37" i="46"/>
  <c r="BR40" i="46" l="1"/>
  <c r="BS40" i="46"/>
  <c r="BE40" i="46"/>
  <c r="BD40" i="46"/>
  <c r="AB113" i="46"/>
  <c r="AD112" i="46"/>
  <c r="CA37" i="46"/>
  <c r="CO37" i="46"/>
  <c r="AB114" i="46" l="1"/>
  <c r="AD113" i="46"/>
  <c r="BF40" i="46"/>
  <c r="BL40" i="46" s="1"/>
  <c r="BM40" i="46" s="1"/>
  <c r="BN40" i="46" s="1"/>
  <c r="CH37" i="46"/>
  <c r="BU37" i="46"/>
  <c r="AB115" i="46" l="1"/>
  <c r="AD114" i="46"/>
  <c r="BG40" i="46"/>
  <c r="BP40" i="46"/>
  <c r="BI41" i="46" s="1"/>
  <c r="BJ41" i="46" s="1"/>
  <c r="BK41" i="46" s="1"/>
  <c r="CP37" i="46"/>
  <c r="CQ37" i="46" s="1"/>
  <c r="CI37" i="46"/>
  <c r="CB37" i="46"/>
  <c r="CC37" i="46" s="1"/>
  <c r="BV37" i="46"/>
  <c r="BR41" i="46" l="1"/>
  <c r="BS41" i="46"/>
  <c r="BD41" i="46"/>
  <c r="BE41" i="46"/>
  <c r="AB116" i="46"/>
  <c r="AD115" i="46"/>
  <c r="CE37" i="46"/>
  <c r="BX38" i="46" s="1"/>
  <c r="CS37" i="46"/>
  <c r="CL38" i="46" s="1"/>
  <c r="AD116" i="46" l="1"/>
  <c r="AB117" i="46"/>
  <c r="BF41" i="46"/>
  <c r="BG41" i="46" s="1"/>
  <c r="CM38" i="46"/>
  <c r="CN38" i="46"/>
  <c r="BY38" i="46"/>
  <c r="BZ38" i="46"/>
  <c r="AD117" i="46" l="1"/>
  <c r="AB118" i="46"/>
  <c r="AD118" i="46" s="1"/>
  <c r="BL41" i="46"/>
  <c r="BM41" i="46" s="1"/>
  <c r="BN41" i="46" s="1"/>
  <c r="BP41" i="46" s="1"/>
  <c r="BI42" i="46" s="1"/>
  <c r="BJ42" i="46" l="1"/>
  <c r="BK42" i="46" s="1"/>
  <c r="CH38" i="46"/>
  <c r="BU38" i="46"/>
  <c r="BR42" i="46" l="1"/>
  <c r="BS42" i="46"/>
  <c r="BD42" i="46"/>
  <c r="BE42" i="46"/>
  <c r="CO38" i="46"/>
  <c r="CP38" i="46" s="1"/>
  <c r="CQ38" i="46" s="1"/>
  <c r="CI38" i="46"/>
  <c r="CA38" i="46"/>
  <c r="CB38" i="46" s="1"/>
  <c r="CC38" i="46" s="1"/>
  <c r="BV38" i="46"/>
  <c r="BF42" i="46" l="1"/>
  <c r="BG42" i="46" s="1"/>
  <c r="CS38" i="46"/>
  <c r="CL39" i="46" s="1"/>
  <c r="CE38" i="46"/>
  <c r="BX39" i="46" s="1"/>
  <c r="BL42" i="46" l="1"/>
  <c r="BM42" i="46" s="1"/>
  <c r="BN42" i="46" s="1"/>
  <c r="BP42" i="46" s="1"/>
  <c r="BI43" i="46" s="1"/>
  <c r="BJ43" i="46" s="1"/>
  <c r="BK43" i="46" s="1"/>
  <c r="BY39" i="46"/>
  <c r="BZ39" i="46"/>
  <c r="CM39" i="46"/>
  <c r="CN39" i="46"/>
  <c r="BR43" i="46" l="1"/>
  <c r="BS43" i="46"/>
  <c r="BD43" i="46"/>
  <c r="BE43" i="46"/>
  <c r="CA39" i="46"/>
  <c r="CO39" i="46"/>
  <c r="BF43" i="46" l="1"/>
  <c r="BM43" i="46" s="1"/>
  <c r="BN43" i="46" s="1"/>
  <c r="BU39" i="46"/>
  <c r="CH39" i="46"/>
  <c r="BG43" i="46" l="1"/>
  <c r="BP43" i="46"/>
  <c r="BI44" i="46" s="1"/>
  <c r="CP39" i="46"/>
  <c r="CQ39" i="46" s="1"/>
  <c r="CI39" i="46"/>
  <c r="CB39" i="46"/>
  <c r="CC39" i="46" s="1"/>
  <c r="BV39" i="46"/>
  <c r="BJ44" i="46" l="1"/>
  <c r="BK44" i="46" s="1"/>
  <c r="CE39" i="46"/>
  <c r="BX40" i="46" s="1"/>
  <c r="CS39" i="46"/>
  <c r="CL40" i="46" s="1"/>
  <c r="BR44" i="46" l="1"/>
  <c r="BS44" i="46"/>
  <c r="BE44" i="46"/>
  <c r="BD44" i="46"/>
  <c r="CM40" i="46"/>
  <c r="CN40" i="46"/>
  <c r="BY40" i="46"/>
  <c r="BZ40" i="46"/>
  <c r="BF44" i="46" l="1"/>
  <c r="BG44" i="46" s="1"/>
  <c r="BU40" i="46"/>
  <c r="CH40" i="46"/>
  <c r="BL44" i="46" l="1"/>
  <c r="BM44" i="46" s="1"/>
  <c r="BN44" i="46" s="1"/>
  <c r="BP44" i="46" s="1"/>
  <c r="BI45" i="46" s="1"/>
  <c r="CO40" i="46"/>
  <c r="CP40" i="46" s="1"/>
  <c r="CQ40" i="46" s="1"/>
  <c r="CS40" i="46" s="1"/>
  <c r="CL41" i="46" s="1"/>
  <c r="CI40" i="46"/>
  <c r="CA40" i="46"/>
  <c r="CB40" i="46" s="1"/>
  <c r="CC40" i="46" s="1"/>
  <c r="BV40" i="46"/>
  <c r="BJ45" i="46" l="1"/>
  <c r="BK45" i="46" s="1"/>
  <c r="BL45" i="46"/>
  <c r="CE40" i="46"/>
  <c r="BX41" i="46" s="1"/>
  <c r="BY41" i="46" s="1"/>
  <c r="CN41" i="46"/>
  <c r="CM41" i="46"/>
  <c r="BR45" i="46" l="1"/>
  <c r="BS45" i="46"/>
  <c r="BD45" i="46"/>
  <c r="BE45" i="46"/>
  <c r="BZ41" i="46"/>
  <c r="BF45" i="46" l="1"/>
  <c r="BM45" i="46" s="1"/>
  <c r="BN45" i="46" s="1"/>
  <c r="CH41" i="46"/>
  <c r="BU41" i="46"/>
  <c r="BG45" i="46" l="1"/>
  <c r="BP45" i="46"/>
  <c r="BI46" i="46" s="1"/>
  <c r="BJ46" i="46" s="1"/>
  <c r="BK46" i="46" s="1"/>
  <c r="CO41" i="46"/>
  <c r="CP41" i="46" s="1"/>
  <c r="CQ41" i="46" s="1"/>
  <c r="CS41" i="46" s="1"/>
  <c r="CL42" i="46" s="1"/>
  <c r="CI41" i="46"/>
  <c r="CA41" i="46"/>
  <c r="CB41" i="46" s="1"/>
  <c r="CC41" i="46" s="1"/>
  <c r="BV41" i="46"/>
  <c r="BR46" i="46" l="1"/>
  <c r="BS46" i="46"/>
  <c r="BD46" i="46"/>
  <c r="BE46" i="46"/>
  <c r="CE41" i="46"/>
  <c r="BX42" i="46" s="1"/>
  <c r="BY42" i="46" s="1"/>
  <c r="CM42" i="46"/>
  <c r="CN42" i="46"/>
  <c r="BF46" i="46" l="1"/>
  <c r="BL46" i="46" s="1"/>
  <c r="BM46" i="46" s="1"/>
  <c r="BN46" i="46" s="1"/>
  <c r="BZ42" i="46"/>
  <c r="BU42" i="46"/>
  <c r="CH42" i="46"/>
  <c r="BG46" i="46" l="1"/>
  <c r="BP46" i="46"/>
  <c r="BI47" i="46" s="1"/>
  <c r="BJ47" i="46" s="1"/>
  <c r="BK47" i="46" s="1"/>
  <c r="CO42" i="46"/>
  <c r="CP42" i="46" s="1"/>
  <c r="CQ42" i="46" s="1"/>
  <c r="CS42" i="46" s="1"/>
  <c r="CL43" i="46" s="1"/>
  <c r="CI42" i="46"/>
  <c r="CA42" i="46"/>
  <c r="CB42" i="46" s="1"/>
  <c r="CC42" i="46" s="1"/>
  <c r="BV42" i="46"/>
  <c r="BR47" i="46" l="1"/>
  <c r="BS47" i="46"/>
  <c r="BD47" i="46"/>
  <c r="BE47" i="46"/>
  <c r="CE42" i="46"/>
  <c r="BX43" i="46" s="1"/>
  <c r="BY43" i="46" s="1"/>
  <c r="CM43" i="46"/>
  <c r="CN43" i="46"/>
  <c r="BF47" i="46" l="1"/>
  <c r="BZ43" i="46"/>
  <c r="CA43" i="46" s="1"/>
  <c r="CO43" i="46"/>
  <c r="BG47" i="46" l="1"/>
  <c r="BL47" i="46"/>
  <c r="BM47" i="46" s="1"/>
  <c r="BN47" i="46" s="1"/>
  <c r="BU43" i="46"/>
  <c r="CH43" i="46"/>
  <c r="BP47" i="46" l="1"/>
  <c r="BI48" i="46" s="1"/>
  <c r="CP43" i="46"/>
  <c r="CQ43" i="46" s="1"/>
  <c r="CS43" i="46" s="1"/>
  <c r="CL44" i="46" s="1"/>
  <c r="CI43" i="46"/>
  <c r="CB43" i="46"/>
  <c r="CC43" i="46" s="1"/>
  <c r="BV43" i="46"/>
  <c r="BJ48" i="46" l="1"/>
  <c r="BK48" i="46" s="1"/>
  <c r="CE43" i="46"/>
  <c r="BX44" i="46" s="1"/>
  <c r="BZ44" i="46" s="1"/>
  <c r="CM44" i="46"/>
  <c r="CN44" i="46"/>
  <c r="BS48" i="46" l="1"/>
  <c r="BR48" i="46"/>
  <c r="BE48" i="46"/>
  <c r="BD48" i="46"/>
  <c r="BY44" i="46"/>
  <c r="BU44" i="46"/>
  <c r="CH44" i="46"/>
  <c r="BF48" i="46" l="1"/>
  <c r="BG48" i="46" s="1"/>
  <c r="CO44" i="46"/>
  <c r="CP44" i="46" s="1"/>
  <c r="CQ44" i="46" s="1"/>
  <c r="CS44" i="46" s="1"/>
  <c r="CL45" i="46" s="1"/>
  <c r="CI44" i="46"/>
  <c r="CA44" i="46"/>
  <c r="CB44" i="46" s="1"/>
  <c r="CC44" i="46" s="1"/>
  <c r="BV44" i="46"/>
  <c r="BL48" i="46" l="1"/>
  <c r="BM48" i="46" s="1"/>
  <c r="BN48" i="46" s="1"/>
  <c r="BP48" i="46" s="1"/>
  <c r="BI49" i="46" s="1"/>
  <c r="BJ49" i="46" s="1"/>
  <c r="BK49" i="46" s="1"/>
  <c r="CE44" i="46"/>
  <c r="BX45" i="46" s="1"/>
  <c r="BZ45" i="46" s="1"/>
  <c r="CN45" i="46"/>
  <c r="CM45" i="46"/>
  <c r="CO45" i="46"/>
  <c r="BR49" i="46" l="1"/>
  <c r="BS49" i="46"/>
  <c r="BD49" i="46"/>
  <c r="BE49" i="46"/>
  <c r="CA45" i="46"/>
  <c r="BY45" i="46"/>
  <c r="BF49" i="46" l="1"/>
  <c r="BG49" i="46" s="1"/>
  <c r="CH45" i="46"/>
  <c r="BU45" i="46"/>
  <c r="BL49" i="46" l="1"/>
  <c r="BM49" i="46" s="1"/>
  <c r="BN49" i="46" s="1"/>
  <c r="BP49" i="46" s="1"/>
  <c r="BI50" i="46" s="1"/>
  <c r="CP45" i="46"/>
  <c r="CQ45" i="46" s="1"/>
  <c r="CS45" i="46" s="1"/>
  <c r="CL46" i="46" s="1"/>
  <c r="CI45" i="46"/>
  <c r="CB45" i="46"/>
  <c r="CC45" i="46" s="1"/>
  <c r="BV45" i="46"/>
  <c r="BJ50" i="46" l="1"/>
  <c r="BK50" i="46" s="1"/>
  <c r="CE45" i="46"/>
  <c r="BX46" i="46" s="1"/>
  <c r="BY46" i="46" s="1"/>
  <c r="CM46" i="46"/>
  <c r="CN46" i="46"/>
  <c r="BR50" i="46" l="1"/>
  <c r="BS50" i="46"/>
  <c r="BD50" i="46"/>
  <c r="BE50" i="46"/>
  <c r="BZ46" i="46"/>
  <c r="BF50" i="46" l="1"/>
  <c r="BM50" i="46" s="1"/>
  <c r="BN50" i="46" s="1"/>
  <c r="CH46" i="46"/>
  <c r="BU46" i="46"/>
  <c r="BG50" i="46" l="1"/>
  <c r="BP50" i="46"/>
  <c r="BI51" i="46" s="1"/>
  <c r="CO46" i="46"/>
  <c r="CP46" i="46" s="1"/>
  <c r="CQ46" i="46" s="1"/>
  <c r="CS46" i="46" s="1"/>
  <c r="CL47" i="46" s="1"/>
  <c r="CI46" i="46"/>
  <c r="CA46" i="46"/>
  <c r="CB46" i="46" s="1"/>
  <c r="CC46" i="46" s="1"/>
  <c r="BV46" i="46"/>
  <c r="BJ51" i="46" l="1"/>
  <c r="BK51" i="46" s="1"/>
  <c r="BL51" i="46"/>
  <c r="CE46" i="46"/>
  <c r="BX47" i="46" s="1"/>
  <c r="BY47" i="46" s="1"/>
  <c r="CM47" i="46"/>
  <c r="CN47" i="46"/>
  <c r="BR51" i="46" l="1"/>
  <c r="BS51" i="46"/>
  <c r="BD51" i="46"/>
  <c r="BE51" i="46"/>
  <c r="BZ47" i="46"/>
  <c r="BF51" i="46" l="1"/>
  <c r="BG51" i="46" s="1"/>
  <c r="BU47" i="46"/>
  <c r="CH47" i="46"/>
  <c r="BM51" i="46" l="1"/>
  <c r="BN51" i="46" s="1"/>
  <c r="BP51" i="46" s="1"/>
  <c r="BI52" i="46" s="1"/>
  <c r="CO47" i="46"/>
  <c r="CP47" i="46" s="1"/>
  <c r="CQ47" i="46" s="1"/>
  <c r="CS47" i="46" s="1"/>
  <c r="CL48" i="46" s="1"/>
  <c r="CI47" i="46"/>
  <c r="CA47" i="46"/>
  <c r="CB47" i="46" s="1"/>
  <c r="CC47" i="46" s="1"/>
  <c r="BV47" i="46"/>
  <c r="BJ52" i="46" l="1"/>
  <c r="BK52" i="46" s="1"/>
  <c r="BL52" i="46"/>
  <c r="CE47" i="46"/>
  <c r="BX48" i="46" s="1"/>
  <c r="BZ48" i="46" s="1"/>
  <c r="CM48" i="46"/>
  <c r="CN48" i="46"/>
  <c r="BR52" i="46" l="1"/>
  <c r="BS52" i="46"/>
  <c r="BE52" i="46"/>
  <c r="BD52" i="46"/>
  <c r="BY48" i="46"/>
  <c r="BU48" i="46"/>
  <c r="BV48" i="46" s="1"/>
  <c r="CH48" i="46"/>
  <c r="CO48" i="46" s="1"/>
  <c r="CP48" i="46" s="1"/>
  <c r="CQ48" i="46" s="1"/>
  <c r="BF52" i="46" l="1"/>
  <c r="BG52" i="46" s="1"/>
  <c r="CA48" i="46"/>
  <c r="CB48" i="46" s="1"/>
  <c r="CC48" i="46" s="1"/>
  <c r="CE48" i="46" s="1"/>
  <c r="BX49" i="46" s="1"/>
  <c r="CI48" i="46"/>
  <c r="CS48" i="46"/>
  <c r="CL49" i="46" s="1"/>
  <c r="BM52" i="46" l="1"/>
  <c r="BN52" i="46" s="1"/>
  <c r="BP52" i="46" s="1"/>
  <c r="BI53" i="46" s="1"/>
  <c r="BJ53" i="46" s="1"/>
  <c r="BK53" i="46" s="1"/>
  <c r="CM49" i="46"/>
  <c r="CN49" i="46"/>
  <c r="BY49" i="46"/>
  <c r="BZ49" i="46"/>
  <c r="BR53" i="46" l="1"/>
  <c r="BD53" i="46"/>
  <c r="BS53" i="46"/>
  <c r="BE53" i="46"/>
  <c r="CH49" i="46"/>
  <c r="BU49" i="46"/>
  <c r="BF53" i="46" l="1"/>
  <c r="CO49" i="46"/>
  <c r="CP49" i="46" s="1"/>
  <c r="CQ49" i="46" s="1"/>
  <c r="CS49" i="46" s="1"/>
  <c r="CL50" i="46" s="1"/>
  <c r="CN50" i="46" s="1"/>
  <c r="CI49" i="46"/>
  <c r="CA49" i="46"/>
  <c r="CB49" i="46" s="1"/>
  <c r="CC49" i="46" s="1"/>
  <c r="BV49" i="46"/>
  <c r="BG53" i="46" l="1"/>
  <c r="BL53" i="46"/>
  <c r="BM53" i="46" s="1"/>
  <c r="BN53" i="46" s="1"/>
  <c r="CE49" i="46"/>
  <c r="BX50" i="46" s="1"/>
  <c r="BY50" i="46" s="1"/>
  <c r="CM50" i="46"/>
  <c r="CO50" i="46" s="1"/>
  <c r="BP53" i="46" l="1"/>
  <c r="BI54" i="46" s="1"/>
  <c r="BZ50" i="46"/>
  <c r="CA50" i="46" s="1"/>
  <c r="BU50" i="46"/>
  <c r="CH50" i="46"/>
  <c r="BJ54" i="46" l="1"/>
  <c r="BK54" i="46" s="1"/>
  <c r="BL54" i="46"/>
  <c r="CP50" i="46"/>
  <c r="CQ50" i="46" s="1"/>
  <c r="CS50" i="46" s="1"/>
  <c r="CL51" i="46" s="1"/>
  <c r="CI50" i="46"/>
  <c r="CB50" i="46"/>
  <c r="CC50" i="46" s="1"/>
  <c r="BV50" i="46"/>
  <c r="BR54" i="46" l="1"/>
  <c r="BS54" i="46"/>
  <c r="BD54" i="46"/>
  <c r="BE54" i="46"/>
  <c r="CE50" i="46"/>
  <c r="BX51" i="46" s="1"/>
  <c r="BY51" i="46" s="1"/>
  <c r="CO51" i="46"/>
  <c r="CM51" i="46"/>
  <c r="CN51" i="46"/>
  <c r="BF54" i="46" l="1"/>
  <c r="BM54" i="46" s="1"/>
  <c r="BN54" i="46" s="1"/>
  <c r="CA51" i="46"/>
  <c r="BZ51" i="46"/>
  <c r="BG54" i="46" l="1"/>
  <c r="BP54" i="46"/>
  <c r="BI55" i="46" s="1"/>
  <c r="BJ55" i="46" s="1"/>
  <c r="BK55" i="46" s="1"/>
  <c r="CH51" i="46"/>
  <c r="BU51" i="46"/>
  <c r="BR55" i="46" l="1"/>
  <c r="BS55" i="46"/>
  <c r="BD55" i="46"/>
  <c r="BE55" i="46"/>
  <c r="CP51" i="46"/>
  <c r="CQ51" i="46" s="1"/>
  <c r="CS51" i="46" s="1"/>
  <c r="CL52" i="46" s="1"/>
  <c r="CI51" i="46"/>
  <c r="CB51" i="46"/>
  <c r="CC51" i="46" s="1"/>
  <c r="BV51" i="46"/>
  <c r="BF55" i="46" l="1"/>
  <c r="BG55" i="46" s="1"/>
  <c r="CE51" i="46"/>
  <c r="BX52" i="46" s="1"/>
  <c r="BY52" i="46" s="1"/>
  <c r="CM52" i="46"/>
  <c r="CN52" i="46"/>
  <c r="CO52" i="46"/>
  <c r="BL55" i="46" l="1"/>
  <c r="BM55" i="46" s="1"/>
  <c r="BN55" i="46" s="1"/>
  <c r="BP55" i="46" s="1"/>
  <c r="BI56" i="46" s="1"/>
  <c r="BJ56" i="46" s="1"/>
  <c r="BK56" i="46" s="1"/>
  <c r="CA52" i="46"/>
  <c r="BZ52" i="46"/>
  <c r="BR56" i="46" l="1"/>
  <c r="BS56" i="46"/>
  <c r="BD56" i="46"/>
  <c r="BE56" i="46"/>
  <c r="BU52" i="46"/>
  <c r="CH52" i="46"/>
  <c r="BF56" i="46" l="1"/>
  <c r="BL56" i="46" s="1"/>
  <c r="BM56" i="46" s="1"/>
  <c r="BN56" i="46" s="1"/>
  <c r="CP52" i="46"/>
  <c r="CQ52" i="46" s="1"/>
  <c r="CS52" i="46" s="1"/>
  <c r="CL53" i="46" s="1"/>
  <c r="CI52" i="46"/>
  <c r="CB52" i="46"/>
  <c r="CC52" i="46" s="1"/>
  <c r="BV52" i="46"/>
  <c r="BG56" i="46" l="1"/>
  <c r="BP56" i="46"/>
  <c r="BI57" i="46" s="1"/>
  <c r="BJ57" i="46" s="1"/>
  <c r="BK57" i="46" s="1"/>
  <c r="CE52" i="46"/>
  <c r="BX53" i="46" s="1"/>
  <c r="BY53" i="46" s="1"/>
  <c r="CN53" i="46"/>
  <c r="CM53" i="46"/>
  <c r="BR57" i="46" l="1"/>
  <c r="BS57" i="46"/>
  <c r="BD57" i="46"/>
  <c r="BE57" i="46"/>
  <c r="BZ53" i="46"/>
  <c r="BF57" i="46" l="1"/>
  <c r="BU53" i="46"/>
  <c r="CH53" i="46"/>
  <c r="BG57" i="46" l="1"/>
  <c r="BL57" i="46"/>
  <c r="BM57" i="46" s="1"/>
  <c r="BN57" i="46" s="1"/>
  <c r="CO53" i="46"/>
  <c r="CP53" i="46" s="1"/>
  <c r="CQ53" i="46" s="1"/>
  <c r="CS53" i="46" s="1"/>
  <c r="CL54" i="46" s="1"/>
  <c r="CI53" i="46"/>
  <c r="CA53" i="46"/>
  <c r="CB53" i="46" s="1"/>
  <c r="CC53" i="46" s="1"/>
  <c r="BV53" i="46"/>
  <c r="BP57" i="46" l="1"/>
  <c r="BI58" i="46" s="1"/>
  <c r="CE53" i="46"/>
  <c r="BX54" i="46" s="1"/>
  <c r="BY54" i="46" s="1"/>
  <c r="CM54" i="46"/>
  <c r="CO54" i="46"/>
  <c r="CN54" i="46"/>
  <c r="BJ58" i="46" l="1"/>
  <c r="BK58" i="46" s="1"/>
  <c r="BZ54" i="46"/>
  <c r="CA54" i="46"/>
  <c r="BR58" i="46" l="1"/>
  <c r="BS58" i="46"/>
  <c r="BE58" i="46"/>
  <c r="BD58" i="46"/>
  <c r="BU54" i="46"/>
  <c r="CH54" i="46"/>
  <c r="BF58" i="46" l="1"/>
  <c r="BL58" i="46"/>
  <c r="BM58" i="46" s="1"/>
  <c r="BG58" i="46"/>
  <c r="CP54" i="46"/>
  <c r="CQ54" i="46" s="1"/>
  <c r="CS54" i="46" s="1"/>
  <c r="CL55" i="46" s="1"/>
  <c r="CI54" i="46"/>
  <c r="CB54" i="46"/>
  <c r="CC54" i="46" s="1"/>
  <c r="BV54" i="46"/>
  <c r="BO35" i="46" l="1"/>
  <c r="BN58" i="46"/>
  <c r="CE54" i="46"/>
  <c r="BX55" i="46" s="1"/>
  <c r="BY55" i="46" s="1"/>
  <c r="CM55" i="46"/>
  <c r="CN55" i="46"/>
  <c r="BN59" i="46" l="1"/>
  <c r="BP58" i="46"/>
  <c r="BZ55" i="46"/>
  <c r="BI60" i="46" l="1"/>
  <c r="BJ60" i="46" s="1"/>
  <c r="BK60" i="46" s="1"/>
  <c r="CH55" i="46"/>
  <c r="BU55" i="46"/>
  <c r="BD60" i="46" l="1"/>
  <c r="BE60" i="46"/>
  <c r="BR60" i="46"/>
  <c r="BS60" i="46"/>
  <c r="CO55" i="46"/>
  <c r="CP55" i="46" s="1"/>
  <c r="CQ55" i="46" s="1"/>
  <c r="CS55" i="46" s="1"/>
  <c r="CL56" i="46" s="1"/>
  <c r="CI55" i="46"/>
  <c r="CA55" i="46"/>
  <c r="CB55" i="46" s="1"/>
  <c r="CC55" i="46" s="1"/>
  <c r="BV55" i="46"/>
  <c r="BF60" i="46" l="1"/>
  <c r="CE55" i="46"/>
  <c r="BX56" i="46" s="1"/>
  <c r="BY56" i="46" s="1"/>
  <c r="CM56" i="46"/>
  <c r="CN56" i="46"/>
  <c r="BG60" i="46" l="1"/>
  <c r="BL60" i="46"/>
  <c r="BM60" i="46" s="1"/>
  <c r="BZ56" i="46"/>
  <c r="BN60" i="46" l="1"/>
  <c r="CH56" i="46"/>
  <c r="BU56" i="46"/>
  <c r="BP60" i="46" l="1"/>
  <c r="BI61" i="46" s="1"/>
  <c r="CO56" i="46"/>
  <c r="CP56" i="46" s="1"/>
  <c r="CQ56" i="46" s="1"/>
  <c r="CS56" i="46" s="1"/>
  <c r="CL57" i="46" s="1"/>
  <c r="CI56" i="46"/>
  <c r="CA56" i="46"/>
  <c r="CB56" i="46" s="1"/>
  <c r="CC56" i="46" s="1"/>
  <c r="BV56" i="46"/>
  <c r="BJ61" i="46" l="1"/>
  <c r="BK61" i="46" s="1"/>
  <c r="BL61" i="46"/>
  <c r="CE56" i="46"/>
  <c r="BX57" i="46" s="1"/>
  <c r="BY57" i="46" s="1"/>
  <c r="CN57" i="46"/>
  <c r="CM57" i="46"/>
  <c r="BR61" i="46" l="1"/>
  <c r="BS61" i="46"/>
  <c r="BD61" i="46"/>
  <c r="BE61" i="46"/>
  <c r="BZ57" i="46"/>
  <c r="CH57" i="46"/>
  <c r="BU57" i="46"/>
  <c r="BF61" i="46" l="1"/>
  <c r="CO57" i="46"/>
  <c r="CP57" i="46" s="1"/>
  <c r="CQ57" i="46" s="1"/>
  <c r="CS57" i="46" s="1"/>
  <c r="CL58" i="46" s="1"/>
  <c r="CI57" i="46"/>
  <c r="CA57" i="46"/>
  <c r="CB57" i="46" s="1"/>
  <c r="CC57" i="46" s="1"/>
  <c r="BV57" i="46"/>
  <c r="BG61" i="46" l="1"/>
  <c r="BM61" i="46"/>
  <c r="CE57" i="46"/>
  <c r="BX58" i="46" s="1"/>
  <c r="BY58" i="46" s="1"/>
  <c r="CM58" i="46"/>
  <c r="CN58" i="46"/>
  <c r="BN61" i="46" l="1"/>
  <c r="BZ58" i="46"/>
  <c r="BP61" i="46" l="1"/>
  <c r="BI62" i="46" s="1"/>
  <c r="BU58" i="46"/>
  <c r="CH58" i="46"/>
  <c r="BJ62" i="46" l="1"/>
  <c r="BK62" i="46" s="1"/>
  <c r="CO58" i="46"/>
  <c r="CP58" i="46" s="1"/>
  <c r="CQ58" i="46" s="1"/>
  <c r="CI58" i="46"/>
  <c r="CA58" i="46"/>
  <c r="CB58" i="46" s="1"/>
  <c r="CD35" i="46" s="1"/>
  <c r="BV58" i="46"/>
  <c r="BR62" i="46" l="1"/>
  <c r="BS62" i="46"/>
  <c r="BE62" i="46"/>
  <c r="BD62" i="46"/>
  <c r="CR35" i="46"/>
  <c r="CC58" i="46"/>
  <c r="CQ59" i="46"/>
  <c r="CS58" i="46"/>
  <c r="BF62" i="46" l="1"/>
  <c r="BM62" i="46" s="1"/>
  <c r="CC59" i="46"/>
  <c r="BX60" i="46" s="1"/>
  <c r="CE58" i="46"/>
  <c r="CL60" i="46"/>
  <c r="BG62" i="46" l="1"/>
  <c r="BN62" i="46"/>
  <c r="BY60" i="46"/>
  <c r="BZ60" i="46"/>
  <c r="CM60" i="46"/>
  <c r="CN60" i="46"/>
  <c r="BP62" i="46" l="1"/>
  <c r="BI63" i="46" s="1"/>
  <c r="CH60" i="46"/>
  <c r="BU60" i="46"/>
  <c r="BJ63" i="46" l="1"/>
  <c r="BK63" i="46" s="1"/>
  <c r="BL63" i="46"/>
  <c r="CO60" i="46"/>
  <c r="CP60" i="46" s="1"/>
  <c r="CQ60" i="46" s="1"/>
  <c r="CI60" i="46"/>
  <c r="CA60" i="46"/>
  <c r="CB60" i="46" s="1"/>
  <c r="CC60" i="46" s="1"/>
  <c r="BV60" i="46"/>
  <c r="BR63" i="46" l="1"/>
  <c r="BS63" i="46"/>
  <c r="BD63" i="46"/>
  <c r="BE63" i="46"/>
  <c r="CS60" i="46"/>
  <c r="CL61" i="46" s="1"/>
  <c r="CE60" i="46"/>
  <c r="BX61" i="46" s="1"/>
  <c r="BF63" i="46" l="1"/>
  <c r="BY61" i="46"/>
  <c r="BZ61" i="46"/>
  <c r="CA61" i="46"/>
  <c r="CN61" i="46"/>
  <c r="CO61" i="46"/>
  <c r="CM61" i="46"/>
  <c r="BG63" i="46" l="1"/>
  <c r="BM63" i="46"/>
  <c r="BN63" i="46" l="1"/>
  <c r="BU61" i="46"/>
  <c r="CH61" i="46"/>
  <c r="BP63" i="46" l="1"/>
  <c r="BI64" i="46" s="1"/>
  <c r="CP61" i="46"/>
  <c r="CQ61" i="46" s="1"/>
  <c r="CI61" i="46"/>
  <c r="CB61" i="46"/>
  <c r="CC61" i="46" s="1"/>
  <c r="BV61" i="46"/>
  <c r="BJ64" i="46" l="1"/>
  <c r="BK64" i="46" s="1"/>
  <c r="CE61" i="46"/>
  <c r="BX62" i="46" s="1"/>
  <c r="CS61" i="46"/>
  <c r="CL62" i="46" s="1"/>
  <c r="BR64" i="46" l="1"/>
  <c r="BS64" i="46"/>
  <c r="BE64" i="46"/>
  <c r="BD64" i="46"/>
  <c r="CM62" i="46"/>
  <c r="CN62" i="46"/>
  <c r="BY62" i="46"/>
  <c r="BZ62" i="46"/>
  <c r="BF64" i="46" l="1"/>
  <c r="BM64" i="46" s="1"/>
  <c r="CA62" i="46"/>
  <c r="CO62" i="46"/>
  <c r="BG64" i="46" l="1"/>
  <c r="BN64" i="46"/>
  <c r="BU62" i="46"/>
  <c r="CH62" i="46"/>
  <c r="BP64" i="46" l="1"/>
  <c r="BI65" i="46" s="1"/>
  <c r="BJ65" i="46" s="1"/>
  <c r="BK65" i="46" s="1"/>
  <c r="CP62" i="46"/>
  <c r="CQ62" i="46" s="1"/>
  <c r="CI62" i="46"/>
  <c r="CB62" i="46"/>
  <c r="CC62" i="46" s="1"/>
  <c r="BV62" i="46"/>
  <c r="BR65" i="46" l="1"/>
  <c r="BS65" i="46"/>
  <c r="BD65" i="46"/>
  <c r="BE65" i="46"/>
  <c r="CE62" i="46"/>
  <c r="BX63" i="46" s="1"/>
  <c r="CS62" i="46"/>
  <c r="CL63" i="46" s="1"/>
  <c r="BF65" i="46" l="1"/>
  <c r="BL65" i="46" s="1"/>
  <c r="BM65" i="46" s="1"/>
  <c r="BN65" i="46" s="1"/>
  <c r="CO63" i="46"/>
  <c r="CM63" i="46"/>
  <c r="CN63" i="46"/>
  <c r="BZ63" i="46"/>
  <c r="CA63" i="46"/>
  <c r="BY63" i="46"/>
  <c r="BG65" i="46" l="1"/>
  <c r="BP65" i="46"/>
  <c r="BI66" i="46" s="1"/>
  <c r="BJ66" i="46" l="1"/>
  <c r="BK66" i="46" s="1"/>
  <c r="BL66" i="46"/>
  <c r="BU63" i="46"/>
  <c r="CH63" i="46"/>
  <c r="BR66" i="46" l="1"/>
  <c r="BS66" i="46"/>
  <c r="BD66" i="46"/>
  <c r="BE66" i="46"/>
  <c r="CP63" i="46"/>
  <c r="CQ63" i="46" s="1"/>
  <c r="CI63" i="46"/>
  <c r="CB63" i="46"/>
  <c r="CC63" i="46" s="1"/>
  <c r="BV63" i="46"/>
  <c r="BF66" i="46" l="1"/>
  <c r="BG66" i="46" s="1"/>
  <c r="CE63" i="46"/>
  <c r="BX64" i="46" s="1"/>
  <c r="CS63" i="46"/>
  <c r="CL64" i="46" s="1"/>
  <c r="BM66" i="46" l="1"/>
  <c r="BN66" i="46" s="1"/>
  <c r="BP66" i="46" s="1"/>
  <c r="BI67" i="46" s="1"/>
  <c r="BJ67" i="46" s="1"/>
  <c r="BK67" i="46" s="1"/>
  <c r="CM64" i="46"/>
  <c r="CN64" i="46"/>
  <c r="BY64" i="46"/>
  <c r="BZ64" i="46"/>
  <c r="BR67" i="46" l="1"/>
  <c r="BS67" i="46"/>
  <c r="BD67" i="46"/>
  <c r="BE67" i="46"/>
  <c r="CA64" i="46"/>
  <c r="CO64" i="46"/>
  <c r="CH64" i="46"/>
  <c r="BU64" i="46"/>
  <c r="BF67" i="46" l="1"/>
  <c r="BL67" i="46" s="1"/>
  <c r="BM67" i="46" s="1"/>
  <c r="BN67" i="46" s="1"/>
  <c r="CP64" i="46"/>
  <c r="CQ64" i="46" s="1"/>
  <c r="CI64" i="46"/>
  <c r="CB64" i="46"/>
  <c r="CC64" i="46" s="1"/>
  <c r="BV64" i="46"/>
  <c r="BG67" i="46" l="1"/>
  <c r="BP67" i="46"/>
  <c r="BI68" i="46" s="1"/>
  <c r="BJ68" i="46" s="1"/>
  <c r="BK68" i="46" s="1"/>
  <c r="CS64" i="46"/>
  <c r="CL65" i="46" s="1"/>
  <c r="CE64" i="46"/>
  <c r="BX65" i="46" s="1"/>
  <c r="BR68" i="46" l="1"/>
  <c r="BS68" i="46"/>
  <c r="BD68" i="46"/>
  <c r="BE68" i="46"/>
  <c r="CN65" i="46"/>
  <c r="CM65" i="46"/>
  <c r="BY65" i="46"/>
  <c r="BZ65" i="46"/>
  <c r="BF68" i="46" l="1"/>
  <c r="BL68" i="46" s="1"/>
  <c r="BM68" i="46" s="1"/>
  <c r="BN68" i="46" s="1"/>
  <c r="CH65" i="46"/>
  <c r="BU65" i="46"/>
  <c r="BG68" i="46" l="1"/>
  <c r="BP68" i="46"/>
  <c r="BI69" i="46" s="1"/>
  <c r="BJ69" i="46" s="1"/>
  <c r="BK69" i="46" s="1"/>
  <c r="CO65" i="46"/>
  <c r="CP65" i="46" s="1"/>
  <c r="CQ65" i="46" s="1"/>
  <c r="CS65" i="46" s="1"/>
  <c r="CL66" i="46" s="1"/>
  <c r="CI65" i="46"/>
  <c r="CA65" i="46"/>
  <c r="CB65" i="46" s="1"/>
  <c r="CC65" i="46" s="1"/>
  <c r="BV65" i="46"/>
  <c r="BR69" i="46" l="1"/>
  <c r="BS69" i="46"/>
  <c r="BD69" i="46"/>
  <c r="BE69" i="46"/>
  <c r="CE65" i="46"/>
  <c r="BX66" i="46" s="1"/>
  <c r="BY66" i="46" s="1"/>
  <c r="CM66" i="46"/>
  <c r="CN66" i="46"/>
  <c r="CO66" i="46"/>
  <c r="BF69" i="46" l="1"/>
  <c r="CA66" i="46"/>
  <c r="BZ66" i="46"/>
  <c r="BG69" i="46" l="1"/>
  <c r="BM69" i="46"/>
  <c r="BN69" i="46" s="1"/>
  <c r="CH66" i="46"/>
  <c r="BU66" i="46"/>
  <c r="BP69" i="46" l="1"/>
  <c r="BI70" i="46" s="1"/>
  <c r="BJ70" i="46" s="1"/>
  <c r="BK70" i="46" s="1"/>
  <c r="CP66" i="46"/>
  <c r="CQ66" i="46" s="1"/>
  <c r="CS66" i="46" s="1"/>
  <c r="CL67" i="46" s="1"/>
  <c r="CI66" i="46"/>
  <c r="CB66" i="46"/>
  <c r="CC66" i="46" s="1"/>
  <c r="BV66" i="46"/>
  <c r="BR70" i="46" l="1"/>
  <c r="BS70" i="46"/>
  <c r="BD70" i="46"/>
  <c r="BE70" i="46"/>
  <c r="CE66" i="46"/>
  <c r="BX67" i="46" s="1"/>
  <c r="BY67" i="46" s="1"/>
  <c r="CM67" i="46"/>
  <c r="CN67" i="46"/>
  <c r="BF70" i="46" l="1"/>
  <c r="BG70" i="46" s="1"/>
  <c r="BZ67" i="46"/>
  <c r="BM70" i="46" l="1"/>
  <c r="BN70" i="46" s="1"/>
  <c r="BP70" i="46" s="1"/>
  <c r="BI71" i="46" s="1"/>
  <c r="BU67" i="46"/>
  <c r="CH67" i="46"/>
  <c r="BJ71" i="46" l="1"/>
  <c r="BK71" i="46" s="1"/>
  <c r="BL71" i="46"/>
  <c r="CO67" i="46"/>
  <c r="CP67" i="46" s="1"/>
  <c r="CQ67" i="46" s="1"/>
  <c r="CS67" i="46" s="1"/>
  <c r="CL68" i="46" s="1"/>
  <c r="CI67" i="46"/>
  <c r="CA67" i="46"/>
  <c r="CB67" i="46" s="1"/>
  <c r="CC67" i="46" s="1"/>
  <c r="BV67" i="46"/>
  <c r="BR71" i="46" l="1"/>
  <c r="BS71" i="46"/>
  <c r="BD71" i="46"/>
  <c r="BE71" i="46"/>
  <c r="CE67" i="46"/>
  <c r="BX68" i="46" s="1"/>
  <c r="BY68" i="46" s="1"/>
  <c r="CM68" i="46"/>
  <c r="CN68" i="46"/>
  <c r="BF71" i="46" l="1"/>
  <c r="BM71" i="46" s="1"/>
  <c r="BN71" i="46" s="1"/>
  <c r="BZ68" i="46"/>
  <c r="CH68" i="46"/>
  <c r="BU68" i="46"/>
  <c r="BG71" i="46" l="1"/>
  <c r="BP71" i="46"/>
  <c r="BI72" i="46" s="1"/>
  <c r="BJ72" i="46" s="1"/>
  <c r="BK72" i="46" s="1"/>
  <c r="CO68" i="46"/>
  <c r="CP68" i="46" s="1"/>
  <c r="CQ68" i="46" s="1"/>
  <c r="CS68" i="46" s="1"/>
  <c r="CL69" i="46" s="1"/>
  <c r="CI68" i="46"/>
  <c r="CA68" i="46"/>
  <c r="CB68" i="46" s="1"/>
  <c r="CC68" i="46" s="1"/>
  <c r="BV68" i="46"/>
  <c r="BR72" i="46" l="1"/>
  <c r="BS72" i="46"/>
  <c r="BD72" i="46"/>
  <c r="BE72" i="46"/>
  <c r="CE68" i="46"/>
  <c r="BX69" i="46" s="1"/>
  <c r="BY69" i="46" s="1"/>
  <c r="CN69" i="46"/>
  <c r="CM69" i="46"/>
  <c r="BF72" i="46" l="1"/>
  <c r="BG72" i="46" s="1"/>
  <c r="BZ69" i="46"/>
  <c r="CA69" i="46" s="1"/>
  <c r="CO69" i="46"/>
  <c r="BL72" i="46" l="1"/>
  <c r="BM72" i="46" s="1"/>
  <c r="BN72" i="46" s="1"/>
  <c r="BP72" i="46" s="1"/>
  <c r="BI73" i="46" s="1"/>
  <c r="BJ73" i="46" s="1"/>
  <c r="BK73" i="46" s="1"/>
  <c r="CH69" i="46"/>
  <c r="BU69" i="46"/>
  <c r="BR73" i="46" l="1"/>
  <c r="BS73" i="46"/>
  <c r="BD73" i="46"/>
  <c r="BE73" i="46"/>
  <c r="CP69" i="46"/>
  <c r="CQ69" i="46" s="1"/>
  <c r="CS69" i="46" s="1"/>
  <c r="CL70" i="46" s="1"/>
  <c r="CI69" i="46"/>
  <c r="CB69" i="46"/>
  <c r="CC69" i="46" s="1"/>
  <c r="BV69" i="46"/>
  <c r="BF73" i="46" l="1"/>
  <c r="CE69" i="46"/>
  <c r="BX70" i="46" s="1"/>
  <c r="BY70" i="46" s="1"/>
  <c r="CM70" i="46"/>
  <c r="CN70" i="46"/>
  <c r="BL73" i="46" l="1"/>
  <c r="BM73" i="46" s="1"/>
  <c r="BN73" i="46" s="1"/>
  <c r="BG73" i="46"/>
  <c r="BZ70" i="46"/>
  <c r="CA70" i="46" s="1"/>
  <c r="CO70" i="46"/>
  <c r="BP73" i="46" l="1"/>
  <c r="BI74" i="46" s="1"/>
  <c r="BJ74" i="46" s="1"/>
  <c r="BK74" i="46" s="1"/>
  <c r="CH70" i="46"/>
  <c r="BU70" i="46"/>
  <c r="BR74" i="46" l="1"/>
  <c r="BS74" i="46"/>
  <c r="BE74" i="46"/>
  <c r="BD74" i="46"/>
  <c r="CP70" i="46"/>
  <c r="CQ70" i="46" s="1"/>
  <c r="CS70" i="46" s="1"/>
  <c r="CL71" i="46" s="1"/>
  <c r="CI70" i="46"/>
  <c r="CB70" i="46"/>
  <c r="CC70" i="46" s="1"/>
  <c r="BV70" i="46"/>
  <c r="BF74" i="46" l="1"/>
  <c r="CE70" i="46"/>
  <c r="BX71" i="46" s="1"/>
  <c r="BY71" i="46" s="1"/>
  <c r="CO71" i="46"/>
  <c r="CM71" i="46"/>
  <c r="CN71" i="46"/>
  <c r="BG74" i="46" l="1"/>
  <c r="BL74" i="46"/>
  <c r="BM74" i="46" s="1"/>
  <c r="BN74" i="46" s="1"/>
  <c r="CA71" i="46"/>
  <c r="BZ71" i="46"/>
  <c r="BP74" i="46" l="1"/>
  <c r="BI75" i="46" s="1"/>
  <c r="BJ75" i="46" s="1"/>
  <c r="BK75" i="46" s="1"/>
  <c r="BU71" i="46"/>
  <c r="CH71" i="46"/>
  <c r="BR75" i="46" l="1"/>
  <c r="BS75" i="46"/>
  <c r="BD75" i="46"/>
  <c r="BE75" i="46"/>
  <c r="CP71" i="46"/>
  <c r="CQ71" i="46" s="1"/>
  <c r="CS71" i="46" s="1"/>
  <c r="CL72" i="46" s="1"/>
  <c r="CI71" i="46"/>
  <c r="CB71" i="46"/>
  <c r="CC71" i="46" s="1"/>
  <c r="BV71" i="46"/>
  <c r="BF75" i="46" l="1"/>
  <c r="BG75" i="46" s="1"/>
  <c r="CE71" i="46"/>
  <c r="BX72" i="46" s="1"/>
  <c r="BY72" i="46" s="1"/>
  <c r="CM72" i="46"/>
  <c r="CN72" i="46"/>
  <c r="BL75" i="46" l="1"/>
  <c r="BM75" i="46" s="1"/>
  <c r="BN75" i="46" s="1"/>
  <c r="BP75" i="46" s="1"/>
  <c r="BI76" i="46" s="1"/>
  <c r="BJ76" i="46" s="1"/>
  <c r="BK76" i="46" s="1"/>
  <c r="BZ72" i="46"/>
  <c r="CH72" i="46"/>
  <c r="BU72" i="46"/>
  <c r="BR76" i="46" l="1"/>
  <c r="BS76" i="46"/>
  <c r="BD76" i="46"/>
  <c r="BE76" i="46"/>
  <c r="CO72" i="46"/>
  <c r="CP72" i="46" s="1"/>
  <c r="CQ72" i="46" s="1"/>
  <c r="CS72" i="46" s="1"/>
  <c r="CL73" i="46" s="1"/>
  <c r="CI72" i="46"/>
  <c r="CA72" i="46"/>
  <c r="CB72" i="46" s="1"/>
  <c r="CC72" i="46" s="1"/>
  <c r="BV72" i="46"/>
  <c r="BF76" i="46" l="1"/>
  <c r="BG76" i="46" s="1"/>
  <c r="CE72" i="46"/>
  <c r="BX73" i="46" s="1"/>
  <c r="BY73" i="46" s="1"/>
  <c r="CN73" i="46"/>
  <c r="CM73" i="46"/>
  <c r="BL76" i="46" l="1"/>
  <c r="BM76" i="46" s="1"/>
  <c r="BN76" i="46" s="1"/>
  <c r="BP76" i="46" s="1"/>
  <c r="BI77" i="46" s="1"/>
  <c r="BJ77" i="46" s="1"/>
  <c r="BK77" i="46" s="1"/>
  <c r="BZ73" i="46"/>
  <c r="CH73" i="46"/>
  <c r="BU73" i="46"/>
  <c r="BR77" i="46" l="1"/>
  <c r="BS77" i="46"/>
  <c r="BD77" i="46"/>
  <c r="BE77" i="46"/>
  <c r="CO73" i="46"/>
  <c r="CP73" i="46" s="1"/>
  <c r="CQ73" i="46" s="1"/>
  <c r="CS73" i="46" s="1"/>
  <c r="CL74" i="46" s="1"/>
  <c r="CI73" i="46"/>
  <c r="CA73" i="46"/>
  <c r="CB73" i="46" s="1"/>
  <c r="CC73" i="46" s="1"/>
  <c r="BV73" i="46"/>
  <c r="BF77" i="46" l="1"/>
  <c r="CE73" i="46"/>
  <c r="BX74" i="46" s="1"/>
  <c r="BY74" i="46" s="1"/>
  <c r="CM74" i="46"/>
  <c r="CN74" i="46"/>
  <c r="BG77" i="46" l="1"/>
  <c r="BL77" i="46"/>
  <c r="BM77" i="46" s="1"/>
  <c r="BN77" i="46" s="1"/>
  <c r="BZ74" i="46"/>
  <c r="BP77" i="46" l="1"/>
  <c r="BI78" i="46" s="1"/>
  <c r="BJ78" i="46" s="1"/>
  <c r="BK78" i="46" s="1"/>
  <c r="CH74" i="46"/>
  <c r="BU74" i="46"/>
  <c r="BR78" i="46" l="1"/>
  <c r="BS78" i="46"/>
  <c r="BD78" i="46"/>
  <c r="BE78" i="46"/>
  <c r="CO74" i="46"/>
  <c r="CP74" i="46" s="1"/>
  <c r="CQ74" i="46" s="1"/>
  <c r="CS74" i="46" s="1"/>
  <c r="CL75" i="46" s="1"/>
  <c r="CI74" i="46"/>
  <c r="CA74" i="46"/>
  <c r="CB74" i="46" s="1"/>
  <c r="CC74" i="46" s="1"/>
  <c r="BV74" i="46"/>
  <c r="BF78" i="46" l="1"/>
  <c r="BM78" i="46" s="1"/>
  <c r="BN78" i="46" s="1"/>
  <c r="CE74" i="46"/>
  <c r="BX75" i="46" s="1"/>
  <c r="BY75" i="46" s="1"/>
  <c r="CM75" i="46"/>
  <c r="CN75" i="46"/>
  <c r="BG78" i="46" l="1"/>
  <c r="BP78" i="46"/>
  <c r="BI79" i="46" s="1"/>
  <c r="BZ75" i="46"/>
  <c r="CH75" i="46"/>
  <c r="BU75" i="46"/>
  <c r="BJ79" i="46" l="1"/>
  <c r="BK79" i="46" s="1"/>
  <c r="BL79" i="46"/>
  <c r="CO75" i="46"/>
  <c r="CP75" i="46" s="1"/>
  <c r="CQ75" i="46" s="1"/>
  <c r="CS75" i="46" s="1"/>
  <c r="CL76" i="46" s="1"/>
  <c r="CI75" i="46"/>
  <c r="CA75" i="46"/>
  <c r="CB75" i="46" s="1"/>
  <c r="CC75" i="46" s="1"/>
  <c r="BV75" i="46"/>
  <c r="BR79" i="46" l="1"/>
  <c r="BS79" i="46"/>
  <c r="BD79" i="46"/>
  <c r="BE79" i="46"/>
  <c r="CE75" i="46"/>
  <c r="BX76" i="46" s="1"/>
  <c r="BZ76" i="46" s="1"/>
  <c r="CM76" i="46"/>
  <c r="CN76" i="46"/>
  <c r="BF79" i="46" l="1"/>
  <c r="BG79" i="46" s="1"/>
  <c r="BY76" i="46"/>
  <c r="BM79" i="46" l="1"/>
  <c r="BN79" i="46" s="1"/>
  <c r="BP79" i="46" s="1"/>
  <c r="BI80" i="46" s="1"/>
  <c r="BJ80" i="46" s="1"/>
  <c r="BK80" i="46" s="1"/>
  <c r="BU76" i="46"/>
  <c r="CH76" i="46"/>
  <c r="BR80" i="46" l="1"/>
  <c r="BS80" i="46"/>
  <c r="BD80" i="46"/>
  <c r="BE80" i="46"/>
  <c r="CO76" i="46"/>
  <c r="CP76" i="46" s="1"/>
  <c r="CQ76" i="46" s="1"/>
  <c r="CS76" i="46" s="1"/>
  <c r="CL77" i="46" s="1"/>
  <c r="CI76" i="46"/>
  <c r="CA76" i="46"/>
  <c r="CB76" i="46" s="1"/>
  <c r="CC76" i="46" s="1"/>
  <c r="BV76" i="46"/>
  <c r="BF80" i="46" l="1"/>
  <c r="BG80" i="46" s="1"/>
  <c r="CE76" i="46"/>
  <c r="BX77" i="46" s="1"/>
  <c r="BZ77" i="46" s="1"/>
  <c r="CN77" i="46"/>
  <c r="CM77" i="46"/>
  <c r="BL80" i="46" l="1"/>
  <c r="BM80" i="46" s="1"/>
  <c r="BN80" i="46" s="1"/>
  <c r="BP80" i="46" s="1"/>
  <c r="BI81" i="46" s="1"/>
  <c r="BJ81" i="46" s="1"/>
  <c r="BK81" i="46" s="1"/>
  <c r="BY77" i="46"/>
  <c r="BR81" i="46" l="1"/>
  <c r="BS81" i="46"/>
  <c r="BD81" i="46"/>
  <c r="BE81" i="46"/>
  <c r="BF81" i="46" l="1"/>
  <c r="BG81" i="46" s="1"/>
  <c r="CH77" i="46"/>
  <c r="BU77" i="46"/>
  <c r="BM81" i="46" l="1"/>
  <c r="BN81" i="46" s="1"/>
  <c r="BP81" i="46" s="1"/>
  <c r="BI82" i="46" s="1"/>
  <c r="CO77" i="46"/>
  <c r="CP77" i="46" s="1"/>
  <c r="CQ77" i="46" s="1"/>
  <c r="CS77" i="46" s="1"/>
  <c r="CL78" i="46" s="1"/>
  <c r="CI77" i="46"/>
  <c r="CA77" i="46"/>
  <c r="CB77" i="46" s="1"/>
  <c r="CC77" i="46" s="1"/>
  <c r="BV77" i="46"/>
  <c r="BJ82" i="46" l="1"/>
  <c r="BK82" i="46" s="1"/>
  <c r="BL82" i="46"/>
  <c r="CE77" i="46"/>
  <c r="BX78" i="46" s="1"/>
  <c r="BY78" i="46" s="1"/>
  <c r="CM78" i="46"/>
  <c r="CN78" i="46"/>
  <c r="BR82" i="46" l="1"/>
  <c r="BS82" i="46"/>
  <c r="BE82" i="46"/>
  <c r="BD82" i="46"/>
  <c r="BZ78" i="46"/>
  <c r="CA78" i="46" s="1"/>
  <c r="CO78" i="46"/>
  <c r="BF82" i="46" l="1"/>
  <c r="BG82" i="46" s="1"/>
  <c r="CH78" i="46"/>
  <c r="BU78" i="46"/>
  <c r="BM82" i="46" l="1"/>
  <c r="BN82" i="46" s="1"/>
  <c r="BP82" i="46" s="1"/>
  <c r="BI83" i="46" s="1"/>
  <c r="BJ83" i="46" s="1"/>
  <c r="BK83" i="46" s="1"/>
  <c r="CP78" i="46"/>
  <c r="CQ78" i="46" s="1"/>
  <c r="CS78" i="46" s="1"/>
  <c r="CL79" i="46" s="1"/>
  <c r="CI78" i="46"/>
  <c r="CB78" i="46"/>
  <c r="CC78" i="46" s="1"/>
  <c r="BV78" i="46"/>
  <c r="BR83" i="46" l="1"/>
  <c r="BS83" i="46"/>
  <c r="BD83" i="46"/>
  <c r="BE83" i="46"/>
  <c r="CE78" i="46"/>
  <c r="BX79" i="46" s="1"/>
  <c r="BY79" i="46" s="1"/>
  <c r="CN79" i="46"/>
  <c r="CO79" i="46"/>
  <c r="CM79" i="46"/>
  <c r="BF83" i="46" l="1"/>
  <c r="BG83" i="46" s="1"/>
  <c r="CA79" i="46"/>
  <c r="BZ79" i="46"/>
  <c r="BL83" i="46" l="1"/>
  <c r="BM83" i="46" s="1"/>
  <c r="BN83" i="46" s="1"/>
  <c r="BP83" i="46" s="1"/>
  <c r="BI84" i="46" s="1"/>
  <c r="CH79" i="46"/>
  <c r="BU79" i="46"/>
  <c r="BJ84" i="46" l="1"/>
  <c r="BK84" i="46" s="1"/>
  <c r="BL84" i="46"/>
  <c r="CP79" i="46"/>
  <c r="CQ79" i="46" s="1"/>
  <c r="CS79" i="46" s="1"/>
  <c r="CL80" i="46" s="1"/>
  <c r="CN80" i="46" s="1"/>
  <c r="CI79" i="46"/>
  <c r="CB79" i="46"/>
  <c r="CC79" i="46" s="1"/>
  <c r="BV79" i="46"/>
  <c r="BR84" i="46" l="1"/>
  <c r="BS84" i="46"/>
  <c r="BD84" i="46"/>
  <c r="BE84" i="46"/>
  <c r="CE79" i="46"/>
  <c r="BX80" i="46" s="1"/>
  <c r="BY80" i="46" s="1"/>
  <c r="CM80" i="46"/>
  <c r="BF84" i="46" l="1"/>
  <c r="BG84" i="46" s="1"/>
  <c r="BZ80" i="46"/>
  <c r="BM84" i="46" l="1"/>
  <c r="BN84" i="46" s="1"/>
  <c r="BP84" i="46" s="1"/>
  <c r="BI85" i="46" s="1"/>
  <c r="BU80" i="46"/>
  <c r="CH80" i="46"/>
  <c r="BJ85" i="46" l="1"/>
  <c r="BK85" i="46" s="1"/>
  <c r="BL85" i="46"/>
  <c r="CO80" i="46"/>
  <c r="CP80" i="46" s="1"/>
  <c r="CQ80" i="46" s="1"/>
  <c r="CS80" i="46" s="1"/>
  <c r="CL81" i="46" s="1"/>
  <c r="CI80" i="46"/>
  <c r="CA80" i="46"/>
  <c r="CB80" i="46" s="1"/>
  <c r="CC80" i="46" s="1"/>
  <c r="BV80" i="46"/>
  <c r="BR85" i="46" l="1"/>
  <c r="BS85" i="46"/>
  <c r="BD85" i="46"/>
  <c r="BE85" i="46"/>
  <c r="CE80" i="46"/>
  <c r="BX81" i="46" s="1"/>
  <c r="BZ81" i="46" s="1"/>
  <c r="CN81" i="46"/>
  <c r="CM81" i="46"/>
  <c r="BF85" i="46" l="1"/>
  <c r="CO81" i="46"/>
  <c r="BY81" i="46"/>
  <c r="CA81" i="46" s="1"/>
  <c r="BU81" i="46"/>
  <c r="CH81" i="46"/>
  <c r="BM85" i="46" l="1"/>
  <c r="BN85" i="46" s="1"/>
  <c r="BG85" i="46"/>
  <c r="CP81" i="46"/>
  <c r="CQ81" i="46" s="1"/>
  <c r="CS81" i="46" s="1"/>
  <c r="CL82" i="46" s="1"/>
  <c r="CI81" i="46"/>
  <c r="CB81" i="46"/>
  <c r="CC81" i="46" s="1"/>
  <c r="BV81" i="46"/>
  <c r="BP85" i="46" l="1"/>
  <c r="BI86" i="46" s="1"/>
  <c r="CE81" i="46"/>
  <c r="BX82" i="46" s="1"/>
  <c r="BY82" i="46" s="1"/>
  <c r="CM82" i="46"/>
  <c r="CO82" i="46"/>
  <c r="CN82" i="46"/>
  <c r="BJ86" i="46" l="1"/>
  <c r="BK86" i="46" s="1"/>
  <c r="BL86" i="46"/>
  <c r="CA82" i="46"/>
  <c r="BZ82" i="46"/>
  <c r="BR86" i="46" l="1"/>
  <c r="BS86" i="46"/>
  <c r="BD86" i="46"/>
  <c r="BE86" i="46"/>
  <c r="BU82" i="46"/>
  <c r="CH82" i="46"/>
  <c r="BF86" i="46" l="1"/>
  <c r="CP82" i="46"/>
  <c r="CQ82" i="46" s="1"/>
  <c r="CS82" i="46" s="1"/>
  <c r="CL83" i="46" s="1"/>
  <c r="CI82" i="46"/>
  <c r="CB82" i="46"/>
  <c r="CC82" i="46" s="1"/>
  <c r="BV82" i="46"/>
  <c r="BG86" i="46" l="1"/>
  <c r="BM86" i="46"/>
  <c r="BN86" i="46" s="1"/>
  <c r="CE82" i="46"/>
  <c r="BX83" i="46" s="1"/>
  <c r="BY83" i="46" s="1"/>
  <c r="CN83" i="46"/>
  <c r="CM83" i="46"/>
  <c r="BP86" i="46" l="1"/>
  <c r="BI87" i="46" s="1"/>
  <c r="BJ87" i="46" s="1"/>
  <c r="BK87" i="46" s="1"/>
  <c r="BZ83" i="46"/>
  <c r="BR87" i="46" l="1"/>
  <c r="BS87" i="46"/>
  <c r="BD87" i="46"/>
  <c r="BE87" i="46"/>
  <c r="CH83" i="46"/>
  <c r="BU83" i="46"/>
  <c r="BF87" i="46" l="1"/>
  <c r="CO83" i="46"/>
  <c r="CP83" i="46" s="1"/>
  <c r="CQ83" i="46" s="1"/>
  <c r="CS83" i="46" s="1"/>
  <c r="CL84" i="46" s="1"/>
  <c r="CI83" i="46"/>
  <c r="CA83" i="46"/>
  <c r="CB83" i="46" s="1"/>
  <c r="CC83" i="46" s="1"/>
  <c r="BV83" i="46"/>
  <c r="BG87" i="46" l="1"/>
  <c r="BL87" i="46"/>
  <c r="BM87" i="46" s="1"/>
  <c r="BN87" i="46" s="1"/>
  <c r="CE83" i="46"/>
  <c r="BX84" i="46" s="1"/>
  <c r="BZ84" i="46" s="1"/>
  <c r="CM84" i="46"/>
  <c r="CN84" i="46"/>
  <c r="CO84" i="46"/>
  <c r="BP87" i="46" l="1"/>
  <c r="BI88" i="46" s="1"/>
  <c r="BJ88" i="46" s="1"/>
  <c r="BK88" i="46" s="1"/>
  <c r="CA84" i="46"/>
  <c r="BY84" i="46"/>
  <c r="CH84" i="46"/>
  <c r="BU84" i="46"/>
  <c r="BR88" i="46" l="1"/>
  <c r="BS88" i="46"/>
  <c r="BD88" i="46"/>
  <c r="BE88" i="46"/>
  <c r="CP84" i="46"/>
  <c r="CQ84" i="46" s="1"/>
  <c r="CS84" i="46" s="1"/>
  <c r="CL85" i="46" s="1"/>
  <c r="CI84" i="46"/>
  <c r="CB84" i="46"/>
  <c r="CC84" i="46" s="1"/>
  <c r="BV84" i="46"/>
  <c r="BF88" i="46" l="1"/>
  <c r="BM88" i="46" s="1"/>
  <c r="BN88" i="46" s="1"/>
  <c r="CE84" i="46"/>
  <c r="BX85" i="46" s="1"/>
  <c r="BY85" i="46" s="1"/>
  <c r="CM85" i="46"/>
  <c r="CN85" i="46"/>
  <c r="CO85" i="46"/>
  <c r="BG88" i="46" l="1"/>
  <c r="BP88" i="46"/>
  <c r="BI89" i="46" s="1"/>
  <c r="CA85" i="46"/>
  <c r="BZ85" i="46"/>
  <c r="BJ89" i="46" l="1"/>
  <c r="BK89" i="46" s="1"/>
  <c r="BL89" i="46"/>
  <c r="CH85" i="46"/>
  <c r="BU85" i="46"/>
  <c r="BR89" i="46" l="1"/>
  <c r="BS89" i="46"/>
  <c r="BD89" i="46"/>
  <c r="BE89" i="46"/>
  <c r="CP85" i="46"/>
  <c r="CQ85" i="46" s="1"/>
  <c r="CS85" i="46" s="1"/>
  <c r="CL86" i="46" s="1"/>
  <c r="CI85" i="46"/>
  <c r="CB85" i="46"/>
  <c r="CC85" i="46" s="1"/>
  <c r="BV85" i="46"/>
  <c r="BF89" i="46" l="1"/>
  <c r="BG89" i="46" s="1"/>
  <c r="CE85" i="46"/>
  <c r="BX86" i="46" s="1"/>
  <c r="BY86" i="46" s="1"/>
  <c r="CM86" i="46"/>
  <c r="CO86" i="46"/>
  <c r="CN86" i="46"/>
  <c r="BM89" i="46" l="1"/>
  <c r="BO60" i="46" s="1"/>
  <c r="CA86" i="46"/>
  <c r="BZ86" i="46"/>
  <c r="BN89" i="46" l="1"/>
  <c r="BP89" i="46" s="1"/>
  <c r="CH86" i="46"/>
  <c r="BU86" i="46"/>
  <c r="BN90" i="46" l="1"/>
  <c r="BI91" i="46"/>
  <c r="BJ91" i="46" s="1"/>
  <c r="BK91" i="46" s="1"/>
  <c r="CP86" i="46"/>
  <c r="CQ86" i="46" s="1"/>
  <c r="CS86" i="46" s="1"/>
  <c r="CL87" i="46" s="1"/>
  <c r="CI86" i="46"/>
  <c r="CB86" i="46"/>
  <c r="CC86" i="46" s="1"/>
  <c r="BV86" i="46"/>
  <c r="BD91" i="46" l="1"/>
  <c r="BR91" i="46"/>
  <c r="BS91" i="46"/>
  <c r="BE91" i="46"/>
  <c r="CE86" i="46"/>
  <c r="BX87" i="46" s="1"/>
  <c r="BY87" i="46" s="1"/>
  <c r="CM87" i="46"/>
  <c r="CN87" i="46"/>
  <c r="BF91" i="46" l="1"/>
  <c r="BG91" i="46" s="1"/>
  <c r="BZ87" i="46"/>
  <c r="CH87" i="46"/>
  <c r="BU87" i="46"/>
  <c r="BL91" i="46" l="1"/>
  <c r="BM91" i="46" s="1"/>
  <c r="BN91" i="46" s="1"/>
  <c r="BP91" i="46" s="1"/>
  <c r="BI92" i="46" s="1"/>
  <c r="BJ92" i="46" s="1"/>
  <c r="BK92" i="46" s="1"/>
  <c r="CO87" i="46"/>
  <c r="CP87" i="46" s="1"/>
  <c r="CQ87" i="46" s="1"/>
  <c r="CS87" i="46" s="1"/>
  <c r="CL88" i="46" s="1"/>
  <c r="CI87" i="46"/>
  <c r="CA87" i="46"/>
  <c r="CB87" i="46" s="1"/>
  <c r="CC87" i="46" s="1"/>
  <c r="BV87" i="46"/>
  <c r="BR92" i="46" l="1"/>
  <c r="BS92" i="46"/>
  <c r="BD92" i="46"/>
  <c r="BE92" i="46"/>
  <c r="CE87" i="46"/>
  <c r="BX88" i="46" s="1"/>
  <c r="BY88" i="46" s="1"/>
  <c r="CM88" i="46"/>
  <c r="CN88" i="46"/>
  <c r="BF92" i="46" l="1"/>
  <c r="BG92" i="46" s="1"/>
  <c r="BZ88" i="46"/>
  <c r="CA88" i="46" s="1"/>
  <c r="CO88" i="46"/>
  <c r="BU88" i="46"/>
  <c r="CH88" i="46"/>
  <c r="BL92" i="46" l="1"/>
  <c r="BM92" i="46" s="1"/>
  <c r="BN92" i="46" s="1"/>
  <c r="CI88" i="46"/>
  <c r="CP88" i="46"/>
  <c r="CQ88" i="46" s="1"/>
  <c r="CS88" i="46" s="1"/>
  <c r="CL89" i="46" s="1"/>
  <c r="CB88" i="46"/>
  <c r="CC88" i="46" s="1"/>
  <c r="BV88" i="46"/>
  <c r="BP92" i="46" l="1"/>
  <c r="BI93" i="46" s="1"/>
  <c r="BJ93" i="46" s="1"/>
  <c r="BK93" i="46" s="1"/>
  <c r="CE88" i="46"/>
  <c r="BX89" i="46" s="1"/>
  <c r="BY89" i="46" s="1"/>
  <c r="CM89" i="46"/>
  <c r="CO89" i="46"/>
  <c r="CN89" i="46"/>
  <c r="BR93" i="46" l="1"/>
  <c r="BS93" i="46"/>
  <c r="BD93" i="46"/>
  <c r="BE93" i="46"/>
  <c r="BF93" i="46" s="1"/>
  <c r="CA89" i="46"/>
  <c r="BZ89" i="46"/>
  <c r="BG93" i="46" l="1"/>
  <c r="BL93" i="46"/>
  <c r="BM93" i="46" s="1"/>
  <c r="CH89" i="46"/>
  <c r="BU89" i="46"/>
  <c r="BN93" i="46" l="1"/>
  <c r="CP89" i="46"/>
  <c r="CR60" i="46" s="1"/>
  <c r="CI89" i="46"/>
  <c r="CB89" i="46"/>
  <c r="CD60" i="46" s="1"/>
  <c r="BV89" i="46"/>
  <c r="BP93" i="46" l="1"/>
  <c r="BI94" i="46" s="1"/>
  <c r="BJ94" i="46" s="1"/>
  <c r="BK94" i="46" s="1"/>
  <c r="CQ89" i="46"/>
  <c r="CS89" i="46" s="1"/>
  <c r="CC89" i="46"/>
  <c r="BS94" i="46" l="1"/>
  <c r="BR94" i="46"/>
  <c r="BE94" i="46"/>
  <c r="BD94" i="46"/>
  <c r="BF94" i="46" s="1"/>
  <c r="CC90" i="46"/>
  <c r="BX91" i="46" s="1"/>
  <c r="CQ90" i="46"/>
  <c r="CL91" i="46" s="1"/>
  <c r="CE89" i="46"/>
  <c r="BG94" i="46" l="1"/>
  <c r="BL94" i="46"/>
  <c r="BM94" i="46" s="1"/>
  <c r="BZ91" i="46"/>
  <c r="BY91" i="46"/>
  <c r="CM91" i="46"/>
  <c r="CN91" i="46"/>
  <c r="BN94" i="46" l="1"/>
  <c r="BU91" i="46"/>
  <c r="CH91" i="46"/>
  <c r="BP94" i="46" l="1"/>
  <c r="BI95" i="46" s="1"/>
  <c r="BJ95" i="46" s="1"/>
  <c r="BK95" i="46" s="1"/>
  <c r="CO91" i="46"/>
  <c r="CP91" i="46" s="1"/>
  <c r="CQ91" i="46" s="1"/>
  <c r="CI91" i="46"/>
  <c r="CA91" i="46"/>
  <c r="CB91" i="46" s="1"/>
  <c r="CC91" i="46" s="1"/>
  <c r="BV91" i="46"/>
  <c r="BR95" i="46" l="1"/>
  <c r="BS95" i="46"/>
  <c r="BE95" i="46"/>
  <c r="BD95" i="46"/>
  <c r="CE91" i="46"/>
  <c r="BX92" i="46" s="1"/>
  <c r="CS91" i="46"/>
  <c r="CL92" i="46" s="1"/>
  <c r="BF95" i="46" l="1"/>
  <c r="BG95" i="46" s="1"/>
  <c r="BY92" i="46"/>
  <c r="BZ92" i="46"/>
  <c r="CM92" i="46"/>
  <c r="CN92" i="46"/>
  <c r="BM95" i="46" l="1"/>
  <c r="BO91" i="46" s="1"/>
  <c r="BN95" i="46" l="1"/>
  <c r="BN96" i="46" s="1"/>
  <c r="BU92" i="46"/>
  <c r="CH92" i="46"/>
  <c r="BP95" i="46" l="1"/>
  <c r="BI97" i="46"/>
  <c r="BJ97" i="46" s="1"/>
  <c r="BK97" i="46" s="1"/>
  <c r="CO92" i="46"/>
  <c r="CP92" i="46" s="1"/>
  <c r="CQ92" i="46" s="1"/>
  <c r="CI92" i="46"/>
  <c r="CA92" i="46"/>
  <c r="CB92" i="46" s="1"/>
  <c r="CC92" i="46" s="1"/>
  <c r="BV92" i="46"/>
  <c r="BR97" i="46" l="1"/>
  <c r="BS97" i="46"/>
  <c r="BD97" i="46"/>
  <c r="BE97" i="46"/>
  <c r="CE92" i="46"/>
  <c r="BX93" i="46" s="1"/>
  <c r="CS92" i="46"/>
  <c r="CL93" i="46" s="1"/>
  <c r="BF97" i="46" l="1"/>
  <c r="CM93" i="46"/>
  <c r="CN93" i="46"/>
  <c r="BY93" i="46"/>
  <c r="BZ93" i="46"/>
  <c r="BU93" i="46"/>
  <c r="BV93" i="46" s="1"/>
  <c r="CH93" i="46"/>
  <c r="CI93" i="46" s="1"/>
  <c r="BG97" i="46" l="1"/>
  <c r="BM97" i="46"/>
  <c r="CA93" i="46"/>
  <c r="CB93" i="46" s="1"/>
  <c r="CO93" i="46"/>
  <c r="CP93" i="46" s="1"/>
  <c r="BN97" i="46" l="1"/>
  <c r="CQ93" i="46"/>
  <c r="CC93" i="46"/>
  <c r="BP97" i="46" l="1"/>
  <c r="BI98" i="46" s="1"/>
  <c r="BJ98" i="46" s="1"/>
  <c r="BK98" i="46" s="1"/>
  <c r="CE93" i="46"/>
  <c r="BX94" i="46" s="1"/>
  <c r="CS93" i="46"/>
  <c r="CL94" i="46" s="1"/>
  <c r="BS98" i="46" l="1"/>
  <c r="BR98" i="46"/>
  <c r="BE98" i="46"/>
  <c r="BD98" i="46"/>
  <c r="BF98" i="46" s="1"/>
  <c r="CM94" i="46"/>
  <c r="CN94" i="46"/>
  <c r="CH94" i="46"/>
  <c r="BU94" i="46"/>
  <c r="BV94" i="46" s="1"/>
  <c r="BZ94" i="46"/>
  <c r="BY94" i="46"/>
  <c r="BL98" i="46" l="1"/>
  <c r="BM98" i="46" s="1"/>
  <c r="BG98" i="46"/>
  <c r="CI94" i="46"/>
  <c r="CO94" i="46"/>
  <c r="CP94" i="46" s="1"/>
  <c r="CQ94" i="46" s="1"/>
  <c r="CA94" i="46"/>
  <c r="CB94" i="46" s="1"/>
  <c r="BN98" i="46" l="1"/>
  <c r="CS94" i="46"/>
  <c r="CL95" i="46" s="1"/>
  <c r="CC94" i="46"/>
  <c r="BP98" i="46" l="1"/>
  <c r="BI99" i="46" s="1"/>
  <c r="CE94" i="46"/>
  <c r="BX95" i="46" s="1"/>
  <c r="CM95" i="46"/>
  <c r="CN95" i="46"/>
  <c r="BJ99" i="46" l="1"/>
  <c r="BK99" i="46" s="1"/>
  <c r="BL99" i="46"/>
  <c r="CO95" i="46"/>
  <c r="BY95" i="46"/>
  <c r="BZ95" i="46"/>
  <c r="BR99" i="46" l="1"/>
  <c r="BS99" i="46"/>
  <c r="BD99" i="46"/>
  <c r="BE99" i="46"/>
  <c r="CA95" i="46"/>
  <c r="CH95" i="46"/>
  <c r="BU95" i="46"/>
  <c r="BF99" i="46" l="1"/>
  <c r="BM99" i="46" s="1"/>
  <c r="CP95" i="46"/>
  <c r="CR91" i="46" s="1"/>
  <c r="CI95" i="46"/>
  <c r="CB95" i="46"/>
  <c r="CD91" i="46" s="1"/>
  <c r="BV95" i="46"/>
  <c r="BG99" i="46" l="1"/>
  <c r="BN99" i="46"/>
  <c r="CQ95" i="46"/>
  <c r="CS95" i="46" s="1"/>
  <c r="CC95" i="46"/>
  <c r="BP99" i="46" l="1"/>
  <c r="BI100" i="46" s="1"/>
  <c r="CE95" i="46"/>
  <c r="CQ96" i="46"/>
  <c r="CL97" i="46" s="1"/>
  <c r="CC96" i="46"/>
  <c r="BX97" i="46" s="1"/>
  <c r="BJ100" i="46" l="1"/>
  <c r="BK100" i="46" s="1"/>
  <c r="CN97" i="46"/>
  <c r="CM97" i="46"/>
  <c r="BY97" i="46"/>
  <c r="BZ97" i="46"/>
  <c r="BR100" i="46" l="1"/>
  <c r="BS100" i="46"/>
  <c r="BD100" i="46"/>
  <c r="BE100" i="46"/>
  <c r="CA97" i="46"/>
  <c r="CO97" i="46"/>
  <c r="BU97" i="46"/>
  <c r="BV97" i="46" s="1"/>
  <c r="CH97" i="46"/>
  <c r="BF100" i="46" l="1"/>
  <c r="BG100" i="46" s="1"/>
  <c r="CI97" i="46"/>
  <c r="CB97" i="46"/>
  <c r="CP97" i="46"/>
  <c r="CQ97" i="46" s="1"/>
  <c r="BL100" i="46" l="1"/>
  <c r="BM100" i="46" s="1"/>
  <c r="BO97" i="46" s="1"/>
  <c r="CC97" i="46"/>
  <c r="CE97" i="46" s="1"/>
  <c r="BX98" i="46" s="1"/>
  <c r="CS97" i="46"/>
  <c r="CL98" i="46" s="1"/>
  <c r="BN100" i="46" l="1"/>
  <c r="BP100" i="46" s="1"/>
  <c r="CM98" i="46"/>
  <c r="CN98" i="46"/>
  <c r="BZ98" i="46"/>
  <c r="BY98" i="46"/>
  <c r="BN101" i="46" l="1"/>
  <c r="CH98" i="46"/>
  <c r="BU98" i="46"/>
  <c r="BN102" i="46" l="1"/>
  <c r="BP102" i="46" s="1"/>
  <c r="CO98" i="46"/>
  <c r="CP98" i="46" s="1"/>
  <c r="CQ98" i="46" s="1"/>
  <c r="CI98" i="46"/>
  <c r="CA98" i="46"/>
  <c r="CB98" i="46" s="1"/>
  <c r="BV98" i="46"/>
  <c r="BN103" i="46" l="1"/>
  <c r="BN104" i="46" s="1"/>
  <c r="CC98" i="46"/>
  <c r="CE98" i="46" s="1"/>
  <c r="BX99" i="46" s="1"/>
  <c r="CS98" i="46"/>
  <c r="CL99" i="46" s="1"/>
  <c r="BP103" i="46" l="1"/>
  <c r="BP104" i="46"/>
  <c r="BN105" i="46"/>
  <c r="BY99" i="46"/>
  <c r="CA99" i="46"/>
  <c r="BZ99" i="46"/>
  <c r="CN99" i="46"/>
  <c r="CO99" i="46"/>
  <c r="CM99" i="46"/>
  <c r="BP105" i="46" l="1"/>
  <c r="BN106" i="46"/>
  <c r="BP106" i="46" l="1"/>
  <c r="BN107" i="46"/>
  <c r="CH99" i="46"/>
  <c r="BU99" i="46"/>
  <c r="BN108" i="46" l="1"/>
  <c r="BP107" i="46"/>
  <c r="CP99" i="46"/>
  <c r="CQ99" i="46" s="1"/>
  <c r="CI99" i="46"/>
  <c r="CB99" i="46"/>
  <c r="BV99" i="46"/>
  <c r="CC99" i="46" l="1"/>
  <c r="CE99" i="46" s="1"/>
  <c r="BX100" i="46" s="1"/>
  <c r="BP108" i="46"/>
  <c r="BN109" i="46"/>
  <c r="CS99" i="46"/>
  <c r="CL100" i="46" s="1"/>
  <c r="BP109" i="46" l="1"/>
  <c r="BN110" i="46"/>
  <c r="CM100" i="46"/>
  <c r="CN100" i="46"/>
  <c r="BY100" i="46"/>
  <c r="BZ100" i="46"/>
  <c r="BP110" i="46" l="1"/>
  <c r="BN111" i="46"/>
  <c r="CH100" i="46"/>
  <c r="BU100" i="46"/>
  <c r="BN112" i="46" l="1"/>
  <c r="CO100" i="46"/>
  <c r="CP100" i="46" s="1"/>
  <c r="CR97" i="46" s="1"/>
  <c r="CI100" i="46"/>
  <c r="CA100" i="46"/>
  <c r="CB100" i="46" s="1"/>
  <c r="CD97" i="46" s="1"/>
  <c r="BV100" i="46"/>
  <c r="BN113" i="46" l="1"/>
  <c r="BP112" i="46"/>
  <c r="CQ100" i="46"/>
  <c r="CC100" i="46"/>
  <c r="CC101" i="46" s="1"/>
  <c r="CC102" i="46" l="1"/>
  <c r="CS100" i="46"/>
  <c r="CQ101" i="46"/>
  <c r="BN114" i="46"/>
  <c r="BP113" i="46"/>
  <c r="CE100" i="46"/>
  <c r="BN115" i="46" l="1"/>
  <c r="BP114" i="46"/>
  <c r="CE102" i="46"/>
  <c r="CC103" i="46"/>
  <c r="CQ102" i="46"/>
  <c r="CS102" i="46" l="1"/>
  <c r="CQ103" i="46"/>
  <c r="CE103" i="46"/>
  <c r="CC104" i="46"/>
  <c r="BN116" i="46"/>
  <c r="BP115" i="46"/>
  <c r="BN117" i="46" l="1"/>
  <c r="BP116" i="46"/>
  <c r="CS103" i="46"/>
  <c r="CQ104" i="46"/>
  <c r="CC105" i="46"/>
  <c r="CE104" i="46"/>
  <c r="CC106" i="46" l="1"/>
  <c r="CE105" i="46"/>
  <c r="CQ105" i="46"/>
  <c r="CS104" i="46"/>
  <c r="BP117" i="46"/>
  <c r="BN118" i="46"/>
  <c r="BP118" i="46" s="1"/>
  <c r="CQ106" i="46" l="1"/>
  <c r="CS105" i="46"/>
  <c r="CE106" i="46"/>
  <c r="CC107" i="46"/>
  <c r="CE107" i="46" l="1"/>
  <c r="CC108" i="46"/>
  <c r="CS106" i="46"/>
  <c r="CQ107" i="46"/>
  <c r="CQ108" i="46" l="1"/>
  <c r="CS107" i="46"/>
  <c r="CE108" i="46"/>
  <c r="CC109" i="46"/>
  <c r="CC110" i="46" l="1"/>
  <c r="CE109" i="46"/>
  <c r="CQ109" i="46"/>
  <c r="CS108" i="46"/>
  <c r="CS109" i="46" l="1"/>
  <c r="CQ110" i="46"/>
  <c r="CC111" i="46"/>
  <c r="CE110" i="46"/>
  <c r="CC112" i="46" l="1"/>
  <c r="CS110" i="46"/>
  <c r="CQ111" i="46"/>
  <c r="CQ112" i="46" l="1"/>
  <c r="CC113" i="46"/>
  <c r="CE112" i="46"/>
  <c r="CE113" i="46" l="1"/>
  <c r="CC114" i="46"/>
  <c r="CS112" i="46"/>
  <c r="CQ113" i="46"/>
  <c r="CE114" i="46" l="1"/>
  <c r="CC115" i="46"/>
  <c r="CQ114" i="46"/>
  <c r="CS113" i="46"/>
  <c r="CS114" i="46" l="1"/>
  <c r="CQ115" i="46"/>
  <c r="CC116" i="46"/>
  <c r="CE115" i="46"/>
  <c r="CE116" i="46" l="1"/>
  <c r="CC117" i="46"/>
  <c r="CQ116" i="46"/>
  <c r="CS115" i="46"/>
  <c r="CQ117" i="46" l="1"/>
  <c r="CS116" i="46"/>
  <c r="CC118" i="46"/>
  <c r="CE118" i="46" s="1"/>
  <c r="CE117" i="46"/>
  <c r="CS117" i="46" l="1"/>
  <c r="CQ118" i="46"/>
  <c r="CS118" i="4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G.H</author>
  </authors>
  <commentList>
    <comment ref="T1" authorId="0" shapeId="0" xr:uid="{06050D14-C65A-4226-A450-0A4086DB9F5E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Doubles Chances</t>
        </r>
      </text>
    </comment>
    <comment ref="AA1" authorId="0" shapeId="0" xr:uid="{FBE86FB2-EC8F-4E31-BADB-F2CBCE4D9B2F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bas</t>
        </r>
      </text>
    </comment>
    <comment ref="AB1" authorId="0" shapeId="0" xr:uid="{681345DA-482D-4E57-9A82-740F5DF7D51B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haut</t>
        </r>
      </text>
    </comment>
    <comment ref="AF1" authorId="0" shapeId="0" xr:uid="{EA73F7C3-3B77-4994-999F-DC51B4EF1D69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Doubles Chances</t>
        </r>
      </text>
    </comment>
    <comment ref="AM1" authorId="0" shapeId="0" xr:uid="{EE184136-CD34-42B4-811D-A10F2512FB72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bas</t>
        </r>
      </text>
    </comment>
    <comment ref="AN1" authorId="0" shapeId="0" xr:uid="{FE5076F8-1CD0-46D2-878B-14210F06E75F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haut</t>
        </r>
      </text>
    </comment>
    <comment ref="AR1" authorId="0" shapeId="0" xr:uid="{8C5DFE04-A448-496C-889A-1D220446ADE5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Doubles Chances</t>
        </r>
      </text>
    </comment>
    <comment ref="AY1" authorId="0" shapeId="0" xr:uid="{C47567F9-5D01-41A5-B870-77631D16D4FE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bas</t>
        </r>
      </text>
    </comment>
    <comment ref="AZ1" authorId="0" shapeId="0" xr:uid="{D2734E70-44A5-438D-BB8E-FAED62EC3B9C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haut</t>
        </r>
      </text>
    </comment>
    <comment ref="BD1" authorId="0" shapeId="0" xr:uid="{8E2B0016-F15F-4A45-879C-A960A7959246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Draw No Bet</t>
        </r>
      </text>
    </comment>
    <comment ref="BM1" authorId="0" shapeId="0" xr:uid="{6D55CBCF-2985-4B46-B009-927EB77CEE20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bas</t>
        </r>
      </text>
    </comment>
    <comment ref="BN1" authorId="0" shapeId="0" xr:uid="{F019EFA8-FF7A-40C2-9B5D-D7B9E12140D0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haut</t>
        </r>
      </text>
    </comment>
    <comment ref="BX1" authorId="0" shapeId="0" xr:uid="{A968D284-B072-4279-846A-B081049AAF41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bas favori
peut-être partir sur 1,40</t>
        </r>
      </text>
    </comment>
    <comment ref="CB1" authorId="0" shapeId="0" xr:uid="{47FB7AF7-FF14-4365-AD12-4DE65B60EA74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haut favori
pas de limite probablement : 3,00</t>
        </r>
      </text>
    </comment>
    <comment ref="CC1" authorId="0" shapeId="0" xr:uid="{F0CAAA03-00DF-414C-B582-6D623D65211D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bas DNB
peut-être partir sur 1,20</t>
        </r>
      </text>
    </comment>
    <comment ref="CD1" authorId="0" shapeId="0" xr:uid="{2DC7372B-60AE-40A0-960B-65E7C0A90ED9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haut DNB
peut-être partir sur 1,60</t>
        </r>
      </text>
    </comment>
    <comment ref="CL1" authorId="0" shapeId="0" xr:uid="{1934D667-D9B4-49F7-B544-FFC97238A0B0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bas nul</t>
        </r>
      </text>
    </comment>
    <comment ref="CP1" authorId="0" shapeId="0" xr:uid="{E4890917-2374-49C9-A214-CFA150DD11D4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haut nul</t>
        </r>
      </text>
    </comment>
    <comment ref="CQ1" authorId="0" shapeId="0" xr:uid="{E008984E-5D51-40B2-A665-E7FDED09643F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bas DNB</t>
        </r>
      </text>
    </comment>
    <comment ref="CR1" authorId="0" shapeId="0" xr:uid="{BD56910D-EB39-4430-A7C9-0596E2C746F9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haut DNB</t>
        </r>
      </text>
    </comment>
    <comment ref="W2" authorId="0" shapeId="0" xr:uid="{C1205E22-8D9A-467B-9746-19AD7F6F679E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du Favori (1N ou N2)</t>
        </r>
      </text>
    </comment>
    <comment ref="AI2" authorId="0" shapeId="0" xr:uid="{0537D3BB-DD5B-4AA5-A9B4-F32967245879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du Favori (1N ou N2)</t>
        </r>
      </text>
    </comment>
    <comment ref="AU2" authorId="0" shapeId="0" xr:uid="{D610AD9A-1BE6-46D1-89A9-4455E0F256D9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du Favori (1N ou N2)</t>
        </r>
      </text>
    </comment>
    <comment ref="BV2" authorId="0" shapeId="0" xr:uid="{9757CFDE-1C26-4A46-B195-338E63C88F2D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D = DNB
f = favori
x = quotité</t>
        </r>
      </text>
    </comment>
    <comment ref="CE2" authorId="0" shapeId="0" xr:uid="{A547D1B2-3AD2-420E-8EF0-CD9B9AA433DF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Par défaut 50%, mais on fera une étude de cas pour voir les changements</t>
        </r>
      </text>
    </comment>
    <comment ref="CI2" authorId="0" shapeId="0" xr:uid="{D1BF98B9-13BE-4B19-8DF0-8851DC8CAB6C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Cote du mix nul/ DNB en cas de victoire du favori</t>
        </r>
      </text>
    </comment>
    <comment ref="CJ2" authorId="0" shapeId="0" xr:uid="{CAB6C209-CED9-4AF4-B1A1-467BDAD42A32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Cote du mix nul/ DNB en cas de match nul</t>
        </r>
      </text>
    </comment>
    <comment ref="CS2" authorId="0" shapeId="0" xr:uid="{5866E87E-BAEC-434B-9F83-5C4408DD58F5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Par défaut 20%, mais on fera une étude de cas pour v oir les changements</t>
        </r>
      </text>
    </comment>
    <comment ref="C3" authorId="0" shapeId="0" xr:uid="{E727261B-4120-4704-836E-00E2C4633BDB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Conclusion : meilleure stratégie mise BM
ou encore mieux :
pour chaque match, observer les probabilités potentielles données par le BM et aller dans leur sens (les deux premières tombent souvent) ==&gt; voir si en jouant la profita/la proba , avec un certain %, si on peut être + gagnant que le BM, sur TOUS LES TABLEAUX ou en prenant le min de risques possibles.</t>
        </r>
      </text>
    </comment>
    <comment ref="BJ3" authorId="0" shapeId="0" xr:uid="{9BA5EBCF-D7A7-4748-B42F-B78D01304E53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Mise du match nul</t>
        </r>
      </text>
    </comment>
    <comment ref="BK3" authorId="0" shapeId="0" xr:uid="{864D380C-762A-425D-903E-6CAE3DD6D1D7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Mise du favori</t>
        </r>
      </text>
    </comment>
    <comment ref="BY3" authorId="0" shapeId="0" xr:uid="{86C665A6-BFF5-45D7-8905-E078C7994EA6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Mise du favori</t>
        </r>
      </text>
    </comment>
    <comment ref="BZ3" authorId="0" shapeId="0" xr:uid="{D34CA276-9F1C-4FB7-BC06-E0B99C596BD0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Mise du match nul</t>
        </r>
      </text>
    </comment>
    <comment ref="CM3" authorId="0" shapeId="0" xr:uid="{48D18DE4-C97E-4E88-9FAE-403720EAFDE6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Mise du favori</t>
        </r>
      </text>
    </comment>
    <comment ref="CN3" authorId="0" shapeId="0" xr:uid="{AD1D3E8B-A1F7-4B26-965C-097E267E1510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Mise du match nul</t>
        </r>
      </text>
    </comment>
    <comment ref="C6" authorId="0" shapeId="0" xr:uid="{B117EF37-6520-4278-8912-72BD1AB21A4D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Conclusion : meilleure stratégie mise BM
ou encore mieux :
pour chaque match, observer les probabilités potentielles données par le BM et aller dans leur sens (les deux premières tombent souvent) ==&gt; voir si en jouant la profita/la proba , avec un certain %, si on peut être + gagnant que le BM, sur TOUS LES TABLEAUX ou en prenant le min de risques possibles.</t>
        </r>
      </text>
    </comment>
    <comment ref="C12" authorId="0" shapeId="0" xr:uid="{9CA09864-8686-45B8-B43C-467FE7747D03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Conclusion : meilleure stratégie mise BM
ou encore mieux :
pour chaque match, observer les probabilités potentielles données par le BM et aller dans leur sens (les deux premières tombent souvent) ==&gt; voir si en jouant la profita/la proba , avec un certain %, si on peut être + gagnant que le BM, sur TOUS LES TABLEAUX ou en prenant le min de risques possibles.</t>
        </r>
      </text>
    </comment>
    <comment ref="C31" authorId="0" shapeId="0" xr:uid="{7E01DA95-E34A-4DDA-952B-D3797261F552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Conclusion : meilleure stratégie mise BM
ou encore mieux :
pour chaque match, observer les probabilités potentielles données par le BM et aller dans leur sens (les deux premières tombent souvent) ==&gt; voir si en jouant la profita/la proba , avec un certain %, si on peut être + gagnant que le BM, sur TOUS LES TABLEAUX ou en prenant le min de risques possibles.</t>
        </r>
      </text>
    </comment>
    <comment ref="C34" authorId="0" shapeId="0" xr:uid="{5338A100-EBA5-4D3E-B8A9-B9D868CA7B74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Conclusion : meilleure stratégie mise BM
ou encore mieux :
pour chaque match, observer les probabilités potentielles données par le BM et aller dans leur sens (les deux premières tombent souvent) ==&gt; voir si en jouant la profita/la proba , avec un certain %, si on peut être + gagnant que le BM, sur TOUS LES TABLEAUX ou en prenant le min de risques possibles.</t>
        </r>
      </text>
    </comment>
    <comment ref="T35" authorId="0" shapeId="0" xr:uid="{100BCECF-1515-4615-8EA4-C6C723CF77D3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0,97 changé en 1,00 pour éviter que ce soit aberrant</t>
        </r>
      </text>
    </comment>
    <comment ref="AF35" authorId="0" shapeId="0" xr:uid="{664BFBBF-1D86-49C2-9095-377076DAAFB6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0,97 changé en 1,00 pour éviter que ce soit aberrant</t>
        </r>
      </text>
    </comment>
    <comment ref="AR35" authorId="0" shapeId="0" xr:uid="{9C198F2C-5068-4647-BB95-EA5CB5836EA7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0,97 changé en 1,00 pour éviter que ce soit aberrant</t>
        </r>
      </text>
    </comment>
    <comment ref="BD35" authorId="0" shapeId="0" xr:uid="{871ACA1B-735B-4200-863E-002A624FEC56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0,97 changé en 1,00 pour éviter que ce soit aberrant</t>
        </r>
      </text>
    </comment>
    <comment ref="BR35" authorId="0" shapeId="0" xr:uid="{97787787-EEC4-4A1E-B75F-8240C06E8928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0,97 changé en 1,00 pour éviter que ce soit aberrant</t>
        </r>
      </text>
    </comment>
    <comment ref="C59" authorId="0" shapeId="0" xr:uid="{C03D6FC5-1012-4EBF-9CB7-329D4CE89133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Conclusion : meilleure stratégie mise BM
ou encore mieux :
pour chaque match, observer les probabilités potentielles données par le BM et aller dans leur sens (les deux premières tombent souvent) ==&gt; voir si en jouant la profita/la proba , avec un certain %, si on peut être + gagnant que le BM, sur TOUS LES TABLEAUX ou en prenant le min de risques possibles.</t>
        </r>
      </text>
    </comment>
    <comment ref="C90" authorId="0" shapeId="0" xr:uid="{C6718DA1-644F-44A5-A9D3-2F5A5799A8C8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Conclusion : meilleure stratégie mise BM
ou encore mieux :
pour chaque match, observer les probabilités potentielles données par le BM et aller dans leur sens (les deux premières tombent souvent) ==&gt; voir si en jouant la profita/la proba , avec un certain %, si on peut être + gagnant que le BM, sur TOUS LES TABLEAUX ou en prenant le min de risques possibles.</t>
        </r>
      </text>
    </comment>
    <comment ref="T93" authorId="0" shapeId="0" xr:uid="{E2D7D362-85E2-4450-A570-9F5F042E2C40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0,97 changé en 1,00 pour éviter que ce soit aberrant</t>
        </r>
      </text>
    </comment>
    <comment ref="AR93" authorId="0" shapeId="0" xr:uid="{5151EFDE-49DC-4BCD-9EAE-0A55411B5283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0,97 changé en 1,00 pour éviter que ce soit aberrant</t>
        </r>
      </text>
    </comment>
    <comment ref="BD93" authorId="0" shapeId="0" xr:uid="{2D93B317-B94C-4D5A-AF22-356FB0E1371A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0,97 changé en 1,00 pour éviter que ce soit aberrant</t>
        </r>
      </text>
    </comment>
    <comment ref="BR93" authorId="0" shapeId="0" xr:uid="{A36315D3-71BC-45A4-A2DD-9ACDC535ACD2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0,97 changé en 1,00 pour éviter que ce soit aberrant</t>
        </r>
      </text>
    </comment>
    <comment ref="C96" authorId="0" shapeId="0" xr:uid="{88FA1845-C283-4A51-962E-3DA9840B6310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Conclusion : meilleure stratégie mise BM
ou encore mieux :
pour chaque match, observer les probabilités potentielles données par le BM et aller dans leur sens (les deux premières tombent souvent) ==&gt; voir si en jouant la profita/la proba , avec un certain %, si on peut être + gagnant que le BM, sur TOUS LES TABLEAUX ou en prenant le min de risques possibles.</t>
        </r>
      </text>
    </comment>
    <comment ref="T98" authorId="0" shapeId="0" xr:uid="{A5FE60A0-ED33-4A6F-BD93-DC1CBC1EDB08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0,94 changé en 1,00 pour éviter que ce soit aberrant</t>
        </r>
      </text>
    </comment>
    <comment ref="AR98" authorId="0" shapeId="0" xr:uid="{148FCF43-8902-4B56-B4A9-2C2E9E926DCB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0,94 changé en 1,00 pour éviter que ce soit aberrant</t>
        </r>
      </text>
    </comment>
    <comment ref="BD98" authorId="0" shapeId="0" xr:uid="{B21483B1-FFB5-457A-B6E7-5269082CE67C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0,94 changé en 1,00 pour éviter que ce soit aberrant</t>
        </r>
      </text>
    </comment>
    <comment ref="BR98" authorId="0" shapeId="0" xr:uid="{C1DF5798-D924-4959-A306-8DFCDF18B6F1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0,94 changé en 1,00 pour éviter que ce soit aberrant</t>
        </r>
      </text>
    </comment>
    <comment ref="AR102" authorId="0" shapeId="0" xr:uid="{16E87A55-CA63-4EFB-AD41-E72AF710ACD1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valeur plus petite que 1,00 changé en 1,00 pour éviter que ce soit aberrant</t>
        </r>
      </text>
    </comment>
    <comment ref="AS103" authorId="0" shapeId="0" xr:uid="{0D47FFB2-5016-4CD1-AA82-5F613565161A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valeur plus petite que 1,00 changé en 1,00 pour éviter que ce soit aberrant</t>
        </r>
      </text>
    </comment>
    <comment ref="AR105" authorId="0" shapeId="0" xr:uid="{3B68F6A9-C62D-4E74-AF96-8051F4C3C852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valeur plus petite que 1,00 changé en 1,00 pour éviter que ce soit aberrant</t>
        </r>
      </text>
    </comment>
    <comment ref="AR106" authorId="0" shapeId="0" xr:uid="{33DE0AEA-3A3D-4673-B8E7-38BDFE929E35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valeur plus petite que 1,00 changé en 1,00 pour éviter que ce soit aberrant</t>
        </r>
      </text>
    </comment>
    <comment ref="AS112" authorId="0" shapeId="0" xr:uid="{CAD464EB-E445-4DBE-B159-02E33E1DB860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valeur plus petite que 1,00 changé en 1,00 pour éviter que ce soit aberrant</t>
        </r>
      </text>
    </comment>
    <comment ref="AR114" authorId="0" shapeId="0" xr:uid="{CC7B04B9-D8F5-4A21-B957-B2E6F7F25D03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valeur plus petite que 1,00 changé en 1,00 pour éviter que ce soit aberrant</t>
        </r>
      </text>
    </comment>
    <comment ref="AR117" authorId="0" shapeId="0" xr:uid="{3C249CA3-E8F1-49E2-81FF-D988CAB6EBA1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valeur plus petite que 1,00 changé en 1,00 pour éviter que ce soit aberrant</t>
        </r>
      </text>
    </comment>
  </commentList>
</comments>
</file>

<file path=xl/sharedStrings.xml><?xml version="1.0" encoding="utf-8"?>
<sst xmlns="http://schemas.openxmlformats.org/spreadsheetml/2006/main" count="1173" uniqueCount="211">
  <si>
    <t>N</t>
  </si>
  <si>
    <t>#</t>
  </si>
  <si>
    <t>Mise</t>
  </si>
  <si>
    <t>TRJ</t>
  </si>
  <si>
    <t>N2</t>
  </si>
  <si>
    <t>1N</t>
  </si>
  <si>
    <t>DNB</t>
  </si>
  <si>
    <t>E</t>
  </si>
  <si>
    <t>pari 1</t>
  </si>
  <si>
    <t>pari 2</t>
  </si>
  <si>
    <t>O/N</t>
  </si>
  <si>
    <t>pari N</t>
  </si>
  <si>
    <t>% 1</t>
  </si>
  <si>
    <t>% N</t>
  </si>
  <si>
    <t>% 2</t>
  </si>
  <si>
    <t>BK départ</t>
  </si>
  <si>
    <t>MIN</t>
  </si>
  <si>
    <t>MAX</t>
  </si>
  <si>
    <t>1 pari</t>
  </si>
  <si>
    <t>cumul</t>
  </si>
  <si>
    <t>min</t>
  </si>
  <si>
    <t>Vict.</t>
  </si>
  <si>
    <t>cote 1</t>
  </si>
  <si>
    <t>cote 2</t>
  </si>
  <si>
    <t>cote 3</t>
  </si>
  <si>
    <t>0-1</t>
  </si>
  <si>
    <t>1-0</t>
  </si>
  <si>
    <t>2-1</t>
  </si>
  <si>
    <t>3-2</t>
  </si>
  <si>
    <t>1-3</t>
  </si>
  <si>
    <t>0-0</t>
  </si>
  <si>
    <t>1-1</t>
  </si>
  <si>
    <t>3-0</t>
  </si>
  <si>
    <t>2-0</t>
  </si>
  <si>
    <t>3-1</t>
  </si>
  <si>
    <t>0-3</t>
  </si>
  <si>
    <t>1-2</t>
  </si>
  <si>
    <t>Brighton - Manchester City</t>
  </si>
  <si>
    <t>Lazio - Torino</t>
  </si>
  <si>
    <t>Us Ben Guerdane - Ca Bizertin</t>
  </si>
  <si>
    <t>Villefranche - Niort</t>
  </si>
  <si>
    <t>Newcastle - Sheffield Utd</t>
  </si>
  <si>
    <t>Crystal Palace - Arsenal</t>
  </si>
  <si>
    <t>Gil Vicente - Boavista</t>
  </si>
  <si>
    <t>Guimaraes - Benfica</t>
  </si>
  <si>
    <t>Moreirense - Famalicao</t>
  </si>
  <si>
    <t>Nacional - Rio Ave</t>
  </si>
  <si>
    <t>West Brom - West Ham</t>
  </si>
  <si>
    <t>Monaco - Paris St-Germain</t>
  </si>
  <si>
    <t>2-3</t>
  </si>
  <si>
    <t>0-2</t>
  </si>
  <si>
    <t>2-2</t>
  </si>
  <si>
    <t>Levante - Cadiz</t>
  </si>
  <si>
    <t>VFL Wolfsburg - Fsv Mainz 05</t>
  </si>
  <si>
    <t>Huesca - Valencia</t>
  </si>
  <si>
    <t>5-1</t>
  </si>
  <si>
    <t>Equipes - 17/05/21</t>
  </si>
  <si>
    <t>Equipes - 18/05/21</t>
  </si>
  <si>
    <t>Equipes - 19/05/21</t>
  </si>
  <si>
    <t>Equipes - 21/05/21</t>
  </si>
  <si>
    <t>Bournemouth - Brentford</t>
  </si>
  <si>
    <t>Hellas Vérone - Bologna</t>
  </si>
  <si>
    <t>Chelsea - Leicester</t>
  </si>
  <si>
    <t>Southampton - Leeds</t>
  </si>
  <si>
    <t>Manchester Utd - Fulham</t>
  </si>
  <si>
    <t>Academica - Vilafranquense</t>
  </si>
  <si>
    <t>FC Porto - Belenenses</t>
  </si>
  <si>
    <t>Santa Clara - Farense</t>
  </si>
  <si>
    <t>Sporting CP - Maritimo</t>
  </si>
  <si>
    <t>Everton - Wolverhampton</t>
  </si>
  <si>
    <t>Portimonense - SC Braga</t>
  </si>
  <si>
    <t>Tottenham - Aston Villa</t>
  </si>
  <si>
    <t>Burnley - Liverpool</t>
  </si>
  <si>
    <t>4-0</t>
  </si>
  <si>
    <t>Toulouse - Grenoble</t>
  </si>
  <si>
    <t>4-2</t>
  </si>
  <si>
    <t>Kawasaki Frontale - Yokohama FC</t>
  </si>
  <si>
    <t>Niort - Villefranche</t>
  </si>
  <si>
    <t>Olympique Safi - Youssoufia Berrechid</t>
  </si>
  <si>
    <t>Wydad A.C. Casablanca - Mc Alger</t>
  </si>
  <si>
    <t>Mamelodi Sundowns - Al Ahly Cairo</t>
  </si>
  <si>
    <t>Bayern Munich - FC Augsburg</t>
  </si>
  <si>
    <t>Elche - Athletic Bilbao</t>
  </si>
  <si>
    <t>Eintracht Frankfurt - SC Freiburg</t>
  </si>
  <si>
    <t>Crotone - Fiorentina</t>
  </si>
  <si>
    <t>Werder Bremen - Bor. M'Gladbach</t>
  </si>
  <si>
    <t>Union Berlin - RB Leipzig</t>
  </si>
  <si>
    <t>Osasuna - Real Sociedad</t>
  </si>
  <si>
    <t>Eibar - FC Barcelone</t>
  </si>
  <si>
    <t>Celta Vigo - Betis</t>
  </si>
  <si>
    <t>Sampdoria - Parma</t>
  </si>
  <si>
    <t>Cagliari - Genoa</t>
  </si>
  <si>
    <t>Valladolid - Atletico Madrid</t>
  </si>
  <si>
    <t>VFB Stuttgart - Arminia Bielefeld</t>
  </si>
  <si>
    <t>FC Koln - FC Schalke 04</t>
  </si>
  <si>
    <t>Real Madrid - Villarreal</t>
  </si>
  <si>
    <t>1899 Hoffenheim - Hertha Berlin</t>
  </si>
  <si>
    <t>Borussia Dortmund - Bayer Leverkusen</t>
  </si>
  <si>
    <t>5-2</t>
  </si>
  <si>
    <t>2-4</t>
  </si>
  <si>
    <t>Equipes - 22/05/21</t>
  </si>
  <si>
    <t>Zrinjski - Zeljeznicar Sarajevo</t>
  </si>
  <si>
    <t>Leicester - Tottenham</t>
  </si>
  <si>
    <t>Granada CF - Getafe</t>
  </si>
  <si>
    <t>Fulham - Newcastle</t>
  </si>
  <si>
    <t>Torino - Benevento</t>
  </si>
  <si>
    <t>Sassuolo - Lazio</t>
  </si>
  <si>
    <t>Wolverhampton - Manchester Utd</t>
  </si>
  <si>
    <t>Angers - Lille</t>
  </si>
  <si>
    <t>Brest - Paris St-Germain</t>
  </si>
  <si>
    <t>Lens - Monaco</t>
  </si>
  <si>
    <t>Spezia - Roma</t>
  </si>
  <si>
    <t>Atalanta - Milan AC</t>
  </si>
  <si>
    <t>West Ham - Southampton</t>
  </si>
  <si>
    <t>Arsenal - Brighton</t>
  </si>
  <si>
    <t>Liverpool - Crystal Palace</t>
  </si>
  <si>
    <t>Leeds - West Brom</t>
  </si>
  <si>
    <t>Bologna - Juventus</t>
  </si>
  <si>
    <t>Rennes - Nîmes</t>
  </si>
  <si>
    <t>Metz - Marseille</t>
  </si>
  <si>
    <t>Nantes - Montpellier</t>
  </si>
  <si>
    <t>Inter Milan - Udinese</t>
  </si>
  <si>
    <t>Naples - Hellas Vérone</t>
  </si>
  <si>
    <t>Reims - Bordeaux</t>
  </si>
  <si>
    <t>Manchester City - Everton</t>
  </si>
  <si>
    <t>Lyon - Nice</t>
  </si>
  <si>
    <t>St-Etienne - Dijon</t>
  </si>
  <si>
    <t>Aston Villa - Chelsea</t>
  </si>
  <si>
    <t>FC Séville - Alaves</t>
  </si>
  <si>
    <t>Strasbourg - Lorient</t>
  </si>
  <si>
    <t>Sheffield Utd - Burnley</t>
  </si>
  <si>
    <t>1-4</t>
  </si>
  <si>
    <t>5-0</t>
  </si>
  <si>
    <t>Equipes - 23/05/21</t>
  </si>
  <si>
    <t>BK évol</t>
  </si>
  <si>
    <t>Bilan/j</t>
  </si>
  <si>
    <t>Mise N</t>
  </si>
  <si>
    <t>Mise F</t>
  </si>
  <si>
    <t>normalisé</t>
  </si>
  <si>
    <t>filtre</t>
  </si>
  <si>
    <t>min DNB</t>
  </si>
  <si>
    <t>min F</t>
  </si>
  <si>
    <t>Mise DNB</t>
  </si>
  <si>
    <t>quot F</t>
  </si>
  <si>
    <t>ANALYSE DE PARIS SPORTIFS SIMPLES</t>
  </si>
  <si>
    <t>Brondby - FC Nordsjaelland</t>
  </si>
  <si>
    <t>Las Palmas - Albacete</t>
  </si>
  <si>
    <t>Barcelona SC - Cd Olmedo</t>
  </si>
  <si>
    <t>FC Midtjylland - Aarhus</t>
  </si>
  <si>
    <t>Ordabasy - Taraz</t>
  </si>
  <si>
    <t>Equipes - 24/05/21</t>
  </si>
  <si>
    <t>Jezero - Iskra Danilovgrad</t>
  </si>
  <si>
    <t>Paide Linnameeskond - Parnu Jk Vaprus</t>
  </si>
  <si>
    <t>Brisbane Roar FC - Melbourne City</t>
  </si>
  <si>
    <t>Zeta - Buducnost Podgorica</t>
  </si>
  <si>
    <t>26%</t>
  </si>
  <si>
    <t>35%</t>
  </si>
  <si>
    <t>39%</t>
  </si>
  <si>
    <t>64%</t>
  </si>
  <si>
    <t>14%</t>
  </si>
  <si>
    <t>22%</t>
  </si>
  <si>
    <t>12%</t>
  </si>
  <si>
    <t>41%</t>
  </si>
  <si>
    <t>48%</t>
  </si>
  <si>
    <t>10%</t>
  </si>
  <si>
    <t>8%</t>
  </si>
  <si>
    <t>82%</t>
  </si>
  <si>
    <t>Equipes - 25/05/21</t>
  </si>
  <si>
    <t>pari unitaire</t>
  </si>
  <si>
    <t>/pu €</t>
  </si>
  <si>
    <t>DC</t>
  </si>
  <si>
    <t>C_fav</t>
  </si>
  <si>
    <t>↓</t>
  </si>
  <si>
    <t>DNB/Fav</t>
  </si>
  <si>
    <t>DNB/Nul</t>
  </si>
  <si>
    <t>Fav SEC</t>
  </si>
  <si>
    <t>ANB</t>
  </si>
  <si>
    <t>M. Fav</t>
  </si>
  <si>
    <t>MT</t>
  </si>
  <si>
    <t>M. N</t>
  </si>
  <si>
    <t>Out SEC</t>
  </si>
  <si>
    <t>C_Out</t>
  </si>
  <si>
    <t>Cotes favori</t>
  </si>
  <si>
    <t>Cotes Outsider</t>
  </si>
  <si>
    <t>Cotes DC (favori)</t>
  </si>
  <si>
    <t>C_fav DC</t>
  </si>
  <si>
    <t>C_fav
DNB</t>
  </si>
  <si>
    <t>Cotes DNB (favori)</t>
  </si>
  <si>
    <t>Cotes favoris et DNB (Fav), quotité Fav →</t>
  </si>
  <si>
    <t>C_f/D x%</t>
  </si>
  <si>
    <t>Cotes favoris et DNB (Fav), quotité Nul →</t>
  </si>
  <si>
    <t>C_n/D si f</t>
  </si>
  <si>
    <t>C_n/D si n</t>
  </si>
  <si>
    <t>Boca Juniors - The Strongest</t>
  </si>
  <si>
    <t>Kuressaare - Fci Levadia</t>
  </si>
  <si>
    <t>Western Sydney - Wellington Phoenix</t>
  </si>
  <si>
    <t>Atletico Mineiro - Deportivo La Guaira</t>
  </si>
  <si>
    <t>Internacional - Club Always Ready</t>
  </si>
  <si>
    <t>Difaa El Jadida - Fus Rabat</t>
  </si>
  <si>
    <t>Arouca - Rio Ave</t>
  </si>
  <si>
    <t>FC Koln - Holstein Kiel</t>
  </si>
  <si>
    <t>Villarreal - Manchester Utd</t>
  </si>
  <si>
    <t>Equipes - 27/05/21</t>
  </si>
  <si>
    <t>Equipes - 26/05/21</t>
  </si>
  <si>
    <t>Dziugas - Suduva Marijampole</t>
  </si>
  <si>
    <t>Sandefjord - Rosenborg</t>
  </si>
  <si>
    <t>Palmeiras - Universitario</t>
  </si>
  <si>
    <t>Venezia - Cittadella</t>
  </si>
  <si>
    <t>Macarthur FC - C. Coast Mariners FC</t>
  </si>
  <si>
    <t>Toulouse - Nantes</t>
  </si>
  <si>
    <t>6-0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</si>
</sst>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6" formatCode="#,##0.00\ &quot;€&quot;"/>
    <numFmt numFmtId="168" formatCode="#,##0.00_ ;[Red]\-#,##0.00\ "/>
  </numFmts>
  <fonts count="1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indexed="8"/>
      <name val="Calibri"/>
      <family val="2"/>
    </font>
    <font>
      <sz val="8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8"/>
      <color theme="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E8D1F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FFFF"/>
      </right>
      <top style="medium">
        <color indexed="64"/>
      </top>
      <bottom style="medium">
        <color indexed="64"/>
      </bottom>
      <diagonal/>
    </border>
    <border>
      <left style="medium">
        <color rgb="FF00FFFF"/>
      </left>
      <right/>
      <top/>
      <bottom/>
      <diagonal/>
    </border>
    <border>
      <left style="thin">
        <color indexed="64"/>
      </left>
      <right style="medium">
        <color rgb="FF00FFFF"/>
      </right>
      <top style="thin">
        <color indexed="64"/>
      </top>
      <bottom style="thin">
        <color indexed="64"/>
      </bottom>
      <diagonal/>
    </border>
    <border>
      <left/>
      <right/>
      <top style="thick">
        <color rgb="FF00FF00"/>
      </top>
      <bottom style="thick">
        <color rgb="FF00FF00"/>
      </bottom>
      <diagonal/>
    </border>
    <border>
      <left/>
      <right style="thick">
        <color rgb="FF00FF00"/>
      </right>
      <top style="thick">
        <color rgb="FF00FF00"/>
      </top>
      <bottom style="thick">
        <color rgb="FF00FF00"/>
      </bottom>
      <diagonal/>
    </border>
    <border>
      <left/>
      <right/>
      <top/>
      <bottom style="thick">
        <color rgb="FF00FF00"/>
      </bottom>
      <diagonal/>
    </border>
    <border>
      <left/>
      <right style="thick">
        <color theme="0"/>
      </right>
      <top/>
      <bottom style="thick">
        <color rgb="FF00FF00"/>
      </bottom>
      <diagonal/>
    </border>
    <border>
      <left style="thick">
        <color rgb="FF00FF00"/>
      </left>
      <right/>
      <top/>
      <bottom style="thick">
        <color rgb="FF00FF00"/>
      </bottom>
      <diagonal/>
    </border>
    <border>
      <left/>
      <right style="thick">
        <color rgb="FF00FF00"/>
      </right>
      <top/>
      <bottom style="thick">
        <color rgb="FF00FF00"/>
      </bottom>
      <diagonal/>
    </border>
    <border>
      <left style="medium">
        <color rgb="FF00FFFF"/>
      </left>
      <right/>
      <top style="thin">
        <color indexed="64"/>
      </top>
      <bottom style="thin">
        <color indexed="64"/>
      </bottom>
      <diagonal/>
    </border>
    <border>
      <left style="medium">
        <color rgb="FF00FFFF"/>
      </left>
      <right/>
      <top style="medium">
        <color indexed="64"/>
      </top>
      <bottom style="medium">
        <color indexed="64"/>
      </bottom>
      <diagonal/>
    </border>
    <border>
      <left style="thick">
        <color rgb="FF00FF00"/>
      </left>
      <right/>
      <top style="thick">
        <color rgb="FF00FF00"/>
      </top>
      <bottom/>
      <diagonal/>
    </border>
    <border>
      <left/>
      <right/>
      <top style="thick">
        <color rgb="FF00FF00"/>
      </top>
      <bottom/>
      <diagonal/>
    </border>
  </borders>
  <cellStyleXfs count="2">
    <xf numFmtId="0" fontId="0" fillId="0" borderId="0"/>
    <xf numFmtId="0" fontId="10" fillId="0" borderId="0"/>
  </cellStyleXfs>
  <cellXfs count="132">
    <xf numFmtId="0" fontId="0" fillId="0" borderId="0" xfId="0"/>
    <xf numFmtId="0" fontId="2" fillId="5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9" fontId="4" fillId="7" borderId="1" xfId="0" applyNumberFormat="1" applyFont="1" applyFill="1" applyBorder="1" applyAlignment="1">
      <alignment horizontal="center" vertical="center"/>
    </xf>
    <xf numFmtId="9" fontId="4" fillId="7" borderId="1" xfId="0" applyNumberFormat="1" applyFont="1" applyFill="1" applyBorder="1" applyAlignment="1">
      <alignment horizontal="center"/>
    </xf>
    <xf numFmtId="2" fontId="0" fillId="8" borderId="6" xfId="0" applyNumberFormat="1" applyFill="1" applyBorder="1" applyAlignment="1">
      <alignment horizontal="center" vertical="center"/>
    </xf>
    <xf numFmtId="2" fontId="0" fillId="9" borderId="1" xfId="0" applyNumberFormat="1" applyFill="1" applyBorder="1" applyAlignment="1">
      <alignment horizontal="center" vertical="center"/>
    </xf>
    <xf numFmtId="2" fontId="0" fillId="6" borderId="13" xfId="0" applyNumberFormat="1" applyFill="1" applyBorder="1" applyAlignment="1">
      <alignment horizontal="center" vertical="center"/>
    </xf>
    <xf numFmtId="2" fontId="0" fillId="7" borderId="1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9" fontId="0" fillId="9" borderId="1" xfId="0" applyNumberFormat="1" applyFill="1" applyBorder="1" applyAlignment="1">
      <alignment horizontal="center"/>
    </xf>
    <xf numFmtId="8" fontId="0" fillId="10" borderId="1" xfId="0" applyNumberFormat="1" applyFill="1" applyBorder="1" applyAlignment="1">
      <alignment horizontal="center" vertical="center"/>
    </xf>
    <xf numFmtId="8" fontId="0" fillId="8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/>
    </xf>
    <xf numFmtId="9" fontId="4" fillId="13" borderId="1" xfId="0" applyNumberFormat="1" applyFont="1" applyFill="1" applyBorder="1" applyAlignment="1">
      <alignment horizontal="center"/>
    </xf>
    <xf numFmtId="9" fontId="0" fillId="8" borderId="1" xfId="0" applyNumberFormat="1" applyFill="1" applyBorder="1" applyAlignment="1">
      <alignment horizontal="center"/>
    </xf>
    <xf numFmtId="9" fontId="0" fillId="6" borderId="1" xfId="0" applyNumberFormat="1" applyFill="1" applyBorder="1" applyAlignment="1">
      <alignment horizontal="center"/>
    </xf>
    <xf numFmtId="0" fontId="0" fillId="0" borderId="1" xfId="0" quotePrefix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9" fontId="4" fillId="13" borderId="1" xfId="0" applyNumberFormat="1" applyFont="1" applyFill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2" fontId="0" fillId="13" borderId="1" xfId="0" applyNumberFormat="1" applyFont="1" applyFill="1" applyBorder="1" applyAlignment="1">
      <alignment horizontal="center" vertical="center"/>
    </xf>
    <xf numFmtId="10" fontId="0" fillId="7" borderId="1" xfId="0" applyNumberFormat="1" applyFill="1" applyBorder="1" applyAlignment="1">
      <alignment horizontal="center" vertical="center"/>
    </xf>
    <xf numFmtId="2" fontId="0" fillId="6" borderId="1" xfId="0" applyNumberFormat="1" applyFill="1" applyBorder="1" applyAlignment="1">
      <alignment horizontal="center" vertical="center"/>
    </xf>
    <xf numFmtId="0" fontId="3" fillId="2" borderId="1" xfId="0" applyFont="1" applyFill="1" applyBorder="1"/>
    <xf numFmtId="8" fontId="0" fillId="9" borderId="1" xfId="0" applyNumberFormat="1" applyFill="1" applyBorder="1" applyAlignment="1">
      <alignment horizontal="center" vertical="center"/>
    </xf>
    <xf numFmtId="166" fontId="5" fillId="0" borderId="1" xfId="0" applyNumberFormat="1" applyFont="1" applyFill="1" applyBorder="1" applyAlignment="1">
      <alignment horizontal="center" vertical="center"/>
    </xf>
    <xf numFmtId="8" fontId="3" fillId="2" borderId="1" xfId="0" applyNumberFormat="1" applyFont="1" applyFill="1" applyBorder="1" applyAlignment="1">
      <alignment horizontal="center" vertical="center"/>
    </xf>
    <xf numFmtId="166" fontId="13" fillId="0" borderId="1" xfId="0" applyNumberFormat="1" applyFont="1" applyFill="1" applyBorder="1" applyAlignment="1">
      <alignment horizontal="center" vertical="center"/>
    </xf>
    <xf numFmtId="166" fontId="13" fillId="2" borderId="1" xfId="0" applyNumberFormat="1" applyFont="1" applyFill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" fontId="2" fillId="14" borderId="15" xfId="0" applyNumberFormat="1" applyFont="1" applyFill="1" applyBorder="1" applyAlignment="1">
      <alignment horizontal="center" vertical="center"/>
    </xf>
    <xf numFmtId="8" fontId="0" fillId="11" borderId="1" xfId="0" applyNumberFormat="1" applyFill="1" applyBorder="1" applyAlignment="1">
      <alignment horizontal="center" vertical="center"/>
    </xf>
    <xf numFmtId="8" fontId="14" fillId="10" borderId="1" xfId="0" applyNumberFormat="1" applyFont="1" applyFill="1" applyBorder="1" applyAlignment="1">
      <alignment horizontal="center" vertical="center"/>
    </xf>
    <xf numFmtId="2" fontId="0" fillId="0" borderId="16" xfId="0" applyNumberFormat="1" applyFill="1" applyBorder="1" applyAlignment="1">
      <alignment horizontal="center" vertical="center"/>
    </xf>
    <xf numFmtId="8" fontId="0" fillId="2" borderId="1" xfId="0" applyNumberFormat="1" applyFill="1" applyBorder="1" applyAlignment="1">
      <alignment horizontal="center" vertical="center"/>
    </xf>
    <xf numFmtId="8" fontId="14" fillId="2" borderId="1" xfId="0" applyNumberFormat="1" applyFont="1" applyFill="1" applyBorder="1" applyAlignment="1">
      <alignment horizontal="center" vertical="center"/>
    </xf>
    <xf numFmtId="2" fontId="0" fillId="2" borderId="16" xfId="0" applyNumberForma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166" fontId="15" fillId="2" borderId="1" xfId="0" applyNumberFormat="1" applyFon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2" fontId="3" fillId="2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3" borderId="8" xfId="0" applyFont="1" applyFill="1" applyBorder="1" applyAlignment="1">
      <alignment vertical="center"/>
    </xf>
    <xf numFmtId="2" fontId="0" fillId="0" borderId="0" xfId="0" applyNumberFormat="1" applyAlignment="1">
      <alignment horizontal="center" vertical="center"/>
    </xf>
    <xf numFmtId="2" fontId="0" fillId="0" borderId="23" xfId="0" applyNumberFormat="1" applyFill="1" applyBorder="1" applyAlignment="1">
      <alignment horizontal="center" vertical="center"/>
    </xf>
    <xf numFmtId="2" fontId="0" fillId="2" borderId="23" xfId="0" applyNumberFormat="1" applyFill="1" applyBorder="1" applyAlignment="1">
      <alignment horizontal="center" vertical="center"/>
    </xf>
    <xf numFmtId="168" fontId="2" fillId="19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8" fontId="0" fillId="2" borderId="1" xfId="0" applyNumberForma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66" fontId="5" fillId="2" borderId="1" xfId="0" applyNumberFormat="1" applyFont="1" applyFill="1" applyBorder="1" applyAlignment="1">
      <alignment horizontal="center" vertical="center"/>
    </xf>
    <xf numFmtId="8" fontId="3" fillId="2" borderId="1" xfId="0" applyNumberFormat="1" applyFont="1" applyFill="1" applyBorder="1" applyAlignment="1">
      <alignment vertical="center"/>
    </xf>
    <xf numFmtId="168" fontId="2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6" fontId="12" fillId="2" borderId="1" xfId="0" applyNumberFormat="1" applyFont="1" applyFill="1" applyBorder="1" applyAlignment="1">
      <alignment horizontal="center" vertical="center"/>
    </xf>
    <xf numFmtId="168" fontId="0" fillId="19" borderId="1" xfId="0" applyNumberFormat="1" applyFont="1" applyFill="1" applyBorder="1" applyAlignment="1">
      <alignment horizontal="center" vertical="center"/>
    </xf>
    <xf numFmtId="168" fontId="0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8" fontId="1" fillId="2" borderId="1" xfId="0" applyNumberFormat="1" applyFont="1" applyFill="1" applyBorder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2" fontId="0" fillId="2" borderId="0" xfId="0" applyNumberForma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2" fontId="1" fillId="4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2" fontId="2" fillId="12" borderId="1" xfId="0" applyNumberFormat="1" applyFont="1" applyFill="1" applyBorder="1" applyAlignment="1">
      <alignment horizontal="center" vertical="center"/>
    </xf>
    <xf numFmtId="8" fontId="1" fillId="18" borderId="1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8" fontId="1" fillId="2" borderId="1" xfId="0" quotePrefix="1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2" fontId="0" fillId="2" borderId="1" xfId="0" applyNumberForma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8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0" borderId="1" xfId="0" applyFont="1" applyBorder="1"/>
    <xf numFmtId="20" fontId="16" fillId="3" borderId="1" xfId="0" applyNumberFormat="1" applyFont="1" applyFill="1" applyBorder="1" applyAlignment="1">
      <alignment horizontal="center" vertical="center"/>
    </xf>
    <xf numFmtId="9" fontId="17" fillId="3" borderId="1" xfId="0" quotePrefix="1" applyNumberFormat="1" applyFont="1" applyFill="1" applyBorder="1" applyAlignment="1">
      <alignment horizontal="center" vertical="center"/>
    </xf>
    <xf numFmtId="2" fontId="16" fillId="3" borderId="1" xfId="0" applyNumberFormat="1" applyFont="1" applyFill="1" applyBorder="1" applyAlignment="1">
      <alignment horizontal="center" vertical="center"/>
    </xf>
    <xf numFmtId="16" fontId="18" fillId="3" borderId="1" xfId="0" quotePrefix="1" applyNumberFormat="1" applyFont="1" applyFill="1" applyBorder="1" applyAlignment="1">
      <alignment horizontal="center" vertical="center"/>
    </xf>
    <xf numFmtId="10" fontId="18" fillId="3" borderId="1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3" fillId="17" borderId="1" xfId="0" applyFont="1" applyFill="1" applyBorder="1"/>
    <xf numFmtId="2" fontId="8" fillId="0" borderId="12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168" fontId="3" fillId="2" borderId="1" xfId="0" applyNumberFormat="1" applyFont="1" applyFill="1" applyBorder="1" applyAlignment="1">
      <alignment horizontal="center" vertical="center"/>
    </xf>
    <xf numFmtId="9" fontId="2" fillId="14" borderId="1" xfId="0" applyNumberFormat="1" applyFont="1" applyFill="1" applyBorder="1" applyAlignment="1">
      <alignment horizontal="center"/>
    </xf>
    <xf numFmtId="8" fontId="0" fillId="16" borderId="4" xfId="0" applyNumberFormat="1" applyFill="1" applyBorder="1" applyAlignment="1">
      <alignment horizontal="center" vertical="center"/>
    </xf>
    <xf numFmtId="8" fontId="0" fillId="16" borderId="10" xfId="0" applyNumberFormat="1" applyFill="1" applyBorder="1" applyAlignment="1">
      <alignment horizontal="center" vertical="center"/>
    </xf>
    <xf numFmtId="8" fontId="0" fillId="16" borderId="3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8" fontId="1" fillId="2" borderId="1" xfId="0" quotePrefix="1" applyNumberFormat="1" applyFont="1" applyFill="1" applyBorder="1" applyAlignment="1">
      <alignment horizontal="center" vertical="center" wrapText="1"/>
    </xf>
    <xf numFmtId="2" fontId="1" fillId="2" borderId="1" xfId="0" quotePrefix="1" applyNumberFormat="1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166" fontId="1" fillId="2" borderId="19" xfId="0" applyNumberFormat="1" applyFont="1" applyFill="1" applyBorder="1" applyAlignment="1">
      <alignment horizontal="center" vertical="center"/>
    </xf>
    <xf numFmtId="8" fontId="0" fillId="16" borderId="1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8" fontId="1" fillId="2" borderId="1" xfId="0" applyNumberFormat="1" applyFont="1" applyFill="1" applyBorder="1" applyAlignment="1">
      <alignment horizontal="center" vertical="center"/>
    </xf>
    <xf numFmtId="8" fontId="17" fillId="2" borderId="1" xfId="0" quotePrefix="1" applyNumberFormat="1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14" fontId="1" fillId="15" borderId="25" xfId="0" applyNumberFormat="1" applyFont="1" applyFill="1" applyBorder="1" applyAlignment="1">
      <alignment horizontal="center" vertical="center"/>
    </xf>
    <xf numFmtId="14" fontId="1" fillId="15" borderId="26" xfId="0" applyNumberFormat="1" applyFont="1" applyFill="1" applyBorder="1" applyAlignment="1">
      <alignment horizontal="center" vertical="center"/>
    </xf>
    <xf numFmtId="14" fontId="1" fillId="15" borderId="17" xfId="0" applyNumberFormat="1" applyFont="1" applyFill="1" applyBorder="1" applyAlignment="1">
      <alignment horizontal="center" vertical="center"/>
    </xf>
    <xf numFmtId="14" fontId="1" fillId="15" borderId="18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8" fontId="1" fillId="18" borderId="5" xfId="0" applyNumberFormat="1" applyFont="1" applyFill="1" applyBorder="1" applyAlignment="1">
      <alignment horizontal="center" vertical="center"/>
    </xf>
    <xf numFmtId="8" fontId="1" fillId="18" borderId="6" xfId="0" applyNumberFormat="1" applyFont="1" applyFill="1" applyBorder="1" applyAlignment="1">
      <alignment horizontal="center" vertical="center"/>
    </xf>
    <xf numFmtId="8" fontId="1" fillId="18" borderId="1" xfId="0" applyNumberFormat="1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7" fontId="3" fillId="0" borderId="0" xfId="0" applyNumberFormat="1" applyFont="1"/>
  </cellXfs>
  <cellStyles count="2">
    <cellStyle name="Normal" xfId="0" builtinId="0"/>
    <cellStyle name="Normal 2" xfId="1" xr:uid="{00000000-0005-0000-0000-000003000000}"/>
  </cellStyles>
  <dxfs count="406">
    <dxf>
      <font>
        <b/>
        <i val="0"/>
        <color rgb="FFFF00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rgb="FF00B0F0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99FF"/>
      <color rgb="FFE8D1FF"/>
      <color rgb="FFDBB7FF"/>
      <color rgb="FFC4A7FF"/>
      <color rgb="FFCC99FF"/>
      <color rgb="FF00FF00"/>
      <color rgb="FF00FFFF"/>
      <color rgb="FF0000FF"/>
      <color rgb="FFFFCC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69336-9A25-456F-8A67-253A63A0C3C3}">
  <sheetPr codeName="Feuil12">
    <tabColor rgb="FF0000FF"/>
    <pageSetUpPr fitToPage="1"/>
  </sheetPr>
  <dimension ref="A1:CS118"/>
  <sheetViews>
    <sheetView tabSelected="1" zoomScale="74" zoomScaleNormal="74" workbookViewId="0">
      <selection sqref="A1:C1"/>
    </sheetView>
  </sheetViews>
  <sheetFormatPr baseColWidth="10" defaultRowHeight="15" x14ac:dyDescent="0.25"/>
  <cols>
    <col min="1" max="1" width="3.42578125" style="5" bestFit="1" customWidth="1"/>
    <col min="2" max="2" width="5.7109375" style="5" bestFit="1" customWidth="1"/>
    <col min="3" max="3" width="39.28515625" style="5" bestFit="1" customWidth="1"/>
    <col min="4" max="6" width="5.7109375" style="5" hidden="1" customWidth="1"/>
    <col min="7" max="7" width="6.28515625" style="5" customWidth="1"/>
    <col min="8" max="8" width="7" style="5" customWidth="1"/>
    <col min="9" max="9" width="6.5703125" style="5" customWidth="1"/>
    <col min="10" max="10" width="5" style="5" customWidth="1"/>
    <col min="11" max="11" width="5.28515625" style="5" customWidth="1"/>
    <col min="12" max="12" width="5.140625" style="5" customWidth="1"/>
    <col min="13" max="13" width="2.42578125" style="5" customWidth="1"/>
    <col min="14" max="14" width="8.140625" style="5" bestFit="1" customWidth="1"/>
    <col min="15" max="15" width="5.140625" style="5" customWidth="1"/>
    <col min="16" max="16" width="7" style="5" hidden="1" customWidth="1"/>
    <col min="17" max="18" width="7.28515625" style="5" hidden="1" customWidth="1"/>
    <col min="19" max="19" width="3" customWidth="1"/>
    <col min="20" max="21" width="6" hidden="1" customWidth="1"/>
    <col min="22" max="22" width="5" hidden="1" customWidth="1"/>
    <col min="23" max="23" width="8" bestFit="1" customWidth="1"/>
    <col min="24" max="24" width="2.42578125" customWidth="1"/>
    <col min="25" max="25" width="8.5703125" bestFit="1" customWidth="1"/>
    <col min="26" max="26" width="0" hidden="1" customWidth="1"/>
    <col min="27" max="27" width="8.7109375" bestFit="1" customWidth="1"/>
    <col min="28" max="29" width="9.85546875" bestFit="1" customWidth="1"/>
    <col min="30" max="30" width="9.28515625" customWidth="1"/>
    <col min="31" max="31" width="3" customWidth="1"/>
    <col min="32" max="34" width="6" hidden="1" customWidth="1"/>
    <col min="35" max="35" width="8.5703125" bestFit="1" customWidth="1"/>
    <col min="36" max="36" width="2.42578125" customWidth="1"/>
    <col min="37" max="37" width="8.5703125" bestFit="1" customWidth="1"/>
    <col min="38" max="38" width="8.42578125" hidden="1" customWidth="1"/>
    <col min="39" max="39" width="9.28515625" bestFit="1" customWidth="1"/>
    <col min="40" max="41" width="9.85546875" customWidth="1"/>
    <col min="42" max="42" width="9.28515625" customWidth="1"/>
    <col min="43" max="43" width="3" customWidth="1"/>
    <col min="44" max="44" width="5" style="5" hidden="1" customWidth="1"/>
    <col min="45" max="45" width="6" style="5" hidden="1" customWidth="1"/>
    <col min="46" max="46" width="5" style="6" hidden="1" customWidth="1"/>
    <col min="47" max="47" width="10.28515625" style="5" bestFit="1" customWidth="1"/>
    <col min="48" max="48" width="2.42578125" style="46" customWidth="1"/>
    <col min="49" max="49" width="8.5703125" style="46" bestFit="1" customWidth="1"/>
    <col min="50" max="50" width="8.42578125" style="47" hidden="1" customWidth="1"/>
    <col min="51" max="51" width="8.7109375" style="47" bestFit="1" customWidth="1"/>
    <col min="52" max="52" width="9.85546875" style="5" bestFit="1" customWidth="1"/>
    <col min="53" max="53" width="9.85546875" style="5" customWidth="1"/>
    <col min="54" max="54" width="9.28515625" customWidth="1"/>
    <col min="55" max="55" width="3" style="53" customWidth="1"/>
    <col min="56" max="57" width="6" style="5" hidden="1" customWidth="1"/>
    <col min="58" max="58" width="5" style="6" hidden="1" customWidth="1"/>
    <col min="59" max="59" width="6" style="5" bestFit="1" customWidth="1"/>
    <col min="60" max="60" width="2.42578125" style="5" customWidth="1"/>
    <col min="61" max="61" width="8.5703125" style="5" bestFit="1" customWidth="1"/>
    <col min="62" max="63" width="7.42578125" style="5" hidden="1" customWidth="1"/>
    <col min="64" max="64" width="8.42578125" style="5" hidden="1" customWidth="1"/>
    <col min="65" max="65" width="8.7109375" style="5" bestFit="1" customWidth="1"/>
    <col min="66" max="67" width="9.85546875" style="5" bestFit="1" customWidth="1"/>
    <col min="68" max="68" width="9.28515625" customWidth="1"/>
    <col min="69" max="69" width="3" style="5" customWidth="1"/>
    <col min="70" max="71" width="6" hidden="1" customWidth="1"/>
    <col min="72" max="72" width="6.5703125" style="5" hidden="1" customWidth="1"/>
    <col min="73" max="73" width="9.5703125" style="5" hidden="1" customWidth="1"/>
    <col min="74" max="74" width="6" style="5" bestFit="1" customWidth="1"/>
    <col min="75" max="75" width="2.42578125" style="5" customWidth="1"/>
    <col min="76" max="76" width="8.5703125" style="5" bestFit="1" customWidth="1"/>
    <col min="77" max="77" width="7.42578125" style="5" hidden="1" customWidth="1"/>
    <col min="78" max="78" width="10.140625" style="5" hidden="1" customWidth="1"/>
    <col min="79" max="79" width="8.42578125" style="5" hidden="1" customWidth="1"/>
    <col min="80" max="80" width="8.7109375" style="5" bestFit="1" customWidth="1"/>
    <col min="81" max="82" width="9.85546875" style="5" bestFit="1" customWidth="1"/>
    <col min="83" max="83" width="9.28515625" customWidth="1"/>
    <col min="84" max="84" width="3" style="5" customWidth="1"/>
    <col min="85" max="85" width="6" style="5" hidden="1" customWidth="1"/>
    <col min="86" max="86" width="9.5703125" style="5" hidden="1" customWidth="1"/>
    <col min="87" max="87" width="7.42578125" style="46" bestFit="1" customWidth="1"/>
    <col min="88" max="88" width="6.42578125" style="55" bestFit="1" customWidth="1"/>
    <col min="89" max="89" width="2.42578125" style="5" customWidth="1"/>
    <col min="90" max="90" width="8.5703125" style="5" bestFit="1" customWidth="1"/>
    <col min="91" max="91" width="7.42578125" style="5" hidden="1" customWidth="1"/>
    <col min="92" max="92" width="10.140625" style="5" hidden="1" customWidth="1"/>
    <col min="93" max="93" width="8.42578125" style="5" hidden="1" customWidth="1"/>
    <col min="94" max="94" width="8.7109375" style="5" bestFit="1" customWidth="1"/>
    <col min="95" max="95" width="9.85546875" style="5" bestFit="1" customWidth="1"/>
    <col min="96" max="96" width="8.7109375" style="5" bestFit="1" customWidth="1"/>
    <col min="97" max="97" width="9.28515625" customWidth="1"/>
  </cols>
  <sheetData>
    <row r="1" spans="1:97" ht="15.75" thickBot="1" x14ac:dyDescent="0.3">
      <c r="A1" s="108" t="s">
        <v>144</v>
      </c>
      <c r="B1" s="108"/>
      <c r="C1" s="117"/>
      <c r="D1" s="107" t="s">
        <v>168</v>
      </c>
      <c r="E1" s="108"/>
      <c r="F1" s="108"/>
      <c r="G1" s="108"/>
      <c r="H1" s="108"/>
      <c r="I1" s="109"/>
      <c r="J1" s="110">
        <v>15</v>
      </c>
      <c r="K1" s="110"/>
      <c r="L1" s="110"/>
      <c r="M1" s="110"/>
      <c r="N1" s="110"/>
      <c r="O1" s="110"/>
      <c r="P1" s="51"/>
      <c r="Q1" s="51"/>
      <c r="R1" s="51"/>
      <c r="S1" s="131" t="s">
        <v>138</v>
      </c>
      <c r="T1" s="123" t="s">
        <v>175</v>
      </c>
      <c r="U1" s="123"/>
      <c r="V1" s="123"/>
      <c r="W1" s="123"/>
      <c r="X1" s="123"/>
      <c r="Y1" s="124" t="s">
        <v>139</v>
      </c>
      <c r="Z1" s="124"/>
      <c r="AA1" s="75">
        <v>0</v>
      </c>
      <c r="AB1" s="77">
        <v>50</v>
      </c>
      <c r="AC1" s="127">
        <v>500</v>
      </c>
      <c r="AD1" s="127"/>
      <c r="AF1" s="123" t="s">
        <v>180</v>
      </c>
      <c r="AG1" s="123"/>
      <c r="AH1" s="123"/>
      <c r="AI1" s="123"/>
      <c r="AJ1" s="123"/>
      <c r="AK1" s="124" t="s">
        <v>139</v>
      </c>
      <c r="AL1" s="124"/>
      <c r="AM1" s="75">
        <v>0</v>
      </c>
      <c r="AN1" s="77">
        <v>50</v>
      </c>
      <c r="AO1" s="125">
        <v>500</v>
      </c>
      <c r="AP1" s="126"/>
      <c r="AR1" s="123" t="s">
        <v>170</v>
      </c>
      <c r="AS1" s="123"/>
      <c r="AT1" s="123"/>
      <c r="AU1" s="123"/>
      <c r="AV1" s="123"/>
      <c r="AW1" s="124" t="s">
        <v>139</v>
      </c>
      <c r="AX1" s="124"/>
      <c r="AY1" s="75">
        <v>0</v>
      </c>
      <c r="AZ1" s="77">
        <v>50</v>
      </c>
      <c r="BA1" s="125">
        <v>500</v>
      </c>
      <c r="BB1" s="126"/>
      <c r="BD1" s="123" t="s">
        <v>6</v>
      </c>
      <c r="BE1" s="123"/>
      <c r="BF1" s="123"/>
      <c r="BG1" s="123"/>
      <c r="BH1" s="123"/>
      <c r="BI1" s="1" t="s">
        <v>139</v>
      </c>
      <c r="BJ1" s="1"/>
      <c r="BK1" s="70"/>
      <c r="BL1" s="81"/>
      <c r="BM1" s="75">
        <v>0</v>
      </c>
      <c r="BN1" s="77">
        <v>50</v>
      </c>
      <c r="BO1" s="125">
        <v>500</v>
      </c>
      <c r="BP1" s="126"/>
      <c r="BR1" s="128" t="s">
        <v>176</v>
      </c>
      <c r="BS1" s="128"/>
      <c r="BV1" s="122" t="s">
        <v>173</v>
      </c>
      <c r="BW1" s="122"/>
      <c r="BX1" s="75">
        <v>0</v>
      </c>
      <c r="BY1" s="70"/>
      <c r="BZ1" s="70"/>
      <c r="CA1" s="76"/>
      <c r="CB1" s="77">
        <v>50</v>
      </c>
      <c r="CC1" s="75">
        <v>0</v>
      </c>
      <c r="CD1" s="77">
        <v>50</v>
      </c>
      <c r="CE1" s="78">
        <v>500</v>
      </c>
      <c r="CG1" s="54"/>
      <c r="CH1" s="54"/>
      <c r="CI1" s="122" t="s">
        <v>174</v>
      </c>
      <c r="CJ1" s="122"/>
      <c r="CK1" s="122"/>
      <c r="CL1" s="75">
        <v>0</v>
      </c>
      <c r="CM1" s="70"/>
      <c r="CN1" s="70"/>
      <c r="CO1" s="76"/>
      <c r="CP1" s="77">
        <v>50</v>
      </c>
      <c r="CQ1" s="75">
        <v>0</v>
      </c>
      <c r="CR1" s="77">
        <v>50</v>
      </c>
      <c r="CS1" s="78">
        <v>500</v>
      </c>
    </row>
    <row r="2" spans="1:97" ht="15" customHeight="1" thickTop="1" thickBot="1" x14ac:dyDescent="0.3">
      <c r="A2" s="118" t="s">
        <v>138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20"/>
      <c r="Q2" s="120"/>
      <c r="R2" s="121"/>
      <c r="T2" s="87">
        <v>1</v>
      </c>
      <c r="U2" s="87">
        <v>2</v>
      </c>
      <c r="V2" s="85" t="s">
        <v>16</v>
      </c>
      <c r="W2" s="116" t="s">
        <v>171</v>
      </c>
      <c r="X2" s="104" t="s">
        <v>7</v>
      </c>
      <c r="Y2" s="88"/>
      <c r="Z2" s="89"/>
      <c r="AA2" s="112" t="s">
        <v>182</v>
      </c>
      <c r="AB2" s="112"/>
      <c r="AC2" s="112" t="s">
        <v>15</v>
      </c>
      <c r="AD2" s="112"/>
      <c r="AF2" s="87">
        <v>1</v>
      </c>
      <c r="AG2" s="87">
        <v>2</v>
      </c>
      <c r="AH2" s="85" t="s">
        <v>17</v>
      </c>
      <c r="AI2" s="116" t="s">
        <v>181</v>
      </c>
      <c r="AJ2" s="104" t="s">
        <v>7</v>
      </c>
      <c r="AK2" s="88"/>
      <c r="AL2" s="89"/>
      <c r="AM2" s="112" t="s">
        <v>183</v>
      </c>
      <c r="AN2" s="112"/>
      <c r="AO2" s="113" t="s">
        <v>15</v>
      </c>
      <c r="AP2" s="114"/>
      <c r="AR2" s="85" t="s">
        <v>5</v>
      </c>
      <c r="AS2" s="85" t="s">
        <v>4</v>
      </c>
      <c r="AT2" s="85" t="s">
        <v>16</v>
      </c>
      <c r="AU2" s="116" t="s">
        <v>185</v>
      </c>
      <c r="AV2" s="104" t="s">
        <v>7</v>
      </c>
      <c r="AW2" s="79"/>
      <c r="AX2" s="86"/>
      <c r="AY2" s="115" t="s">
        <v>184</v>
      </c>
      <c r="AZ2" s="115"/>
      <c r="BA2" s="113" t="s">
        <v>15</v>
      </c>
      <c r="BB2" s="114"/>
      <c r="BD2" s="70">
        <v>1</v>
      </c>
      <c r="BE2" s="70">
        <v>2</v>
      </c>
      <c r="BF2" s="69" t="s">
        <v>20</v>
      </c>
      <c r="BG2" s="105" t="s">
        <v>186</v>
      </c>
      <c r="BH2" s="104" t="s">
        <v>7</v>
      </c>
      <c r="BI2" s="3"/>
      <c r="BJ2" s="69"/>
      <c r="BK2" s="69"/>
      <c r="BL2" s="69"/>
      <c r="BM2" s="104" t="s">
        <v>187</v>
      </c>
      <c r="BN2" s="104"/>
      <c r="BO2" s="129" t="s">
        <v>15</v>
      </c>
      <c r="BP2" s="130"/>
      <c r="BR2" s="2">
        <v>1</v>
      </c>
      <c r="BS2" s="37">
        <v>2</v>
      </c>
      <c r="BT2" s="38" t="s">
        <v>141</v>
      </c>
      <c r="BU2" s="74" t="s">
        <v>140</v>
      </c>
      <c r="BV2" s="105" t="s">
        <v>189</v>
      </c>
      <c r="BW2" s="104" t="s">
        <v>7</v>
      </c>
      <c r="BX2" s="104" t="s">
        <v>188</v>
      </c>
      <c r="BY2" s="104"/>
      <c r="BZ2" s="104"/>
      <c r="CA2" s="104"/>
      <c r="CB2" s="104"/>
      <c r="CC2" s="104"/>
      <c r="CD2" s="104"/>
      <c r="CE2" s="100">
        <v>0.5</v>
      </c>
      <c r="CG2" s="38" t="s">
        <v>0</v>
      </c>
      <c r="CH2" s="74" t="s">
        <v>140</v>
      </c>
      <c r="CI2" s="105" t="s">
        <v>191</v>
      </c>
      <c r="CJ2" s="106" t="s">
        <v>192</v>
      </c>
      <c r="CK2" s="79" t="s">
        <v>7</v>
      </c>
      <c r="CL2" s="104" t="s">
        <v>190</v>
      </c>
      <c r="CM2" s="104"/>
      <c r="CN2" s="104"/>
      <c r="CO2" s="104"/>
      <c r="CP2" s="104"/>
      <c r="CQ2" s="104"/>
      <c r="CR2" s="104"/>
      <c r="CS2" s="100">
        <v>0.2</v>
      </c>
    </row>
    <row r="3" spans="1:97" ht="15" customHeight="1" thickTop="1" x14ac:dyDescent="0.25">
      <c r="A3" s="90" t="s">
        <v>1</v>
      </c>
      <c r="B3" s="90" t="s">
        <v>21</v>
      </c>
      <c r="C3" s="50" t="s">
        <v>56</v>
      </c>
      <c r="D3" s="91" t="s">
        <v>12</v>
      </c>
      <c r="E3" s="91" t="s">
        <v>13</v>
      </c>
      <c r="F3" s="91" t="s">
        <v>14</v>
      </c>
      <c r="G3" s="92" t="s">
        <v>8</v>
      </c>
      <c r="H3" s="92" t="s">
        <v>11</v>
      </c>
      <c r="I3" s="92" t="s">
        <v>9</v>
      </c>
      <c r="J3" s="91" t="s">
        <v>12</v>
      </c>
      <c r="K3" s="91" t="s">
        <v>13</v>
      </c>
      <c r="L3" s="91" t="s">
        <v>14</v>
      </c>
      <c r="M3" s="93" t="s">
        <v>0</v>
      </c>
      <c r="N3" s="94" t="s">
        <v>3</v>
      </c>
      <c r="O3" s="95" t="s">
        <v>10</v>
      </c>
      <c r="P3" s="97" t="s">
        <v>22</v>
      </c>
      <c r="Q3" s="36" t="s">
        <v>23</v>
      </c>
      <c r="R3" s="36" t="s">
        <v>24</v>
      </c>
      <c r="T3" s="82"/>
      <c r="U3" s="82"/>
      <c r="V3" s="83"/>
      <c r="W3" s="116"/>
      <c r="X3" s="104"/>
      <c r="Y3" s="79" t="s">
        <v>178</v>
      </c>
      <c r="Z3" s="80" t="s">
        <v>169</v>
      </c>
      <c r="AA3" s="80" t="s">
        <v>18</v>
      </c>
      <c r="AB3" s="80" t="s">
        <v>19</v>
      </c>
      <c r="AC3" s="80" t="s">
        <v>135</v>
      </c>
      <c r="AD3" s="80" t="s">
        <v>134</v>
      </c>
      <c r="AF3" s="82"/>
      <c r="AG3" s="82"/>
      <c r="AH3" s="83"/>
      <c r="AI3" s="116"/>
      <c r="AJ3" s="104"/>
      <c r="AK3" s="79" t="s">
        <v>178</v>
      </c>
      <c r="AL3" s="80" t="s">
        <v>169</v>
      </c>
      <c r="AM3" s="80" t="s">
        <v>18</v>
      </c>
      <c r="AN3" s="80" t="s">
        <v>19</v>
      </c>
      <c r="AO3" s="80" t="s">
        <v>135</v>
      </c>
      <c r="AP3" s="80" t="s">
        <v>134</v>
      </c>
      <c r="AR3" s="82"/>
      <c r="AS3" s="82"/>
      <c r="AT3" s="83"/>
      <c r="AU3" s="116"/>
      <c r="AV3" s="104"/>
      <c r="AW3" s="79" t="s">
        <v>178</v>
      </c>
      <c r="AX3" s="80" t="s">
        <v>169</v>
      </c>
      <c r="AY3" s="80" t="s">
        <v>18</v>
      </c>
      <c r="AZ3" s="80" t="s">
        <v>19</v>
      </c>
      <c r="BA3" s="80" t="s">
        <v>135</v>
      </c>
      <c r="BB3" s="80" t="s">
        <v>134</v>
      </c>
      <c r="BD3" s="82"/>
      <c r="BE3" s="82"/>
      <c r="BF3" s="83"/>
      <c r="BG3" s="105"/>
      <c r="BH3" s="104"/>
      <c r="BI3" s="79" t="s">
        <v>178</v>
      </c>
      <c r="BJ3" s="79" t="s">
        <v>179</v>
      </c>
      <c r="BK3" s="79" t="s">
        <v>177</v>
      </c>
      <c r="BL3" s="80" t="s">
        <v>169</v>
      </c>
      <c r="BM3" s="80" t="s">
        <v>18</v>
      </c>
      <c r="BN3" s="80" t="s">
        <v>19</v>
      </c>
      <c r="BO3" s="80" t="s">
        <v>135</v>
      </c>
      <c r="BP3" s="80" t="s">
        <v>134</v>
      </c>
      <c r="BR3" s="72"/>
      <c r="BS3" s="73"/>
      <c r="BU3" s="39" t="s">
        <v>143</v>
      </c>
      <c r="BV3" s="105"/>
      <c r="BW3" s="104"/>
      <c r="BX3" s="79" t="s">
        <v>2</v>
      </c>
      <c r="BY3" s="79" t="s">
        <v>137</v>
      </c>
      <c r="BZ3" s="79" t="s">
        <v>142</v>
      </c>
      <c r="CA3" s="80" t="s">
        <v>169</v>
      </c>
      <c r="CB3" s="80" t="s">
        <v>18</v>
      </c>
      <c r="CC3" s="80" t="s">
        <v>19</v>
      </c>
      <c r="CD3" s="80" t="s">
        <v>135</v>
      </c>
      <c r="CE3" s="80" t="s">
        <v>134</v>
      </c>
      <c r="CI3" s="105"/>
      <c r="CJ3" s="106"/>
      <c r="CK3" s="61"/>
      <c r="CL3" s="79" t="s">
        <v>2</v>
      </c>
      <c r="CM3" s="79" t="s">
        <v>136</v>
      </c>
      <c r="CN3" s="79" t="s">
        <v>142</v>
      </c>
      <c r="CO3" s="80" t="s">
        <v>169</v>
      </c>
      <c r="CP3" s="80" t="s">
        <v>18</v>
      </c>
      <c r="CQ3" s="80" t="s">
        <v>19</v>
      </c>
      <c r="CR3" s="80" t="s">
        <v>135</v>
      </c>
      <c r="CS3" s="80" t="s">
        <v>134</v>
      </c>
    </row>
    <row r="4" spans="1:97" ht="15.75" customHeight="1" x14ac:dyDescent="0.25">
      <c r="A4" s="96">
        <v>1</v>
      </c>
      <c r="B4" s="13" t="s">
        <v>26</v>
      </c>
      <c r="C4" s="13" t="s">
        <v>60</v>
      </c>
      <c r="D4" s="24">
        <v>0.14000000000000001</v>
      </c>
      <c r="E4" s="7">
        <v>0.2</v>
      </c>
      <c r="F4" s="25">
        <v>0.66</v>
      </c>
      <c r="G4" s="26">
        <v>2.65</v>
      </c>
      <c r="H4" s="12">
        <v>2.9</v>
      </c>
      <c r="I4" s="27">
        <v>2.7</v>
      </c>
      <c r="J4" s="20">
        <v>0.34539038376709308</v>
      </c>
      <c r="K4" s="14">
        <v>0.31561535068372298</v>
      </c>
      <c r="L4" s="21">
        <v>0.33899426554918394</v>
      </c>
      <c r="M4" s="17">
        <v>3</v>
      </c>
      <c r="N4" s="28">
        <v>0.91528451698279667</v>
      </c>
      <c r="O4" s="22">
        <v>1</v>
      </c>
      <c r="P4" s="9">
        <v>7.1428571428571423</v>
      </c>
      <c r="Q4" s="10">
        <v>5</v>
      </c>
      <c r="R4" s="29">
        <v>1.5151515151515151</v>
      </c>
      <c r="S4" s="4" t="s">
        <v>172</v>
      </c>
      <c r="T4" s="49">
        <f>G4</f>
        <v>2.65</v>
      </c>
      <c r="U4" s="49">
        <f>I4</f>
        <v>2.7</v>
      </c>
      <c r="V4" s="84">
        <f>MIN(T4:U4)</f>
        <v>2.65</v>
      </c>
      <c r="W4" s="58">
        <f>V4</f>
        <v>2.65</v>
      </c>
      <c r="X4" s="59" t="str">
        <f>IF(LEFT(B4)=RIGHT(B4),"n",IF(AND(LEFT(B4)&gt;RIGHT(B4),O4=1),"v",IF(AND(LEFT(B4)&gt;RIGHT(B4),O4=2),"d",IF(AND(LEFT(B4)&lt;RIGHT(B4),O4=1),"d",IF(AND(LEFT(B4)&lt;RIGHT(B4),O4=2),"v","")))))</f>
        <v>v</v>
      </c>
      <c r="Y4" s="32">
        <f>$J$1</f>
        <v>15</v>
      </c>
      <c r="Z4" s="40">
        <f>IF(X4="v",(W4-1)*Y4,IF(AV4="n",-Y4,IF(AV4="d",-Y4,0)))</f>
        <v>24.75</v>
      </c>
      <c r="AA4" s="15">
        <f>IF(AND(W4&gt;=$AA$1,W4&lt;=$AB$1),Z4*(Y4/$J$1),0)</f>
        <v>24.75</v>
      </c>
      <c r="AB4" s="16">
        <f>AA4</f>
        <v>24.75</v>
      </c>
      <c r="AC4" s="111">
        <f>SUM(AA4:AA5)</f>
        <v>9.75</v>
      </c>
      <c r="AD4" s="31">
        <f t="shared" ref="AD4:AD35" si="0">$AC$1+AB4</f>
        <v>524.75</v>
      </c>
      <c r="AE4" s="4" t="s">
        <v>172</v>
      </c>
      <c r="AF4" s="49">
        <f>G4</f>
        <v>2.65</v>
      </c>
      <c r="AG4" s="49">
        <f>I4</f>
        <v>2.7</v>
      </c>
      <c r="AH4" s="84">
        <f>MAX(AF4:AG4)</f>
        <v>2.7</v>
      </c>
      <c r="AI4" s="58">
        <f>AH4</f>
        <v>2.7</v>
      </c>
      <c r="AJ4" s="59" t="str">
        <f>X4</f>
        <v>v</v>
      </c>
      <c r="AK4" s="32">
        <f>$J$1</f>
        <v>15</v>
      </c>
      <c r="AL4" s="40">
        <f>IF(AJ4="v",-AK4,IF(AV4="n",-AK4,IF(AV4="d",AK4*(AI4-1),0)))</f>
        <v>-15</v>
      </c>
      <c r="AM4" s="15">
        <f>IF(AND(AI4&gt;=$AM$1,AI4&lt;=$AN$1),AL4*(AK4/$J$1),0)</f>
        <v>-15</v>
      </c>
      <c r="AN4" s="16">
        <f>AM4</f>
        <v>-15</v>
      </c>
      <c r="AO4" s="111">
        <f>SUM(AM4:AM5)</f>
        <v>-30</v>
      </c>
      <c r="AP4" s="31">
        <f t="shared" ref="AP4:AP35" si="1">$AO$1+AN4</f>
        <v>485</v>
      </c>
      <c r="AQ4" s="4" t="s">
        <v>172</v>
      </c>
      <c r="AR4" s="49">
        <f>IF(ROUND(((G4*H4)/(G4+H4)),2)&lt;1,1,ROUND(((G4*H4)/(G4+H4)),2))</f>
        <v>1.38</v>
      </c>
      <c r="AS4" s="49">
        <f>IF((ROUND(((H4*I4)/(H4+I4)),2))&lt;1,1,ROUND(((H4*I4)/(H4+I4)),2))</f>
        <v>1.4</v>
      </c>
      <c r="AT4" s="84">
        <f>MIN(AR4:AS4)</f>
        <v>1.38</v>
      </c>
      <c r="AU4" s="58">
        <f>AT4</f>
        <v>1.38</v>
      </c>
      <c r="AV4" s="59" t="str">
        <f>X4</f>
        <v>v</v>
      </c>
      <c r="AW4" s="32">
        <f>$J$1</f>
        <v>15</v>
      </c>
      <c r="AX4" s="40">
        <f>IF(AV4="v",(AT4-1)*AW4,IF(AV4="n",(AT4-1)*AW4,IF(AV4="d",-AW4,0)))</f>
        <v>5.6999999999999984</v>
      </c>
      <c r="AY4" s="15">
        <f>IF(AND(AT4&gt;=$AY$1,AT4&lt;=$AZ$1),AX4*(AW4/$J$1),0)</f>
        <v>5.6999999999999984</v>
      </c>
      <c r="AZ4" s="16">
        <f>AY4</f>
        <v>5.6999999999999984</v>
      </c>
      <c r="BA4" s="111">
        <f>SUM(AY4:AY5)</f>
        <v>12.899999999999999</v>
      </c>
      <c r="BB4" s="31">
        <f t="shared" ref="BB4:BB35" si="2">$BA$1+AZ4</f>
        <v>505.7</v>
      </c>
      <c r="BC4" s="4" t="s">
        <v>172</v>
      </c>
      <c r="BD4" s="49">
        <f>IF(ROUND((((((G4-1)*BK4)-BJ4)/BI4)+1),2)&lt;1,1,ROUND((((((G4-1)*BK4)-BJ4)/BI4)+1),2))</f>
        <v>1.74</v>
      </c>
      <c r="BE4" s="49">
        <f>IF(ROUND((((((I4-1)*BK4)-BJ4)/BI4)+1),2)&lt;1,1,ROUND((((((I4-1)*BK4)-BJ4)/BI4)+1),2))</f>
        <v>1.77</v>
      </c>
      <c r="BF4" s="84">
        <f>MIN(BD4:BE4)</f>
        <v>1.74</v>
      </c>
      <c r="BG4" s="58">
        <f>BF4</f>
        <v>1.74</v>
      </c>
      <c r="BH4" s="59" t="str">
        <f>AV4</f>
        <v>v</v>
      </c>
      <c r="BI4" s="32">
        <f>$J$1</f>
        <v>15</v>
      </c>
      <c r="BJ4" s="34">
        <f>BI4/H4</f>
        <v>5.1724137931034484</v>
      </c>
      <c r="BK4" s="34">
        <f>BI4-BJ4</f>
        <v>9.8275862068965516</v>
      </c>
      <c r="BL4" s="40">
        <f>IF(BH4="v",(BF4-1)*BI4,IF(BH4="n",0,IF(BH4="d",-BI4)))</f>
        <v>11.1</v>
      </c>
      <c r="BM4" s="41">
        <f>IF(AND(BF4&gt;=$BM$1,BF4&lt;=$BN$1),BL4*(BI4/$J$1),0)</f>
        <v>11.1</v>
      </c>
      <c r="BN4" s="16">
        <f>BM4</f>
        <v>11.1</v>
      </c>
      <c r="BO4" s="111">
        <f>SUM(BM4:BM5)</f>
        <v>11.1</v>
      </c>
      <c r="BP4" s="31">
        <f t="shared" ref="BP4:BP35" si="3">$BO$1+BN4</f>
        <v>511.1</v>
      </c>
      <c r="BQ4" s="4" t="s">
        <v>172</v>
      </c>
      <c r="BR4" s="49">
        <f>IF(ROUND((((((G4-1)*BK4)-BJ4)/BI4)+1),2)&lt;1,1,ROUND((((((G4-1)*BK4)-BJ4)/BI4)+1),2))</f>
        <v>1.74</v>
      </c>
      <c r="BS4" s="49">
        <f>IF(ROUND((((((I4-1)*BK4)-BJ4)/BI4)+1),2)&lt;1,1,ROUND((((((I4-1)*BK4)-BJ4)/BI4)+1),2))</f>
        <v>1.77</v>
      </c>
      <c r="BT4" s="42">
        <f>MIN(G4,I4)</f>
        <v>2.65</v>
      </c>
      <c r="BU4" s="56">
        <f>MIN(BD4:BE4)</f>
        <v>1.74</v>
      </c>
      <c r="BV4" s="58">
        <f>BT4*$CE$2+BU4*(1-$CE$2)</f>
        <v>2.1949999999999998</v>
      </c>
      <c r="BW4" s="59" t="str">
        <f>AV4</f>
        <v>v</v>
      </c>
      <c r="BX4" s="32">
        <f>$J$1</f>
        <v>15</v>
      </c>
      <c r="BY4" s="34">
        <f>BX4*$CE$2</f>
        <v>7.5</v>
      </c>
      <c r="BZ4" s="34">
        <f>BX4*(1-$CE$2)</f>
        <v>7.5</v>
      </c>
      <c r="CA4" s="40">
        <f>IF(BW4="v",((BT4*BY4+BU4*BZ4)-(BY4+BZ4)),IF(BW4="n",((0*BY4+1*BZ4)-(BY4+BZ4)),IF(BW4="d",-BX4)))</f>
        <v>17.924999999999997</v>
      </c>
      <c r="CB4" s="41">
        <f>IF(OR(OR(BT4&lt;$BX$1,BT4&gt;$CB$1),OR(BU4&lt;$CC$1,BU4&gt;$CD$1)),0,CA4*(BX4/$J$1))</f>
        <v>17.924999999999997</v>
      </c>
      <c r="CC4" s="16">
        <f>CB4</f>
        <v>17.924999999999997</v>
      </c>
      <c r="CD4" s="111">
        <f>SUM(CB4:CB5)</f>
        <v>10.424999999999997</v>
      </c>
      <c r="CE4" s="31">
        <f t="shared" ref="CE4:CE35" si="4">$CE$1+CC4</f>
        <v>517.92499999999995</v>
      </c>
      <c r="CF4" s="4" t="s">
        <v>172</v>
      </c>
      <c r="CG4" s="42">
        <f>H4</f>
        <v>2.9</v>
      </c>
      <c r="CH4" s="56">
        <f>MIN(BD4:BE4)</f>
        <v>1.74</v>
      </c>
      <c r="CI4" s="67">
        <f t="shared" ref="CI4:CI35" si="5">IF((1-$CS$2)*CH4&lt;1,"",(1-$CS$2)*CH4)</f>
        <v>1.3920000000000001</v>
      </c>
      <c r="CJ4" s="58">
        <f>(1-$CS$2)+$CS$2*CG4</f>
        <v>1.38</v>
      </c>
      <c r="CK4" s="59" t="str">
        <f>AV4</f>
        <v>v</v>
      </c>
      <c r="CL4" s="32">
        <f>$J$1</f>
        <v>15</v>
      </c>
      <c r="CM4" s="34">
        <f>CL4*$CS$2</f>
        <v>3</v>
      </c>
      <c r="CN4" s="34">
        <f>CL4*(1-$CS$2)</f>
        <v>12</v>
      </c>
      <c r="CO4" s="40">
        <f>IF(CK4="v",((0*CM4+CH4*CN4)-(CM4+CN4)),IF(CK4="n",((CG4*CM4+1*CN4)-(CM4+CN4)),IF(CK4="d",-CL4)))</f>
        <v>5.879999999999999</v>
      </c>
      <c r="CP4" s="41">
        <f>IF(OR(OR(CG4&lt;$CL$1,CG4&gt;$CP$1),OR(CH4&lt;$CQ$1,CH4&gt;$CR$1)),0,CO4*(CL4/$J$1))</f>
        <v>5.879999999999999</v>
      </c>
      <c r="CQ4" s="16">
        <f>CP4</f>
        <v>5.879999999999999</v>
      </c>
      <c r="CR4" s="111">
        <f>SUM(CP4:CP5)</f>
        <v>13.68</v>
      </c>
      <c r="CS4" s="31">
        <f t="shared" ref="CS4:CS35" si="6">$CS$1+CQ4</f>
        <v>505.88</v>
      </c>
    </row>
    <row r="5" spans="1:97" ht="15.75" customHeight="1" x14ac:dyDescent="0.25">
      <c r="A5" s="96">
        <v>2</v>
      </c>
      <c r="B5" s="13" t="s">
        <v>51</v>
      </c>
      <c r="C5" s="13" t="s">
        <v>61</v>
      </c>
      <c r="D5" s="24">
        <v>0.35</v>
      </c>
      <c r="E5" s="7">
        <v>0.27</v>
      </c>
      <c r="F5" s="25">
        <v>0.38</v>
      </c>
      <c r="G5" s="26">
        <v>2.5</v>
      </c>
      <c r="H5" s="12">
        <v>3.6</v>
      </c>
      <c r="I5" s="27">
        <v>3</v>
      </c>
      <c r="J5" s="20">
        <v>0.39560439560439564</v>
      </c>
      <c r="K5" s="14">
        <v>0.27472527472527475</v>
      </c>
      <c r="L5" s="21">
        <v>0.32967032967032966</v>
      </c>
      <c r="M5" s="17">
        <v>3</v>
      </c>
      <c r="N5" s="28">
        <v>0.98901098901098905</v>
      </c>
      <c r="O5" s="22">
        <v>1</v>
      </c>
      <c r="P5" s="9">
        <v>2.8571428571428572</v>
      </c>
      <c r="Q5" s="10">
        <v>3.7037037037037033</v>
      </c>
      <c r="R5" s="29">
        <v>2.6315789473684212</v>
      </c>
      <c r="S5" s="4" t="s">
        <v>172</v>
      </c>
      <c r="T5" s="49">
        <f>G5</f>
        <v>2.5</v>
      </c>
      <c r="U5" s="49">
        <f>I5</f>
        <v>3</v>
      </c>
      <c r="V5" s="84">
        <f>MIN(T5:U5)</f>
        <v>2.5</v>
      </c>
      <c r="W5" s="58">
        <f>V5</f>
        <v>2.5</v>
      </c>
      <c r="X5" s="59" t="str">
        <f>IF(LEFT(B5)=RIGHT(B5),"n",IF(AND(LEFT(B5)&gt;RIGHT(B5),O5=1),"v",IF(AND(LEFT(B5)&gt;RIGHT(B5),O5=2),"d",IF(AND(LEFT(B5)&lt;RIGHT(B5),O5=1),"d",IF(AND(LEFT(B5)&lt;RIGHT(B5),O5=2),"v","")))))</f>
        <v>n</v>
      </c>
      <c r="Y5" s="32">
        <f>IF($A$2="normalisé",$J$1,$J$1*(AD4/$AC$1))</f>
        <v>15</v>
      </c>
      <c r="Z5" s="40">
        <f>IF(X5="v",(W5-1)*Y5,IF(AV5="n",-Y5,IF(AV5="d",-Y5,0)))</f>
        <v>-15</v>
      </c>
      <c r="AA5" s="15">
        <f>IF(AND(W5&gt;=$AA$1,W5&lt;=$AB$1),Z5*(Y5/$J$1),0)</f>
        <v>-15</v>
      </c>
      <c r="AB5" s="16">
        <f t="shared" ref="AB5:AB36" si="7">AB4+AA5</f>
        <v>9.75</v>
      </c>
      <c r="AC5" s="111"/>
      <c r="AD5" s="31">
        <f t="shared" si="0"/>
        <v>509.75</v>
      </c>
      <c r="AE5" s="4" t="s">
        <v>172</v>
      </c>
      <c r="AF5" s="49">
        <f>G5</f>
        <v>2.5</v>
      </c>
      <c r="AG5" s="49">
        <f>I5</f>
        <v>3</v>
      </c>
      <c r="AH5" s="84">
        <f t="shared" ref="AH5" si="8">MAX(AF5:AG5)</f>
        <v>3</v>
      </c>
      <c r="AI5" s="58">
        <f t="shared" ref="AI5:AI68" si="9">AH5</f>
        <v>3</v>
      </c>
      <c r="AJ5" s="59" t="str">
        <f>X5</f>
        <v>n</v>
      </c>
      <c r="AK5" s="32">
        <f>IF($A$2="normalisé",$J$1,$J$1*(AP4/$AO$1))</f>
        <v>15</v>
      </c>
      <c r="AL5" s="40">
        <f>IF(AJ5="v",-AK5,IF(AV5="n",-AK5,IF(AV5="d",AK5*(AI5-1),0)))</f>
        <v>-15</v>
      </c>
      <c r="AM5" s="15">
        <f>IF(AND(AI5&gt;=$AM$1,AI5&lt;=$AN$1),AL5*(AK5/$J$1),0)</f>
        <v>-15</v>
      </c>
      <c r="AN5" s="16">
        <f>AN4+AM5</f>
        <v>-30</v>
      </c>
      <c r="AO5" s="111"/>
      <c r="AP5" s="31">
        <f t="shared" si="1"/>
        <v>470</v>
      </c>
      <c r="AQ5" s="4" t="s">
        <v>172</v>
      </c>
      <c r="AR5" s="49">
        <f t="shared" ref="AR5:AR30" si="10">IF(ROUND(((G5*H5)/(G5+H5)),2)&lt;1,1,ROUND(((G5*H5)/(G5+H5)),2))</f>
        <v>1.48</v>
      </c>
      <c r="AS5" s="49">
        <f t="shared" ref="AS5:AS30" si="11">IF((ROUND(((H5*I5)/(H5+I5)),2))&lt;1,1,ROUND(((H5*I5)/(H5+I5)),2))</f>
        <v>1.64</v>
      </c>
      <c r="AT5" s="84">
        <f>MIN(AR5:AS5)</f>
        <v>1.48</v>
      </c>
      <c r="AU5" s="58">
        <f>AT5</f>
        <v>1.48</v>
      </c>
      <c r="AV5" s="59" t="str">
        <f t="shared" ref="AV5:AV68" si="12">X5</f>
        <v>n</v>
      </c>
      <c r="AW5" s="32">
        <f>IF($A$2="normalisé",$J$1,$J$1*(BB4/$BA$1))</f>
        <v>15</v>
      </c>
      <c r="AX5" s="40">
        <f>IF(AV5="v",(AT5-1)*AW5,IF(AV5="n",(AT5-1)*AW5,IF(AV5="d",-AW5,0)))</f>
        <v>7.1999999999999993</v>
      </c>
      <c r="AY5" s="15">
        <f>IF(AND(AT5&gt;=$AY$1,AT5&lt;=$AZ$1),AX5*(AW5/$J$1),0)</f>
        <v>7.1999999999999993</v>
      </c>
      <c r="AZ5" s="16">
        <f t="shared" ref="AZ5:AZ36" si="13">AZ4+AY5</f>
        <v>12.899999999999999</v>
      </c>
      <c r="BA5" s="111"/>
      <c r="BB5" s="31">
        <f t="shared" si="2"/>
        <v>512.9</v>
      </c>
      <c r="BC5" s="4" t="s">
        <v>172</v>
      </c>
      <c r="BD5" s="49">
        <f t="shared" ref="BD5:BD30" si="14">IF(ROUND((((((G5-1)*BK5)-BJ5)/BI5)+1),2)&lt;1,1,ROUND((((((G5-1)*BK5)-BJ5)/BI5)+1),2))</f>
        <v>1.81</v>
      </c>
      <c r="BE5" s="49">
        <f t="shared" ref="BE5:BE30" si="15">IF(ROUND((((((I5-1)*BK5)-BJ5)/BI5)+1),2)&lt;1,1,ROUND((((((I5-1)*BK5)-BJ5)/BI5)+1),2))</f>
        <v>2.17</v>
      </c>
      <c r="BF5" s="84">
        <f>MIN(BD5:BE5)</f>
        <v>1.81</v>
      </c>
      <c r="BG5" s="58">
        <f>BF5</f>
        <v>1.81</v>
      </c>
      <c r="BH5" s="59" t="str">
        <f>AV5</f>
        <v>n</v>
      </c>
      <c r="BI5" s="32">
        <f>IF($A$2="normalisé",$J$1,$J$1*(BP4/$BO$1))</f>
        <v>15</v>
      </c>
      <c r="BJ5" s="34">
        <f>BI5/H5</f>
        <v>4.166666666666667</v>
      </c>
      <c r="BK5" s="34">
        <f>BI5-BJ5</f>
        <v>10.833333333333332</v>
      </c>
      <c r="BL5" s="40">
        <f>IF(BH5="v",(BF5-1)*BI5,IF(BH5="n",0,IF(BH5="d",-BI5)))</f>
        <v>0</v>
      </c>
      <c r="BM5" s="41">
        <f>IF(AND(BF5&gt;=$BM$1,BF5&lt;=$BN$1),BL5*(BI5/$J$1),0)</f>
        <v>0</v>
      </c>
      <c r="BN5" s="16">
        <f t="shared" ref="BN5:BN36" si="16">BN4+BM5</f>
        <v>11.1</v>
      </c>
      <c r="BO5" s="111"/>
      <c r="BP5" s="31">
        <f t="shared" si="3"/>
        <v>511.1</v>
      </c>
      <c r="BQ5" s="4" t="s">
        <v>172</v>
      </c>
      <c r="BR5" s="49">
        <f t="shared" ref="BR5:BR44" si="17">IF(ROUND((((((G5-1)*BK5)-BJ5)/BI5)+1),2)&lt;1,1,ROUND((((((G5-1)*BK5)-BJ5)/BI5)+1),2))</f>
        <v>1.81</v>
      </c>
      <c r="BS5" s="49">
        <f t="shared" ref="BS5:BS44" si="18">IF(ROUND((((((I5-1)*BK5)-BJ5)/BI5)+1),2)&lt;1,1,ROUND((((((I5-1)*BK5)-BJ5)/BI5)+1),2))</f>
        <v>2.17</v>
      </c>
      <c r="BT5" s="42">
        <f>MIN(G5,I5)</f>
        <v>2.5</v>
      </c>
      <c r="BU5" s="56">
        <f>MIN(BD5:BE5)</f>
        <v>1.81</v>
      </c>
      <c r="BV5" s="58">
        <f>BT5*$CE$2+BU5*(1-$CE$2)</f>
        <v>2.1550000000000002</v>
      </c>
      <c r="BW5" s="59" t="str">
        <f>AV5</f>
        <v>n</v>
      </c>
      <c r="BX5" s="32">
        <f>IF($A$2="normalisé",$J$1,$J$1*(CE4/$CE$1))</f>
        <v>15</v>
      </c>
      <c r="BY5" s="34">
        <f>BX5*$CE$2</f>
        <v>7.5</v>
      </c>
      <c r="BZ5" s="34">
        <f>BX5*(1-$CE$2)</f>
        <v>7.5</v>
      </c>
      <c r="CA5" s="40">
        <f>IF(BW5="v",((BT5*BY5+BU5*BZ5)-(BY5+BZ5)),IF(BW5="n",((0*BY5+1*BZ5)-(BY5+BZ5)),IF(BW5="d",-BX5)))</f>
        <v>-7.5</v>
      </c>
      <c r="CB5" s="41">
        <f>IF(OR(OR(BT5&lt;$BX$1,BT5&gt;$CB$1),OR(BU5&lt;$CC$1,BU5&gt;$CD$1)),0,CA5*(BX5/$J$1))</f>
        <v>-7.5</v>
      </c>
      <c r="CC5" s="16">
        <f>CC4+CB5</f>
        <v>10.424999999999997</v>
      </c>
      <c r="CD5" s="111"/>
      <c r="CE5" s="31">
        <f t="shared" si="4"/>
        <v>510.42500000000001</v>
      </c>
      <c r="CF5" s="4" t="s">
        <v>172</v>
      </c>
      <c r="CG5" s="42">
        <f>H5</f>
        <v>3.6</v>
      </c>
      <c r="CH5" s="56">
        <f>MIN(BD5:BE5)</f>
        <v>1.81</v>
      </c>
      <c r="CI5" s="67">
        <f t="shared" si="5"/>
        <v>1.4480000000000002</v>
      </c>
      <c r="CJ5" s="58">
        <f>(1-$CS$2)+$CS$2*CG5</f>
        <v>1.52</v>
      </c>
      <c r="CK5" s="59" t="str">
        <f>AV5</f>
        <v>n</v>
      </c>
      <c r="CL5" s="32">
        <f>IF($A$2="normalisé",$J$1,$J$1*(CS4/$CS$1))</f>
        <v>15</v>
      </c>
      <c r="CM5" s="34">
        <f>CL5*$CS$2</f>
        <v>3</v>
      </c>
      <c r="CN5" s="34">
        <f>CL5*(1-$CS$2)</f>
        <v>12</v>
      </c>
      <c r="CO5" s="40">
        <f t="shared" ref="CO5" si="19">IF(CK5="v",((0*CM5+CH5*CN5)-(CM5+CN5)),IF(CK5="n",((CG5*CM5+1*CN5)-(CM5+CN5)),IF(CK5="d",-CL5)))</f>
        <v>7.8000000000000007</v>
      </c>
      <c r="CP5" s="41">
        <f>IF(OR(OR(CG5&lt;$CL$1,CG5&gt;$CP$1),OR(CH5&lt;$CQ$1,CH5&gt;$CR$1)),0,CO5*(CL5/$J$1))</f>
        <v>7.8000000000000007</v>
      </c>
      <c r="CQ5" s="16">
        <f>CQ4+CP5</f>
        <v>13.68</v>
      </c>
      <c r="CR5" s="111"/>
      <c r="CS5" s="31">
        <f t="shared" si="6"/>
        <v>513.67999999999995</v>
      </c>
    </row>
    <row r="6" spans="1:97" x14ac:dyDescent="0.25">
      <c r="A6" s="90" t="s">
        <v>1</v>
      </c>
      <c r="B6" s="90" t="s">
        <v>21</v>
      </c>
      <c r="C6" s="50" t="s">
        <v>57</v>
      </c>
      <c r="D6" s="91" t="s">
        <v>12</v>
      </c>
      <c r="E6" s="91" t="s">
        <v>13</v>
      </c>
      <c r="F6" s="91" t="s">
        <v>14</v>
      </c>
      <c r="G6" s="92" t="s">
        <v>8</v>
      </c>
      <c r="H6" s="92" t="s">
        <v>11</v>
      </c>
      <c r="I6" s="92" t="s">
        <v>9</v>
      </c>
      <c r="J6" s="91" t="s">
        <v>12</v>
      </c>
      <c r="K6" s="91" t="s">
        <v>13</v>
      </c>
      <c r="L6" s="91" t="s">
        <v>14</v>
      </c>
      <c r="M6" s="93" t="s">
        <v>0</v>
      </c>
      <c r="N6" s="94" t="s">
        <v>3</v>
      </c>
      <c r="O6" s="95" t="s">
        <v>10</v>
      </c>
      <c r="P6" s="98" t="s">
        <v>22</v>
      </c>
      <c r="Q6" s="23" t="s">
        <v>23</v>
      </c>
      <c r="R6" s="23" t="s">
        <v>24</v>
      </c>
      <c r="S6" s="4" t="s">
        <v>172</v>
      </c>
      <c r="T6" s="52"/>
      <c r="U6" s="52"/>
      <c r="V6" s="85"/>
      <c r="W6" s="71"/>
      <c r="X6" s="65"/>
      <c r="Y6" s="62"/>
      <c r="Z6" s="33"/>
      <c r="AA6" s="33"/>
      <c r="AB6" s="33">
        <f t="shared" si="7"/>
        <v>9.75</v>
      </c>
      <c r="AC6" s="63"/>
      <c r="AD6" s="33"/>
      <c r="AE6" s="4" t="s">
        <v>172</v>
      </c>
      <c r="AF6" s="52"/>
      <c r="AG6" s="52"/>
      <c r="AH6" s="85"/>
      <c r="AI6" s="71"/>
      <c r="AJ6" s="65"/>
      <c r="AK6" s="66"/>
      <c r="AL6" s="33"/>
      <c r="AM6" s="33"/>
      <c r="AN6" s="33">
        <f t="shared" ref="AN6:AN69" si="20">AN5+AM6</f>
        <v>-30</v>
      </c>
      <c r="AO6" s="63"/>
      <c r="AP6" s="33"/>
      <c r="AQ6" s="4" t="s">
        <v>172</v>
      </c>
      <c r="AR6" s="49" t="e">
        <f t="shared" si="10"/>
        <v>#VALUE!</v>
      </c>
      <c r="AS6" s="49" t="e">
        <f t="shared" si="11"/>
        <v>#VALUE!</v>
      </c>
      <c r="AT6" s="85"/>
      <c r="AU6" s="64"/>
      <c r="AV6" s="61"/>
      <c r="AW6" s="66"/>
      <c r="AX6" s="33"/>
      <c r="AY6" s="33"/>
      <c r="AZ6" s="33">
        <f t="shared" si="13"/>
        <v>12.899999999999999</v>
      </c>
      <c r="BA6" s="63"/>
      <c r="BB6" s="33"/>
      <c r="BC6" s="4" t="s">
        <v>172</v>
      </c>
      <c r="BD6" s="49" t="e">
        <f t="shared" si="14"/>
        <v>#VALUE!</v>
      </c>
      <c r="BE6" s="49" t="e">
        <f t="shared" si="15"/>
        <v>#VALUE!</v>
      </c>
      <c r="BF6" s="85"/>
      <c r="BG6" s="64"/>
      <c r="BH6" s="65"/>
      <c r="BI6" s="66"/>
      <c r="BJ6" s="48"/>
      <c r="BK6" s="48"/>
      <c r="BL6" s="33"/>
      <c r="BM6" s="33"/>
      <c r="BN6" s="33">
        <f t="shared" si="16"/>
        <v>11.1</v>
      </c>
      <c r="BO6" s="63"/>
      <c r="BP6" s="33"/>
      <c r="BQ6" s="4" t="s">
        <v>172</v>
      </c>
      <c r="BR6" s="49" t="e">
        <f t="shared" si="17"/>
        <v>#VALUE!</v>
      </c>
      <c r="BS6" s="49" t="e">
        <f t="shared" si="18"/>
        <v>#VALUE!</v>
      </c>
      <c r="BT6" s="45"/>
      <c r="BU6" s="57"/>
      <c r="BV6" s="64"/>
      <c r="BW6" s="61"/>
      <c r="BX6" s="62"/>
      <c r="BY6" s="35"/>
      <c r="BZ6" s="35"/>
      <c r="CA6" s="43"/>
      <c r="CB6" s="44"/>
      <c r="CC6" s="33">
        <f t="shared" ref="CC6:CC69" si="21">CC5+CB6</f>
        <v>10.424999999999997</v>
      </c>
      <c r="CD6" s="63"/>
      <c r="CE6" s="33"/>
      <c r="CF6" s="4" t="s">
        <v>172</v>
      </c>
      <c r="CG6" s="45"/>
      <c r="CH6" s="57"/>
      <c r="CI6" s="68" t="str">
        <f t="shared" si="5"/>
        <v/>
      </c>
      <c r="CJ6" s="60"/>
      <c r="CK6" s="61"/>
      <c r="CL6" s="62"/>
      <c r="CM6" s="35"/>
      <c r="CN6" s="35"/>
      <c r="CO6" s="43"/>
      <c r="CP6" s="44"/>
      <c r="CQ6" s="33">
        <f t="shared" ref="CQ6:CQ69" si="22">CQ5+CP6</f>
        <v>13.68</v>
      </c>
      <c r="CR6" s="63"/>
      <c r="CS6" s="33"/>
    </row>
    <row r="7" spans="1:97" x14ac:dyDescent="0.25">
      <c r="A7" s="96">
        <v>1</v>
      </c>
      <c r="B7" s="13" t="s">
        <v>27</v>
      </c>
      <c r="C7" s="13" t="s">
        <v>62</v>
      </c>
      <c r="D7" s="24">
        <v>0.13</v>
      </c>
      <c r="E7" s="7">
        <v>0.38</v>
      </c>
      <c r="F7" s="25">
        <v>0.49</v>
      </c>
      <c r="G7" s="26">
        <v>1.7</v>
      </c>
      <c r="H7" s="12">
        <v>3.85</v>
      </c>
      <c r="I7" s="27">
        <v>5.4</v>
      </c>
      <c r="J7" s="20">
        <v>0.56935505956456256</v>
      </c>
      <c r="K7" s="14">
        <v>0.25140353279474192</v>
      </c>
      <c r="L7" s="21">
        <v>0.17924140764069563</v>
      </c>
      <c r="M7" s="17">
        <v>3</v>
      </c>
      <c r="N7" s="28">
        <v>0.96790360125975639</v>
      </c>
      <c r="O7" s="22">
        <v>1</v>
      </c>
      <c r="P7" s="9">
        <v>7.6923076923076916</v>
      </c>
      <c r="Q7" s="10">
        <v>2.6315789473684212</v>
      </c>
      <c r="R7" s="29">
        <v>2.0408163265306123</v>
      </c>
      <c r="S7" s="4" t="s">
        <v>172</v>
      </c>
      <c r="T7" s="49">
        <f>G7</f>
        <v>1.7</v>
      </c>
      <c r="U7" s="49">
        <f>I7</f>
        <v>5.4</v>
      </c>
      <c r="V7" s="84">
        <f>MIN(T7:U7)</f>
        <v>1.7</v>
      </c>
      <c r="W7" s="58">
        <f>V7</f>
        <v>1.7</v>
      </c>
      <c r="X7" s="59" t="str">
        <f>IF(LEFT(B7)=RIGHT(B7),"n",IF(AND(LEFT(B7)&gt;RIGHT(B7),O7=1),"v",IF(AND(LEFT(B7)&gt;RIGHT(B7),O7=2),"d",IF(AND(LEFT(B7)&lt;RIGHT(B7),O7=1),"d",IF(AND(LEFT(B7)&lt;RIGHT(B7),O7=2),"v","")))))</f>
        <v>v</v>
      </c>
      <c r="Y7" s="32">
        <f>IF($A$2="normalisé",$J$1,$J$1*(AD6/$AC$1))</f>
        <v>15</v>
      </c>
      <c r="Z7" s="40">
        <f>IF(X7="v",(W7-1)*Y7,IF(AV7="n",-Y7,IF(AV7="d",-Y7,0)))</f>
        <v>10.5</v>
      </c>
      <c r="AA7" s="15">
        <f>IF(AND(W7&gt;=$AA$1,W7&lt;=$AB$1),Z7*(Y7/$J$1),0)</f>
        <v>10.5</v>
      </c>
      <c r="AB7" s="16">
        <f t="shared" si="7"/>
        <v>20.25</v>
      </c>
      <c r="AC7" s="111">
        <f>SUM(AA7:AA11)</f>
        <v>-10.5</v>
      </c>
      <c r="AD7" s="31">
        <f t="shared" si="0"/>
        <v>520.25</v>
      </c>
      <c r="AE7" s="4" t="s">
        <v>172</v>
      </c>
      <c r="AF7" s="49">
        <f>G7</f>
        <v>1.7</v>
      </c>
      <c r="AG7" s="49">
        <f>I7</f>
        <v>5.4</v>
      </c>
      <c r="AH7" s="84">
        <f t="shared" ref="AH7:AH69" si="23">MAX(AF7:AG7)</f>
        <v>5.4</v>
      </c>
      <c r="AI7" s="58">
        <f t="shared" si="9"/>
        <v>5.4</v>
      </c>
      <c r="AJ7" s="59" t="str">
        <f>X7</f>
        <v>v</v>
      </c>
      <c r="AK7" s="32">
        <f>IF($A$2="normalisé",$J$1,$J$1*(AP6/$AO$1))</f>
        <v>15</v>
      </c>
      <c r="AL7" s="40">
        <f>IF(AJ7="v",-AK7,IF(AV7="n",-AK7,IF(AV7="d",AK7*(AI7-1),0)))</f>
        <v>-15</v>
      </c>
      <c r="AM7" s="15">
        <f>IF(AND(AI7&gt;=$AM$1,AI7&lt;=$AN$1),AL7*(AK7/$J$1),0)</f>
        <v>-15</v>
      </c>
      <c r="AN7" s="16">
        <f t="shared" si="20"/>
        <v>-45</v>
      </c>
      <c r="AO7" s="111">
        <f>SUM(AM7:AM11)</f>
        <v>33.75</v>
      </c>
      <c r="AP7" s="31">
        <f t="shared" si="1"/>
        <v>455</v>
      </c>
      <c r="AQ7" s="4" t="s">
        <v>172</v>
      </c>
      <c r="AR7" s="49">
        <f t="shared" si="10"/>
        <v>1.18</v>
      </c>
      <c r="AS7" s="49">
        <f t="shared" si="11"/>
        <v>2.25</v>
      </c>
      <c r="AT7" s="84">
        <f>MIN(AR7:AS7)</f>
        <v>1.18</v>
      </c>
      <c r="AU7" s="58">
        <f>AT7</f>
        <v>1.18</v>
      </c>
      <c r="AV7" s="59" t="str">
        <f t="shared" si="12"/>
        <v>v</v>
      </c>
      <c r="AW7" s="32">
        <f>IF($A$2="normalisé",$J$1,$J$1*(BB6/$BA$1))</f>
        <v>15</v>
      </c>
      <c r="AX7" s="40">
        <f>IF(AV7="v",(AT7-1)*AW7,IF(AV7="n",(AT7-1)*AW7,IF(AV7="d",-AW7,0)))</f>
        <v>2.6999999999999993</v>
      </c>
      <c r="AY7" s="15">
        <f>IF(AND(AT7&gt;=$AY$1,AT7&lt;=$AZ$1),AX7*(AW7/$J$1),0)</f>
        <v>2.6999999999999993</v>
      </c>
      <c r="AZ7" s="16">
        <f t="shared" si="13"/>
        <v>15.599999999999998</v>
      </c>
      <c r="BA7" s="111">
        <f>SUM(AY7:AY11)</f>
        <v>-0.44999999999999973</v>
      </c>
      <c r="BB7" s="31">
        <f t="shared" si="2"/>
        <v>515.6</v>
      </c>
      <c r="BC7" s="4" t="s">
        <v>172</v>
      </c>
      <c r="BD7" s="49">
        <f t="shared" si="14"/>
        <v>1.26</v>
      </c>
      <c r="BE7" s="49">
        <f t="shared" si="15"/>
        <v>4</v>
      </c>
      <c r="BF7" s="84">
        <f>MIN(BD7:BE7)</f>
        <v>1.26</v>
      </c>
      <c r="BG7" s="58">
        <f>BF7</f>
        <v>1.26</v>
      </c>
      <c r="BH7" s="59" t="str">
        <f>AV7</f>
        <v>v</v>
      </c>
      <c r="BI7" s="32">
        <f>IF($A$2="normalisé",$J$1,$J$1*(BP6/$BO$1))</f>
        <v>15</v>
      </c>
      <c r="BJ7" s="34">
        <f>BI7/H7</f>
        <v>3.8961038961038961</v>
      </c>
      <c r="BK7" s="34">
        <f>BI7-BJ7</f>
        <v>11.103896103896105</v>
      </c>
      <c r="BL7" s="40">
        <f>IF(BH7="v",(BF7-1)*BI7,IF(BH7="n",0,IF(BH7="d",-BI7)))</f>
        <v>3.9000000000000004</v>
      </c>
      <c r="BM7" s="41">
        <f>IF(AND(BF7&gt;=$BM$1,BF7&lt;=$BN$1),BL7*(BI7/$J$1),0)</f>
        <v>3.9000000000000004</v>
      </c>
      <c r="BN7" s="16">
        <f t="shared" si="16"/>
        <v>15</v>
      </c>
      <c r="BO7" s="111">
        <f>SUM(BM7:BM11)</f>
        <v>2.25</v>
      </c>
      <c r="BP7" s="31">
        <f t="shared" si="3"/>
        <v>515</v>
      </c>
      <c r="BQ7" s="4" t="s">
        <v>172</v>
      </c>
      <c r="BR7" s="49">
        <f t="shared" si="17"/>
        <v>1.26</v>
      </c>
      <c r="BS7" s="49">
        <f t="shared" si="18"/>
        <v>4</v>
      </c>
      <c r="BT7" s="42">
        <f>MIN(G7,I7)</f>
        <v>1.7</v>
      </c>
      <c r="BU7" s="56">
        <f>MIN(BD7:BE7)</f>
        <v>1.26</v>
      </c>
      <c r="BV7" s="58">
        <f>BT7*$CE$2+BU7*(1-$CE$2)</f>
        <v>1.48</v>
      </c>
      <c r="BW7" s="59" t="str">
        <f>AV7</f>
        <v>v</v>
      </c>
      <c r="BX7" s="32">
        <f>IF($A$2="normalisé",$J$1,$J$1*(CE6/$CE$1))</f>
        <v>15</v>
      </c>
      <c r="BY7" s="34">
        <f>BX7*$CE$2</f>
        <v>7.5</v>
      </c>
      <c r="BZ7" s="34">
        <f>BX7*(1-$CE$2)</f>
        <v>7.5</v>
      </c>
      <c r="CA7" s="40">
        <f t="shared" ref="CA7:CA69" si="24">IF(BW7="v",((BT7*BY7+BU7*BZ7)-(BY7+BZ7)),IF(BW7="n",((0*BY7+1*BZ7)-(BY7+BZ7)),IF(BW7="d",-BX7)))</f>
        <v>7.1999999999999993</v>
      </c>
      <c r="CB7" s="41">
        <f>IF(OR(OR(BT7&lt;$BX$1,BT7&gt;$CB$1),OR(BU7&lt;$CC$1,BU7&gt;$CD$1)),0,CA7*(BX7/$J$1))</f>
        <v>7.1999999999999993</v>
      </c>
      <c r="CC7" s="16">
        <f t="shared" si="21"/>
        <v>17.624999999999996</v>
      </c>
      <c r="CD7" s="111">
        <f>SUM(CB7:CB11)</f>
        <v>-4.1250000000000036</v>
      </c>
      <c r="CE7" s="31">
        <f t="shared" si="4"/>
        <v>517.625</v>
      </c>
      <c r="CF7" s="4" t="s">
        <v>172</v>
      </c>
      <c r="CG7" s="42">
        <f>H7</f>
        <v>3.85</v>
      </c>
      <c r="CH7" s="56">
        <f>MIN(BD7:BE7)</f>
        <v>1.26</v>
      </c>
      <c r="CI7" s="67">
        <f t="shared" si="5"/>
        <v>1.008</v>
      </c>
      <c r="CJ7" s="58">
        <f>(1-$CS$2)+$CS$2*CG7</f>
        <v>1.57</v>
      </c>
      <c r="CK7" s="59" t="str">
        <f>AV7</f>
        <v>v</v>
      </c>
      <c r="CL7" s="32">
        <f>IF($A$2="normalisé",$J$1,$J$1*(CS6/$CS$1))</f>
        <v>15</v>
      </c>
      <c r="CM7" s="34">
        <f>CL7*$CS$2</f>
        <v>3</v>
      </c>
      <c r="CN7" s="34">
        <f>CL7*(1-$CS$2)</f>
        <v>12</v>
      </c>
      <c r="CO7" s="40">
        <f t="shared" ref="CO7:CO69" si="25">IF(CK7="v",((0*CM7+CH7*CN7)-(CM7+CN7)),IF(CK7="n",((CG7*CM7+1*CN7)-(CM7+CN7)),IF(CK7="d",-CL7)))</f>
        <v>0.12000000000000099</v>
      </c>
      <c r="CP7" s="41">
        <f>IF(OR(OR(CG7&lt;$CL$1,CG7&gt;$CP$1),OR(CH7&lt;$CQ$1,CH7&gt;$CR$1)),0,CO7*(CL7/$J$1))</f>
        <v>0.12000000000000099</v>
      </c>
      <c r="CQ7" s="16">
        <f t="shared" si="22"/>
        <v>13.8</v>
      </c>
      <c r="CR7" s="111">
        <f>SUM(CP7:CP11)</f>
        <v>18.390000000000004</v>
      </c>
      <c r="CS7" s="31">
        <f t="shared" si="6"/>
        <v>513.79999999999995</v>
      </c>
    </row>
    <row r="8" spans="1:97" x14ac:dyDescent="0.25">
      <c r="A8" s="96">
        <v>2</v>
      </c>
      <c r="B8" s="13" t="s">
        <v>50</v>
      </c>
      <c r="C8" s="13" t="s">
        <v>63</v>
      </c>
      <c r="D8" s="24">
        <v>0.14000000000000001</v>
      </c>
      <c r="E8" s="7">
        <v>0.05</v>
      </c>
      <c r="F8" s="25">
        <v>0.8</v>
      </c>
      <c r="G8" s="26">
        <v>2.75</v>
      </c>
      <c r="H8" s="12">
        <v>3.65</v>
      </c>
      <c r="I8" s="27">
        <v>2.6</v>
      </c>
      <c r="J8" s="20">
        <v>0.35573048449067568</v>
      </c>
      <c r="K8" s="14">
        <v>0.26801611845187895</v>
      </c>
      <c r="L8" s="21">
        <v>0.37625339705744543</v>
      </c>
      <c r="M8" s="17">
        <v>3</v>
      </c>
      <c r="N8" s="28">
        <v>0.97825883234935818</v>
      </c>
      <c r="O8" s="22">
        <v>2</v>
      </c>
      <c r="P8" s="9">
        <v>7.1428571428571423</v>
      </c>
      <c r="Q8" s="10">
        <v>20</v>
      </c>
      <c r="R8" s="29">
        <v>1.25</v>
      </c>
      <c r="S8" s="4" t="s">
        <v>172</v>
      </c>
      <c r="T8" s="49">
        <f>G8</f>
        <v>2.75</v>
      </c>
      <c r="U8" s="49">
        <f>I8</f>
        <v>2.6</v>
      </c>
      <c r="V8" s="84">
        <f>MIN(T8:U8)</f>
        <v>2.6</v>
      </c>
      <c r="W8" s="58">
        <f>V8</f>
        <v>2.6</v>
      </c>
      <c r="X8" s="59" t="str">
        <f>IF(LEFT(B8)=RIGHT(B8),"n",IF(AND(LEFT(B8)&gt;RIGHT(B8),O8=1),"v",IF(AND(LEFT(B8)&gt;RIGHT(B8),O8=2),"d",IF(AND(LEFT(B8)&lt;RIGHT(B8),O8=1),"d",IF(AND(LEFT(B8)&lt;RIGHT(B8),O8=2),"v","")))))</f>
        <v>v</v>
      </c>
      <c r="Y8" s="32">
        <f>IF($A$2="normalisé",$J$1,$J$1*(AD7/$AC$1))</f>
        <v>15</v>
      </c>
      <c r="Z8" s="40">
        <f>IF(X8="v",(W8-1)*Y8,IF(AV8="n",-Y8,IF(AV8="d",-Y8,0)))</f>
        <v>24</v>
      </c>
      <c r="AA8" s="15">
        <f>IF(AND(W8&gt;=$AA$1,W8&lt;=$AB$1),Z8*(Y8/$J$1),0)</f>
        <v>24</v>
      </c>
      <c r="AB8" s="16">
        <f t="shared" si="7"/>
        <v>44.25</v>
      </c>
      <c r="AC8" s="111"/>
      <c r="AD8" s="31">
        <f t="shared" si="0"/>
        <v>544.25</v>
      </c>
      <c r="AE8" s="4" t="s">
        <v>172</v>
      </c>
      <c r="AF8" s="49">
        <f>G8</f>
        <v>2.75</v>
      </c>
      <c r="AG8" s="49">
        <f>I8</f>
        <v>2.6</v>
      </c>
      <c r="AH8" s="84">
        <f t="shared" si="23"/>
        <v>2.75</v>
      </c>
      <c r="AI8" s="58">
        <f t="shared" si="9"/>
        <v>2.75</v>
      </c>
      <c r="AJ8" s="59" t="str">
        <f>X8</f>
        <v>v</v>
      </c>
      <c r="AK8" s="32">
        <f>IF($A$2="normalisé",$J$1,$J$1*(AP7/$AO$1))</f>
        <v>15</v>
      </c>
      <c r="AL8" s="40">
        <f>IF(AJ8="v",-AK8,IF(AV8="n",-AK8,IF(AV8="d",AK8*(AI8-1),0)))</f>
        <v>-15</v>
      </c>
      <c r="AM8" s="15">
        <f>IF(AND(AI8&gt;=$AM$1,AI8&lt;=$AN$1),AL8*(AK8/$J$1),0)</f>
        <v>-15</v>
      </c>
      <c r="AN8" s="16">
        <f t="shared" si="20"/>
        <v>-60</v>
      </c>
      <c r="AO8" s="111"/>
      <c r="AP8" s="31">
        <f t="shared" si="1"/>
        <v>440</v>
      </c>
      <c r="AQ8" s="4" t="s">
        <v>172</v>
      </c>
      <c r="AR8" s="49">
        <f t="shared" si="10"/>
        <v>1.57</v>
      </c>
      <c r="AS8" s="49">
        <f t="shared" si="11"/>
        <v>1.52</v>
      </c>
      <c r="AT8" s="84">
        <f>MIN(AR8:AS8)</f>
        <v>1.52</v>
      </c>
      <c r="AU8" s="58">
        <f>AT8</f>
        <v>1.52</v>
      </c>
      <c r="AV8" s="59" t="str">
        <f t="shared" si="12"/>
        <v>v</v>
      </c>
      <c r="AW8" s="32">
        <f>IF($A$2="normalisé",$J$1,$J$1*(BB7/$BA$1))</f>
        <v>15</v>
      </c>
      <c r="AX8" s="40">
        <f>IF(AV8="v",(AT8-1)*AW8,IF(AV8="n",(AT8-1)*AW8,IF(AV8="d",-AW8,0)))</f>
        <v>7.8000000000000007</v>
      </c>
      <c r="AY8" s="15">
        <f>IF(AND(AT8&gt;=$AY$1,AT8&lt;=$AZ$1),AX8*(AW8/$J$1),0)</f>
        <v>7.8000000000000007</v>
      </c>
      <c r="AZ8" s="16">
        <f t="shared" si="13"/>
        <v>23.4</v>
      </c>
      <c r="BA8" s="111"/>
      <c r="BB8" s="31">
        <f t="shared" si="2"/>
        <v>523.4</v>
      </c>
      <c r="BC8" s="4" t="s">
        <v>172</v>
      </c>
      <c r="BD8" s="49">
        <f t="shared" si="14"/>
        <v>2</v>
      </c>
      <c r="BE8" s="49">
        <f t="shared" si="15"/>
        <v>1.89</v>
      </c>
      <c r="BF8" s="84">
        <f>MIN(BD8:BE8)</f>
        <v>1.89</v>
      </c>
      <c r="BG8" s="58">
        <f>BF8</f>
        <v>1.89</v>
      </c>
      <c r="BH8" s="59" t="str">
        <f>AV8</f>
        <v>v</v>
      </c>
      <c r="BI8" s="32">
        <f>IF($A$2="normalisé",$J$1,$J$1*(BP7/$BO$1))</f>
        <v>15</v>
      </c>
      <c r="BJ8" s="34">
        <f>BI8/H8</f>
        <v>4.1095890410958908</v>
      </c>
      <c r="BK8" s="34">
        <f>BI8-BJ8</f>
        <v>10.890410958904109</v>
      </c>
      <c r="BL8" s="40">
        <f>IF(BH8="v",(BF8-1)*BI8,IF(BH8="n",0,IF(BH8="d",-BI8)))</f>
        <v>13.349999999999998</v>
      </c>
      <c r="BM8" s="41">
        <f>IF(AND(BF8&gt;=$BM$1,BF8&lt;=$BN$1),BL8*(BI8/$J$1),0)</f>
        <v>13.349999999999998</v>
      </c>
      <c r="BN8" s="16">
        <f t="shared" si="16"/>
        <v>28.349999999999998</v>
      </c>
      <c r="BO8" s="111"/>
      <c r="BP8" s="31">
        <f t="shared" si="3"/>
        <v>528.35</v>
      </c>
      <c r="BQ8" s="4" t="s">
        <v>172</v>
      </c>
      <c r="BR8" s="49">
        <f t="shared" si="17"/>
        <v>2</v>
      </c>
      <c r="BS8" s="49">
        <f t="shared" si="18"/>
        <v>1.89</v>
      </c>
      <c r="BT8" s="42">
        <f>MIN(G8,I8)</f>
        <v>2.6</v>
      </c>
      <c r="BU8" s="56">
        <f>MIN(BD8:BE8)</f>
        <v>1.89</v>
      </c>
      <c r="BV8" s="58">
        <f>BT8*$CE$2+BU8*(1-$CE$2)</f>
        <v>2.2450000000000001</v>
      </c>
      <c r="BW8" s="59" t="str">
        <f>AV8</f>
        <v>v</v>
      </c>
      <c r="BX8" s="32">
        <f>IF($A$2="normalisé",$J$1,$J$1*(CE7/$CE$1))</f>
        <v>15</v>
      </c>
      <c r="BY8" s="34">
        <f>BX8*$CE$2</f>
        <v>7.5</v>
      </c>
      <c r="BZ8" s="34">
        <f>BX8*(1-$CE$2)</f>
        <v>7.5</v>
      </c>
      <c r="CA8" s="40">
        <f t="shared" si="24"/>
        <v>18.674999999999997</v>
      </c>
      <c r="CB8" s="41">
        <f>IF(OR(OR(BT8&lt;$BX$1,BT8&gt;$CB$1),OR(BU8&lt;$CC$1,BU8&gt;$CD$1)),0,CA8*(BX8/$J$1))</f>
        <v>18.674999999999997</v>
      </c>
      <c r="CC8" s="16">
        <f t="shared" si="21"/>
        <v>36.299999999999997</v>
      </c>
      <c r="CD8" s="111"/>
      <c r="CE8" s="31">
        <f t="shared" si="4"/>
        <v>536.29999999999995</v>
      </c>
      <c r="CF8" s="4" t="s">
        <v>172</v>
      </c>
      <c r="CG8" s="42">
        <f>H8</f>
        <v>3.65</v>
      </c>
      <c r="CH8" s="56">
        <f>MIN(BD8:BE8)</f>
        <v>1.89</v>
      </c>
      <c r="CI8" s="67">
        <f t="shared" si="5"/>
        <v>1.512</v>
      </c>
      <c r="CJ8" s="58">
        <f>(1-$CS$2)+$CS$2*CG8</f>
        <v>1.53</v>
      </c>
      <c r="CK8" s="59" t="str">
        <f>AV8</f>
        <v>v</v>
      </c>
      <c r="CL8" s="32">
        <f>IF($A$2="normalisé",$J$1,$J$1*(CS7/$CS$1))</f>
        <v>15</v>
      </c>
      <c r="CM8" s="34">
        <f>CL8*$CS$2</f>
        <v>3</v>
      </c>
      <c r="CN8" s="34">
        <f>CL8*(1-$CS$2)</f>
        <v>12</v>
      </c>
      <c r="CO8" s="40">
        <f t="shared" si="25"/>
        <v>7.68</v>
      </c>
      <c r="CP8" s="41">
        <f>IF(OR(OR(CG8&lt;$CL$1,CG8&gt;$CP$1),OR(CH8&lt;$CQ$1,CH8&gt;$CR$1)),0,CO8*(CL8/$J$1))</f>
        <v>7.68</v>
      </c>
      <c r="CQ8" s="16">
        <f t="shared" si="22"/>
        <v>21.48</v>
      </c>
      <c r="CR8" s="111"/>
      <c r="CS8" s="31">
        <f t="shared" si="6"/>
        <v>521.48</v>
      </c>
    </row>
    <row r="9" spans="1:97" x14ac:dyDescent="0.25">
      <c r="A9" s="96">
        <v>3</v>
      </c>
      <c r="B9" s="13" t="s">
        <v>28</v>
      </c>
      <c r="C9" s="13" t="s">
        <v>37</v>
      </c>
      <c r="D9" s="24">
        <v>7.0000000000000007E-2</v>
      </c>
      <c r="E9" s="7">
        <v>0.32</v>
      </c>
      <c r="F9" s="25">
        <v>0.61</v>
      </c>
      <c r="G9" s="26">
        <v>7.25</v>
      </c>
      <c r="H9" s="12">
        <v>4.8</v>
      </c>
      <c r="I9" s="27">
        <v>1.49</v>
      </c>
      <c r="J9" s="20">
        <v>0.13557137305822253</v>
      </c>
      <c r="K9" s="14">
        <v>0.20476926139002363</v>
      </c>
      <c r="L9" s="21">
        <v>0.65965936555175397</v>
      </c>
      <c r="M9" s="17">
        <v>3</v>
      </c>
      <c r="N9" s="28">
        <v>0.98289245467211339</v>
      </c>
      <c r="O9" s="22">
        <v>2</v>
      </c>
      <c r="P9" s="9">
        <v>14.285714285714285</v>
      </c>
      <c r="Q9" s="10">
        <v>3.125</v>
      </c>
      <c r="R9" s="29">
        <v>1.639344262295082</v>
      </c>
      <c r="S9" s="4" t="s">
        <v>172</v>
      </c>
      <c r="T9" s="49">
        <f>G9</f>
        <v>7.25</v>
      </c>
      <c r="U9" s="49">
        <f>I9</f>
        <v>1.49</v>
      </c>
      <c r="V9" s="84">
        <f>MIN(T9:U9)</f>
        <v>1.49</v>
      </c>
      <c r="W9" s="58">
        <f>V9</f>
        <v>1.49</v>
      </c>
      <c r="X9" s="59" t="str">
        <f>IF(LEFT(B9)=RIGHT(B9),"n",IF(AND(LEFT(B9)&gt;RIGHT(B9),O9=1),"v",IF(AND(LEFT(B9)&gt;RIGHT(B9),O9=2),"d",IF(AND(LEFT(B9)&lt;RIGHT(B9),O9=1),"d",IF(AND(LEFT(B9)&lt;RIGHT(B9),O9=2),"v","")))))</f>
        <v>d</v>
      </c>
      <c r="Y9" s="32">
        <f>IF($A$2="normalisé",$J$1,$J$1*(AD8/$AC$1))</f>
        <v>15</v>
      </c>
      <c r="Z9" s="40">
        <f>IF(X9="v",(W9-1)*Y9,IF(AV9="n",-Y9,IF(AV9="d",-Y9,0)))</f>
        <v>-15</v>
      </c>
      <c r="AA9" s="15">
        <f>IF(AND(W9&gt;=$AA$1,W9&lt;=$AB$1),Z9*(Y9/$J$1),0)</f>
        <v>-15</v>
      </c>
      <c r="AB9" s="16">
        <f t="shared" si="7"/>
        <v>29.25</v>
      </c>
      <c r="AC9" s="111"/>
      <c r="AD9" s="31">
        <f t="shared" si="0"/>
        <v>529.25</v>
      </c>
      <c r="AE9" s="4" t="s">
        <v>172</v>
      </c>
      <c r="AF9" s="49">
        <f>G9</f>
        <v>7.25</v>
      </c>
      <c r="AG9" s="49">
        <f>I9</f>
        <v>1.49</v>
      </c>
      <c r="AH9" s="84">
        <f t="shared" si="23"/>
        <v>7.25</v>
      </c>
      <c r="AI9" s="58">
        <f t="shared" si="9"/>
        <v>7.25</v>
      </c>
      <c r="AJ9" s="59" t="str">
        <f>X9</f>
        <v>d</v>
      </c>
      <c r="AK9" s="32">
        <f>IF($A$2="normalisé",$J$1,$J$1*(AP8/$AO$1))</f>
        <v>15</v>
      </c>
      <c r="AL9" s="40">
        <f>IF(AJ9="v",-AK9,IF(AV9="n",-AK9,IF(AV9="d",AK9*(AI9-1),0)))</f>
        <v>93.75</v>
      </c>
      <c r="AM9" s="15">
        <f>IF(AND(AI9&gt;=$AM$1,AI9&lt;=$AN$1),AL9*(AK9/$J$1),0)</f>
        <v>93.75</v>
      </c>
      <c r="AN9" s="16">
        <f t="shared" si="20"/>
        <v>33.75</v>
      </c>
      <c r="AO9" s="111"/>
      <c r="AP9" s="31">
        <f t="shared" si="1"/>
        <v>533.75</v>
      </c>
      <c r="AQ9" s="4" t="s">
        <v>172</v>
      </c>
      <c r="AR9" s="49">
        <f t="shared" si="10"/>
        <v>2.89</v>
      </c>
      <c r="AS9" s="49">
        <f t="shared" si="11"/>
        <v>1.1399999999999999</v>
      </c>
      <c r="AT9" s="84">
        <f>MIN(AR9:AS9)</f>
        <v>1.1399999999999999</v>
      </c>
      <c r="AU9" s="58">
        <f>AT9</f>
        <v>1.1399999999999999</v>
      </c>
      <c r="AV9" s="59" t="str">
        <f t="shared" si="12"/>
        <v>d</v>
      </c>
      <c r="AW9" s="32">
        <f>IF($A$2="normalisé",$J$1,$J$1*(BB8/$BA$1))</f>
        <v>15</v>
      </c>
      <c r="AX9" s="40">
        <f>IF(AV9="v",(AT9-1)*AW9,IF(AV9="n",(AT9-1)*AW9,IF(AV9="d",-AW9,0)))</f>
        <v>-15</v>
      </c>
      <c r="AY9" s="15">
        <f>IF(AND(AT9&gt;=$AY$1,AT9&lt;=$AZ$1),AX9*(AW9/$J$1),0)</f>
        <v>-15</v>
      </c>
      <c r="AZ9" s="16">
        <f t="shared" si="13"/>
        <v>8.3999999999999986</v>
      </c>
      <c r="BA9" s="111"/>
      <c r="BB9" s="31">
        <f t="shared" si="2"/>
        <v>508.4</v>
      </c>
      <c r="BC9" s="4" t="s">
        <v>172</v>
      </c>
      <c r="BD9" s="49">
        <f t="shared" si="14"/>
        <v>5.74</v>
      </c>
      <c r="BE9" s="49">
        <f t="shared" si="15"/>
        <v>1.18</v>
      </c>
      <c r="BF9" s="84">
        <f>MIN(BD9:BE9)</f>
        <v>1.18</v>
      </c>
      <c r="BG9" s="58">
        <f>BF9</f>
        <v>1.18</v>
      </c>
      <c r="BH9" s="59" t="str">
        <f>AV9</f>
        <v>d</v>
      </c>
      <c r="BI9" s="32">
        <f>IF($A$2="normalisé",$J$1,$J$1*(BP8/$BO$1))</f>
        <v>15</v>
      </c>
      <c r="BJ9" s="34">
        <f>BI9/H9</f>
        <v>3.125</v>
      </c>
      <c r="BK9" s="34">
        <f>BI9-BJ9</f>
        <v>11.875</v>
      </c>
      <c r="BL9" s="40">
        <f>IF(BH9="v",(BF9-1)*BI9,IF(BH9="n",0,IF(BH9="d",-BI9)))</f>
        <v>-15</v>
      </c>
      <c r="BM9" s="41">
        <f>IF(AND(BF9&gt;=$BM$1,BF9&lt;=$BN$1),BL9*(BI9/$J$1),0)</f>
        <v>-15</v>
      </c>
      <c r="BN9" s="16">
        <f t="shared" si="16"/>
        <v>13.349999999999998</v>
      </c>
      <c r="BO9" s="111"/>
      <c r="BP9" s="31">
        <f t="shared" si="3"/>
        <v>513.35</v>
      </c>
      <c r="BQ9" s="4" t="s">
        <v>172</v>
      </c>
      <c r="BR9" s="49">
        <f t="shared" si="17"/>
        <v>5.74</v>
      </c>
      <c r="BS9" s="49">
        <f t="shared" si="18"/>
        <v>1.18</v>
      </c>
      <c r="BT9" s="42">
        <f>MIN(G9,I9)</f>
        <v>1.49</v>
      </c>
      <c r="BU9" s="56">
        <f>MIN(BD9:BE9)</f>
        <v>1.18</v>
      </c>
      <c r="BV9" s="58">
        <f>BT9*$CE$2+BU9*(1-$CE$2)</f>
        <v>1.335</v>
      </c>
      <c r="BW9" s="59" t="str">
        <f>AV9</f>
        <v>d</v>
      </c>
      <c r="BX9" s="32">
        <f>IF($A$2="normalisé",$J$1,$J$1*(CE8/$CE$1))</f>
        <v>15</v>
      </c>
      <c r="BY9" s="34">
        <f>BX9*$CE$2</f>
        <v>7.5</v>
      </c>
      <c r="BZ9" s="34">
        <f>BX9*(1-$CE$2)</f>
        <v>7.5</v>
      </c>
      <c r="CA9" s="40">
        <f t="shared" si="24"/>
        <v>-15</v>
      </c>
      <c r="CB9" s="41">
        <f>IF(OR(OR(BT9&lt;$BX$1,BT9&gt;$CB$1),OR(BU9&lt;$CC$1,BU9&gt;$CD$1)),0,CA9*(BX9/$J$1))</f>
        <v>-15</v>
      </c>
      <c r="CC9" s="16">
        <f t="shared" si="21"/>
        <v>21.299999999999997</v>
      </c>
      <c r="CD9" s="111"/>
      <c r="CE9" s="31">
        <f t="shared" si="4"/>
        <v>521.29999999999995</v>
      </c>
      <c r="CF9" s="4" t="s">
        <v>172</v>
      </c>
      <c r="CG9" s="42">
        <f>H9</f>
        <v>4.8</v>
      </c>
      <c r="CH9" s="56">
        <f>MIN(BD9:BE9)</f>
        <v>1.18</v>
      </c>
      <c r="CI9" s="67" t="str">
        <f t="shared" si="5"/>
        <v/>
      </c>
      <c r="CJ9" s="58">
        <f>(1-$CS$2)+$CS$2*CG9</f>
        <v>1.76</v>
      </c>
      <c r="CK9" s="59" t="str">
        <f>AV9</f>
        <v>d</v>
      </c>
      <c r="CL9" s="32">
        <f>IF($A$2="normalisé",$J$1,$J$1*(CS8/$CS$1))</f>
        <v>15</v>
      </c>
      <c r="CM9" s="34">
        <f>CL9*$CS$2</f>
        <v>3</v>
      </c>
      <c r="CN9" s="34">
        <f>CL9*(1-$CS$2)</f>
        <v>12</v>
      </c>
      <c r="CO9" s="40">
        <f t="shared" si="25"/>
        <v>-15</v>
      </c>
      <c r="CP9" s="41">
        <f>IF(OR(OR(CG9&lt;$CL$1,CG9&gt;$CP$1),OR(CH9&lt;$CQ$1,CH9&gt;$CR$1)),0,CO9*(CL9/$J$1))</f>
        <v>-15</v>
      </c>
      <c r="CQ9" s="16">
        <f t="shared" si="22"/>
        <v>6.48</v>
      </c>
      <c r="CR9" s="111"/>
      <c r="CS9" s="31">
        <f t="shared" si="6"/>
        <v>506.48</v>
      </c>
    </row>
    <row r="10" spans="1:97" x14ac:dyDescent="0.25">
      <c r="A10" s="96">
        <v>4</v>
      </c>
      <c r="B10" s="13" t="s">
        <v>31</v>
      </c>
      <c r="C10" s="13" t="s">
        <v>64</v>
      </c>
      <c r="D10" s="24">
        <v>0.4</v>
      </c>
      <c r="E10" s="7">
        <v>0.34</v>
      </c>
      <c r="F10" s="25">
        <v>0.26</v>
      </c>
      <c r="G10" s="26">
        <v>1.33</v>
      </c>
      <c r="H10" s="12">
        <v>6.2</v>
      </c>
      <c r="I10" s="27">
        <v>10</v>
      </c>
      <c r="J10" s="20">
        <v>0.74210614511765971</v>
      </c>
      <c r="K10" s="14">
        <v>0.15919373758169153</v>
      </c>
      <c r="L10" s="21">
        <v>9.8700117300648746E-2</v>
      </c>
      <c r="M10" s="17">
        <v>3</v>
      </c>
      <c r="N10" s="28">
        <v>0.98700117300648749</v>
      </c>
      <c r="O10" s="22">
        <v>1</v>
      </c>
      <c r="P10" s="9">
        <v>2.5</v>
      </c>
      <c r="Q10" s="10">
        <v>2.9411764705882351</v>
      </c>
      <c r="R10" s="29">
        <v>3.8461538461538458</v>
      </c>
      <c r="S10" s="4" t="s">
        <v>172</v>
      </c>
      <c r="T10" s="49">
        <f>G10</f>
        <v>1.33</v>
      </c>
      <c r="U10" s="49">
        <f>I10</f>
        <v>10</v>
      </c>
      <c r="V10" s="84">
        <f>MIN(T10:U10)</f>
        <v>1.33</v>
      </c>
      <c r="W10" s="58">
        <f>V10</f>
        <v>1.33</v>
      </c>
      <c r="X10" s="59" t="str">
        <f>IF(LEFT(B10)=RIGHT(B10),"n",IF(AND(LEFT(B10)&gt;RIGHT(B10),O10=1),"v",IF(AND(LEFT(B10)&gt;RIGHT(B10),O10=2),"d",IF(AND(LEFT(B10)&lt;RIGHT(B10),O10=1),"d",IF(AND(LEFT(B10)&lt;RIGHT(B10),O10=2),"v","")))))</f>
        <v>n</v>
      </c>
      <c r="Y10" s="32">
        <f>IF($A$2="normalisé",$J$1,$J$1*(AD9/$AC$1))</f>
        <v>15</v>
      </c>
      <c r="Z10" s="40">
        <f>IF(X10="v",(W10-1)*Y10,IF(AV10="n",-Y10,IF(AV10="d",-Y10,0)))</f>
        <v>-15</v>
      </c>
      <c r="AA10" s="15">
        <f>IF(AND(W10&gt;=$AA$1,W10&lt;=$AB$1),Z10*(Y10/$J$1),0)</f>
        <v>-15</v>
      </c>
      <c r="AB10" s="16">
        <f t="shared" si="7"/>
        <v>14.25</v>
      </c>
      <c r="AC10" s="111"/>
      <c r="AD10" s="31">
        <f t="shared" si="0"/>
        <v>514.25</v>
      </c>
      <c r="AE10" s="4" t="s">
        <v>172</v>
      </c>
      <c r="AF10" s="49">
        <f>G10</f>
        <v>1.33</v>
      </c>
      <c r="AG10" s="49">
        <f>I10</f>
        <v>10</v>
      </c>
      <c r="AH10" s="84">
        <f t="shared" si="23"/>
        <v>10</v>
      </c>
      <c r="AI10" s="58">
        <f t="shared" si="9"/>
        <v>10</v>
      </c>
      <c r="AJ10" s="59" t="str">
        <f>X10</f>
        <v>n</v>
      </c>
      <c r="AK10" s="32">
        <f>IF($A$2="normalisé",$J$1,$J$1*(AP9/$AO$1))</f>
        <v>15</v>
      </c>
      <c r="AL10" s="40">
        <f>IF(AJ10="v",-AK10,IF(AV10="n",-AK10,IF(AV10="d",AK10*(AI10-1),0)))</f>
        <v>-15</v>
      </c>
      <c r="AM10" s="15">
        <f>IF(AND(AI10&gt;=$AM$1,AI10&lt;=$AN$1),AL10*(AK10/$J$1),0)</f>
        <v>-15</v>
      </c>
      <c r="AN10" s="16">
        <f t="shared" si="20"/>
        <v>18.75</v>
      </c>
      <c r="AO10" s="111"/>
      <c r="AP10" s="31">
        <f t="shared" si="1"/>
        <v>518.75</v>
      </c>
      <c r="AQ10" s="4" t="s">
        <v>172</v>
      </c>
      <c r="AR10" s="49">
        <f t="shared" si="10"/>
        <v>1.1000000000000001</v>
      </c>
      <c r="AS10" s="49">
        <f t="shared" si="11"/>
        <v>3.83</v>
      </c>
      <c r="AT10" s="84">
        <f>MIN(AR10:AS10)</f>
        <v>1.1000000000000001</v>
      </c>
      <c r="AU10" s="58">
        <f>AT10</f>
        <v>1.1000000000000001</v>
      </c>
      <c r="AV10" s="59" t="str">
        <f t="shared" si="12"/>
        <v>n</v>
      </c>
      <c r="AW10" s="32">
        <f>IF($A$2="normalisé",$J$1,$J$1*(BB9/$BA$1))</f>
        <v>15</v>
      </c>
      <c r="AX10" s="40">
        <f>IF(AV10="v",(AT10-1)*AW10,IF(AV10="n",(AT10-1)*AW10,IF(AV10="d",-AW10,0)))</f>
        <v>1.5000000000000013</v>
      </c>
      <c r="AY10" s="15">
        <f>IF(AND(AT10&gt;=$AY$1,AT10&lt;=$AZ$1),AX10*(AW10/$J$1),0)</f>
        <v>1.5000000000000013</v>
      </c>
      <c r="AZ10" s="16">
        <f t="shared" si="13"/>
        <v>9.9</v>
      </c>
      <c r="BA10" s="111"/>
      <c r="BB10" s="31">
        <f t="shared" si="2"/>
        <v>509.9</v>
      </c>
      <c r="BC10" s="4" t="s">
        <v>172</v>
      </c>
      <c r="BD10" s="49">
        <f t="shared" si="14"/>
        <v>1.1200000000000001</v>
      </c>
      <c r="BE10" s="49">
        <f t="shared" si="15"/>
        <v>8.39</v>
      </c>
      <c r="BF10" s="84">
        <f>MIN(BD10:BE10)</f>
        <v>1.1200000000000001</v>
      </c>
      <c r="BG10" s="58">
        <f>BF10</f>
        <v>1.1200000000000001</v>
      </c>
      <c r="BH10" s="59" t="str">
        <f>AV10</f>
        <v>n</v>
      </c>
      <c r="BI10" s="32">
        <f>IF($A$2="normalisé",$J$1,$J$1*(BP9/$BO$1))</f>
        <v>15</v>
      </c>
      <c r="BJ10" s="34">
        <f>BI10/H10</f>
        <v>2.4193548387096775</v>
      </c>
      <c r="BK10" s="34">
        <f>BI10-BJ10</f>
        <v>12.580645161290322</v>
      </c>
      <c r="BL10" s="40">
        <f>IF(BH10="v",(BF10-1)*BI10,IF(BH10="n",0,IF(BH10="d",-BI10)))</f>
        <v>0</v>
      </c>
      <c r="BM10" s="41">
        <f>IF(AND(BF10&gt;=$BM$1,BF10&lt;=$BN$1),BL10*(BI10/$J$1),0)</f>
        <v>0</v>
      </c>
      <c r="BN10" s="16">
        <f t="shared" si="16"/>
        <v>13.349999999999998</v>
      </c>
      <c r="BO10" s="111"/>
      <c r="BP10" s="31">
        <f t="shared" si="3"/>
        <v>513.35</v>
      </c>
      <c r="BQ10" s="4" t="s">
        <v>172</v>
      </c>
      <c r="BR10" s="49">
        <f t="shared" si="17"/>
        <v>1.1200000000000001</v>
      </c>
      <c r="BS10" s="49">
        <f t="shared" si="18"/>
        <v>8.39</v>
      </c>
      <c r="BT10" s="42">
        <f>MIN(G10,I10)</f>
        <v>1.33</v>
      </c>
      <c r="BU10" s="56">
        <f>MIN(BD10:BE10)</f>
        <v>1.1200000000000001</v>
      </c>
      <c r="BV10" s="58">
        <f>BT10*$CE$2+BU10*(1-$CE$2)</f>
        <v>1.2250000000000001</v>
      </c>
      <c r="BW10" s="59" t="str">
        <f>AV10</f>
        <v>n</v>
      </c>
      <c r="BX10" s="32">
        <f>IF($A$2="normalisé",$J$1,$J$1*(CE9/$CE$1))</f>
        <v>15</v>
      </c>
      <c r="BY10" s="34">
        <f>BX10*$CE$2</f>
        <v>7.5</v>
      </c>
      <c r="BZ10" s="34">
        <f>BX10*(1-$CE$2)</f>
        <v>7.5</v>
      </c>
      <c r="CA10" s="40">
        <f t="shared" si="24"/>
        <v>-7.5</v>
      </c>
      <c r="CB10" s="41">
        <f>IF(OR(OR(BT10&lt;$BX$1,BT10&gt;$CB$1),OR(BU10&lt;$CC$1,BU10&gt;$CD$1)),0,CA10*(BX10/$J$1))</f>
        <v>-7.5</v>
      </c>
      <c r="CC10" s="16">
        <f t="shared" si="21"/>
        <v>13.799999999999997</v>
      </c>
      <c r="CD10" s="111"/>
      <c r="CE10" s="31">
        <f t="shared" si="4"/>
        <v>513.79999999999995</v>
      </c>
      <c r="CF10" s="4" t="s">
        <v>172</v>
      </c>
      <c r="CG10" s="42">
        <f>H10</f>
        <v>6.2</v>
      </c>
      <c r="CH10" s="56">
        <f>MIN(BD10:BE10)</f>
        <v>1.1200000000000001</v>
      </c>
      <c r="CI10" s="67" t="str">
        <f t="shared" si="5"/>
        <v/>
      </c>
      <c r="CJ10" s="58">
        <f>(1-$CS$2)+$CS$2*CG10</f>
        <v>2.04</v>
      </c>
      <c r="CK10" s="59" t="str">
        <f>AV10</f>
        <v>n</v>
      </c>
      <c r="CL10" s="32">
        <f>IF($A$2="normalisé",$J$1,$J$1*(CS9/$CS$1))</f>
        <v>15</v>
      </c>
      <c r="CM10" s="34">
        <f>CL10*$CS$2</f>
        <v>3</v>
      </c>
      <c r="CN10" s="34">
        <f>CL10*(1-$CS$2)</f>
        <v>12</v>
      </c>
      <c r="CO10" s="40">
        <f t="shared" si="25"/>
        <v>15.600000000000001</v>
      </c>
      <c r="CP10" s="41">
        <f>IF(OR(OR(CG10&lt;$CL$1,CG10&gt;$CP$1),OR(CH10&lt;$CQ$1,CH10&gt;$CR$1)),0,CO10*(CL10/$J$1))</f>
        <v>15.600000000000001</v>
      </c>
      <c r="CQ10" s="16">
        <f t="shared" si="22"/>
        <v>22.080000000000002</v>
      </c>
      <c r="CR10" s="111"/>
      <c r="CS10" s="31">
        <f t="shared" si="6"/>
        <v>522.08000000000004</v>
      </c>
    </row>
    <row r="11" spans="1:97" x14ac:dyDescent="0.25">
      <c r="A11" s="96">
        <v>5</v>
      </c>
      <c r="B11" s="13" t="s">
        <v>30</v>
      </c>
      <c r="C11" s="13" t="s">
        <v>38</v>
      </c>
      <c r="D11" s="24">
        <v>0.84</v>
      </c>
      <c r="E11" s="7">
        <v>0.12</v>
      </c>
      <c r="F11" s="25">
        <v>0.05</v>
      </c>
      <c r="G11" s="26">
        <v>1.6</v>
      </c>
      <c r="H11" s="12">
        <v>4.33</v>
      </c>
      <c r="I11" s="27">
        <v>6.4</v>
      </c>
      <c r="J11" s="20">
        <v>0.6174688057040999</v>
      </c>
      <c r="K11" s="14">
        <v>0.22816399286987527</v>
      </c>
      <c r="L11" s="21">
        <v>0.15436720142602497</v>
      </c>
      <c r="M11" s="17">
        <v>3</v>
      </c>
      <c r="N11" s="28">
        <v>0.9879500891265599</v>
      </c>
      <c r="O11" s="22">
        <v>1</v>
      </c>
      <c r="P11" s="9">
        <v>1.1904761904761905</v>
      </c>
      <c r="Q11" s="10">
        <v>8.3333333333333339</v>
      </c>
      <c r="R11" s="29">
        <v>20</v>
      </c>
      <c r="S11" s="4" t="s">
        <v>172</v>
      </c>
      <c r="T11" s="49">
        <f>G11</f>
        <v>1.6</v>
      </c>
      <c r="U11" s="49">
        <f>I11</f>
        <v>6.4</v>
      </c>
      <c r="V11" s="84">
        <f>MIN(T11:U11)</f>
        <v>1.6</v>
      </c>
      <c r="W11" s="58">
        <f>V11</f>
        <v>1.6</v>
      </c>
      <c r="X11" s="59" t="str">
        <f>IF(LEFT(B11)=RIGHT(B11),"n",IF(AND(LEFT(B11)&gt;RIGHT(B11),O11=1),"v",IF(AND(LEFT(B11)&gt;RIGHT(B11),O11=2),"d",IF(AND(LEFT(B11)&lt;RIGHT(B11),O11=1),"d",IF(AND(LEFT(B11)&lt;RIGHT(B11),O11=2),"v","")))))</f>
        <v>n</v>
      </c>
      <c r="Y11" s="32">
        <f>IF($A$2="normalisé",$J$1,$J$1*(AD10/$AC$1))</f>
        <v>15</v>
      </c>
      <c r="Z11" s="40">
        <f>IF(X11="v",(W11-1)*Y11,IF(AV11="n",-Y11,IF(AV11="d",-Y11,0)))</f>
        <v>-15</v>
      </c>
      <c r="AA11" s="15">
        <f>IF(AND(W11&gt;=$AA$1,W11&lt;=$AB$1),Z11*(Y11/$J$1),0)</f>
        <v>-15</v>
      </c>
      <c r="AB11" s="16">
        <f t="shared" si="7"/>
        <v>-0.75</v>
      </c>
      <c r="AC11" s="111"/>
      <c r="AD11" s="31">
        <f t="shared" si="0"/>
        <v>499.25</v>
      </c>
      <c r="AE11" s="4" t="s">
        <v>172</v>
      </c>
      <c r="AF11" s="49">
        <f>G11</f>
        <v>1.6</v>
      </c>
      <c r="AG11" s="49">
        <f>I11</f>
        <v>6.4</v>
      </c>
      <c r="AH11" s="84">
        <f t="shared" si="23"/>
        <v>6.4</v>
      </c>
      <c r="AI11" s="58">
        <f t="shared" si="9"/>
        <v>6.4</v>
      </c>
      <c r="AJ11" s="59" t="str">
        <f>X11</f>
        <v>n</v>
      </c>
      <c r="AK11" s="32">
        <f>IF($A$2="normalisé",$J$1,$J$1*(AP10/$AO$1))</f>
        <v>15</v>
      </c>
      <c r="AL11" s="40">
        <f>IF(AJ11="v",-AK11,IF(AV11="n",-AK11,IF(AV11="d",AK11*(AI11-1),0)))</f>
        <v>-15</v>
      </c>
      <c r="AM11" s="15">
        <f>IF(AND(AI11&gt;=$AM$1,AI11&lt;=$AN$1),AL11*(AK11/$J$1),0)</f>
        <v>-15</v>
      </c>
      <c r="AN11" s="16">
        <f t="shared" si="20"/>
        <v>3.75</v>
      </c>
      <c r="AO11" s="111"/>
      <c r="AP11" s="31">
        <f t="shared" si="1"/>
        <v>503.75</v>
      </c>
      <c r="AQ11" s="4" t="s">
        <v>172</v>
      </c>
      <c r="AR11" s="49">
        <f t="shared" si="10"/>
        <v>1.17</v>
      </c>
      <c r="AS11" s="49">
        <f t="shared" si="11"/>
        <v>2.58</v>
      </c>
      <c r="AT11" s="84">
        <f>MIN(AR11:AS11)</f>
        <v>1.17</v>
      </c>
      <c r="AU11" s="58">
        <f>AT11</f>
        <v>1.17</v>
      </c>
      <c r="AV11" s="59" t="str">
        <f t="shared" si="12"/>
        <v>n</v>
      </c>
      <c r="AW11" s="32">
        <f>IF($A$2="normalisé",$J$1,$J$1*(BB10/$BA$1))</f>
        <v>15</v>
      </c>
      <c r="AX11" s="40">
        <f>IF(AV11="v",(AT11-1)*AW11,IF(AV11="n",(AT11-1)*AW11,IF(AV11="d",-AW11,0)))</f>
        <v>2.5499999999999989</v>
      </c>
      <c r="AY11" s="15">
        <f>IF(AND(AT11&gt;=$AY$1,AT11&lt;=$AZ$1),AX11*(AW11/$J$1),0)</f>
        <v>2.5499999999999989</v>
      </c>
      <c r="AZ11" s="16">
        <f t="shared" si="13"/>
        <v>12.45</v>
      </c>
      <c r="BA11" s="111"/>
      <c r="BB11" s="31">
        <f t="shared" si="2"/>
        <v>512.45000000000005</v>
      </c>
      <c r="BC11" s="4" t="s">
        <v>172</v>
      </c>
      <c r="BD11" s="49">
        <f t="shared" si="14"/>
        <v>1.23</v>
      </c>
      <c r="BE11" s="49">
        <f t="shared" si="15"/>
        <v>4.92</v>
      </c>
      <c r="BF11" s="84">
        <f>MIN(BD11:BE11)</f>
        <v>1.23</v>
      </c>
      <c r="BG11" s="58">
        <f>BF11</f>
        <v>1.23</v>
      </c>
      <c r="BH11" s="59" t="str">
        <f>AV11</f>
        <v>n</v>
      </c>
      <c r="BI11" s="32">
        <f>IF($A$2="normalisé",$J$1,$J$1*(BP10/$BO$1))</f>
        <v>15</v>
      </c>
      <c r="BJ11" s="34">
        <f>BI11/H11</f>
        <v>3.464203233256351</v>
      </c>
      <c r="BK11" s="34">
        <f>BI11-BJ11</f>
        <v>11.535796766743649</v>
      </c>
      <c r="BL11" s="40">
        <f>IF(BH11="v",(BF11-1)*BI11,IF(BH11="n",0,IF(BH11="d",-BI11)))</f>
        <v>0</v>
      </c>
      <c r="BM11" s="41">
        <f>IF(AND(BF11&gt;=$BM$1,BF11&lt;=$BN$1),BL11*(BI11/$J$1),0)</f>
        <v>0</v>
      </c>
      <c r="BN11" s="16">
        <f t="shared" si="16"/>
        <v>13.349999999999998</v>
      </c>
      <c r="BO11" s="111"/>
      <c r="BP11" s="31">
        <f t="shared" si="3"/>
        <v>513.35</v>
      </c>
      <c r="BQ11" s="4" t="s">
        <v>172</v>
      </c>
      <c r="BR11" s="49">
        <f t="shared" si="17"/>
        <v>1.23</v>
      </c>
      <c r="BS11" s="49">
        <f t="shared" si="18"/>
        <v>4.92</v>
      </c>
      <c r="BT11" s="42">
        <f>MIN(G11,I11)</f>
        <v>1.6</v>
      </c>
      <c r="BU11" s="56">
        <f>MIN(BD11:BE11)</f>
        <v>1.23</v>
      </c>
      <c r="BV11" s="58">
        <f>BT11*$CE$2+BU11*(1-$CE$2)</f>
        <v>1.415</v>
      </c>
      <c r="BW11" s="59" t="str">
        <f>AV11</f>
        <v>n</v>
      </c>
      <c r="BX11" s="32">
        <f>IF($A$2="normalisé",$J$1,$J$1*(CE10/$CE$1))</f>
        <v>15</v>
      </c>
      <c r="BY11" s="34">
        <f>BX11*$CE$2</f>
        <v>7.5</v>
      </c>
      <c r="BZ11" s="34">
        <f>BX11*(1-$CE$2)</f>
        <v>7.5</v>
      </c>
      <c r="CA11" s="40">
        <f t="shared" si="24"/>
        <v>-7.5</v>
      </c>
      <c r="CB11" s="41">
        <f>IF(OR(OR(BT11&lt;$BX$1,BT11&gt;$CB$1),OR(BU11&lt;$CC$1,BU11&gt;$CD$1)),0,CA11*(BX11/$J$1))</f>
        <v>-7.5</v>
      </c>
      <c r="CC11" s="16">
        <f t="shared" si="21"/>
        <v>6.2999999999999972</v>
      </c>
      <c r="CD11" s="111"/>
      <c r="CE11" s="31">
        <f t="shared" si="4"/>
        <v>506.3</v>
      </c>
      <c r="CF11" s="4" t="s">
        <v>172</v>
      </c>
      <c r="CG11" s="42">
        <f>H11</f>
        <v>4.33</v>
      </c>
      <c r="CH11" s="56">
        <f>MIN(BD11:BE11)</f>
        <v>1.23</v>
      </c>
      <c r="CI11" s="67" t="str">
        <f t="shared" si="5"/>
        <v/>
      </c>
      <c r="CJ11" s="58">
        <f>(1-$CS$2)+$CS$2*CG11</f>
        <v>1.6660000000000001</v>
      </c>
      <c r="CK11" s="59" t="str">
        <f>AV11</f>
        <v>n</v>
      </c>
      <c r="CL11" s="32">
        <f>IF($A$2="normalisé",$J$1,$J$1*(CS10/$CS$1))</f>
        <v>15</v>
      </c>
      <c r="CM11" s="34">
        <f>CL11*$CS$2</f>
        <v>3</v>
      </c>
      <c r="CN11" s="34">
        <f>CL11*(1-$CS$2)</f>
        <v>12</v>
      </c>
      <c r="CO11" s="40">
        <f t="shared" si="25"/>
        <v>9.990000000000002</v>
      </c>
      <c r="CP11" s="41">
        <f>IF(OR(OR(CG11&lt;$CL$1,CG11&gt;$CP$1),OR(CH11&lt;$CQ$1,CH11&gt;$CR$1)),0,CO11*(CL11/$J$1))</f>
        <v>9.990000000000002</v>
      </c>
      <c r="CQ11" s="16">
        <f t="shared" si="22"/>
        <v>32.070000000000007</v>
      </c>
      <c r="CR11" s="111"/>
      <c r="CS11" s="31">
        <f t="shared" si="6"/>
        <v>532.07000000000005</v>
      </c>
    </row>
    <row r="12" spans="1:97" ht="16.5" customHeight="1" x14ac:dyDescent="0.25">
      <c r="A12" s="90" t="s">
        <v>1</v>
      </c>
      <c r="B12" s="90" t="s">
        <v>21</v>
      </c>
      <c r="C12" s="50" t="s">
        <v>58</v>
      </c>
      <c r="D12" s="91" t="s">
        <v>12</v>
      </c>
      <c r="E12" s="91" t="s">
        <v>13</v>
      </c>
      <c r="F12" s="91" t="s">
        <v>14</v>
      </c>
      <c r="G12" s="92" t="s">
        <v>8</v>
      </c>
      <c r="H12" s="92" t="s">
        <v>11</v>
      </c>
      <c r="I12" s="92" t="s">
        <v>9</v>
      </c>
      <c r="J12" s="91" t="s">
        <v>12</v>
      </c>
      <c r="K12" s="91" t="s">
        <v>13</v>
      </c>
      <c r="L12" s="91" t="s">
        <v>14</v>
      </c>
      <c r="M12" s="93" t="s">
        <v>0</v>
      </c>
      <c r="N12" s="94" t="s">
        <v>3</v>
      </c>
      <c r="O12" s="95" t="s">
        <v>10</v>
      </c>
      <c r="P12" s="98" t="s">
        <v>22</v>
      </c>
      <c r="Q12" s="23" t="s">
        <v>23</v>
      </c>
      <c r="R12" s="23" t="s">
        <v>24</v>
      </c>
      <c r="S12" s="4" t="s">
        <v>172</v>
      </c>
      <c r="T12" s="52"/>
      <c r="U12" s="52"/>
      <c r="V12" s="85"/>
      <c r="W12" s="71"/>
      <c r="X12" s="65"/>
      <c r="Y12" s="62"/>
      <c r="Z12" s="33"/>
      <c r="AA12" s="33"/>
      <c r="AB12" s="33">
        <f t="shared" si="7"/>
        <v>-0.75</v>
      </c>
      <c r="AC12" s="63"/>
      <c r="AD12" s="33">
        <f t="shared" si="0"/>
        <v>499.25</v>
      </c>
      <c r="AE12" s="4" t="s">
        <v>172</v>
      </c>
      <c r="AF12" s="52"/>
      <c r="AG12" s="52"/>
      <c r="AH12" s="85"/>
      <c r="AI12" s="71"/>
      <c r="AJ12" s="65"/>
      <c r="AK12" s="66"/>
      <c r="AL12" s="33"/>
      <c r="AM12" s="33"/>
      <c r="AN12" s="33">
        <f t="shared" si="20"/>
        <v>3.75</v>
      </c>
      <c r="AO12" s="63"/>
      <c r="AP12" s="33"/>
      <c r="AQ12" s="4" t="s">
        <v>172</v>
      </c>
      <c r="AR12" s="49" t="e">
        <f t="shared" si="10"/>
        <v>#VALUE!</v>
      </c>
      <c r="AS12" s="49" t="e">
        <f t="shared" si="11"/>
        <v>#VALUE!</v>
      </c>
      <c r="AT12" s="85"/>
      <c r="AU12" s="64"/>
      <c r="AV12" s="61"/>
      <c r="AW12" s="66"/>
      <c r="AX12" s="33"/>
      <c r="AY12" s="33"/>
      <c r="AZ12" s="33">
        <f t="shared" si="13"/>
        <v>12.45</v>
      </c>
      <c r="BA12" s="63"/>
      <c r="BB12" s="33"/>
      <c r="BC12" s="4" t="s">
        <v>172</v>
      </c>
      <c r="BD12" s="49" t="e">
        <f t="shared" si="14"/>
        <v>#VALUE!</v>
      </c>
      <c r="BE12" s="49" t="e">
        <f t="shared" si="15"/>
        <v>#VALUE!</v>
      </c>
      <c r="BF12" s="85"/>
      <c r="BG12" s="64"/>
      <c r="BH12" s="65"/>
      <c r="BI12" s="66"/>
      <c r="BJ12" s="48"/>
      <c r="BK12" s="48"/>
      <c r="BL12" s="33"/>
      <c r="BM12" s="33"/>
      <c r="BN12" s="33">
        <f t="shared" si="16"/>
        <v>13.349999999999998</v>
      </c>
      <c r="BO12" s="63"/>
      <c r="BP12" s="33"/>
      <c r="BQ12" s="4" t="s">
        <v>172</v>
      </c>
      <c r="BR12" s="49" t="e">
        <f t="shared" si="17"/>
        <v>#VALUE!</v>
      </c>
      <c r="BS12" s="49" t="e">
        <f t="shared" si="18"/>
        <v>#VALUE!</v>
      </c>
      <c r="BT12" s="45"/>
      <c r="BU12" s="57"/>
      <c r="BV12" s="64"/>
      <c r="BW12" s="61"/>
      <c r="BX12" s="62"/>
      <c r="BY12" s="35"/>
      <c r="BZ12" s="35"/>
      <c r="CA12" s="43"/>
      <c r="CB12" s="44"/>
      <c r="CC12" s="33">
        <f t="shared" si="21"/>
        <v>6.2999999999999972</v>
      </c>
      <c r="CD12" s="63"/>
      <c r="CE12" s="33"/>
      <c r="CF12" s="4" t="s">
        <v>172</v>
      </c>
      <c r="CG12" s="45"/>
      <c r="CH12" s="57"/>
      <c r="CI12" s="68" t="str">
        <f t="shared" si="5"/>
        <v/>
      </c>
      <c r="CJ12" s="60"/>
      <c r="CK12" s="61"/>
      <c r="CL12" s="62"/>
      <c r="CM12" s="35"/>
      <c r="CN12" s="35"/>
      <c r="CO12" s="43"/>
      <c r="CP12" s="44"/>
      <c r="CQ12" s="33">
        <f t="shared" si="22"/>
        <v>32.070000000000007</v>
      </c>
      <c r="CR12" s="63"/>
      <c r="CS12" s="33"/>
    </row>
    <row r="13" spans="1:97" x14ac:dyDescent="0.25">
      <c r="A13" s="96">
        <v>1</v>
      </c>
      <c r="B13" s="13" t="s">
        <v>51</v>
      </c>
      <c r="C13" s="13" t="s">
        <v>65</v>
      </c>
      <c r="D13" s="24">
        <v>0.45</v>
      </c>
      <c r="E13" s="7">
        <v>0.38</v>
      </c>
      <c r="F13" s="25">
        <v>0.17</v>
      </c>
      <c r="G13" s="26">
        <v>1.64</v>
      </c>
      <c r="H13" s="12">
        <v>3.5</v>
      </c>
      <c r="I13" s="27">
        <v>5.4</v>
      </c>
      <c r="J13" s="20">
        <v>0.56424647719130649</v>
      </c>
      <c r="K13" s="14">
        <v>0.26438977788392648</v>
      </c>
      <c r="L13" s="21">
        <v>0.17136374492476714</v>
      </c>
      <c r="M13" s="17">
        <v>3</v>
      </c>
      <c r="N13" s="28">
        <v>0.92536422259374262</v>
      </c>
      <c r="O13" s="22">
        <v>1</v>
      </c>
      <c r="P13" s="9">
        <v>2.2222222222222223</v>
      </c>
      <c r="Q13" s="10">
        <v>2.6315789473684212</v>
      </c>
      <c r="R13" s="29">
        <v>5.8823529411764701</v>
      </c>
      <c r="S13" s="4" t="s">
        <v>172</v>
      </c>
      <c r="T13" s="49">
        <f t="shared" ref="T13:T30" si="26">G13</f>
        <v>1.64</v>
      </c>
      <c r="U13" s="49">
        <f t="shared" ref="U13:U30" si="27">I13</f>
        <v>5.4</v>
      </c>
      <c r="V13" s="84">
        <f t="shared" ref="V13:V30" si="28">MIN(T13:U13)</f>
        <v>1.64</v>
      </c>
      <c r="W13" s="58">
        <f t="shared" ref="W13:W30" si="29">V13</f>
        <v>1.64</v>
      </c>
      <c r="X13" s="59" t="str">
        <f t="shared" ref="X13:X30" si="30">IF(LEFT(B13)=RIGHT(B13),"n",IF(AND(LEFT(B13)&gt;RIGHT(B13),O13=1),"v",IF(AND(LEFT(B13)&gt;RIGHT(B13),O13=2),"d",IF(AND(LEFT(B13)&lt;RIGHT(B13),O13=1),"d",IF(AND(LEFT(B13)&lt;RIGHT(B13),O13=2),"v","")))))</f>
        <v>n</v>
      </c>
      <c r="Y13" s="32">
        <f t="shared" ref="Y13:Y30" si="31">IF($A$2="normalisé",$J$1,$J$1*(AD12/$AC$1))</f>
        <v>15</v>
      </c>
      <c r="Z13" s="40">
        <f t="shared" ref="Z13:Z30" si="32">IF(X13="v",(W13-1)*Y13,IF(AV13="n",-Y13,IF(AV13="d",-Y13,0)))</f>
        <v>-15</v>
      </c>
      <c r="AA13" s="15">
        <f t="shared" ref="AA13:AA30" si="33">IF(AND(W13&gt;=$AA$1,W13&lt;=$AB$1),Z13*(Y13/$J$1),0)</f>
        <v>-15</v>
      </c>
      <c r="AB13" s="16">
        <f t="shared" si="7"/>
        <v>-15.75</v>
      </c>
      <c r="AC13" s="111">
        <f>SUM(AA13:AA30)</f>
        <v>101.25000000000001</v>
      </c>
      <c r="AD13" s="31">
        <f t="shared" si="0"/>
        <v>484.25</v>
      </c>
      <c r="AE13" s="4" t="s">
        <v>172</v>
      </c>
      <c r="AF13" s="49">
        <f t="shared" ref="AF13:AF30" si="34">G13</f>
        <v>1.64</v>
      </c>
      <c r="AG13" s="49">
        <f t="shared" ref="AG13:AG30" si="35">I13</f>
        <v>5.4</v>
      </c>
      <c r="AH13" s="84">
        <f t="shared" si="23"/>
        <v>5.4</v>
      </c>
      <c r="AI13" s="58">
        <f t="shared" si="9"/>
        <v>5.4</v>
      </c>
      <c r="AJ13" s="59" t="str">
        <f t="shared" ref="AJ13:AJ30" si="36">X13</f>
        <v>n</v>
      </c>
      <c r="AK13" s="32">
        <f t="shared" ref="AK13:AK30" si="37">IF($A$2="normalisé",$J$1,$J$1*(AP12/$AO$1))</f>
        <v>15</v>
      </c>
      <c r="AL13" s="40">
        <f t="shared" ref="AL13:AL30" si="38">IF(AJ13="v",-AK13,IF(AV13="n",-AK13,IF(AV13="d",AK13*(AI13-1),0)))</f>
        <v>-15</v>
      </c>
      <c r="AM13" s="15">
        <f t="shared" ref="AM13:AM30" si="39">IF(AND(AI13&gt;=$AM$1,AI13&lt;=$AN$1),AL13*(AK13/$J$1),0)</f>
        <v>-15</v>
      </c>
      <c r="AN13" s="16">
        <f t="shared" si="20"/>
        <v>-11.25</v>
      </c>
      <c r="AO13" s="111">
        <f>SUM(AM13:AM30)</f>
        <v>-129</v>
      </c>
      <c r="AP13" s="31">
        <f t="shared" si="1"/>
        <v>488.75</v>
      </c>
      <c r="AQ13" s="4" t="s">
        <v>172</v>
      </c>
      <c r="AR13" s="49">
        <f t="shared" si="10"/>
        <v>1.1200000000000001</v>
      </c>
      <c r="AS13" s="49">
        <f t="shared" si="11"/>
        <v>2.12</v>
      </c>
      <c r="AT13" s="84">
        <f t="shared" ref="AT13:AT30" si="40">MIN(AR13:AS13)</f>
        <v>1.1200000000000001</v>
      </c>
      <c r="AU13" s="58">
        <f t="shared" ref="AU13:AU30" si="41">AT13</f>
        <v>1.1200000000000001</v>
      </c>
      <c r="AV13" s="59" t="str">
        <f t="shared" si="12"/>
        <v>n</v>
      </c>
      <c r="AW13" s="32">
        <f t="shared" ref="AW13:AW30" si="42">IF($A$2="normalisé",$J$1,$J$1*(BB12/$BA$1))</f>
        <v>15</v>
      </c>
      <c r="AX13" s="40">
        <f t="shared" ref="AX13:AX30" si="43">IF(AV13="v",(AT13-1)*AW13,IF(AV13="n",(AT13-1)*AW13,IF(AV13="d",-AW13,0)))</f>
        <v>1.8000000000000016</v>
      </c>
      <c r="AY13" s="15">
        <f t="shared" ref="AY13:AY30" si="44">IF(AND(AT13&gt;=$AY$1,AT13&lt;=$AZ$1),AX13*(AW13/$J$1),0)</f>
        <v>1.8000000000000016</v>
      </c>
      <c r="AZ13" s="16">
        <f t="shared" si="13"/>
        <v>14.25</v>
      </c>
      <c r="BA13" s="111">
        <f>SUM(AY13:AY30)</f>
        <v>22.65</v>
      </c>
      <c r="BB13" s="31">
        <f t="shared" si="2"/>
        <v>514.25</v>
      </c>
      <c r="BC13" s="4" t="s">
        <v>172</v>
      </c>
      <c r="BD13" s="49">
        <f t="shared" si="14"/>
        <v>1.17</v>
      </c>
      <c r="BE13" s="49">
        <f t="shared" si="15"/>
        <v>3.86</v>
      </c>
      <c r="BF13" s="84">
        <f t="shared" ref="BF13:BF30" si="45">MIN(BD13:BE13)</f>
        <v>1.17</v>
      </c>
      <c r="BG13" s="58">
        <f t="shared" ref="BG13:BG30" si="46">BF13</f>
        <v>1.17</v>
      </c>
      <c r="BH13" s="59" t="str">
        <f t="shared" ref="BH13:BH30" si="47">AV13</f>
        <v>n</v>
      </c>
      <c r="BI13" s="32">
        <f t="shared" ref="BI13:BI30" si="48">IF($A$2="normalisé",$J$1,$J$1*(BP12/$BO$1))</f>
        <v>15</v>
      </c>
      <c r="BJ13" s="34">
        <f t="shared" ref="BJ13:BJ30" si="49">BI13/H13</f>
        <v>4.2857142857142856</v>
      </c>
      <c r="BK13" s="34">
        <f t="shared" ref="BK13:BK30" si="50">BI13-BJ13</f>
        <v>10.714285714285715</v>
      </c>
      <c r="BL13" s="40">
        <f t="shared" ref="BL13:BL30" si="51">IF(BH13="v",(BF13-1)*BI13,IF(BH13="n",0,IF(BH13="d",-BI13)))</f>
        <v>0</v>
      </c>
      <c r="BM13" s="41">
        <f t="shared" ref="BM13:BM30" si="52">IF(AND(BF13&gt;=$BM$1,BF13&lt;=$BN$1),BL13*(BI13/$J$1),0)</f>
        <v>0</v>
      </c>
      <c r="BN13" s="16">
        <f t="shared" si="16"/>
        <v>13.349999999999998</v>
      </c>
      <c r="BO13" s="111">
        <f>SUM(BM13:BM30)</f>
        <v>36.900000000000013</v>
      </c>
      <c r="BP13" s="31">
        <f t="shared" si="3"/>
        <v>513.35</v>
      </c>
      <c r="BQ13" s="4" t="s">
        <v>172</v>
      </c>
      <c r="BR13" s="49">
        <f t="shared" si="17"/>
        <v>1.17</v>
      </c>
      <c r="BS13" s="49">
        <f t="shared" si="18"/>
        <v>3.86</v>
      </c>
      <c r="BT13" s="42">
        <f t="shared" ref="BT13:BT30" si="53">MIN(G13,I13)</f>
        <v>1.64</v>
      </c>
      <c r="BU13" s="56">
        <f t="shared" ref="BU13:BU30" si="54">MIN(BD13:BE13)</f>
        <v>1.17</v>
      </c>
      <c r="BV13" s="58">
        <f t="shared" ref="BV13:BV30" si="55">BT13*$CE$2+BU13*(1-$CE$2)</f>
        <v>1.4049999999999998</v>
      </c>
      <c r="BW13" s="59" t="str">
        <f t="shared" ref="BW13:BW30" si="56">AV13</f>
        <v>n</v>
      </c>
      <c r="BX13" s="32">
        <f t="shared" ref="BX13:BX30" si="57">IF($A$2="normalisé",$J$1,$J$1*(CE12/$CE$1))</f>
        <v>15</v>
      </c>
      <c r="BY13" s="34">
        <f t="shared" ref="BY13:BY30" si="58">BX13*$CE$2</f>
        <v>7.5</v>
      </c>
      <c r="BZ13" s="34">
        <f t="shared" ref="BZ13:BZ30" si="59">BX13*(1-$CE$2)</f>
        <v>7.5</v>
      </c>
      <c r="CA13" s="40">
        <f t="shared" si="24"/>
        <v>-7.5</v>
      </c>
      <c r="CB13" s="41">
        <f t="shared" ref="CB13:CB30" si="60">IF(OR(OR(BT13&lt;$BX$1,BT13&gt;$CB$1),OR(BU13&lt;$CC$1,BU13&gt;$CD$1)),0,CA13*(BX13/$J$1))</f>
        <v>-7.5</v>
      </c>
      <c r="CC13" s="16">
        <f t="shared" si="21"/>
        <v>-1.2000000000000028</v>
      </c>
      <c r="CD13" s="111">
        <f>SUM(CB13:CB30)</f>
        <v>69.075000000000003</v>
      </c>
      <c r="CE13" s="31">
        <f t="shared" si="4"/>
        <v>498.8</v>
      </c>
      <c r="CF13" s="4" t="s">
        <v>172</v>
      </c>
      <c r="CG13" s="42">
        <f t="shared" ref="CG13:CG30" si="61">H13</f>
        <v>3.5</v>
      </c>
      <c r="CH13" s="56">
        <f t="shared" ref="CH13:CH30" si="62">MIN(BD13:BE13)</f>
        <v>1.17</v>
      </c>
      <c r="CI13" s="67" t="str">
        <f t="shared" si="5"/>
        <v/>
      </c>
      <c r="CJ13" s="58">
        <f t="shared" ref="CJ13:CJ30" si="63">(1-$CS$2)+$CS$2*CG13</f>
        <v>1.5</v>
      </c>
      <c r="CK13" s="59" t="str">
        <f t="shared" ref="CK13:CK30" si="64">AV13</f>
        <v>n</v>
      </c>
      <c r="CL13" s="32">
        <f t="shared" ref="CL13:CL30" si="65">IF($A$2="normalisé",$J$1,$J$1*(CS12/$CS$1))</f>
        <v>15</v>
      </c>
      <c r="CM13" s="34">
        <f t="shared" ref="CM13:CM30" si="66">CL13*$CS$2</f>
        <v>3</v>
      </c>
      <c r="CN13" s="34">
        <f t="shared" ref="CN13:CN30" si="67">CL13*(1-$CS$2)</f>
        <v>12</v>
      </c>
      <c r="CO13" s="40">
        <f t="shared" si="25"/>
        <v>7.5</v>
      </c>
      <c r="CP13" s="41">
        <f t="shared" ref="CP13:CP30" si="68">IF(OR(OR(CG13&lt;$CL$1,CG13&gt;$CP$1),OR(CH13&lt;$CQ$1,CH13&gt;$CR$1)),0,CO13*(CL13/$J$1))</f>
        <v>7.5</v>
      </c>
      <c r="CQ13" s="16">
        <f t="shared" si="22"/>
        <v>39.570000000000007</v>
      </c>
      <c r="CR13" s="111">
        <f>SUM(CP13:CP30)</f>
        <v>-4.2300000000000004</v>
      </c>
      <c r="CS13" s="31">
        <f t="shared" si="6"/>
        <v>539.57000000000005</v>
      </c>
    </row>
    <row r="14" spans="1:97" x14ac:dyDescent="0.25">
      <c r="A14" s="96">
        <v>2</v>
      </c>
      <c r="B14" s="13" t="s">
        <v>25</v>
      </c>
      <c r="C14" s="13" t="s">
        <v>39</v>
      </c>
      <c r="D14" s="24">
        <v>0.81</v>
      </c>
      <c r="E14" s="7">
        <v>0.14000000000000001</v>
      </c>
      <c r="F14" s="25">
        <v>0.05</v>
      </c>
      <c r="G14" s="26">
        <v>2.9</v>
      </c>
      <c r="H14" s="12">
        <v>3.65</v>
      </c>
      <c r="I14" s="27">
        <v>2.25</v>
      </c>
      <c r="J14" s="20">
        <v>0.32431631947872447</v>
      </c>
      <c r="K14" s="14">
        <v>0.25767597985980845</v>
      </c>
      <c r="L14" s="21">
        <v>0.41800770066146709</v>
      </c>
      <c r="M14" s="17">
        <v>3</v>
      </c>
      <c r="N14" s="28">
        <v>0.94051732648830089</v>
      </c>
      <c r="O14" s="22">
        <v>2</v>
      </c>
      <c r="P14" s="9">
        <v>1.2345679012345678</v>
      </c>
      <c r="Q14" s="10">
        <v>7.1428571428571423</v>
      </c>
      <c r="R14" s="29">
        <v>20</v>
      </c>
      <c r="S14" s="4" t="s">
        <v>172</v>
      </c>
      <c r="T14" s="49">
        <f t="shared" si="26"/>
        <v>2.9</v>
      </c>
      <c r="U14" s="49">
        <f t="shared" si="27"/>
        <v>2.25</v>
      </c>
      <c r="V14" s="84">
        <f t="shared" si="28"/>
        <v>2.25</v>
      </c>
      <c r="W14" s="58">
        <f t="shared" si="29"/>
        <v>2.25</v>
      </c>
      <c r="X14" s="59" t="str">
        <f t="shared" si="30"/>
        <v>v</v>
      </c>
      <c r="Y14" s="32">
        <f t="shared" si="31"/>
        <v>15</v>
      </c>
      <c r="Z14" s="40">
        <f t="shared" si="32"/>
        <v>18.75</v>
      </c>
      <c r="AA14" s="15">
        <f t="shared" si="33"/>
        <v>18.75</v>
      </c>
      <c r="AB14" s="16">
        <f t="shared" si="7"/>
        <v>3</v>
      </c>
      <c r="AC14" s="111"/>
      <c r="AD14" s="31">
        <f t="shared" si="0"/>
        <v>503</v>
      </c>
      <c r="AE14" s="4" t="s">
        <v>172</v>
      </c>
      <c r="AF14" s="49">
        <f t="shared" si="34"/>
        <v>2.9</v>
      </c>
      <c r="AG14" s="49">
        <f t="shared" si="35"/>
        <v>2.25</v>
      </c>
      <c r="AH14" s="84">
        <f t="shared" si="23"/>
        <v>2.9</v>
      </c>
      <c r="AI14" s="58">
        <f t="shared" si="9"/>
        <v>2.9</v>
      </c>
      <c r="AJ14" s="59" t="str">
        <f t="shared" si="36"/>
        <v>v</v>
      </c>
      <c r="AK14" s="32">
        <f t="shared" si="37"/>
        <v>15</v>
      </c>
      <c r="AL14" s="40">
        <f t="shared" si="38"/>
        <v>-15</v>
      </c>
      <c r="AM14" s="15">
        <f t="shared" si="39"/>
        <v>-15</v>
      </c>
      <c r="AN14" s="16">
        <f t="shared" si="20"/>
        <v>-26.25</v>
      </c>
      <c r="AO14" s="111"/>
      <c r="AP14" s="31">
        <f t="shared" si="1"/>
        <v>473.75</v>
      </c>
      <c r="AQ14" s="4" t="s">
        <v>172</v>
      </c>
      <c r="AR14" s="49">
        <f t="shared" si="10"/>
        <v>1.62</v>
      </c>
      <c r="AS14" s="49">
        <f t="shared" si="11"/>
        <v>1.39</v>
      </c>
      <c r="AT14" s="84">
        <f t="shared" si="40"/>
        <v>1.39</v>
      </c>
      <c r="AU14" s="58">
        <f t="shared" si="41"/>
        <v>1.39</v>
      </c>
      <c r="AV14" s="59" t="str">
        <f t="shared" si="12"/>
        <v>v</v>
      </c>
      <c r="AW14" s="32">
        <f t="shared" si="42"/>
        <v>15</v>
      </c>
      <c r="AX14" s="40">
        <f t="shared" si="43"/>
        <v>5.8499999999999988</v>
      </c>
      <c r="AY14" s="15">
        <f t="shared" si="44"/>
        <v>5.8499999999999988</v>
      </c>
      <c r="AZ14" s="16">
        <f t="shared" si="13"/>
        <v>20.099999999999998</v>
      </c>
      <c r="BA14" s="111"/>
      <c r="BB14" s="31">
        <f t="shared" si="2"/>
        <v>520.1</v>
      </c>
      <c r="BC14" s="4" t="s">
        <v>172</v>
      </c>
      <c r="BD14" s="49">
        <f t="shared" si="14"/>
        <v>2.11</v>
      </c>
      <c r="BE14" s="49">
        <f t="shared" si="15"/>
        <v>1.63</v>
      </c>
      <c r="BF14" s="84">
        <f t="shared" si="45"/>
        <v>1.63</v>
      </c>
      <c r="BG14" s="58">
        <f t="shared" si="46"/>
        <v>1.63</v>
      </c>
      <c r="BH14" s="59" t="str">
        <f t="shared" si="47"/>
        <v>v</v>
      </c>
      <c r="BI14" s="32">
        <f t="shared" si="48"/>
        <v>15</v>
      </c>
      <c r="BJ14" s="34">
        <f t="shared" si="49"/>
        <v>4.1095890410958908</v>
      </c>
      <c r="BK14" s="34">
        <f t="shared" si="50"/>
        <v>10.890410958904109</v>
      </c>
      <c r="BL14" s="40">
        <f t="shared" si="51"/>
        <v>9.4499999999999993</v>
      </c>
      <c r="BM14" s="41">
        <f t="shared" si="52"/>
        <v>9.4499999999999993</v>
      </c>
      <c r="BN14" s="16">
        <f t="shared" si="16"/>
        <v>22.799999999999997</v>
      </c>
      <c r="BO14" s="111"/>
      <c r="BP14" s="31">
        <f t="shared" si="3"/>
        <v>522.79999999999995</v>
      </c>
      <c r="BQ14" s="4" t="s">
        <v>172</v>
      </c>
      <c r="BR14" s="49">
        <f t="shared" si="17"/>
        <v>2.11</v>
      </c>
      <c r="BS14" s="49">
        <f t="shared" si="18"/>
        <v>1.63</v>
      </c>
      <c r="BT14" s="42">
        <f t="shared" si="53"/>
        <v>2.25</v>
      </c>
      <c r="BU14" s="56">
        <f t="shared" si="54"/>
        <v>1.63</v>
      </c>
      <c r="BV14" s="58">
        <f t="shared" si="55"/>
        <v>1.94</v>
      </c>
      <c r="BW14" s="59" t="str">
        <f t="shared" si="56"/>
        <v>v</v>
      </c>
      <c r="BX14" s="32">
        <f t="shared" si="57"/>
        <v>15</v>
      </c>
      <c r="BY14" s="34">
        <f t="shared" si="58"/>
        <v>7.5</v>
      </c>
      <c r="BZ14" s="34">
        <f t="shared" si="59"/>
        <v>7.5</v>
      </c>
      <c r="CA14" s="40">
        <f t="shared" si="24"/>
        <v>14.100000000000001</v>
      </c>
      <c r="CB14" s="41">
        <f t="shared" si="60"/>
        <v>14.100000000000001</v>
      </c>
      <c r="CC14" s="16">
        <f t="shared" si="21"/>
        <v>12.899999999999999</v>
      </c>
      <c r="CD14" s="111"/>
      <c r="CE14" s="31">
        <f t="shared" si="4"/>
        <v>512.9</v>
      </c>
      <c r="CF14" s="4" t="s">
        <v>172</v>
      </c>
      <c r="CG14" s="42">
        <f t="shared" si="61"/>
        <v>3.65</v>
      </c>
      <c r="CH14" s="56">
        <f t="shared" si="62"/>
        <v>1.63</v>
      </c>
      <c r="CI14" s="67">
        <f t="shared" si="5"/>
        <v>1.304</v>
      </c>
      <c r="CJ14" s="58">
        <f t="shared" si="63"/>
        <v>1.53</v>
      </c>
      <c r="CK14" s="59" t="str">
        <f t="shared" si="64"/>
        <v>v</v>
      </c>
      <c r="CL14" s="32">
        <f t="shared" si="65"/>
        <v>15</v>
      </c>
      <c r="CM14" s="34">
        <f t="shared" si="66"/>
        <v>3</v>
      </c>
      <c r="CN14" s="34">
        <f t="shared" si="67"/>
        <v>12</v>
      </c>
      <c r="CO14" s="40">
        <f t="shared" si="25"/>
        <v>4.5599999999999987</v>
      </c>
      <c r="CP14" s="41">
        <f t="shared" si="68"/>
        <v>4.5599999999999987</v>
      </c>
      <c r="CQ14" s="16">
        <f t="shared" si="22"/>
        <v>44.13000000000001</v>
      </c>
      <c r="CR14" s="111"/>
      <c r="CS14" s="31">
        <f t="shared" si="6"/>
        <v>544.13</v>
      </c>
    </row>
    <row r="15" spans="1:97" x14ac:dyDescent="0.25">
      <c r="A15" s="96">
        <v>3</v>
      </c>
      <c r="B15" s="13" t="s">
        <v>34</v>
      </c>
      <c r="C15" s="13" t="s">
        <v>40</v>
      </c>
      <c r="D15" s="24">
        <v>0.42</v>
      </c>
      <c r="E15" s="7">
        <v>0.44</v>
      </c>
      <c r="F15" s="25">
        <v>0.14000000000000001</v>
      </c>
      <c r="G15" s="26">
        <v>2.1</v>
      </c>
      <c r="H15" s="12">
        <v>3.15</v>
      </c>
      <c r="I15" s="27">
        <v>3.75</v>
      </c>
      <c r="J15" s="20">
        <v>0.44910179640718556</v>
      </c>
      <c r="K15" s="14">
        <v>0.29940119760479039</v>
      </c>
      <c r="L15" s="21">
        <v>0.25149700598802394</v>
      </c>
      <c r="M15" s="17">
        <v>3</v>
      </c>
      <c r="N15" s="28">
        <v>0.94311377245508976</v>
      </c>
      <c r="O15" s="22">
        <v>1</v>
      </c>
      <c r="P15" s="9">
        <v>2.3809523809523809</v>
      </c>
      <c r="Q15" s="10">
        <v>2.2727272727272729</v>
      </c>
      <c r="R15" s="29">
        <v>7.1428571428571423</v>
      </c>
      <c r="S15" s="4" t="s">
        <v>172</v>
      </c>
      <c r="T15" s="49">
        <f t="shared" si="26"/>
        <v>2.1</v>
      </c>
      <c r="U15" s="49">
        <f t="shared" si="27"/>
        <v>3.75</v>
      </c>
      <c r="V15" s="84">
        <f t="shared" si="28"/>
        <v>2.1</v>
      </c>
      <c r="W15" s="58">
        <f t="shared" si="29"/>
        <v>2.1</v>
      </c>
      <c r="X15" s="59" t="str">
        <f t="shared" si="30"/>
        <v>v</v>
      </c>
      <c r="Y15" s="32">
        <f t="shared" si="31"/>
        <v>15</v>
      </c>
      <c r="Z15" s="40">
        <f t="shared" si="32"/>
        <v>16.5</v>
      </c>
      <c r="AA15" s="15">
        <f t="shared" si="33"/>
        <v>16.5</v>
      </c>
      <c r="AB15" s="16">
        <f t="shared" si="7"/>
        <v>19.5</v>
      </c>
      <c r="AC15" s="111"/>
      <c r="AD15" s="31">
        <f t="shared" si="0"/>
        <v>519.5</v>
      </c>
      <c r="AE15" s="4" t="s">
        <v>172</v>
      </c>
      <c r="AF15" s="49">
        <f t="shared" si="34"/>
        <v>2.1</v>
      </c>
      <c r="AG15" s="49">
        <f t="shared" si="35"/>
        <v>3.75</v>
      </c>
      <c r="AH15" s="84">
        <f t="shared" si="23"/>
        <v>3.75</v>
      </c>
      <c r="AI15" s="58">
        <f t="shared" si="9"/>
        <v>3.75</v>
      </c>
      <c r="AJ15" s="59" t="str">
        <f t="shared" si="36"/>
        <v>v</v>
      </c>
      <c r="AK15" s="32">
        <f t="shared" si="37"/>
        <v>15</v>
      </c>
      <c r="AL15" s="40">
        <f t="shared" si="38"/>
        <v>-15</v>
      </c>
      <c r="AM15" s="15">
        <f t="shared" si="39"/>
        <v>-15</v>
      </c>
      <c r="AN15" s="16">
        <f t="shared" si="20"/>
        <v>-41.25</v>
      </c>
      <c r="AO15" s="111"/>
      <c r="AP15" s="31">
        <f t="shared" si="1"/>
        <v>458.75</v>
      </c>
      <c r="AQ15" s="4" t="s">
        <v>172</v>
      </c>
      <c r="AR15" s="49">
        <f t="shared" si="10"/>
        <v>1.26</v>
      </c>
      <c r="AS15" s="49">
        <f t="shared" si="11"/>
        <v>1.71</v>
      </c>
      <c r="AT15" s="84">
        <f t="shared" si="40"/>
        <v>1.26</v>
      </c>
      <c r="AU15" s="58">
        <f t="shared" si="41"/>
        <v>1.26</v>
      </c>
      <c r="AV15" s="59" t="str">
        <f t="shared" si="12"/>
        <v>v</v>
      </c>
      <c r="AW15" s="32">
        <f t="shared" si="42"/>
        <v>15</v>
      </c>
      <c r="AX15" s="40">
        <f t="shared" si="43"/>
        <v>3.9000000000000004</v>
      </c>
      <c r="AY15" s="15">
        <f t="shared" si="44"/>
        <v>3.9000000000000004</v>
      </c>
      <c r="AZ15" s="16">
        <f t="shared" si="13"/>
        <v>24</v>
      </c>
      <c r="BA15" s="111"/>
      <c r="BB15" s="31">
        <f t="shared" si="2"/>
        <v>524</v>
      </c>
      <c r="BC15" s="4" t="s">
        <v>172</v>
      </c>
      <c r="BD15" s="49">
        <f t="shared" si="14"/>
        <v>1.43</v>
      </c>
      <c r="BE15" s="49">
        <f t="shared" si="15"/>
        <v>2.56</v>
      </c>
      <c r="BF15" s="84">
        <f t="shared" si="45"/>
        <v>1.43</v>
      </c>
      <c r="BG15" s="58">
        <f t="shared" si="46"/>
        <v>1.43</v>
      </c>
      <c r="BH15" s="59" t="str">
        <f t="shared" si="47"/>
        <v>v</v>
      </c>
      <c r="BI15" s="32">
        <f t="shared" si="48"/>
        <v>15</v>
      </c>
      <c r="BJ15" s="34">
        <f t="shared" si="49"/>
        <v>4.7619047619047619</v>
      </c>
      <c r="BK15" s="34">
        <f t="shared" si="50"/>
        <v>10.238095238095237</v>
      </c>
      <c r="BL15" s="40">
        <f t="shared" si="51"/>
        <v>6.4499999999999993</v>
      </c>
      <c r="BM15" s="41">
        <f t="shared" si="52"/>
        <v>6.4499999999999993</v>
      </c>
      <c r="BN15" s="16">
        <f t="shared" si="16"/>
        <v>29.249999999999996</v>
      </c>
      <c r="BO15" s="111"/>
      <c r="BP15" s="31">
        <f t="shared" si="3"/>
        <v>529.25</v>
      </c>
      <c r="BQ15" s="4" t="s">
        <v>172</v>
      </c>
      <c r="BR15" s="49">
        <f t="shared" si="17"/>
        <v>1.43</v>
      </c>
      <c r="BS15" s="49">
        <f t="shared" si="18"/>
        <v>2.56</v>
      </c>
      <c r="BT15" s="42">
        <f t="shared" si="53"/>
        <v>2.1</v>
      </c>
      <c r="BU15" s="56">
        <f t="shared" si="54"/>
        <v>1.43</v>
      </c>
      <c r="BV15" s="58">
        <f t="shared" si="55"/>
        <v>1.7650000000000001</v>
      </c>
      <c r="BW15" s="59" t="str">
        <f t="shared" si="56"/>
        <v>v</v>
      </c>
      <c r="BX15" s="32">
        <f t="shared" si="57"/>
        <v>15</v>
      </c>
      <c r="BY15" s="34">
        <f t="shared" si="58"/>
        <v>7.5</v>
      </c>
      <c r="BZ15" s="34">
        <f t="shared" si="59"/>
        <v>7.5</v>
      </c>
      <c r="CA15" s="40">
        <f t="shared" si="24"/>
        <v>11.475000000000001</v>
      </c>
      <c r="CB15" s="41">
        <f t="shared" si="60"/>
        <v>11.475000000000001</v>
      </c>
      <c r="CC15" s="16">
        <f t="shared" si="21"/>
        <v>24.375</v>
      </c>
      <c r="CD15" s="111"/>
      <c r="CE15" s="31">
        <f t="shared" si="4"/>
        <v>524.375</v>
      </c>
      <c r="CF15" s="4" t="s">
        <v>172</v>
      </c>
      <c r="CG15" s="42">
        <f t="shared" si="61"/>
        <v>3.15</v>
      </c>
      <c r="CH15" s="56">
        <f t="shared" si="62"/>
        <v>1.43</v>
      </c>
      <c r="CI15" s="67">
        <f t="shared" si="5"/>
        <v>1.1439999999999999</v>
      </c>
      <c r="CJ15" s="58">
        <f t="shared" si="63"/>
        <v>1.4300000000000002</v>
      </c>
      <c r="CK15" s="59" t="str">
        <f t="shared" si="64"/>
        <v>v</v>
      </c>
      <c r="CL15" s="32">
        <f t="shared" si="65"/>
        <v>15</v>
      </c>
      <c r="CM15" s="34">
        <f t="shared" si="66"/>
        <v>3</v>
      </c>
      <c r="CN15" s="34">
        <f t="shared" si="67"/>
        <v>12</v>
      </c>
      <c r="CO15" s="40">
        <f t="shared" si="25"/>
        <v>2.16</v>
      </c>
      <c r="CP15" s="41">
        <f t="shared" si="68"/>
        <v>2.16</v>
      </c>
      <c r="CQ15" s="16">
        <f t="shared" si="22"/>
        <v>46.290000000000006</v>
      </c>
      <c r="CR15" s="111"/>
      <c r="CS15" s="31">
        <f t="shared" si="6"/>
        <v>546.29</v>
      </c>
    </row>
    <row r="16" spans="1:97" x14ac:dyDescent="0.25">
      <c r="A16" s="96">
        <v>4</v>
      </c>
      <c r="B16" s="13" t="s">
        <v>36</v>
      </c>
      <c r="C16" s="13" t="s">
        <v>43</v>
      </c>
      <c r="D16" s="24">
        <v>0.16</v>
      </c>
      <c r="E16" s="7">
        <v>0.41</v>
      </c>
      <c r="F16" s="25">
        <v>0.43</v>
      </c>
      <c r="G16" s="26">
        <v>3.62</v>
      </c>
      <c r="H16" s="12">
        <v>3.4</v>
      </c>
      <c r="I16" s="27">
        <v>2.0499999999999998</v>
      </c>
      <c r="J16" s="20">
        <v>0.26105846660923626</v>
      </c>
      <c r="K16" s="14">
        <v>0.27795048503689274</v>
      </c>
      <c r="L16" s="21">
        <v>0.46099104835387095</v>
      </c>
      <c r="M16" s="17">
        <v>3</v>
      </c>
      <c r="N16" s="28">
        <v>0.94503164912543536</v>
      </c>
      <c r="O16" s="22">
        <v>2</v>
      </c>
      <c r="P16" s="9">
        <v>6.25</v>
      </c>
      <c r="Q16" s="10">
        <v>2.4390243902439024</v>
      </c>
      <c r="R16" s="29">
        <v>2.3255813953488373</v>
      </c>
      <c r="S16" s="4" t="s">
        <v>172</v>
      </c>
      <c r="T16" s="49">
        <f t="shared" si="26"/>
        <v>3.62</v>
      </c>
      <c r="U16" s="49">
        <f t="shared" si="27"/>
        <v>2.0499999999999998</v>
      </c>
      <c r="V16" s="84">
        <f t="shared" si="28"/>
        <v>2.0499999999999998</v>
      </c>
      <c r="W16" s="58">
        <f t="shared" si="29"/>
        <v>2.0499999999999998</v>
      </c>
      <c r="X16" s="59" t="str">
        <f t="shared" si="30"/>
        <v>v</v>
      </c>
      <c r="Y16" s="32">
        <f t="shared" si="31"/>
        <v>15</v>
      </c>
      <c r="Z16" s="40">
        <f t="shared" si="32"/>
        <v>15.749999999999996</v>
      </c>
      <c r="AA16" s="15">
        <f t="shared" si="33"/>
        <v>15.749999999999996</v>
      </c>
      <c r="AB16" s="16">
        <f t="shared" si="7"/>
        <v>35.25</v>
      </c>
      <c r="AC16" s="111"/>
      <c r="AD16" s="31">
        <f t="shared" si="0"/>
        <v>535.25</v>
      </c>
      <c r="AE16" s="4" t="s">
        <v>172</v>
      </c>
      <c r="AF16" s="49">
        <f t="shared" si="34"/>
        <v>3.62</v>
      </c>
      <c r="AG16" s="49">
        <f t="shared" si="35"/>
        <v>2.0499999999999998</v>
      </c>
      <c r="AH16" s="84">
        <f t="shared" si="23"/>
        <v>3.62</v>
      </c>
      <c r="AI16" s="58">
        <f t="shared" si="9"/>
        <v>3.62</v>
      </c>
      <c r="AJ16" s="59" t="str">
        <f t="shared" si="36"/>
        <v>v</v>
      </c>
      <c r="AK16" s="32">
        <f t="shared" si="37"/>
        <v>15</v>
      </c>
      <c r="AL16" s="40">
        <f t="shared" si="38"/>
        <v>-15</v>
      </c>
      <c r="AM16" s="15">
        <f t="shared" si="39"/>
        <v>-15</v>
      </c>
      <c r="AN16" s="16">
        <f t="shared" si="20"/>
        <v>-56.25</v>
      </c>
      <c r="AO16" s="111"/>
      <c r="AP16" s="31">
        <f t="shared" si="1"/>
        <v>443.75</v>
      </c>
      <c r="AQ16" s="4" t="s">
        <v>172</v>
      </c>
      <c r="AR16" s="49">
        <f t="shared" si="10"/>
        <v>1.75</v>
      </c>
      <c r="AS16" s="49">
        <f t="shared" si="11"/>
        <v>1.28</v>
      </c>
      <c r="AT16" s="84">
        <f t="shared" si="40"/>
        <v>1.28</v>
      </c>
      <c r="AU16" s="58">
        <f t="shared" si="41"/>
        <v>1.28</v>
      </c>
      <c r="AV16" s="59" t="str">
        <f t="shared" si="12"/>
        <v>v</v>
      </c>
      <c r="AW16" s="32">
        <f t="shared" si="42"/>
        <v>15</v>
      </c>
      <c r="AX16" s="40">
        <f t="shared" si="43"/>
        <v>4.2</v>
      </c>
      <c r="AY16" s="15">
        <f t="shared" si="44"/>
        <v>4.2</v>
      </c>
      <c r="AZ16" s="16">
        <f t="shared" si="13"/>
        <v>28.2</v>
      </c>
      <c r="BA16" s="111"/>
      <c r="BB16" s="31">
        <f t="shared" si="2"/>
        <v>528.20000000000005</v>
      </c>
      <c r="BC16" s="4" t="s">
        <v>172</v>
      </c>
      <c r="BD16" s="49">
        <f t="shared" si="14"/>
        <v>2.56</v>
      </c>
      <c r="BE16" s="49">
        <f t="shared" si="15"/>
        <v>1.45</v>
      </c>
      <c r="BF16" s="84">
        <f t="shared" si="45"/>
        <v>1.45</v>
      </c>
      <c r="BG16" s="58">
        <f t="shared" si="46"/>
        <v>1.45</v>
      </c>
      <c r="BH16" s="59" t="str">
        <f t="shared" si="47"/>
        <v>v</v>
      </c>
      <c r="BI16" s="32">
        <f t="shared" si="48"/>
        <v>15</v>
      </c>
      <c r="BJ16" s="34">
        <f t="shared" si="49"/>
        <v>4.4117647058823533</v>
      </c>
      <c r="BK16" s="34">
        <f t="shared" si="50"/>
        <v>10.588235294117647</v>
      </c>
      <c r="BL16" s="40">
        <f t="shared" si="51"/>
        <v>6.7499999999999991</v>
      </c>
      <c r="BM16" s="41">
        <f t="shared" si="52"/>
        <v>6.7499999999999991</v>
      </c>
      <c r="BN16" s="16">
        <f t="shared" si="16"/>
        <v>35.999999999999993</v>
      </c>
      <c r="BO16" s="111"/>
      <c r="BP16" s="31">
        <f t="shared" si="3"/>
        <v>536</v>
      </c>
      <c r="BQ16" s="4" t="s">
        <v>172</v>
      </c>
      <c r="BR16" s="49">
        <f t="shared" si="17"/>
        <v>2.56</v>
      </c>
      <c r="BS16" s="49">
        <f t="shared" si="18"/>
        <v>1.45</v>
      </c>
      <c r="BT16" s="42">
        <f t="shared" si="53"/>
        <v>2.0499999999999998</v>
      </c>
      <c r="BU16" s="56">
        <f t="shared" si="54"/>
        <v>1.45</v>
      </c>
      <c r="BV16" s="58">
        <f t="shared" si="55"/>
        <v>1.75</v>
      </c>
      <c r="BW16" s="59" t="str">
        <f t="shared" si="56"/>
        <v>v</v>
      </c>
      <c r="BX16" s="32">
        <f t="shared" si="57"/>
        <v>15</v>
      </c>
      <c r="BY16" s="34">
        <f t="shared" si="58"/>
        <v>7.5</v>
      </c>
      <c r="BZ16" s="34">
        <f t="shared" si="59"/>
        <v>7.5</v>
      </c>
      <c r="CA16" s="40">
        <f t="shared" si="24"/>
        <v>11.25</v>
      </c>
      <c r="CB16" s="41">
        <f t="shared" si="60"/>
        <v>11.25</v>
      </c>
      <c r="CC16" s="16">
        <f t="shared" si="21"/>
        <v>35.625</v>
      </c>
      <c r="CD16" s="111"/>
      <c r="CE16" s="31">
        <f t="shared" si="4"/>
        <v>535.625</v>
      </c>
      <c r="CF16" s="4" t="s">
        <v>172</v>
      </c>
      <c r="CG16" s="42">
        <f t="shared" si="61"/>
        <v>3.4</v>
      </c>
      <c r="CH16" s="56">
        <f t="shared" si="62"/>
        <v>1.45</v>
      </c>
      <c r="CI16" s="67">
        <f t="shared" si="5"/>
        <v>1.1599999999999999</v>
      </c>
      <c r="CJ16" s="58">
        <f t="shared" si="63"/>
        <v>1.48</v>
      </c>
      <c r="CK16" s="59" t="str">
        <f t="shared" si="64"/>
        <v>v</v>
      </c>
      <c r="CL16" s="32">
        <f t="shared" si="65"/>
        <v>15</v>
      </c>
      <c r="CM16" s="34">
        <f t="shared" si="66"/>
        <v>3</v>
      </c>
      <c r="CN16" s="34">
        <f t="shared" si="67"/>
        <v>12</v>
      </c>
      <c r="CO16" s="40">
        <f t="shared" si="25"/>
        <v>2.3999999999999986</v>
      </c>
      <c r="CP16" s="41">
        <f t="shared" si="68"/>
        <v>2.3999999999999986</v>
      </c>
      <c r="CQ16" s="16">
        <f t="shared" si="22"/>
        <v>48.690000000000005</v>
      </c>
      <c r="CR16" s="111"/>
      <c r="CS16" s="31">
        <f t="shared" si="6"/>
        <v>548.69000000000005</v>
      </c>
    </row>
    <row r="17" spans="1:97" x14ac:dyDescent="0.25">
      <c r="A17" s="96">
        <v>5</v>
      </c>
      <c r="B17" s="13" t="s">
        <v>36</v>
      </c>
      <c r="C17" s="13" t="s">
        <v>46</v>
      </c>
      <c r="D17" s="24">
        <v>0.16</v>
      </c>
      <c r="E17" s="7">
        <v>0.35</v>
      </c>
      <c r="F17" s="25">
        <v>0.49</v>
      </c>
      <c r="G17" s="26">
        <v>5.2</v>
      </c>
      <c r="H17" s="12">
        <v>4.1500000000000004</v>
      </c>
      <c r="I17" s="27">
        <v>1.61</v>
      </c>
      <c r="J17" s="20">
        <v>0.18238770524246933</v>
      </c>
      <c r="K17" s="14">
        <v>0.22853399211104591</v>
      </c>
      <c r="L17" s="21">
        <v>0.58907830264648486</v>
      </c>
      <c r="M17" s="17">
        <v>3</v>
      </c>
      <c r="N17" s="28">
        <v>0.9484160672608406</v>
      </c>
      <c r="O17" s="22">
        <v>2</v>
      </c>
      <c r="P17" s="9">
        <v>6.25</v>
      </c>
      <c r="Q17" s="10">
        <v>2.8571428571428572</v>
      </c>
      <c r="R17" s="29">
        <v>2.0408163265306123</v>
      </c>
      <c r="S17" s="4" t="s">
        <v>172</v>
      </c>
      <c r="T17" s="49">
        <f t="shared" si="26"/>
        <v>5.2</v>
      </c>
      <c r="U17" s="49">
        <f t="shared" si="27"/>
        <v>1.61</v>
      </c>
      <c r="V17" s="84">
        <f t="shared" si="28"/>
        <v>1.61</v>
      </c>
      <c r="W17" s="58">
        <f t="shared" si="29"/>
        <v>1.61</v>
      </c>
      <c r="X17" s="59" t="str">
        <f t="shared" si="30"/>
        <v>v</v>
      </c>
      <c r="Y17" s="32">
        <f t="shared" si="31"/>
        <v>15</v>
      </c>
      <c r="Z17" s="40">
        <f t="shared" si="32"/>
        <v>9.1500000000000021</v>
      </c>
      <c r="AA17" s="15">
        <f t="shared" si="33"/>
        <v>9.1500000000000021</v>
      </c>
      <c r="AB17" s="16">
        <f t="shared" si="7"/>
        <v>44.400000000000006</v>
      </c>
      <c r="AC17" s="111"/>
      <c r="AD17" s="31">
        <f t="shared" si="0"/>
        <v>544.4</v>
      </c>
      <c r="AE17" s="4" t="s">
        <v>172</v>
      </c>
      <c r="AF17" s="49">
        <f t="shared" si="34"/>
        <v>5.2</v>
      </c>
      <c r="AG17" s="49">
        <f t="shared" si="35"/>
        <v>1.61</v>
      </c>
      <c r="AH17" s="84">
        <f t="shared" si="23"/>
        <v>5.2</v>
      </c>
      <c r="AI17" s="58">
        <f t="shared" si="9"/>
        <v>5.2</v>
      </c>
      <c r="AJ17" s="59" t="str">
        <f t="shared" si="36"/>
        <v>v</v>
      </c>
      <c r="AK17" s="32">
        <f t="shared" si="37"/>
        <v>15</v>
      </c>
      <c r="AL17" s="40">
        <f t="shared" si="38"/>
        <v>-15</v>
      </c>
      <c r="AM17" s="15">
        <f t="shared" si="39"/>
        <v>-15</v>
      </c>
      <c r="AN17" s="16">
        <f t="shared" si="20"/>
        <v>-71.25</v>
      </c>
      <c r="AO17" s="111"/>
      <c r="AP17" s="31">
        <f t="shared" si="1"/>
        <v>428.75</v>
      </c>
      <c r="AQ17" s="4" t="s">
        <v>172</v>
      </c>
      <c r="AR17" s="49">
        <f t="shared" si="10"/>
        <v>2.31</v>
      </c>
      <c r="AS17" s="49">
        <f t="shared" si="11"/>
        <v>1.1599999999999999</v>
      </c>
      <c r="AT17" s="84">
        <f t="shared" si="40"/>
        <v>1.1599999999999999</v>
      </c>
      <c r="AU17" s="58">
        <f t="shared" si="41"/>
        <v>1.1599999999999999</v>
      </c>
      <c r="AV17" s="59" t="str">
        <f t="shared" si="12"/>
        <v>v</v>
      </c>
      <c r="AW17" s="32">
        <f t="shared" si="42"/>
        <v>15</v>
      </c>
      <c r="AX17" s="40">
        <f t="shared" si="43"/>
        <v>2.3999999999999986</v>
      </c>
      <c r="AY17" s="15">
        <f t="shared" si="44"/>
        <v>2.3999999999999986</v>
      </c>
      <c r="AZ17" s="16">
        <f t="shared" si="13"/>
        <v>30.599999999999998</v>
      </c>
      <c r="BA17" s="111"/>
      <c r="BB17" s="31">
        <f t="shared" si="2"/>
        <v>530.6</v>
      </c>
      <c r="BC17" s="4" t="s">
        <v>172</v>
      </c>
      <c r="BD17" s="49">
        <f t="shared" si="14"/>
        <v>3.95</v>
      </c>
      <c r="BE17" s="49">
        <f t="shared" si="15"/>
        <v>1.22</v>
      </c>
      <c r="BF17" s="84">
        <f t="shared" si="45"/>
        <v>1.22</v>
      </c>
      <c r="BG17" s="58">
        <f t="shared" si="46"/>
        <v>1.22</v>
      </c>
      <c r="BH17" s="59" t="str">
        <f t="shared" si="47"/>
        <v>v</v>
      </c>
      <c r="BI17" s="32">
        <f t="shared" si="48"/>
        <v>15</v>
      </c>
      <c r="BJ17" s="34">
        <f t="shared" si="49"/>
        <v>3.6144578313253009</v>
      </c>
      <c r="BK17" s="34">
        <f t="shared" si="50"/>
        <v>11.3855421686747</v>
      </c>
      <c r="BL17" s="40">
        <f t="shared" si="51"/>
        <v>3.3</v>
      </c>
      <c r="BM17" s="41">
        <f t="shared" si="52"/>
        <v>3.3</v>
      </c>
      <c r="BN17" s="16">
        <f t="shared" si="16"/>
        <v>39.29999999999999</v>
      </c>
      <c r="BO17" s="111"/>
      <c r="BP17" s="31">
        <f t="shared" si="3"/>
        <v>539.29999999999995</v>
      </c>
      <c r="BQ17" s="4" t="s">
        <v>172</v>
      </c>
      <c r="BR17" s="49">
        <f t="shared" si="17"/>
        <v>3.95</v>
      </c>
      <c r="BS17" s="49">
        <f t="shared" si="18"/>
        <v>1.22</v>
      </c>
      <c r="BT17" s="42">
        <f t="shared" si="53"/>
        <v>1.61</v>
      </c>
      <c r="BU17" s="56">
        <f t="shared" si="54"/>
        <v>1.22</v>
      </c>
      <c r="BV17" s="58">
        <f t="shared" si="55"/>
        <v>1.415</v>
      </c>
      <c r="BW17" s="59" t="str">
        <f t="shared" si="56"/>
        <v>v</v>
      </c>
      <c r="BX17" s="32">
        <f t="shared" si="57"/>
        <v>15</v>
      </c>
      <c r="BY17" s="34">
        <f t="shared" si="58"/>
        <v>7.5</v>
      </c>
      <c r="BZ17" s="34">
        <f t="shared" si="59"/>
        <v>7.5</v>
      </c>
      <c r="CA17" s="40">
        <f t="shared" si="24"/>
        <v>6.2250000000000014</v>
      </c>
      <c r="CB17" s="41">
        <f t="shared" si="60"/>
        <v>6.2250000000000014</v>
      </c>
      <c r="CC17" s="16">
        <f t="shared" si="21"/>
        <v>41.85</v>
      </c>
      <c r="CD17" s="111"/>
      <c r="CE17" s="31">
        <f t="shared" si="4"/>
        <v>541.85</v>
      </c>
      <c r="CF17" s="4" t="s">
        <v>172</v>
      </c>
      <c r="CG17" s="42">
        <f t="shared" si="61"/>
        <v>4.1500000000000004</v>
      </c>
      <c r="CH17" s="56">
        <f t="shared" si="62"/>
        <v>1.22</v>
      </c>
      <c r="CI17" s="67" t="str">
        <f t="shared" si="5"/>
        <v/>
      </c>
      <c r="CJ17" s="58">
        <f t="shared" si="63"/>
        <v>1.6300000000000001</v>
      </c>
      <c r="CK17" s="59" t="str">
        <f t="shared" si="64"/>
        <v>v</v>
      </c>
      <c r="CL17" s="32">
        <f t="shared" si="65"/>
        <v>15</v>
      </c>
      <c r="CM17" s="34">
        <f t="shared" si="66"/>
        <v>3</v>
      </c>
      <c r="CN17" s="34">
        <f t="shared" si="67"/>
        <v>12</v>
      </c>
      <c r="CO17" s="40">
        <f t="shared" si="25"/>
        <v>-0.35999999999999943</v>
      </c>
      <c r="CP17" s="41">
        <f t="shared" si="68"/>
        <v>-0.35999999999999943</v>
      </c>
      <c r="CQ17" s="16">
        <f t="shared" si="22"/>
        <v>48.330000000000005</v>
      </c>
      <c r="CR17" s="111"/>
      <c r="CS17" s="31">
        <f t="shared" si="6"/>
        <v>548.33000000000004</v>
      </c>
    </row>
    <row r="18" spans="1:97" x14ac:dyDescent="0.25">
      <c r="A18" s="96">
        <v>6</v>
      </c>
      <c r="B18" s="13" t="s">
        <v>29</v>
      </c>
      <c r="C18" s="13" t="s">
        <v>44</v>
      </c>
      <c r="D18" s="24">
        <v>0.05</v>
      </c>
      <c r="E18" s="7">
        <v>0.05</v>
      </c>
      <c r="F18" s="25">
        <v>0.91</v>
      </c>
      <c r="G18" s="26">
        <v>3.1</v>
      </c>
      <c r="H18" s="12">
        <v>3.75</v>
      </c>
      <c r="I18" s="27">
        <v>2.15</v>
      </c>
      <c r="J18" s="20">
        <v>0.3059482022578503</v>
      </c>
      <c r="K18" s="14">
        <v>0.25291718053315626</v>
      </c>
      <c r="L18" s="21">
        <v>0.4411346172089935</v>
      </c>
      <c r="M18" s="17">
        <v>3</v>
      </c>
      <c r="N18" s="28">
        <v>0.94843942699933592</v>
      </c>
      <c r="O18" s="22">
        <v>2</v>
      </c>
      <c r="P18" s="9">
        <v>20</v>
      </c>
      <c r="Q18" s="10">
        <v>20</v>
      </c>
      <c r="R18" s="29">
        <v>1.0989010989010988</v>
      </c>
      <c r="S18" s="4" t="s">
        <v>172</v>
      </c>
      <c r="T18" s="49">
        <f t="shared" si="26"/>
        <v>3.1</v>
      </c>
      <c r="U18" s="49">
        <f t="shared" si="27"/>
        <v>2.15</v>
      </c>
      <c r="V18" s="84">
        <f t="shared" si="28"/>
        <v>2.15</v>
      </c>
      <c r="W18" s="58">
        <f t="shared" si="29"/>
        <v>2.15</v>
      </c>
      <c r="X18" s="59" t="str">
        <f t="shared" si="30"/>
        <v>v</v>
      </c>
      <c r="Y18" s="32">
        <f t="shared" si="31"/>
        <v>15</v>
      </c>
      <c r="Z18" s="40">
        <f t="shared" si="32"/>
        <v>17.25</v>
      </c>
      <c r="AA18" s="15">
        <f t="shared" si="33"/>
        <v>17.25</v>
      </c>
      <c r="AB18" s="16">
        <f t="shared" si="7"/>
        <v>61.650000000000006</v>
      </c>
      <c r="AC18" s="111"/>
      <c r="AD18" s="31">
        <f t="shared" si="0"/>
        <v>561.65</v>
      </c>
      <c r="AE18" s="4" t="s">
        <v>172</v>
      </c>
      <c r="AF18" s="49">
        <f t="shared" si="34"/>
        <v>3.1</v>
      </c>
      <c r="AG18" s="49">
        <f t="shared" si="35"/>
        <v>2.15</v>
      </c>
      <c r="AH18" s="84">
        <f t="shared" si="23"/>
        <v>3.1</v>
      </c>
      <c r="AI18" s="58">
        <f t="shared" si="9"/>
        <v>3.1</v>
      </c>
      <c r="AJ18" s="59" t="str">
        <f t="shared" si="36"/>
        <v>v</v>
      </c>
      <c r="AK18" s="32">
        <f t="shared" si="37"/>
        <v>15</v>
      </c>
      <c r="AL18" s="40">
        <f t="shared" si="38"/>
        <v>-15</v>
      </c>
      <c r="AM18" s="15">
        <f t="shared" si="39"/>
        <v>-15</v>
      </c>
      <c r="AN18" s="16">
        <f t="shared" si="20"/>
        <v>-86.25</v>
      </c>
      <c r="AO18" s="111"/>
      <c r="AP18" s="31">
        <f t="shared" si="1"/>
        <v>413.75</v>
      </c>
      <c r="AQ18" s="4" t="s">
        <v>172</v>
      </c>
      <c r="AR18" s="49">
        <f t="shared" si="10"/>
        <v>1.7</v>
      </c>
      <c r="AS18" s="49">
        <f t="shared" si="11"/>
        <v>1.37</v>
      </c>
      <c r="AT18" s="84">
        <f t="shared" si="40"/>
        <v>1.37</v>
      </c>
      <c r="AU18" s="58">
        <f t="shared" si="41"/>
        <v>1.37</v>
      </c>
      <c r="AV18" s="59" t="str">
        <f t="shared" si="12"/>
        <v>v</v>
      </c>
      <c r="AW18" s="32">
        <f t="shared" si="42"/>
        <v>15</v>
      </c>
      <c r="AX18" s="40">
        <f t="shared" si="43"/>
        <v>5.5500000000000016</v>
      </c>
      <c r="AY18" s="15">
        <f t="shared" si="44"/>
        <v>5.5500000000000016</v>
      </c>
      <c r="AZ18" s="16">
        <f t="shared" si="13"/>
        <v>36.15</v>
      </c>
      <c r="BA18" s="111"/>
      <c r="BB18" s="31">
        <f t="shared" si="2"/>
        <v>536.15</v>
      </c>
      <c r="BC18" s="4" t="s">
        <v>172</v>
      </c>
      <c r="BD18" s="49">
        <f t="shared" si="14"/>
        <v>2.27</v>
      </c>
      <c r="BE18" s="49">
        <f t="shared" si="15"/>
        <v>1.58</v>
      </c>
      <c r="BF18" s="84">
        <f t="shared" si="45"/>
        <v>1.58</v>
      </c>
      <c r="BG18" s="58">
        <f t="shared" si="46"/>
        <v>1.58</v>
      </c>
      <c r="BH18" s="59" t="str">
        <f t="shared" si="47"/>
        <v>v</v>
      </c>
      <c r="BI18" s="32">
        <f t="shared" si="48"/>
        <v>15</v>
      </c>
      <c r="BJ18" s="34">
        <f t="shared" si="49"/>
        <v>4</v>
      </c>
      <c r="BK18" s="34">
        <f t="shared" si="50"/>
        <v>11</v>
      </c>
      <c r="BL18" s="40">
        <f t="shared" si="51"/>
        <v>8.7000000000000011</v>
      </c>
      <c r="BM18" s="41">
        <f t="shared" si="52"/>
        <v>8.7000000000000011</v>
      </c>
      <c r="BN18" s="16">
        <f t="shared" si="16"/>
        <v>47.999999999999993</v>
      </c>
      <c r="BO18" s="111"/>
      <c r="BP18" s="31">
        <f t="shared" si="3"/>
        <v>548</v>
      </c>
      <c r="BQ18" s="4" t="s">
        <v>172</v>
      </c>
      <c r="BR18" s="49">
        <f t="shared" si="17"/>
        <v>2.27</v>
      </c>
      <c r="BS18" s="49">
        <f t="shared" si="18"/>
        <v>1.58</v>
      </c>
      <c r="BT18" s="42">
        <f t="shared" si="53"/>
        <v>2.15</v>
      </c>
      <c r="BU18" s="56">
        <f t="shared" si="54"/>
        <v>1.58</v>
      </c>
      <c r="BV18" s="58">
        <f t="shared" si="55"/>
        <v>1.865</v>
      </c>
      <c r="BW18" s="59" t="str">
        <f t="shared" si="56"/>
        <v>v</v>
      </c>
      <c r="BX18" s="32">
        <f t="shared" si="57"/>
        <v>15</v>
      </c>
      <c r="BY18" s="34">
        <f t="shared" si="58"/>
        <v>7.5</v>
      </c>
      <c r="BZ18" s="34">
        <f t="shared" si="59"/>
        <v>7.5</v>
      </c>
      <c r="CA18" s="40">
        <f t="shared" si="24"/>
        <v>12.975000000000001</v>
      </c>
      <c r="CB18" s="41">
        <f t="shared" si="60"/>
        <v>12.975000000000001</v>
      </c>
      <c r="CC18" s="16">
        <f t="shared" si="21"/>
        <v>54.825000000000003</v>
      </c>
      <c r="CD18" s="111"/>
      <c r="CE18" s="31">
        <f t="shared" si="4"/>
        <v>554.82500000000005</v>
      </c>
      <c r="CF18" s="4" t="s">
        <v>172</v>
      </c>
      <c r="CG18" s="42">
        <f t="shared" si="61"/>
        <v>3.75</v>
      </c>
      <c r="CH18" s="56">
        <f t="shared" si="62"/>
        <v>1.58</v>
      </c>
      <c r="CI18" s="67">
        <f t="shared" si="5"/>
        <v>1.2640000000000002</v>
      </c>
      <c r="CJ18" s="58">
        <f t="shared" si="63"/>
        <v>1.55</v>
      </c>
      <c r="CK18" s="59" t="str">
        <f t="shared" si="64"/>
        <v>v</v>
      </c>
      <c r="CL18" s="32">
        <f t="shared" si="65"/>
        <v>15</v>
      </c>
      <c r="CM18" s="34">
        <f t="shared" si="66"/>
        <v>3</v>
      </c>
      <c r="CN18" s="34">
        <f t="shared" si="67"/>
        <v>12</v>
      </c>
      <c r="CO18" s="40">
        <f t="shared" si="25"/>
        <v>3.9600000000000009</v>
      </c>
      <c r="CP18" s="41">
        <f t="shared" si="68"/>
        <v>3.9600000000000009</v>
      </c>
      <c r="CQ18" s="16">
        <f t="shared" si="22"/>
        <v>52.290000000000006</v>
      </c>
      <c r="CR18" s="111"/>
      <c r="CS18" s="31">
        <f t="shared" si="6"/>
        <v>552.29</v>
      </c>
    </row>
    <row r="19" spans="1:97" x14ac:dyDescent="0.25">
      <c r="A19" s="96">
        <v>7</v>
      </c>
      <c r="B19" s="13" t="s">
        <v>73</v>
      </c>
      <c r="C19" s="13" t="s">
        <v>66</v>
      </c>
      <c r="D19" s="24">
        <v>0.66</v>
      </c>
      <c r="E19" s="7">
        <v>0.28999999999999998</v>
      </c>
      <c r="F19" s="25">
        <v>0.05</v>
      </c>
      <c r="G19" s="26">
        <v>1.2</v>
      </c>
      <c r="H19" s="12">
        <v>7.1</v>
      </c>
      <c r="I19" s="27">
        <v>13</v>
      </c>
      <c r="J19" s="20">
        <v>0.79281910324686478</v>
      </c>
      <c r="K19" s="14">
        <v>0.13399759491496305</v>
      </c>
      <c r="L19" s="21">
        <v>7.3183301838172135E-2</v>
      </c>
      <c r="M19" s="17">
        <v>3</v>
      </c>
      <c r="N19" s="28">
        <v>0.95138292389623769</v>
      </c>
      <c r="O19" s="22">
        <v>1</v>
      </c>
      <c r="P19" s="9">
        <v>1.5151515151515151</v>
      </c>
      <c r="Q19" s="10">
        <v>3.4482758620689657</v>
      </c>
      <c r="R19" s="29">
        <v>20</v>
      </c>
      <c r="S19" s="4" t="s">
        <v>172</v>
      </c>
      <c r="T19" s="49">
        <f t="shared" si="26"/>
        <v>1.2</v>
      </c>
      <c r="U19" s="49">
        <f t="shared" si="27"/>
        <v>13</v>
      </c>
      <c r="V19" s="84">
        <f t="shared" si="28"/>
        <v>1.2</v>
      </c>
      <c r="W19" s="58">
        <f t="shared" si="29"/>
        <v>1.2</v>
      </c>
      <c r="X19" s="59" t="str">
        <f t="shared" si="30"/>
        <v>v</v>
      </c>
      <c r="Y19" s="32">
        <f t="shared" si="31"/>
        <v>15</v>
      </c>
      <c r="Z19" s="40">
        <f t="shared" si="32"/>
        <v>2.9999999999999991</v>
      </c>
      <c r="AA19" s="15">
        <f t="shared" si="33"/>
        <v>2.9999999999999991</v>
      </c>
      <c r="AB19" s="16">
        <f t="shared" si="7"/>
        <v>64.650000000000006</v>
      </c>
      <c r="AC19" s="111"/>
      <c r="AD19" s="31">
        <f t="shared" si="0"/>
        <v>564.65</v>
      </c>
      <c r="AE19" s="4" t="s">
        <v>172</v>
      </c>
      <c r="AF19" s="49">
        <f t="shared" si="34"/>
        <v>1.2</v>
      </c>
      <c r="AG19" s="49">
        <f t="shared" si="35"/>
        <v>13</v>
      </c>
      <c r="AH19" s="84">
        <f t="shared" si="23"/>
        <v>13</v>
      </c>
      <c r="AI19" s="58">
        <f t="shared" si="9"/>
        <v>13</v>
      </c>
      <c r="AJ19" s="59" t="str">
        <f t="shared" si="36"/>
        <v>v</v>
      </c>
      <c r="AK19" s="32">
        <f t="shared" si="37"/>
        <v>15</v>
      </c>
      <c r="AL19" s="40">
        <f t="shared" si="38"/>
        <v>-15</v>
      </c>
      <c r="AM19" s="15">
        <f t="shared" si="39"/>
        <v>-15</v>
      </c>
      <c r="AN19" s="16">
        <f t="shared" si="20"/>
        <v>-101.25</v>
      </c>
      <c r="AO19" s="111"/>
      <c r="AP19" s="31">
        <f t="shared" si="1"/>
        <v>398.75</v>
      </c>
      <c r="AQ19" s="4" t="s">
        <v>172</v>
      </c>
      <c r="AR19" s="49">
        <f t="shared" si="10"/>
        <v>1.03</v>
      </c>
      <c r="AS19" s="49">
        <f t="shared" si="11"/>
        <v>4.59</v>
      </c>
      <c r="AT19" s="84">
        <f t="shared" si="40"/>
        <v>1.03</v>
      </c>
      <c r="AU19" s="58">
        <f t="shared" si="41"/>
        <v>1.03</v>
      </c>
      <c r="AV19" s="59" t="str">
        <f t="shared" si="12"/>
        <v>v</v>
      </c>
      <c r="AW19" s="32">
        <f t="shared" si="42"/>
        <v>15</v>
      </c>
      <c r="AX19" s="40">
        <f t="shared" si="43"/>
        <v>0.4500000000000004</v>
      </c>
      <c r="AY19" s="15">
        <f t="shared" si="44"/>
        <v>0.4500000000000004</v>
      </c>
      <c r="AZ19" s="16">
        <f t="shared" si="13"/>
        <v>36.6</v>
      </c>
      <c r="BA19" s="111"/>
      <c r="BB19" s="31">
        <f t="shared" si="2"/>
        <v>536.6</v>
      </c>
      <c r="BC19" s="4" t="s">
        <v>172</v>
      </c>
      <c r="BD19" s="49">
        <f t="shared" si="14"/>
        <v>1.03</v>
      </c>
      <c r="BE19" s="49">
        <f t="shared" si="15"/>
        <v>11.17</v>
      </c>
      <c r="BF19" s="84">
        <f t="shared" si="45"/>
        <v>1.03</v>
      </c>
      <c r="BG19" s="58">
        <f t="shared" si="46"/>
        <v>1.03</v>
      </c>
      <c r="BH19" s="59" t="str">
        <f t="shared" si="47"/>
        <v>v</v>
      </c>
      <c r="BI19" s="32">
        <f t="shared" si="48"/>
        <v>15</v>
      </c>
      <c r="BJ19" s="34">
        <f t="shared" si="49"/>
        <v>2.1126760563380285</v>
      </c>
      <c r="BK19" s="34">
        <f t="shared" si="50"/>
        <v>12.887323943661972</v>
      </c>
      <c r="BL19" s="40">
        <f t="shared" si="51"/>
        <v>0.4500000000000004</v>
      </c>
      <c r="BM19" s="41">
        <f t="shared" si="52"/>
        <v>0.4500000000000004</v>
      </c>
      <c r="BN19" s="16">
        <f t="shared" si="16"/>
        <v>48.449999999999996</v>
      </c>
      <c r="BO19" s="111"/>
      <c r="BP19" s="31">
        <f t="shared" si="3"/>
        <v>548.45000000000005</v>
      </c>
      <c r="BQ19" s="4" t="s">
        <v>172</v>
      </c>
      <c r="BR19" s="49">
        <f t="shared" si="17"/>
        <v>1.03</v>
      </c>
      <c r="BS19" s="49">
        <f t="shared" si="18"/>
        <v>11.17</v>
      </c>
      <c r="BT19" s="42">
        <f t="shared" si="53"/>
        <v>1.2</v>
      </c>
      <c r="BU19" s="56">
        <f t="shared" si="54"/>
        <v>1.03</v>
      </c>
      <c r="BV19" s="58">
        <f t="shared" si="55"/>
        <v>1.115</v>
      </c>
      <c r="BW19" s="59" t="str">
        <f t="shared" si="56"/>
        <v>v</v>
      </c>
      <c r="BX19" s="32">
        <f t="shared" si="57"/>
        <v>15</v>
      </c>
      <c r="BY19" s="34">
        <f t="shared" si="58"/>
        <v>7.5</v>
      </c>
      <c r="BZ19" s="34">
        <f t="shared" si="59"/>
        <v>7.5</v>
      </c>
      <c r="CA19" s="40">
        <f t="shared" si="24"/>
        <v>1.7250000000000014</v>
      </c>
      <c r="CB19" s="41">
        <f t="shared" si="60"/>
        <v>1.7250000000000014</v>
      </c>
      <c r="CC19" s="16">
        <f t="shared" si="21"/>
        <v>56.550000000000004</v>
      </c>
      <c r="CD19" s="111"/>
      <c r="CE19" s="31">
        <f t="shared" si="4"/>
        <v>556.54999999999995</v>
      </c>
      <c r="CF19" s="4" t="s">
        <v>172</v>
      </c>
      <c r="CG19" s="42">
        <f t="shared" si="61"/>
        <v>7.1</v>
      </c>
      <c r="CH19" s="56">
        <f t="shared" si="62"/>
        <v>1.03</v>
      </c>
      <c r="CI19" s="67" t="str">
        <f t="shared" si="5"/>
        <v/>
      </c>
      <c r="CJ19" s="58">
        <f t="shared" si="63"/>
        <v>2.2199999999999998</v>
      </c>
      <c r="CK19" s="59" t="str">
        <f t="shared" si="64"/>
        <v>v</v>
      </c>
      <c r="CL19" s="32">
        <f t="shared" si="65"/>
        <v>15</v>
      </c>
      <c r="CM19" s="34">
        <f t="shared" si="66"/>
        <v>3</v>
      </c>
      <c r="CN19" s="34">
        <f t="shared" si="67"/>
        <v>12</v>
      </c>
      <c r="CO19" s="40">
        <f t="shared" si="25"/>
        <v>-2.6400000000000006</v>
      </c>
      <c r="CP19" s="41">
        <f t="shared" si="68"/>
        <v>-2.6400000000000006</v>
      </c>
      <c r="CQ19" s="16">
        <f t="shared" si="22"/>
        <v>49.650000000000006</v>
      </c>
      <c r="CR19" s="111"/>
      <c r="CS19" s="31">
        <f t="shared" si="6"/>
        <v>549.65</v>
      </c>
    </row>
    <row r="20" spans="1:97" x14ac:dyDescent="0.25">
      <c r="A20" s="96">
        <v>8</v>
      </c>
      <c r="B20" s="13" t="s">
        <v>73</v>
      </c>
      <c r="C20" s="13" t="s">
        <v>67</v>
      </c>
      <c r="D20" s="24">
        <v>0.43</v>
      </c>
      <c r="E20" s="7">
        <v>0.27</v>
      </c>
      <c r="F20" s="25">
        <v>0.31</v>
      </c>
      <c r="G20" s="26">
        <v>2.1</v>
      </c>
      <c r="H20" s="12">
        <v>3.45</v>
      </c>
      <c r="I20" s="27">
        <v>3.55</v>
      </c>
      <c r="J20" s="20">
        <v>0.45449485109935978</v>
      </c>
      <c r="K20" s="14">
        <v>0.27664903979961031</v>
      </c>
      <c r="L20" s="21">
        <v>0.26885610910102975</v>
      </c>
      <c r="M20" s="17">
        <v>3</v>
      </c>
      <c r="N20" s="28">
        <v>0.95443918730865562</v>
      </c>
      <c r="O20" s="22">
        <v>1</v>
      </c>
      <c r="P20" s="9">
        <v>2.3255813953488373</v>
      </c>
      <c r="Q20" s="10">
        <v>3.7037037037037033</v>
      </c>
      <c r="R20" s="29">
        <v>3.2258064516129035</v>
      </c>
      <c r="S20" s="4" t="s">
        <v>172</v>
      </c>
      <c r="T20" s="49">
        <f t="shared" si="26"/>
        <v>2.1</v>
      </c>
      <c r="U20" s="49">
        <f t="shared" si="27"/>
        <v>3.55</v>
      </c>
      <c r="V20" s="84">
        <f t="shared" si="28"/>
        <v>2.1</v>
      </c>
      <c r="W20" s="58">
        <f t="shared" si="29"/>
        <v>2.1</v>
      </c>
      <c r="X20" s="59" t="str">
        <f t="shared" si="30"/>
        <v>v</v>
      </c>
      <c r="Y20" s="32">
        <f t="shared" si="31"/>
        <v>15</v>
      </c>
      <c r="Z20" s="40">
        <f t="shared" si="32"/>
        <v>16.5</v>
      </c>
      <c r="AA20" s="15">
        <f t="shared" si="33"/>
        <v>16.5</v>
      </c>
      <c r="AB20" s="16">
        <f t="shared" si="7"/>
        <v>81.150000000000006</v>
      </c>
      <c r="AC20" s="111"/>
      <c r="AD20" s="31">
        <f t="shared" si="0"/>
        <v>581.15</v>
      </c>
      <c r="AE20" s="4" t="s">
        <v>172</v>
      </c>
      <c r="AF20" s="49">
        <f t="shared" si="34"/>
        <v>2.1</v>
      </c>
      <c r="AG20" s="49">
        <f t="shared" si="35"/>
        <v>3.55</v>
      </c>
      <c r="AH20" s="84">
        <f t="shared" si="23"/>
        <v>3.55</v>
      </c>
      <c r="AI20" s="58">
        <f t="shared" si="9"/>
        <v>3.55</v>
      </c>
      <c r="AJ20" s="59" t="str">
        <f t="shared" si="36"/>
        <v>v</v>
      </c>
      <c r="AK20" s="32">
        <f t="shared" si="37"/>
        <v>15</v>
      </c>
      <c r="AL20" s="40">
        <f t="shared" si="38"/>
        <v>-15</v>
      </c>
      <c r="AM20" s="15">
        <f t="shared" si="39"/>
        <v>-15</v>
      </c>
      <c r="AN20" s="16">
        <f t="shared" si="20"/>
        <v>-116.25</v>
      </c>
      <c r="AO20" s="111"/>
      <c r="AP20" s="31">
        <f t="shared" si="1"/>
        <v>383.75</v>
      </c>
      <c r="AQ20" s="4" t="s">
        <v>172</v>
      </c>
      <c r="AR20" s="49">
        <f t="shared" si="10"/>
        <v>1.31</v>
      </c>
      <c r="AS20" s="49">
        <f t="shared" si="11"/>
        <v>1.75</v>
      </c>
      <c r="AT20" s="84">
        <f t="shared" si="40"/>
        <v>1.31</v>
      </c>
      <c r="AU20" s="58">
        <f t="shared" si="41"/>
        <v>1.31</v>
      </c>
      <c r="AV20" s="59" t="str">
        <f t="shared" si="12"/>
        <v>v</v>
      </c>
      <c r="AW20" s="32">
        <f t="shared" si="42"/>
        <v>15</v>
      </c>
      <c r="AX20" s="40">
        <f t="shared" si="43"/>
        <v>4.6500000000000004</v>
      </c>
      <c r="AY20" s="15">
        <f t="shared" si="44"/>
        <v>4.6500000000000004</v>
      </c>
      <c r="AZ20" s="16">
        <f t="shared" si="13"/>
        <v>41.25</v>
      </c>
      <c r="BA20" s="111"/>
      <c r="BB20" s="31">
        <f t="shared" si="2"/>
        <v>541.25</v>
      </c>
      <c r="BC20" s="4" t="s">
        <v>172</v>
      </c>
      <c r="BD20" s="49">
        <f t="shared" si="14"/>
        <v>1.49</v>
      </c>
      <c r="BE20" s="49">
        <f t="shared" si="15"/>
        <v>2.52</v>
      </c>
      <c r="BF20" s="84">
        <f t="shared" si="45"/>
        <v>1.49</v>
      </c>
      <c r="BG20" s="58">
        <f t="shared" si="46"/>
        <v>1.49</v>
      </c>
      <c r="BH20" s="59" t="str">
        <f t="shared" si="47"/>
        <v>v</v>
      </c>
      <c r="BI20" s="32">
        <f t="shared" si="48"/>
        <v>15</v>
      </c>
      <c r="BJ20" s="34">
        <f t="shared" si="49"/>
        <v>4.3478260869565215</v>
      </c>
      <c r="BK20" s="34">
        <f t="shared" si="50"/>
        <v>10.652173913043478</v>
      </c>
      <c r="BL20" s="40">
        <f t="shared" si="51"/>
        <v>7.35</v>
      </c>
      <c r="BM20" s="41">
        <f t="shared" si="52"/>
        <v>7.35</v>
      </c>
      <c r="BN20" s="16">
        <f t="shared" si="16"/>
        <v>55.8</v>
      </c>
      <c r="BO20" s="111"/>
      <c r="BP20" s="31">
        <f t="shared" si="3"/>
        <v>555.79999999999995</v>
      </c>
      <c r="BQ20" s="4" t="s">
        <v>172</v>
      </c>
      <c r="BR20" s="49">
        <f t="shared" si="17"/>
        <v>1.49</v>
      </c>
      <c r="BS20" s="49">
        <f t="shared" si="18"/>
        <v>2.52</v>
      </c>
      <c r="BT20" s="42">
        <f t="shared" si="53"/>
        <v>2.1</v>
      </c>
      <c r="BU20" s="56">
        <f t="shared" si="54"/>
        <v>1.49</v>
      </c>
      <c r="BV20" s="58">
        <f t="shared" si="55"/>
        <v>1.7949999999999999</v>
      </c>
      <c r="BW20" s="59" t="str">
        <f t="shared" si="56"/>
        <v>v</v>
      </c>
      <c r="BX20" s="32">
        <f t="shared" si="57"/>
        <v>15</v>
      </c>
      <c r="BY20" s="34">
        <f t="shared" si="58"/>
        <v>7.5</v>
      </c>
      <c r="BZ20" s="34">
        <f t="shared" si="59"/>
        <v>7.5</v>
      </c>
      <c r="CA20" s="40">
        <f t="shared" si="24"/>
        <v>11.925000000000001</v>
      </c>
      <c r="CB20" s="41">
        <f t="shared" si="60"/>
        <v>11.925000000000001</v>
      </c>
      <c r="CC20" s="16">
        <f t="shared" si="21"/>
        <v>68.475000000000009</v>
      </c>
      <c r="CD20" s="111"/>
      <c r="CE20" s="31">
        <f t="shared" si="4"/>
        <v>568.47500000000002</v>
      </c>
      <c r="CF20" s="4" t="s">
        <v>172</v>
      </c>
      <c r="CG20" s="42">
        <f t="shared" si="61"/>
        <v>3.45</v>
      </c>
      <c r="CH20" s="56">
        <f t="shared" si="62"/>
        <v>1.49</v>
      </c>
      <c r="CI20" s="67">
        <f t="shared" si="5"/>
        <v>1.1919999999999999</v>
      </c>
      <c r="CJ20" s="58">
        <f t="shared" si="63"/>
        <v>1.4900000000000002</v>
      </c>
      <c r="CK20" s="59" t="str">
        <f t="shared" si="64"/>
        <v>v</v>
      </c>
      <c r="CL20" s="32">
        <f t="shared" si="65"/>
        <v>15</v>
      </c>
      <c r="CM20" s="34">
        <f t="shared" si="66"/>
        <v>3</v>
      </c>
      <c r="CN20" s="34">
        <f t="shared" si="67"/>
        <v>12</v>
      </c>
      <c r="CO20" s="40">
        <f t="shared" si="25"/>
        <v>2.879999999999999</v>
      </c>
      <c r="CP20" s="41">
        <f t="shared" si="68"/>
        <v>2.879999999999999</v>
      </c>
      <c r="CQ20" s="16">
        <f t="shared" si="22"/>
        <v>52.53</v>
      </c>
      <c r="CR20" s="111"/>
      <c r="CS20" s="31">
        <f t="shared" si="6"/>
        <v>552.53</v>
      </c>
    </row>
    <row r="21" spans="1:97" x14ac:dyDescent="0.25">
      <c r="A21" s="96">
        <v>9</v>
      </c>
      <c r="B21" s="13" t="s">
        <v>29</v>
      </c>
      <c r="C21" s="13" t="s">
        <v>47</v>
      </c>
      <c r="D21" s="24">
        <v>0.06</v>
      </c>
      <c r="E21" s="7">
        <v>0.17</v>
      </c>
      <c r="F21" s="25">
        <v>0.77</v>
      </c>
      <c r="G21" s="26">
        <v>5.25</v>
      </c>
      <c r="H21" s="12">
        <v>4.2</v>
      </c>
      <c r="I21" s="27">
        <v>1.62</v>
      </c>
      <c r="J21" s="20">
        <v>0.18212478920741992</v>
      </c>
      <c r="K21" s="14">
        <v>0.22765598650927488</v>
      </c>
      <c r="L21" s="21">
        <v>0.5902192242833052</v>
      </c>
      <c r="M21" s="17">
        <v>3</v>
      </c>
      <c r="N21" s="28">
        <v>0.95615514333895457</v>
      </c>
      <c r="O21" s="22">
        <v>2</v>
      </c>
      <c r="P21" s="9">
        <v>16.666666666666668</v>
      </c>
      <c r="Q21" s="10">
        <v>5.8823529411764701</v>
      </c>
      <c r="R21" s="29">
        <v>1.2987012987012987</v>
      </c>
      <c r="S21" s="4" t="s">
        <v>172</v>
      </c>
      <c r="T21" s="49">
        <f t="shared" si="26"/>
        <v>5.25</v>
      </c>
      <c r="U21" s="49">
        <f t="shared" si="27"/>
        <v>1.62</v>
      </c>
      <c r="V21" s="84">
        <f t="shared" si="28"/>
        <v>1.62</v>
      </c>
      <c r="W21" s="58">
        <f t="shared" si="29"/>
        <v>1.62</v>
      </c>
      <c r="X21" s="59" t="str">
        <f t="shared" si="30"/>
        <v>v</v>
      </c>
      <c r="Y21" s="32">
        <f t="shared" si="31"/>
        <v>15</v>
      </c>
      <c r="Z21" s="40">
        <f t="shared" si="32"/>
        <v>9.3000000000000007</v>
      </c>
      <c r="AA21" s="15">
        <f t="shared" si="33"/>
        <v>9.3000000000000007</v>
      </c>
      <c r="AB21" s="16">
        <f t="shared" si="7"/>
        <v>90.45</v>
      </c>
      <c r="AC21" s="111"/>
      <c r="AD21" s="31">
        <f t="shared" si="0"/>
        <v>590.45000000000005</v>
      </c>
      <c r="AE21" s="4" t="s">
        <v>172</v>
      </c>
      <c r="AF21" s="49">
        <f t="shared" si="34"/>
        <v>5.25</v>
      </c>
      <c r="AG21" s="49">
        <f t="shared" si="35"/>
        <v>1.62</v>
      </c>
      <c r="AH21" s="84">
        <f t="shared" si="23"/>
        <v>5.25</v>
      </c>
      <c r="AI21" s="58">
        <f t="shared" si="9"/>
        <v>5.25</v>
      </c>
      <c r="AJ21" s="59" t="str">
        <f t="shared" si="36"/>
        <v>v</v>
      </c>
      <c r="AK21" s="32">
        <f t="shared" si="37"/>
        <v>15</v>
      </c>
      <c r="AL21" s="40">
        <f t="shared" si="38"/>
        <v>-15</v>
      </c>
      <c r="AM21" s="15">
        <f t="shared" si="39"/>
        <v>-15</v>
      </c>
      <c r="AN21" s="16">
        <f t="shared" si="20"/>
        <v>-131.25</v>
      </c>
      <c r="AO21" s="111"/>
      <c r="AP21" s="31">
        <f t="shared" si="1"/>
        <v>368.75</v>
      </c>
      <c r="AQ21" s="4" t="s">
        <v>172</v>
      </c>
      <c r="AR21" s="49">
        <f t="shared" si="10"/>
        <v>2.33</v>
      </c>
      <c r="AS21" s="49">
        <f t="shared" si="11"/>
        <v>1.17</v>
      </c>
      <c r="AT21" s="84">
        <f t="shared" si="40"/>
        <v>1.17</v>
      </c>
      <c r="AU21" s="58">
        <f t="shared" si="41"/>
        <v>1.17</v>
      </c>
      <c r="AV21" s="59" t="str">
        <f t="shared" si="12"/>
        <v>v</v>
      </c>
      <c r="AW21" s="32">
        <f t="shared" si="42"/>
        <v>15</v>
      </c>
      <c r="AX21" s="40">
        <f t="shared" si="43"/>
        <v>2.5499999999999989</v>
      </c>
      <c r="AY21" s="15">
        <f t="shared" si="44"/>
        <v>2.5499999999999989</v>
      </c>
      <c r="AZ21" s="16">
        <f t="shared" si="13"/>
        <v>43.8</v>
      </c>
      <c r="BA21" s="111"/>
      <c r="BB21" s="31">
        <f t="shared" si="2"/>
        <v>543.79999999999995</v>
      </c>
      <c r="BC21" s="4" t="s">
        <v>172</v>
      </c>
      <c r="BD21" s="49">
        <f t="shared" si="14"/>
        <v>4</v>
      </c>
      <c r="BE21" s="49">
        <f t="shared" si="15"/>
        <v>1.23</v>
      </c>
      <c r="BF21" s="84">
        <f t="shared" si="45"/>
        <v>1.23</v>
      </c>
      <c r="BG21" s="58">
        <f t="shared" si="46"/>
        <v>1.23</v>
      </c>
      <c r="BH21" s="59" t="str">
        <f t="shared" si="47"/>
        <v>v</v>
      </c>
      <c r="BI21" s="32">
        <f t="shared" si="48"/>
        <v>15</v>
      </c>
      <c r="BJ21" s="34">
        <f t="shared" si="49"/>
        <v>3.5714285714285712</v>
      </c>
      <c r="BK21" s="34">
        <f t="shared" si="50"/>
        <v>11.428571428571429</v>
      </c>
      <c r="BL21" s="40">
        <f t="shared" si="51"/>
        <v>3.4499999999999997</v>
      </c>
      <c r="BM21" s="41">
        <f t="shared" si="52"/>
        <v>3.4499999999999997</v>
      </c>
      <c r="BN21" s="16">
        <f t="shared" si="16"/>
        <v>59.25</v>
      </c>
      <c r="BO21" s="111"/>
      <c r="BP21" s="31">
        <f t="shared" si="3"/>
        <v>559.25</v>
      </c>
      <c r="BQ21" s="4" t="s">
        <v>172</v>
      </c>
      <c r="BR21" s="49">
        <f t="shared" si="17"/>
        <v>4</v>
      </c>
      <c r="BS21" s="49">
        <f t="shared" si="18"/>
        <v>1.23</v>
      </c>
      <c r="BT21" s="42">
        <f t="shared" si="53"/>
        <v>1.62</v>
      </c>
      <c r="BU21" s="56">
        <f t="shared" si="54"/>
        <v>1.23</v>
      </c>
      <c r="BV21" s="58">
        <f t="shared" si="55"/>
        <v>1.425</v>
      </c>
      <c r="BW21" s="59" t="str">
        <f t="shared" si="56"/>
        <v>v</v>
      </c>
      <c r="BX21" s="32">
        <f t="shared" si="57"/>
        <v>15</v>
      </c>
      <c r="BY21" s="34">
        <f t="shared" si="58"/>
        <v>7.5</v>
      </c>
      <c r="BZ21" s="34">
        <f t="shared" si="59"/>
        <v>7.5</v>
      </c>
      <c r="CA21" s="40">
        <f t="shared" si="24"/>
        <v>6.375</v>
      </c>
      <c r="CB21" s="41">
        <f t="shared" si="60"/>
        <v>6.375</v>
      </c>
      <c r="CC21" s="16">
        <f t="shared" si="21"/>
        <v>74.850000000000009</v>
      </c>
      <c r="CD21" s="111"/>
      <c r="CE21" s="31">
        <f t="shared" si="4"/>
        <v>574.85</v>
      </c>
      <c r="CF21" s="4" t="s">
        <v>172</v>
      </c>
      <c r="CG21" s="42">
        <f t="shared" si="61"/>
        <v>4.2</v>
      </c>
      <c r="CH21" s="56">
        <f t="shared" si="62"/>
        <v>1.23</v>
      </c>
      <c r="CI21" s="67" t="str">
        <f t="shared" si="5"/>
        <v/>
      </c>
      <c r="CJ21" s="58">
        <f t="shared" si="63"/>
        <v>1.6400000000000001</v>
      </c>
      <c r="CK21" s="59" t="str">
        <f t="shared" si="64"/>
        <v>v</v>
      </c>
      <c r="CL21" s="32">
        <f t="shared" si="65"/>
        <v>15</v>
      </c>
      <c r="CM21" s="34">
        <f t="shared" si="66"/>
        <v>3</v>
      </c>
      <c r="CN21" s="34">
        <f t="shared" si="67"/>
        <v>12</v>
      </c>
      <c r="CO21" s="40">
        <f t="shared" si="25"/>
        <v>-0.24000000000000021</v>
      </c>
      <c r="CP21" s="41">
        <f t="shared" si="68"/>
        <v>-0.24000000000000021</v>
      </c>
      <c r="CQ21" s="16">
        <f t="shared" si="22"/>
        <v>52.29</v>
      </c>
      <c r="CR21" s="111"/>
      <c r="CS21" s="31">
        <f t="shared" si="6"/>
        <v>552.29</v>
      </c>
    </row>
    <row r="22" spans="1:97" x14ac:dyDescent="0.25">
      <c r="A22" s="96">
        <v>10</v>
      </c>
      <c r="B22" s="13" t="s">
        <v>29</v>
      </c>
      <c r="C22" s="13" t="s">
        <v>42</v>
      </c>
      <c r="D22" s="24">
        <v>0.06</v>
      </c>
      <c r="E22" s="7">
        <v>0.11</v>
      </c>
      <c r="F22" s="25">
        <v>0.83</v>
      </c>
      <c r="G22" s="26">
        <v>5.9</v>
      </c>
      <c r="H22" s="12">
        <v>4.1500000000000004</v>
      </c>
      <c r="I22" s="27">
        <v>1.58</v>
      </c>
      <c r="J22" s="20">
        <v>0.16244673471410168</v>
      </c>
      <c r="K22" s="14">
        <v>0.23094836983450601</v>
      </c>
      <c r="L22" s="21">
        <v>0.6066048954513924</v>
      </c>
      <c r="M22" s="17">
        <v>3</v>
      </c>
      <c r="N22" s="28">
        <v>0.95843573481319999</v>
      </c>
      <c r="O22" s="22">
        <v>2</v>
      </c>
      <c r="P22" s="9">
        <v>16.666666666666668</v>
      </c>
      <c r="Q22" s="10">
        <v>9.0909090909090917</v>
      </c>
      <c r="R22" s="29">
        <v>1.2048192771084338</v>
      </c>
      <c r="S22" s="4" t="s">
        <v>172</v>
      </c>
      <c r="T22" s="49">
        <f t="shared" si="26"/>
        <v>5.9</v>
      </c>
      <c r="U22" s="49">
        <f t="shared" si="27"/>
        <v>1.58</v>
      </c>
      <c r="V22" s="84">
        <f t="shared" si="28"/>
        <v>1.58</v>
      </c>
      <c r="W22" s="58">
        <f t="shared" si="29"/>
        <v>1.58</v>
      </c>
      <c r="X22" s="59" t="str">
        <f t="shared" si="30"/>
        <v>v</v>
      </c>
      <c r="Y22" s="32">
        <f t="shared" si="31"/>
        <v>15</v>
      </c>
      <c r="Z22" s="40">
        <f t="shared" si="32"/>
        <v>8.7000000000000011</v>
      </c>
      <c r="AA22" s="15">
        <f t="shared" si="33"/>
        <v>8.7000000000000011</v>
      </c>
      <c r="AB22" s="16">
        <f t="shared" si="7"/>
        <v>99.15</v>
      </c>
      <c r="AC22" s="111"/>
      <c r="AD22" s="31">
        <f t="shared" si="0"/>
        <v>599.15</v>
      </c>
      <c r="AE22" s="4" t="s">
        <v>172</v>
      </c>
      <c r="AF22" s="49">
        <f t="shared" si="34"/>
        <v>5.9</v>
      </c>
      <c r="AG22" s="49">
        <f t="shared" si="35"/>
        <v>1.58</v>
      </c>
      <c r="AH22" s="84">
        <f t="shared" si="23"/>
        <v>5.9</v>
      </c>
      <c r="AI22" s="58">
        <f t="shared" si="9"/>
        <v>5.9</v>
      </c>
      <c r="AJ22" s="59" t="str">
        <f t="shared" si="36"/>
        <v>v</v>
      </c>
      <c r="AK22" s="32">
        <f t="shared" si="37"/>
        <v>15</v>
      </c>
      <c r="AL22" s="40">
        <f t="shared" si="38"/>
        <v>-15</v>
      </c>
      <c r="AM22" s="15">
        <f t="shared" si="39"/>
        <v>-15</v>
      </c>
      <c r="AN22" s="16">
        <f t="shared" si="20"/>
        <v>-146.25</v>
      </c>
      <c r="AO22" s="111"/>
      <c r="AP22" s="31">
        <f t="shared" si="1"/>
        <v>353.75</v>
      </c>
      <c r="AQ22" s="4" t="s">
        <v>172</v>
      </c>
      <c r="AR22" s="49">
        <f t="shared" si="10"/>
        <v>2.44</v>
      </c>
      <c r="AS22" s="49">
        <f t="shared" si="11"/>
        <v>1.1399999999999999</v>
      </c>
      <c r="AT22" s="84">
        <f t="shared" si="40"/>
        <v>1.1399999999999999</v>
      </c>
      <c r="AU22" s="58">
        <f t="shared" si="41"/>
        <v>1.1399999999999999</v>
      </c>
      <c r="AV22" s="59" t="str">
        <f t="shared" si="12"/>
        <v>v</v>
      </c>
      <c r="AW22" s="32">
        <f t="shared" si="42"/>
        <v>15</v>
      </c>
      <c r="AX22" s="40">
        <f t="shared" si="43"/>
        <v>2.0999999999999988</v>
      </c>
      <c r="AY22" s="15">
        <f t="shared" si="44"/>
        <v>2.0999999999999988</v>
      </c>
      <c r="AZ22" s="16">
        <f t="shared" si="13"/>
        <v>45.9</v>
      </c>
      <c r="BA22" s="111"/>
      <c r="BB22" s="31">
        <f t="shared" si="2"/>
        <v>545.9</v>
      </c>
      <c r="BC22" s="4" t="s">
        <v>172</v>
      </c>
      <c r="BD22" s="49">
        <f t="shared" si="14"/>
        <v>4.4800000000000004</v>
      </c>
      <c r="BE22" s="49">
        <f t="shared" si="15"/>
        <v>1.2</v>
      </c>
      <c r="BF22" s="84">
        <f t="shared" si="45"/>
        <v>1.2</v>
      </c>
      <c r="BG22" s="58">
        <f t="shared" si="46"/>
        <v>1.2</v>
      </c>
      <c r="BH22" s="59" t="str">
        <f t="shared" si="47"/>
        <v>v</v>
      </c>
      <c r="BI22" s="32">
        <f t="shared" si="48"/>
        <v>15</v>
      </c>
      <c r="BJ22" s="34">
        <f t="shared" si="49"/>
        <v>3.6144578313253009</v>
      </c>
      <c r="BK22" s="34">
        <f t="shared" si="50"/>
        <v>11.3855421686747</v>
      </c>
      <c r="BL22" s="40">
        <f t="shared" si="51"/>
        <v>2.9999999999999991</v>
      </c>
      <c r="BM22" s="41">
        <f t="shared" si="52"/>
        <v>2.9999999999999991</v>
      </c>
      <c r="BN22" s="16">
        <f t="shared" si="16"/>
        <v>62.25</v>
      </c>
      <c r="BO22" s="111"/>
      <c r="BP22" s="31">
        <f t="shared" si="3"/>
        <v>562.25</v>
      </c>
      <c r="BQ22" s="4" t="s">
        <v>172</v>
      </c>
      <c r="BR22" s="49">
        <f t="shared" si="17"/>
        <v>4.4800000000000004</v>
      </c>
      <c r="BS22" s="49">
        <f t="shared" si="18"/>
        <v>1.2</v>
      </c>
      <c r="BT22" s="42">
        <f t="shared" si="53"/>
        <v>1.58</v>
      </c>
      <c r="BU22" s="56">
        <f t="shared" si="54"/>
        <v>1.2</v>
      </c>
      <c r="BV22" s="58">
        <f t="shared" si="55"/>
        <v>1.3900000000000001</v>
      </c>
      <c r="BW22" s="59" t="str">
        <f t="shared" si="56"/>
        <v>v</v>
      </c>
      <c r="BX22" s="32">
        <f t="shared" si="57"/>
        <v>15</v>
      </c>
      <c r="BY22" s="34">
        <f t="shared" si="58"/>
        <v>7.5</v>
      </c>
      <c r="BZ22" s="34">
        <f t="shared" si="59"/>
        <v>7.5</v>
      </c>
      <c r="CA22" s="40">
        <f t="shared" si="24"/>
        <v>5.8500000000000014</v>
      </c>
      <c r="CB22" s="41">
        <f t="shared" si="60"/>
        <v>5.8500000000000014</v>
      </c>
      <c r="CC22" s="16">
        <f t="shared" si="21"/>
        <v>80.700000000000017</v>
      </c>
      <c r="CD22" s="111"/>
      <c r="CE22" s="31">
        <f t="shared" si="4"/>
        <v>580.70000000000005</v>
      </c>
      <c r="CF22" s="4" t="s">
        <v>172</v>
      </c>
      <c r="CG22" s="42">
        <f t="shared" si="61"/>
        <v>4.1500000000000004</v>
      </c>
      <c r="CH22" s="56">
        <f t="shared" si="62"/>
        <v>1.2</v>
      </c>
      <c r="CI22" s="67" t="str">
        <f t="shared" si="5"/>
        <v/>
      </c>
      <c r="CJ22" s="58">
        <f t="shared" si="63"/>
        <v>1.6300000000000001</v>
      </c>
      <c r="CK22" s="59" t="str">
        <f t="shared" si="64"/>
        <v>v</v>
      </c>
      <c r="CL22" s="32">
        <f t="shared" si="65"/>
        <v>15</v>
      </c>
      <c r="CM22" s="34">
        <f t="shared" si="66"/>
        <v>3</v>
      </c>
      <c r="CN22" s="34">
        <f t="shared" si="67"/>
        <v>12</v>
      </c>
      <c r="CO22" s="40">
        <f t="shared" si="25"/>
        <v>-0.60000000000000142</v>
      </c>
      <c r="CP22" s="41">
        <f t="shared" si="68"/>
        <v>-0.60000000000000142</v>
      </c>
      <c r="CQ22" s="16">
        <f t="shared" si="22"/>
        <v>51.69</v>
      </c>
      <c r="CR22" s="111"/>
      <c r="CS22" s="31">
        <f t="shared" si="6"/>
        <v>551.69000000000005</v>
      </c>
    </row>
    <row r="23" spans="1:97" x14ac:dyDescent="0.25">
      <c r="A23" s="96">
        <v>11</v>
      </c>
      <c r="B23" s="13" t="s">
        <v>32</v>
      </c>
      <c r="C23" s="13" t="s">
        <v>45</v>
      </c>
      <c r="D23" s="24">
        <v>0.16</v>
      </c>
      <c r="E23" s="7">
        <v>0.47</v>
      </c>
      <c r="F23" s="25">
        <v>0.37</v>
      </c>
      <c r="G23" s="26">
        <v>3.9</v>
      </c>
      <c r="H23" s="12">
        <v>3.7</v>
      </c>
      <c r="I23" s="27">
        <v>1.94</v>
      </c>
      <c r="J23" s="20">
        <v>0.24604099540686913</v>
      </c>
      <c r="K23" s="14">
        <v>0.25934050867210529</v>
      </c>
      <c r="L23" s="21">
        <v>0.49461849592102558</v>
      </c>
      <c r="M23" s="17">
        <v>3</v>
      </c>
      <c r="N23" s="28">
        <v>0.95955988208678955</v>
      </c>
      <c r="O23" s="22">
        <v>2</v>
      </c>
      <c r="P23" s="9">
        <v>6.25</v>
      </c>
      <c r="Q23" s="10">
        <v>2.1276595744680851</v>
      </c>
      <c r="R23" s="29">
        <v>2.7027027027027026</v>
      </c>
      <c r="S23" s="4" t="s">
        <v>172</v>
      </c>
      <c r="T23" s="49">
        <f t="shared" si="26"/>
        <v>3.9</v>
      </c>
      <c r="U23" s="49">
        <f t="shared" si="27"/>
        <v>1.94</v>
      </c>
      <c r="V23" s="84">
        <f t="shared" si="28"/>
        <v>1.94</v>
      </c>
      <c r="W23" s="58">
        <f t="shared" si="29"/>
        <v>1.94</v>
      </c>
      <c r="X23" s="59" t="str">
        <f t="shared" si="30"/>
        <v>d</v>
      </c>
      <c r="Y23" s="32">
        <f t="shared" si="31"/>
        <v>15</v>
      </c>
      <c r="Z23" s="40">
        <f t="shared" si="32"/>
        <v>-15</v>
      </c>
      <c r="AA23" s="15">
        <f t="shared" si="33"/>
        <v>-15</v>
      </c>
      <c r="AB23" s="16">
        <f t="shared" si="7"/>
        <v>84.15</v>
      </c>
      <c r="AC23" s="111"/>
      <c r="AD23" s="31">
        <f t="shared" si="0"/>
        <v>584.15</v>
      </c>
      <c r="AE23" s="4" t="s">
        <v>172</v>
      </c>
      <c r="AF23" s="49">
        <f t="shared" si="34"/>
        <v>3.9</v>
      </c>
      <c r="AG23" s="49">
        <f t="shared" si="35"/>
        <v>1.94</v>
      </c>
      <c r="AH23" s="84">
        <f t="shared" si="23"/>
        <v>3.9</v>
      </c>
      <c r="AI23" s="58">
        <f t="shared" si="9"/>
        <v>3.9</v>
      </c>
      <c r="AJ23" s="59" t="str">
        <f t="shared" si="36"/>
        <v>d</v>
      </c>
      <c r="AK23" s="32">
        <f t="shared" si="37"/>
        <v>15</v>
      </c>
      <c r="AL23" s="40">
        <f t="shared" si="38"/>
        <v>43.5</v>
      </c>
      <c r="AM23" s="15">
        <f t="shared" si="39"/>
        <v>43.5</v>
      </c>
      <c r="AN23" s="16">
        <f t="shared" si="20"/>
        <v>-102.75</v>
      </c>
      <c r="AO23" s="111"/>
      <c r="AP23" s="31">
        <f t="shared" si="1"/>
        <v>397.25</v>
      </c>
      <c r="AQ23" s="4" t="s">
        <v>172</v>
      </c>
      <c r="AR23" s="49">
        <f t="shared" si="10"/>
        <v>1.9</v>
      </c>
      <c r="AS23" s="49">
        <f t="shared" si="11"/>
        <v>1.27</v>
      </c>
      <c r="AT23" s="84">
        <f t="shared" si="40"/>
        <v>1.27</v>
      </c>
      <c r="AU23" s="58">
        <f t="shared" si="41"/>
        <v>1.27</v>
      </c>
      <c r="AV23" s="59" t="str">
        <f t="shared" si="12"/>
        <v>d</v>
      </c>
      <c r="AW23" s="32">
        <f t="shared" si="42"/>
        <v>15</v>
      </c>
      <c r="AX23" s="40">
        <f t="shared" si="43"/>
        <v>-15</v>
      </c>
      <c r="AY23" s="15">
        <f t="shared" si="44"/>
        <v>-15</v>
      </c>
      <c r="AZ23" s="16">
        <f t="shared" si="13"/>
        <v>30.9</v>
      </c>
      <c r="BA23" s="111"/>
      <c r="BB23" s="31">
        <f t="shared" si="2"/>
        <v>530.9</v>
      </c>
      <c r="BC23" s="4" t="s">
        <v>172</v>
      </c>
      <c r="BD23" s="49">
        <f t="shared" si="14"/>
        <v>2.85</v>
      </c>
      <c r="BE23" s="49">
        <f t="shared" si="15"/>
        <v>1.42</v>
      </c>
      <c r="BF23" s="84">
        <f t="shared" si="45"/>
        <v>1.42</v>
      </c>
      <c r="BG23" s="58">
        <f t="shared" si="46"/>
        <v>1.42</v>
      </c>
      <c r="BH23" s="59" t="str">
        <f t="shared" si="47"/>
        <v>d</v>
      </c>
      <c r="BI23" s="32">
        <f t="shared" si="48"/>
        <v>15</v>
      </c>
      <c r="BJ23" s="34">
        <f t="shared" si="49"/>
        <v>4.0540540540540535</v>
      </c>
      <c r="BK23" s="34">
        <f t="shared" si="50"/>
        <v>10.945945945945947</v>
      </c>
      <c r="BL23" s="40">
        <f t="shared" si="51"/>
        <v>-15</v>
      </c>
      <c r="BM23" s="41">
        <f t="shared" si="52"/>
        <v>-15</v>
      </c>
      <c r="BN23" s="16">
        <f t="shared" si="16"/>
        <v>47.25</v>
      </c>
      <c r="BO23" s="111"/>
      <c r="BP23" s="31">
        <f t="shared" si="3"/>
        <v>547.25</v>
      </c>
      <c r="BQ23" s="4" t="s">
        <v>172</v>
      </c>
      <c r="BR23" s="49">
        <f t="shared" si="17"/>
        <v>2.85</v>
      </c>
      <c r="BS23" s="49">
        <f t="shared" si="18"/>
        <v>1.42</v>
      </c>
      <c r="BT23" s="42">
        <f t="shared" si="53"/>
        <v>1.94</v>
      </c>
      <c r="BU23" s="56">
        <f t="shared" si="54"/>
        <v>1.42</v>
      </c>
      <c r="BV23" s="58">
        <f t="shared" si="55"/>
        <v>1.68</v>
      </c>
      <c r="BW23" s="59" t="str">
        <f t="shared" si="56"/>
        <v>d</v>
      </c>
      <c r="BX23" s="32">
        <f t="shared" si="57"/>
        <v>15</v>
      </c>
      <c r="BY23" s="34">
        <f t="shared" si="58"/>
        <v>7.5</v>
      </c>
      <c r="BZ23" s="34">
        <f t="shared" si="59"/>
        <v>7.5</v>
      </c>
      <c r="CA23" s="40">
        <f t="shared" si="24"/>
        <v>-15</v>
      </c>
      <c r="CB23" s="41">
        <f t="shared" si="60"/>
        <v>-15</v>
      </c>
      <c r="CC23" s="16">
        <f t="shared" si="21"/>
        <v>65.700000000000017</v>
      </c>
      <c r="CD23" s="111"/>
      <c r="CE23" s="31">
        <f t="shared" si="4"/>
        <v>565.70000000000005</v>
      </c>
      <c r="CF23" s="4" t="s">
        <v>172</v>
      </c>
      <c r="CG23" s="42">
        <f t="shared" si="61"/>
        <v>3.7</v>
      </c>
      <c r="CH23" s="56">
        <f t="shared" si="62"/>
        <v>1.42</v>
      </c>
      <c r="CI23" s="67">
        <f t="shared" si="5"/>
        <v>1.1359999999999999</v>
      </c>
      <c r="CJ23" s="58">
        <f t="shared" si="63"/>
        <v>1.54</v>
      </c>
      <c r="CK23" s="59" t="str">
        <f t="shared" si="64"/>
        <v>d</v>
      </c>
      <c r="CL23" s="32">
        <f t="shared" si="65"/>
        <v>15</v>
      </c>
      <c r="CM23" s="34">
        <f t="shared" si="66"/>
        <v>3</v>
      </c>
      <c r="CN23" s="34">
        <f t="shared" si="67"/>
        <v>12</v>
      </c>
      <c r="CO23" s="40">
        <f t="shared" si="25"/>
        <v>-15</v>
      </c>
      <c r="CP23" s="41">
        <f t="shared" si="68"/>
        <v>-15</v>
      </c>
      <c r="CQ23" s="16">
        <f t="shared" si="22"/>
        <v>36.69</v>
      </c>
      <c r="CR23" s="111"/>
      <c r="CS23" s="31">
        <f t="shared" si="6"/>
        <v>536.69000000000005</v>
      </c>
    </row>
    <row r="24" spans="1:97" x14ac:dyDescent="0.25">
      <c r="A24" s="96">
        <v>12</v>
      </c>
      <c r="B24" s="13" t="s">
        <v>55</v>
      </c>
      <c r="C24" s="13" t="s">
        <v>68</v>
      </c>
      <c r="D24" s="24">
        <v>0.84</v>
      </c>
      <c r="E24" s="7">
        <v>0.11</v>
      </c>
      <c r="F24" s="25">
        <v>0.05</v>
      </c>
      <c r="G24" s="26">
        <v>1.32</v>
      </c>
      <c r="H24" s="12">
        <v>5.6</v>
      </c>
      <c r="I24" s="27">
        <v>9.5</v>
      </c>
      <c r="J24" s="20">
        <v>0.72745173111633765</v>
      </c>
      <c r="K24" s="14">
        <v>0.17147076519170817</v>
      </c>
      <c r="L24" s="21">
        <v>0.10107750369195428</v>
      </c>
      <c r="M24" s="17">
        <v>3</v>
      </c>
      <c r="N24" s="28">
        <v>0.96023628507356573</v>
      </c>
      <c r="O24" s="22">
        <v>1</v>
      </c>
      <c r="P24" s="9">
        <v>1.1904761904761905</v>
      </c>
      <c r="Q24" s="10">
        <v>9.0909090909090917</v>
      </c>
      <c r="R24" s="29">
        <v>20</v>
      </c>
      <c r="S24" s="4" t="s">
        <v>172</v>
      </c>
      <c r="T24" s="49">
        <f t="shared" si="26"/>
        <v>1.32</v>
      </c>
      <c r="U24" s="49">
        <f t="shared" si="27"/>
        <v>9.5</v>
      </c>
      <c r="V24" s="84">
        <f t="shared" si="28"/>
        <v>1.32</v>
      </c>
      <c r="W24" s="58">
        <f t="shared" si="29"/>
        <v>1.32</v>
      </c>
      <c r="X24" s="59" t="str">
        <f t="shared" si="30"/>
        <v>v</v>
      </c>
      <c r="Y24" s="32">
        <f t="shared" si="31"/>
        <v>15</v>
      </c>
      <c r="Z24" s="40">
        <f t="shared" si="32"/>
        <v>4.8000000000000007</v>
      </c>
      <c r="AA24" s="15">
        <f t="shared" si="33"/>
        <v>4.8000000000000007</v>
      </c>
      <c r="AB24" s="16">
        <f t="shared" si="7"/>
        <v>88.95</v>
      </c>
      <c r="AC24" s="111"/>
      <c r="AD24" s="31">
        <f t="shared" si="0"/>
        <v>588.95000000000005</v>
      </c>
      <c r="AE24" s="4" t="s">
        <v>172</v>
      </c>
      <c r="AF24" s="49">
        <f t="shared" si="34"/>
        <v>1.32</v>
      </c>
      <c r="AG24" s="49">
        <f t="shared" si="35"/>
        <v>9.5</v>
      </c>
      <c r="AH24" s="84">
        <f t="shared" si="23"/>
        <v>9.5</v>
      </c>
      <c r="AI24" s="58">
        <f t="shared" si="9"/>
        <v>9.5</v>
      </c>
      <c r="AJ24" s="59" t="str">
        <f t="shared" si="36"/>
        <v>v</v>
      </c>
      <c r="AK24" s="32">
        <f t="shared" si="37"/>
        <v>15</v>
      </c>
      <c r="AL24" s="40">
        <f t="shared" si="38"/>
        <v>-15</v>
      </c>
      <c r="AM24" s="15">
        <f t="shared" si="39"/>
        <v>-15</v>
      </c>
      <c r="AN24" s="16">
        <f t="shared" si="20"/>
        <v>-117.75</v>
      </c>
      <c r="AO24" s="111"/>
      <c r="AP24" s="31">
        <f t="shared" si="1"/>
        <v>382.25</v>
      </c>
      <c r="AQ24" s="4" t="s">
        <v>172</v>
      </c>
      <c r="AR24" s="49">
        <f t="shared" si="10"/>
        <v>1.07</v>
      </c>
      <c r="AS24" s="49">
        <f t="shared" si="11"/>
        <v>3.52</v>
      </c>
      <c r="AT24" s="84">
        <f t="shared" si="40"/>
        <v>1.07</v>
      </c>
      <c r="AU24" s="58">
        <f t="shared" si="41"/>
        <v>1.07</v>
      </c>
      <c r="AV24" s="59" t="str">
        <f t="shared" si="12"/>
        <v>v</v>
      </c>
      <c r="AW24" s="32">
        <f t="shared" si="42"/>
        <v>15</v>
      </c>
      <c r="AX24" s="40">
        <f t="shared" si="43"/>
        <v>1.0500000000000009</v>
      </c>
      <c r="AY24" s="15">
        <f t="shared" si="44"/>
        <v>1.0500000000000009</v>
      </c>
      <c r="AZ24" s="16">
        <f t="shared" si="13"/>
        <v>31.95</v>
      </c>
      <c r="BA24" s="111"/>
      <c r="BB24" s="31">
        <f t="shared" si="2"/>
        <v>531.95000000000005</v>
      </c>
      <c r="BC24" s="4" t="s">
        <v>172</v>
      </c>
      <c r="BD24" s="49">
        <f t="shared" si="14"/>
        <v>1.08</v>
      </c>
      <c r="BE24" s="49">
        <f t="shared" si="15"/>
        <v>7.8</v>
      </c>
      <c r="BF24" s="84">
        <f t="shared" si="45"/>
        <v>1.08</v>
      </c>
      <c r="BG24" s="58">
        <f t="shared" si="46"/>
        <v>1.08</v>
      </c>
      <c r="BH24" s="59" t="str">
        <f t="shared" si="47"/>
        <v>v</v>
      </c>
      <c r="BI24" s="32">
        <f t="shared" si="48"/>
        <v>15</v>
      </c>
      <c r="BJ24" s="34">
        <f t="shared" si="49"/>
        <v>2.6785714285714288</v>
      </c>
      <c r="BK24" s="34">
        <f t="shared" si="50"/>
        <v>12.321428571428571</v>
      </c>
      <c r="BL24" s="40">
        <f t="shared" si="51"/>
        <v>1.2000000000000011</v>
      </c>
      <c r="BM24" s="41">
        <f t="shared" si="52"/>
        <v>1.2000000000000011</v>
      </c>
      <c r="BN24" s="16">
        <f t="shared" si="16"/>
        <v>48.45</v>
      </c>
      <c r="BO24" s="111"/>
      <c r="BP24" s="31">
        <f t="shared" si="3"/>
        <v>548.45000000000005</v>
      </c>
      <c r="BQ24" s="4" t="s">
        <v>172</v>
      </c>
      <c r="BR24" s="49">
        <f t="shared" si="17"/>
        <v>1.08</v>
      </c>
      <c r="BS24" s="49">
        <f t="shared" si="18"/>
        <v>7.8</v>
      </c>
      <c r="BT24" s="42">
        <f t="shared" si="53"/>
        <v>1.32</v>
      </c>
      <c r="BU24" s="56">
        <f t="shared" si="54"/>
        <v>1.08</v>
      </c>
      <c r="BV24" s="58">
        <f t="shared" si="55"/>
        <v>1.2000000000000002</v>
      </c>
      <c r="BW24" s="59" t="str">
        <f t="shared" si="56"/>
        <v>v</v>
      </c>
      <c r="BX24" s="32">
        <f t="shared" si="57"/>
        <v>15</v>
      </c>
      <c r="BY24" s="34">
        <f t="shared" si="58"/>
        <v>7.5</v>
      </c>
      <c r="BZ24" s="34">
        <f t="shared" si="59"/>
        <v>7.5</v>
      </c>
      <c r="CA24" s="40">
        <f t="shared" si="24"/>
        <v>3</v>
      </c>
      <c r="CB24" s="41">
        <f t="shared" si="60"/>
        <v>3</v>
      </c>
      <c r="CC24" s="16">
        <f t="shared" si="21"/>
        <v>68.700000000000017</v>
      </c>
      <c r="CD24" s="111"/>
      <c r="CE24" s="31">
        <f t="shared" si="4"/>
        <v>568.70000000000005</v>
      </c>
      <c r="CF24" s="4" t="s">
        <v>172</v>
      </c>
      <c r="CG24" s="42">
        <f t="shared" si="61"/>
        <v>5.6</v>
      </c>
      <c r="CH24" s="56">
        <f t="shared" si="62"/>
        <v>1.08</v>
      </c>
      <c r="CI24" s="67" t="str">
        <f t="shared" si="5"/>
        <v/>
      </c>
      <c r="CJ24" s="58">
        <f t="shared" si="63"/>
        <v>1.92</v>
      </c>
      <c r="CK24" s="59" t="str">
        <f t="shared" si="64"/>
        <v>v</v>
      </c>
      <c r="CL24" s="32">
        <f t="shared" si="65"/>
        <v>15</v>
      </c>
      <c r="CM24" s="34">
        <f t="shared" si="66"/>
        <v>3</v>
      </c>
      <c r="CN24" s="34">
        <f t="shared" si="67"/>
        <v>12</v>
      </c>
      <c r="CO24" s="40">
        <f t="shared" si="25"/>
        <v>-2.0399999999999991</v>
      </c>
      <c r="CP24" s="41">
        <f t="shared" si="68"/>
        <v>-2.0399999999999991</v>
      </c>
      <c r="CQ24" s="16">
        <f t="shared" si="22"/>
        <v>34.65</v>
      </c>
      <c r="CR24" s="111"/>
      <c r="CS24" s="31">
        <f t="shared" si="6"/>
        <v>534.65</v>
      </c>
    </row>
    <row r="25" spans="1:97" x14ac:dyDescent="0.25">
      <c r="A25" s="96">
        <v>13</v>
      </c>
      <c r="B25" s="13" t="s">
        <v>26</v>
      </c>
      <c r="C25" s="13" t="s">
        <v>69</v>
      </c>
      <c r="D25" s="24">
        <v>0.22</v>
      </c>
      <c r="E25" s="7">
        <v>0.37</v>
      </c>
      <c r="F25" s="25">
        <v>0.4</v>
      </c>
      <c r="G25" s="26">
        <v>1.76</v>
      </c>
      <c r="H25" s="12">
        <v>3.7</v>
      </c>
      <c r="I25" s="27">
        <v>5</v>
      </c>
      <c r="J25" s="20">
        <v>0.547143026144564</v>
      </c>
      <c r="K25" s="14">
        <v>0.26026262865254934</v>
      </c>
      <c r="L25" s="21">
        <v>0.19259434520288654</v>
      </c>
      <c r="M25" s="17">
        <v>3</v>
      </c>
      <c r="N25" s="28">
        <v>0.96297172601443271</v>
      </c>
      <c r="O25" s="22">
        <v>1</v>
      </c>
      <c r="P25" s="9">
        <v>4.5454545454545459</v>
      </c>
      <c r="Q25" s="10">
        <v>2.7027027027027026</v>
      </c>
      <c r="R25" s="29">
        <v>2.5</v>
      </c>
      <c r="S25" s="4" t="s">
        <v>172</v>
      </c>
      <c r="T25" s="49">
        <f t="shared" si="26"/>
        <v>1.76</v>
      </c>
      <c r="U25" s="49">
        <f t="shared" si="27"/>
        <v>5</v>
      </c>
      <c r="V25" s="84">
        <f t="shared" si="28"/>
        <v>1.76</v>
      </c>
      <c r="W25" s="58">
        <f t="shared" si="29"/>
        <v>1.76</v>
      </c>
      <c r="X25" s="59" t="str">
        <f t="shared" si="30"/>
        <v>v</v>
      </c>
      <c r="Y25" s="32">
        <f t="shared" si="31"/>
        <v>15</v>
      </c>
      <c r="Z25" s="40">
        <f t="shared" si="32"/>
        <v>11.4</v>
      </c>
      <c r="AA25" s="15">
        <f t="shared" si="33"/>
        <v>11.4</v>
      </c>
      <c r="AB25" s="16">
        <f t="shared" si="7"/>
        <v>100.35000000000001</v>
      </c>
      <c r="AC25" s="111"/>
      <c r="AD25" s="31">
        <f t="shared" si="0"/>
        <v>600.35</v>
      </c>
      <c r="AE25" s="4" t="s">
        <v>172</v>
      </c>
      <c r="AF25" s="49">
        <f t="shared" si="34"/>
        <v>1.76</v>
      </c>
      <c r="AG25" s="49">
        <f t="shared" si="35"/>
        <v>5</v>
      </c>
      <c r="AH25" s="84">
        <f t="shared" si="23"/>
        <v>5</v>
      </c>
      <c r="AI25" s="58">
        <f t="shared" si="9"/>
        <v>5</v>
      </c>
      <c r="AJ25" s="59" t="str">
        <f t="shared" si="36"/>
        <v>v</v>
      </c>
      <c r="AK25" s="32">
        <f t="shared" si="37"/>
        <v>15</v>
      </c>
      <c r="AL25" s="40">
        <f t="shared" si="38"/>
        <v>-15</v>
      </c>
      <c r="AM25" s="15">
        <f t="shared" si="39"/>
        <v>-15</v>
      </c>
      <c r="AN25" s="16">
        <f t="shared" si="20"/>
        <v>-132.75</v>
      </c>
      <c r="AO25" s="111"/>
      <c r="AP25" s="31">
        <f t="shared" si="1"/>
        <v>367.25</v>
      </c>
      <c r="AQ25" s="4" t="s">
        <v>172</v>
      </c>
      <c r="AR25" s="49">
        <f t="shared" si="10"/>
        <v>1.19</v>
      </c>
      <c r="AS25" s="49">
        <f t="shared" si="11"/>
        <v>2.13</v>
      </c>
      <c r="AT25" s="84">
        <f t="shared" si="40"/>
        <v>1.19</v>
      </c>
      <c r="AU25" s="58">
        <f t="shared" si="41"/>
        <v>1.19</v>
      </c>
      <c r="AV25" s="59" t="str">
        <f t="shared" si="12"/>
        <v>v</v>
      </c>
      <c r="AW25" s="32">
        <f t="shared" si="42"/>
        <v>15</v>
      </c>
      <c r="AX25" s="40">
        <f t="shared" si="43"/>
        <v>2.8499999999999992</v>
      </c>
      <c r="AY25" s="15">
        <f t="shared" si="44"/>
        <v>2.8499999999999992</v>
      </c>
      <c r="AZ25" s="16">
        <f t="shared" si="13"/>
        <v>34.799999999999997</v>
      </c>
      <c r="BA25" s="111"/>
      <c r="BB25" s="31">
        <f t="shared" si="2"/>
        <v>534.79999999999995</v>
      </c>
      <c r="BC25" s="4" t="s">
        <v>172</v>
      </c>
      <c r="BD25" s="49">
        <f t="shared" si="14"/>
        <v>1.28</v>
      </c>
      <c r="BE25" s="49">
        <f t="shared" si="15"/>
        <v>3.65</v>
      </c>
      <c r="BF25" s="84">
        <f t="shared" si="45"/>
        <v>1.28</v>
      </c>
      <c r="BG25" s="58">
        <f t="shared" si="46"/>
        <v>1.28</v>
      </c>
      <c r="BH25" s="59" t="str">
        <f t="shared" si="47"/>
        <v>v</v>
      </c>
      <c r="BI25" s="32">
        <f t="shared" si="48"/>
        <v>15</v>
      </c>
      <c r="BJ25" s="34">
        <f t="shared" si="49"/>
        <v>4.0540540540540535</v>
      </c>
      <c r="BK25" s="34">
        <f t="shared" si="50"/>
        <v>10.945945945945947</v>
      </c>
      <c r="BL25" s="40">
        <f t="shared" si="51"/>
        <v>4.2</v>
      </c>
      <c r="BM25" s="41">
        <f t="shared" si="52"/>
        <v>4.2</v>
      </c>
      <c r="BN25" s="16">
        <f t="shared" si="16"/>
        <v>52.650000000000006</v>
      </c>
      <c r="BO25" s="111"/>
      <c r="BP25" s="31">
        <f t="shared" si="3"/>
        <v>552.65</v>
      </c>
      <c r="BQ25" s="4" t="s">
        <v>172</v>
      </c>
      <c r="BR25" s="49">
        <f t="shared" si="17"/>
        <v>1.28</v>
      </c>
      <c r="BS25" s="49">
        <f t="shared" si="18"/>
        <v>3.65</v>
      </c>
      <c r="BT25" s="42">
        <f t="shared" si="53"/>
        <v>1.76</v>
      </c>
      <c r="BU25" s="56">
        <f t="shared" si="54"/>
        <v>1.28</v>
      </c>
      <c r="BV25" s="58">
        <f t="shared" si="55"/>
        <v>1.52</v>
      </c>
      <c r="BW25" s="59" t="str">
        <f t="shared" si="56"/>
        <v>v</v>
      </c>
      <c r="BX25" s="32">
        <f t="shared" si="57"/>
        <v>15</v>
      </c>
      <c r="BY25" s="34">
        <f t="shared" si="58"/>
        <v>7.5</v>
      </c>
      <c r="BZ25" s="34">
        <f t="shared" si="59"/>
        <v>7.5</v>
      </c>
      <c r="CA25" s="40">
        <f t="shared" si="24"/>
        <v>7.7999999999999972</v>
      </c>
      <c r="CB25" s="41">
        <f t="shared" si="60"/>
        <v>7.7999999999999972</v>
      </c>
      <c r="CC25" s="16">
        <f t="shared" si="21"/>
        <v>76.500000000000014</v>
      </c>
      <c r="CD25" s="111"/>
      <c r="CE25" s="31">
        <f t="shared" si="4"/>
        <v>576.5</v>
      </c>
      <c r="CF25" s="4" t="s">
        <v>172</v>
      </c>
      <c r="CG25" s="42">
        <f t="shared" si="61"/>
        <v>3.7</v>
      </c>
      <c r="CH25" s="56">
        <f t="shared" si="62"/>
        <v>1.28</v>
      </c>
      <c r="CI25" s="67">
        <f t="shared" si="5"/>
        <v>1.024</v>
      </c>
      <c r="CJ25" s="58">
        <f t="shared" si="63"/>
        <v>1.54</v>
      </c>
      <c r="CK25" s="59" t="str">
        <f t="shared" si="64"/>
        <v>v</v>
      </c>
      <c r="CL25" s="32">
        <f t="shared" si="65"/>
        <v>15</v>
      </c>
      <c r="CM25" s="34">
        <f t="shared" si="66"/>
        <v>3</v>
      </c>
      <c r="CN25" s="34">
        <f t="shared" si="67"/>
        <v>12</v>
      </c>
      <c r="CO25" s="40">
        <f t="shared" si="25"/>
        <v>0.35999999999999943</v>
      </c>
      <c r="CP25" s="41">
        <f t="shared" si="68"/>
        <v>0.35999999999999943</v>
      </c>
      <c r="CQ25" s="16">
        <f t="shared" si="22"/>
        <v>35.01</v>
      </c>
      <c r="CR25" s="111"/>
      <c r="CS25" s="31">
        <f t="shared" si="6"/>
        <v>535.01</v>
      </c>
    </row>
    <row r="26" spans="1:97" x14ac:dyDescent="0.25">
      <c r="A26" s="96">
        <v>14</v>
      </c>
      <c r="B26" s="13" t="s">
        <v>26</v>
      </c>
      <c r="C26" s="13" t="s">
        <v>41</v>
      </c>
      <c r="D26" s="24">
        <v>0.66</v>
      </c>
      <c r="E26" s="7">
        <v>7.0000000000000007E-2</v>
      </c>
      <c r="F26" s="25">
        <v>0.27</v>
      </c>
      <c r="G26" s="26">
        <v>1.85</v>
      </c>
      <c r="H26" s="12">
        <v>3.85</v>
      </c>
      <c r="I26" s="27">
        <v>4.3</v>
      </c>
      <c r="J26" s="20">
        <v>0.5233541452619932</v>
      </c>
      <c r="K26" s="14">
        <v>0.25148186200900974</v>
      </c>
      <c r="L26" s="21">
        <v>0.22516399272899712</v>
      </c>
      <c r="M26" s="17">
        <v>3</v>
      </c>
      <c r="N26" s="28">
        <v>0.96820516873468754</v>
      </c>
      <c r="O26" s="22">
        <v>1</v>
      </c>
      <c r="P26" s="9">
        <v>1.5151515151515151</v>
      </c>
      <c r="Q26" s="10">
        <v>14.285714285714285</v>
      </c>
      <c r="R26" s="29">
        <v>3.7037037037037033</v>
      </c>
      <c r="S26" s="4" t="s">
        <v>172</v>
      </c>
      <c r="T26" s="49">
        <f t="shared" si="26"/>
        <v>1.85</v>
      </c>
      <c r="U26" s="49">
        <f t="shared" si="27"/>
        <v>4.3</v>
      </c>
      <c r="V26" s="84">
        <f t="shared" si="28"/>
        <v>1.85</v>
      </c>
      <c r="W26" s="58">
        <f t="shared" si="29"/>
        <v>1.85</v>
      </c>
      <c r="X26" s="59" t="str">
        <f t="shared" si="30"/>
        <v>v</v>
      </c>
      <c r="Y26" s="32">
        <f t="shared" si="31"/>
        <v>15</v>
      </c>
      <c r="Z26" s="40">
        <f t="shared" si="32"/>
        <v>12.750000000000002</v>
      </c>
      <c r="AA26" s="15">
        <f t="shared" si="33"/>
        <v>12.750000000000002</v>
      </c>
      <c r="AB26" s="16">
        <f t="shared" si="7"/>
        <v>113.10000000000001</v>
      </c>
      <c r="AC26" s="111"/>
      <c r="AD26" s="31">
        <f t="shared" si="0"/>
        <v>613.1</v>
      </c>
      <c r="AE26" s="4" t="s">
        <v>172</v>
      </c>
      <c r="AF26" s="49">
        <f t="shared" si="34"/>
        <v>1.85</v>
      </c>
      <c r="AG26" s="49">
        <f t="shared" si="35"/>
        <v>4.3</v>
      </c>
      <c r="AH26" s="84">
        <f t="shared" si="23"/>
        <v>4.3</v>
      </c>
      <c r="AI26" s="58">
        <f t="shared" si="9"/>
        <v>4.3</v>
      </c>
      <c r="AJ26" s="59" t="str">
        <f t="shared" si="36"/>
        <v>v</v>
      </c>
      <c r="AK26" s="32">
        <f t="shared" si="37"/>
        <v>15</v>
      </c>
      <c r="AL26" s="40">
        <f t="shared" si="38"/>
        <v>-15</v>
      </c>
      <c r="AM26" s="15">
        <f t="shared" si="39"/>
        <v>-15</v>
      </c>
      <c r="AN26" s="16">
        <f t="shared" si="20"/>
        <v>-147.75</v>
      </c>
      <c r="AO26" s="111"/>
      <c r="AP26" s="31">
        <f t="shared" si="1"/>
        <v>352.25</v>
      </c>
      <c r="AQ26" s="4" t="s">
        <v>172</v>
      </c>
      <c r="AR26" s="49">
        <f t="shared" si="10"/>
        <v>1.25</v>
      </c>
      <c r="AS26" s="49">
        <f t="shared" si="11"/>
        <v>2.0299999999999998</v>
      </c>
      <c r="AT26" s="84">
        <f t="shared" si="40"/>
        <v>1.25</v>
      </c>
      <c r="AU26" s="58">
        <f t="shared" si="41"/>
        <v>1.25</v>
      </c>
      <c r="AV26" s="59" t="str">
        <f t="shared" si="12"/>
        <v>v</v>
      </c>
      <c r="AW26" s="32">
        <f t="shared" si="42"/>
        <v>15</v>
      </c>
      <c r="AX26" s="40">
        <f t="shared" si="43"/>
        <v>3.75</v>
      </c>
      <c r="AY26" s="15">
        <f t="shared" si="44"/>
        <v>3.75</v>
      </c>
      <c r="AZ26" s="16">
        <f t="shared" si="13"/>
        <v>38.549999999999997</v>
      </c>
      <c r="BA26" s="111"/>
      <c r="BB26" s="31">
        <f t="shared" si="2"/>
        <v>538.54999999999995</v>
      </c>
      <c r="BC26" s="4" t="s">
        <v>172</v>
      </c>
      <c r="BD26" s="49">
        <f t="shared" si="14"/>
        <v>1.37</v>
      </c>
      <c r="BE26" s="49">
        <f t="shared" si="15"/>
        <v>3.18</v>
      </c>
      <c r="BF26" s="84">
        <f t="shared" si="45"/>
        <v>1.37</v>
      </c>
      <c r="BG26" s="58">
        <f t="shared" si="46"/>
        <v>1.37</v>
      </c>
      <c r="BH26" s="59" t="str">
        <f t="shared" si="47"/>
        <v>v</v>
      </c>
      <c r="BI26" s="32">
        <f t="shared" si="48"/>
        <v>15</v>
      </c>
      <c r="BJ26" s="34">
        <f t="shared" si="49"/>
        <v>3.8961038961038961</v>
      </c>
      <c r="BK26" s="34">
        <f t="shared" si="50"/>
        <v>11.103896103896105</v>
      </c>
      <c r="BL26" s="40">
        <f t="shared" si="51"/>
        <v>5.5500000000000016</v>
      </c>
      <c r="BM26" s="41">
        <f t="shared" si="52"/>
        <v>5.5500000000000016</v>
      </c>
      <c r="BN26" s="16">
        <f t="shared" si="16"/>
        <v>58.20000000000001</v>
      </c>
      <c r="BO26" s="111"/>
      <c r="BP26" s="31">
        <f t="shared" si="3"/>
        <v>558.20000000000005</v>
      </c>
      <c r="BQ26" s="4" t="s">
        <v>172</v>
      </c>
      <c r="BR26" s="49">
        <f t="shared" si="17"/>
        <v>1.37</v>
      </c>
      <c r="BS26" s="49">
        <f t="shared" si="18"/>
        <v>3.18</v>
      </c>
      <c r="BT26" s="42">
        <f t="shared" si="53"/>
        <v>1.85</v>
      </c>
      <c r="BU26" s="56">
        <f t="shared" si="54"/>
        <v>1.37</v>
      </c>
      <c r="BV26" s="58">
        <f t="shared" si="55"/>
        <v>1.61</v>
      </c>
      <c r="BW26" s="59" t="str">
        <f t="shared" si="56"/>
        <v>v</v>
      </c>
      <c r="BX26" s="32">
        <f t="shared" si="57"/>
        <v>15</v>
      </c>
      <c r="BY26" s="34">
        <f t="shared" si="58"/>
        <v>7.5</v>
      </c>
      <c r="BZ26" s="34">
        <f t="shared" si="59"/>
        <v>7.5</v>
      </c>
      <c r="CA26" s="40">
        <f t="shared" si="24"/>
        <v>9.1499999999999986</v>
      </c>
      <c r="CB26" s="41">
        <f t="shared" si="60"/>
        <v>9.1499999999999986</v>
      </c>
      <c r="CC26" s="16">
        <f t="shared" si="21"/>
        <v>85.65</v>
      </c>
      <c r="CD26" s="111"/>
      <c r="CE26" s="31">
        <f t="shared" si="4"/>
        <v>585.65</v>
      </c>
      <c r="CF26" s="4" t="s">
        <v>172</v>
      </c>
      <c r="CG26" s="42">
        <f t="shared" si="61"/>
        <v>3.85</v>
      </c>
      <c r="CH26" s="56">
        <f t="shared" si="62"/>
        <v>1.37</v>
      </c>
      <c r="CI26" s="67">
        <f t="shared" si="5"/>
        <v>1.0960000000000001</v>
      </c>
      <c r="CJ26" s="58">
        <f t="shared" si="63"/>
        <v>1.57</v>
      </c>
      <c r="CK26" s="59" t="str">
        <f t="shared" si="64"/>
        <v>v</v>
      </c>
      <c r="CL26" s="32">
        <f t="shared" si="65"/>
        <v>15</v>
      </c>
      <c r="CM26" s="34">
        <f t="shared" si="66"/>
        <v>3</v>
      </c>
      <c r="CN26" s="34">
        <f t="shared" si="67"/>
        <v>12</v>
      </c>
      <c r="CO26" s="40">
        <f t="shared" si="25"/>
        <v>1.4400000000000013</v>
      </c>
      <c r="CP26" s="41">
        <f t="shared" si="68"/>
        <v>1.4400000000000013</v>
      </c>
      <c r="CQ26" s="16">
        <f t="shared" si="22"/>
        <v>36.450000000000003</v>
      </c>
      <c r="CR26" s="111"/>
      <c r="CS26" s="31">
        <f t="shared" si="6"/>
        <v>536.45000000000005</v>
      </c>
    </row>
    <row r="27" spans="1:97" x14ac:dyDescent="0.25">
      <c r="A27" s="96">
        <v>15</v>
      </c>
      <c r="B27" s="13" t="s">
        <v>50</v>
      </c>
      <c r="C27" s="13" t="s">
        <v>48</v>
      </c>
      <c r="D27" s="24">
        <v>0.21</v>
      </c>
      <c r="E27" s="7">
        <v>0.35</v>
      </c>
      <c r="F27" s="25">
        <v>0.44</v>
      </c>
      <c r="G27" s="26">
        <v>4.45</v>
      </c>
      <c r="H27" s="12">
        <v>3.8</v>
      </c>
      <c r="I27" s="27">
        <v>1.85</v>
      </c>
      <c r="J27" s="20">
        <v>0.21850959670526074</v>
      </c>
      <c r="K27" s="14">
        <v>0.25588623824695012</v>
      </c>
      <c r="L27" s="21">
        <v>0.5256041650477894</v>
      </c>
      <c r="M27" s="17">
        <v>3</v>
      </c>
      <c r="N27" s="28">
        <v>0.97236770533841033</v>
      </c>
      <c r="O27" s="22">
        <v>2</v>
      </c>
      <c r="P27" s="9">
        <v>4.7619047619047619</v>
      </c>
      <c r="Q27" s="10">
        <v>2.8571428571428572</v>
      </c>
      <c r="R27" s="29">
        <v>2.2727272727272729</v>
      </c>
      <c r="S27" s="4" t="s">
        <v>172</v>
      </c>
      <c r="T27" s="49">
        <f t="shared" si="26"/>
        <v>4.45</v>
      </c>
      <c r="U27" s="49">
        <f t="shared" si="27"/>
        <v>1.85</v>
      </c>
      <c r="V27" s="84">
        <f t="shared" si="28"/>
        <v>1.85</v>
      </c>
      <c r="W27" s="58">
        <f t="shared" si="29"/>
        <v>1.85</v>
      </c>
      <c r="X27" s="59" t="str">
        <f t="shared" si="30"/>
        <v>v</v>
      </c>
      <c r="Y27" s="32">
        <f t="shared" si="31"/>
        <v>15</v>
      </c>
      <c r="Z27" s="40">
        <f t="shared" si="32"/>
        <v>12.750000000000002</v>
      </c>
      <c r="AA27" s="15">
        <f t="shared" si="33"/>
        <v>12.750000000000002</v>
      </c>
      <c r="AB27" s="16">
        <f t="shared" si="7"/>
        <v>125.85000000000001</v>
      </c>
      <c r="AC27" s="111"/>
      <c r="AD27" s="31">
        <f t="shared" si="0"/>
        <v>625.85</v>
      </c>
      <c r="AE27" s="4" t="s">
        <v>172</v>
      </c>
      <c r="AF27" s="49">
        <f t="shared" si="34"/>
        <v>4.45</v>
      </c>
      <c r="AG27" s="49">
        <f t="shared" si="35"/>
        <v>1.85</v>
      </c>
      <c r="AH27" s="84">
        <f t="shared" si="23"/>
        <v>4.45</v>
      </c>
      <c r="AI27" s="58">
        <f t="shared" si="9"/>
        <v>4.45</v>
      </c>
      <c r="AJ27" s="59" t="str">
        <f t="shared" si="36"/>
        <v>v</v>
      </c>
      <c r="AK27" s="32">
        <f t="shared" si="37"/>
        <v>15</v>
      </c>
      <c r="AL27" s="40">
        <f t="shared" si="38"/>
        <v>-15</v>
      </c>
      <c r="AM27" s="15">
        <f t="shared" si="39"/>
        <v>-15</v>
      </c>
      <c r="AN27" s="16">
        <f t="shared" si="20"/>
        <v>-162.75</v>
      </c>
      <c r="AO27" s="111"/>
      <c r="AP27" s="31">
        <f t="shared" si="1"/>
        <v>337.25</v>
      </c>
      <c r="AQ27" s="4" t="s">
        <v>172</v>
      </c>
      <c r="AR27" s="49">
        <f t="shared" si="10"/>
        <v>2.0499999999999998</v>
      </c>
      <c r="AS27" s="49">
        <f t="shared" si="11"/>
        <v>1.24</v>
      </c>
      <c r="AT27" s="84">
        <f t="shared" si="40"/>
        <v>1.24</v>
      </c>
      <c r="AU27" s="58">
        <f t="shared" si="41"/>
        <v>1.24</v>
      </c>
      <c r="AV27" s="59" t="str">
        <f t="shared" si="12"/>
        <v>v</v>
      </c>
      <c r="AW27" s="32">
        <f t="shared" si="42"/>
        <v>15</v>
      </c>
      <c r="AX27" s="40">
        <f t="shared" si="43"/>
        <v>3.5999999999999996</v>
      </c>
      <c r="AY27" s="15">
        <f t="shared" si="44"/>
        <v>3.5999999999999996</v>
      </c>
      <c r="AZ27" s="16">
        <f t="shared" si="13"/>
        <v>42.15</v>
      </c>
      <c r="BA27" s="111"/>
      <c r="BB27" s="31">
        <f t="shared" si="2"/>
        <v>542.15</v>
      </c>
      <c r="BC27" s="4" t="s">
        <v>172</v>
      </c>
      <c r="BD27" s="49">
        <f t="shared" si="14"/>
        <v>3.28</v>
      </c>
      <c r="BE27" s="49">
        <f t="shared" si="15"/>
        <v>1.36</v>
      </c>
      <c r="BF27" s="84">
        <f t="shared" si="45"/>
        <v>1.36</v>
      </c>
      <c r="BG27" s="58">
        <f t="shared" si="46"/>
        <v>1.36</v>
      </c>
      <c r="BH27" s="59" t="str">
        <f t="shared" si="47"/>
        <v>v</v>
      </c>
      <c r="BI27" s="32">
        <f t="shared" si="48"/>
        <v>15</v>
      </c>
      <c r="BJ27" s="34">
        <f t="shared" si="49"/>
        <v>3.9473684210526319</v>
      </c>
      <c r="BK27" s="34">
        <f t="shared" si="50"/>
        <v>11.052631578947368</v>
      </c>
      <c r="BL27" s="40">
        <f t="shared" si="51"/>
        <v>5.4000000000000012</v>
      </c>
      <c r="BM27" s="41">
        <f t="shared" si="52"/>
        <v>5.4000000000000012</v>
      </c>
      <c r="BN27" s="16">
        <f t="shared" si="16"/>
        <v>63.600000000000009</v>
      </c>
      <c r="BO27" s="111"/>
      <c r="BP27" s="31">
        <f t="shared" si="3"/>
        <v>563.6</v>
      </c>
      <c r="BQ27" s="4" t="s">
        <v>172</v>
      </c>
      <c r="BR27" s="49">
        <f t="shared" si="17"/>
        <v>3.28</v>
      </c>
      <c r="BS27" s="49">
        <f t="shared" si="18"/>
        <v>1.36</v>
      </c>
      <c r="BT27" s="42">
        <f t="shared" si="53"/>
        <v>1.85</v>
      </c>
      <c r="BU27" s="56">
        <f t="shared" si="54"/>
        <v>1.36</v>
      </c>
      <c r="BV27" s="58">
        <f t="shared" si="55"/>
        <v>1.605</v>
      </c>
      <c r="BW27" s="59" t="str">
        <f t="shared" si="56"/>
        <v>v</v>
      </c>
      <c r="BX27" s="32">
        <f t="shared" si="57"/>
        <v>15</v>
      </c>
      <c r="BY27" s="34">
        <f t="shared" si="58"/>
        <v>7.5</v>
      </c>
      <c r="BZ27" s="34">
        <f t="shared" si="59"/>
        <v>7.5</v>
      </c>
      <c r="CA27" s="40">
        <f t="shared" si="24"/>
        <v>9.0750000000000028</v>
      </c>
      <c r="CB27" s="41">
        <f t="shared" si="60"/>
        <v>9.0750000000000028</v>
      </c>
      <c r="CC27" s="16">
        <f t="shared" si="21"/>
        <v>94.725000000000009</v>
      </c>
      <c r="CD27" s="111"/>
      <c r="CE27" s="31">
        <f t="shared" si="4"/>
        <v>594.72500000000002</v>
      </c>
      <c r="CF27" s="4" t="s">
        <v>172</v>
      </c>
      <c r="CG27" s="42">
        <f t="shared" si="61"/>
        <v>3.8</v>
      </c>
      <c r="CH27" s="56">
        <f t="shared" si="62"/>
        <v>1.36</v>
      </c>
      <c r="CI27" s="67">
        <f t="shared" si="5"/>
        <v>1.0880000000000001</v>
      </c>
      <c r="CJ27" s="58">
        <f t="shared" si="63"/>
        <v>1.56</v>
      </c>
      <c r="CK27" s="59" t="str">
        <f t="shared" si="64"/>
        <v>v</v>
      </c>
      <c r="CL27" s="32">
        <f t="shared" si="65"/>
        <v>15</v>
      </c>
      <c r="CM27" s="34">
        <f t="shared" si="66"/>
        <v>3</v>
      </c>
      <c r="CN27" s="34">
        <f t="shared" si="67"/>
        <v>12</v>
      </c>
      <c r="CO27" s="40">
        <f t="shared" si="25"/>
        <v>1.3200000000000003</v>
      </c>
      <c r="CP27" s="41">
        <f t="shared" si="68"/>
        <v>1.3200000000000003</v>
      </c>
      <c r="CQ27" s="16">
        <f t="shared" si="22"/>
        <v>37.770000000000003</v>
      </c>
      <c r="CR27" s="111"/>
      <c r="CS27" s="31">
        <f t="shared" si="6"/>
        <v>537.77</v>
      </c>
    </row>
    <row r="28" spans="1:97" x14ac:dyDescent="0.25">
      <c r="A28" s="96">
        <v>16</v>
      </c>
      <c r="B28" s="13" t="s">
        <v>30</v>
      </c>
      <c r="C28" s="13" t="s">
        <v>70</v>
      </c>
      <c r="D28" s="18">
        <v>0.15</v>
      </c>
      <c r="E28" s="8">
        <v>0.28999999999999998</v>
      </c>
      <c r="F28" s="19">
        <v>0.55000000000000004</v>
      </c>
      <c r="G28" s="26">
        <v>2.6</v>
      </c>
      <c r="H28" s="12">
        <v>3.25</v>
      </c>
      <c r="I28" s="27">
        <v>3</v>
      </c>
      <c r="J28" s="20">
        <v>0.375</v>
      </c>
      <c r="K28" s="14">
        <v>0.30000000000000004</v>
      </c>
      <c r="L28" s="21">
        <v>0.32500000000000001</v>
      </c>
      <c r="M28" s="17">
        <v>3</v>
      </c>
      <c r="N28" s="28">
        <v>0.97500000000000009</v>
      </c>
      <c r="O28" s="22">
        <v>1</v>
      </c>
      <c r="P28" s="9">
        <v>6.666666666666667</v>
      </c>
      <c r="Q28" s="10">
        <v>3.4482758620689657</v>
      </c>
      <c r="R28" s="29">
        <v>1.8181818181818181</v>
      </c>
      <c r="S28" s="4" t="s">
        <v>172</v>
      </c>
      <c r="T28" s="49">
        <f t="shared" si="26"/>
        <v>2.6</v>
      </c>
      <c r="U28" s="49">
        <f t="shared" si="27"/>
        <v>3</v>
      </c>
      <c r="V28" s="84">
        <f t="shared" si="28"/>
        <v>2.6</v>
      </c>
      <c r="W28" s="58">
        <f t="shared" si="29"/>
        <v>2.6</v>
      </c>
      <c r="X28" s="59" t="str">
        <f t="shared" si="30"/>
        <v>n</v>
      </c>
      <c r="Y28" s="32">
        <f t="shared" si="31"/>
        <v>15</v>
      </c>
      <c r="Z28" s="40">
        <f t="shared" si="32"/>
        <v>-15</v>
      </c>
      <c r="AA28" s="15">
        <f t="shared" si="33"/>
        <v>-15</v>
      </c>
      <c r="AB28" s="16">
        <f t="shared" si="7"/>
        <v>110.85000000000001</v>
      </c>
      <c r="AC28" s="111"/>
      <c r="AD28" s="31">
        <f t="shared" si="0"/>
        <v>610.85</v>
      </c>
      <c r="AE28" s="4" t="s">
        <v>172</v>
      </c>
      <c r="AF28" s="49">
        <f t="shared" si="34"/>
        <v>2.6</v>
      </c>
      <c r="AG28" s="49">
        <f t="shared" si="35"/>
        <v>3</v>
      </c>
      <c r="AH28" s="84">
        <f t="shared" si="23"/>
        <v>3</v>
      </c>
      <c r="AI28" s="58">
        <f t="shared" si="9"/>
        <v>3</v>
      </c>
      <c r="AJ28" s="59" t="str">
        <f t="shared" si="36"/>
        <v>n</v>
      </c>
      <c r="AK28" s="32">
        <f t="shared" si="37"/>
        <v>15</v>
      </c>
      <c r="AL28" s="40">
        <f t="shared" si="38"/>
        <v>-15</v>
      </c>
      <c r="AM28" s="15">
        <f t="shared" si="39"/>
        <v>-15</v>
      </c>
      <c r="AN28" s="16">
        <f t="shared" si="20"/>
        <v>-177.75</v>
      </c>
      <c r="AO28" s="111"/>
      <c r="AP28" s="31">
        <f t="shared" si="1"/>
        <v>322.25</v>
      </c>
      <c r="AQ28" s="4" t="s">
        <v>172</v>
      </c>
      <c r="AR28" s="49">
        <f t="shared" si="10"/>
        <v>1.44</v>
      </c>
      <c r="AS28" s="49">
        <f t="shared" si="11"/>
        <v>1.56</v>
      </c>
      <c r="AT28" s="84">
        <f t="shared" si="40"/>
        <v>1.44</v>
      </c>
      <c r="AU28" s="58">
        <f t="shared" si="41"/>
        <v>1.44</v>
      </c>
      <c r="AV28" s="59" t="str">
        <f t="shared" si="12"/>
        <v>n</v>
      </c>
      <c r="AW28" s="32">
        <f t="shared" si="42"/>
        <v>15</v>
      </c>
      <c r="AX28" s="40">
        <f t="shared" si="43"/>
        <v>6.6</v>
      </c>
      <c r="AY28" s="15">
        <f t="shared" si="44"/>
        <v>6.6</v>
      </c>
      <c r="AZ28" s="16">
        <f t="shared" si="13"/>
        <v>48.75</v>
      </c>
      <c r="BA28" s="111"/>
      <c r="BB28" s="31">
        <f t="shared" si="2"/>
        <v>548.75</v>
      </c>
      <c r="BC28" s="4" t="s">
        <v>172</v>
      </c>
      <c r="BD28" s="49">
        <f t="shared" si="14"/>
        <v>1.8</v>
      </c>
      <c r="BE28" s="49">
        <f t="shared" si="15"/>
        <v>2.08</v>
      </c>
      <c r="BF28" s="84">
        <f t="shared" si="45"/>
        <v>1.8</v>
      </c>
      <c r="BG28" s="58">
        <f t="shared" si="46"/>
        <v>1.8</v>
      </c>
      <c r="BH28" s="59" t="str">
        <f t="shared" si="47"/>
        <v>n</v>
      </c>
      <c r="BI28" s="32">
        <f t="shared" si="48"/>
        <v>15</v>
      </c>
      <c r="BJ28" s="34">
        <f t="shared" si="49"/>
        <v>4.615384615384615</v>
      </c>
      <c r="BK28" s="34">
        <f t="shared" si="50"/>
        <v>10.384615384615385</v>
      </c>
      <c r="BL28" s="40">
        <f t="shared" si="51"/>
        <v>0</v>
      </c>
      <c r="BM28" s="41">
        <f t="shared" si="52"/>
        <v>0</v>
      </c>
      <c r="BN28" s="16">
        <f t="shared" si="16"/>
        <v>63.600000000000009</v>
      </c>
      <c r="BO28" s="111"/>
      <c r="BP28" s="31">
        <f t="shared" si="3"/>
        <v>563.6</v>
      </c>
      <c r="BQ28" s="4" t="s">
        <v>172</v>
      </c>
      <c r="BR28" s="49">
        <f t="shared" si="17"/>
        <v>1.8</v>
      </c>
      <c r="BS28" s="49">
        <f t="shared" si="18"/>
        <v>2.08</v>
      </c>
      <c r="BT28" s="42">
        <f t="shared" si="53"/>
        <v>2.6</v>
      </c>
      <c r="BU28" s="56">
        <f t="shared" si="54"/>
        <v>1.8</v>
      </c>
      <c r="BV28" s="58">
        <f t="shared" si="55"/>
        <v>2.2000000000000002</v>
      </c>
      <c r="BW28" s="59" t="str">
        <f t="shared" si="56"/>
        <v>n</v>
      </c>
      <c r="BX28" s="32">
        <f t="shared" si="57"/>
        <v>15</v>
      </c>
      <c r="BY28" s="34">
        <f t="shared" si="58"/>
        <v>7.5</v>
      </c>
      <c r="BZ28" s="34">
        <f t="shared" si="59"/>
        <v>7.5</v>
      </c>
      <c r="CA28" s="40">
        <f t="shared" si="24"/>
        <v>-7.5</v>
      </c>
      <c r="CB28" s="41">
        <f t="shared" si="60"/>
        <v>-7.5</v>
      </c>
      <c r="CC28" s="16">
        <f t="shared" si="21"/>
        <v>87.225000000000009</v>
      </c>
      <c r="CD28" s="111"/>
      <c r="CE28" s="31">
        <f t="shared" si="4"/>
        <v>587.22500000000002</v>
      </c>
      <c r="CF28" s="4" t="s">
        <v>172</v>
      </c>
      <c r="CG28" s="42">
        <f t="shared" si="61"/>
        <v>3.25</v>
      </c>
      <c r="CH28" s="56">
        <f t="shared" si="62"/>
        <v>1.8</v>
      </c>
      <c r="CI28" s="67">
        <f t="shared" si="5"/>
        <v>1.4400000000000002</v>
      </c>
      <c r="CJ28" s="58">
        <f t="shared" si="63"/>
        <v>1.4500000000000002</v>
      </c>
      <c r="CK28" s="59" t="str">
        <f t="shared" si="64"/>
        <v>n</v>
      </c>
      <c r="CL28" s="32">
        <f t="shared" si="65"/>
        <v>15</v>
      </c>
      <c r="CM28" s="34">
        <f t="shared" si="66"/>
        <v>3</v>
      </c>
      <c r="CN28" s="34">
        <f t="shared" si="67"/>
        <v>12</v>
      </c>
      <c r="CO28" s="40">
        <f t="shared" si="25"/>
        <v>6.75</v>
      </c>
      <c r="CP28" s="41">
        <f t="shared" si="68"/>
        <v>6.75</v>
      </c>
      <c r="CQ28" s="16">
        <f t="shared" si="22"/>
        <v>44.52</v>
      </c>
      <c r="CR28" s="111"/>
      <c r="CS28" s="31">
        <f t="shared" si="6"/>
        <v>544.52</v>
      </c>
    </row>
    <row r="29" spans="1:97" x14ac:dyDescent="0.25">
      <c r="A29" s="96">
        <v>17</v>
      </c>
      <c r="B29" s="13" t="s">
        <v>36</v>
      </c>
      <c r="C29" s="13" t="s">
        <v>71</v>
      </c>
      <c r="D29" s="18">
        <v>0.33</v>
      </c>
      <c r="E29" s="8">
        <v>0.19</v>
      </c>
      <c r="F29" s="19">
        <v>0.48</v>
      </c>
      <c r="G29" s="26">
        <v>1.58</v>
      </c>
      <c r="H29" s="12">
        <v>4.75</v>
      </c>
      <c r="I29" s="27">
        <v>5.5</v>
      </c>
      <c r="J29" s="20">
        <v>0.61732041587901709</v>
      </c>
      <c r="K29" s="14">
        <v>0.2053402646502836</v>
      </c>
      <c r="L29" s="21">
        <v>0.17733931947069947</v>
      </c>
      <c r="M29" s="17">
        <v>3</v>
      </c>
      <c r="N29" s="28">
        <v>0.97536625708884706</v>
      </c>
      <c r="O29" s="22">
        <v>1</v>
      </c>
      <c r="P29" s="9">
        <v>3.0303030303030303</v>
      </c>
      <c r="Q29" s="10">
        <v>5.2631578947368425</v>
      </c>
      <c r="R29" s="29">
        <v>2.0833333333333335</v>
      </c>
      <c r="S29" s="4" t="s">
        <v>172</v>
      </c>
      <c r="T29" s="49">
        <f t="shared" si="26"/>
        <v>1.58</v>
      </c>
      <c r="U29" s="49">
        <f t="shared" si="27"/>
        <v>5.5</v>
      </c>
      <c r="V29" s="84">
        <f t="shared" si="28"/>
        <v>1.58</v>
      </c>
      <c r="W29" s="58">
        <f t="shared" si="29"/>
        <v>1.58</v>
      </c>
      <c r="X29" s="59" t="str">
        <f t="shared" si="30"/>
        <v>d</v>
      </c>
      <c r="Y29" s="32">
        <f t="shared" si="31"/>
        <v>15</v>
      </c>
      <c r="Z29" s="40">
        <f t="shared" si="32"/>
        <v>-15</v>
      </c>
      <c r="AA29" s="15">
        <f t="shared" si="33"/>
        <v>-15</v>
      </c>
      <c r="AB29" s="16">
        <f t="shared" si="7"/>
        <v>95.850000000000009</v>
      </c>
      <c r="AC29" s="111"/>
      <c r="AD29" s="31">
        <f t="shared" si="0"/>
        <v>595.85</v>
      </c>
      <c r="AE29" s="4" t="s">
        <v>172</v>
      </c>
      <c r="AF29" s="49">
        <f t="shared" si="34"/>
        <v>1.58</v>
      </c>
      <c r="AG29" s="49">
        <f t="shared" si="35"/>
        <v>5.5</v>
      </c>
      <c r="AH29" s="84">
        <f t="shared" si="23"/>
        <v>5.5</v>
      </c>
      <c r="AI29" s="58">
        <f t="shared" si="9"/>
        <v>5.5</v>
      </c>
      <c r="AJ29" s="59" t="str">
        <f t="shared" si="36"/>
        <v>d</v>
      </c>
      <c r="AK29" s="32">
        <f t="shared" si="37"/>
        <v>15</v>
      </c>
      <c r="AL29" s="40">
        <f t="shared" si="38"/>
        <v>67.5</v>
      </c>
      <c r="AM29" s="15">
        <f t="shared" si="39"/>
        <v>67.5</v>
      </c>
      <c r="AN29" s="16">
        <f t="shared" si="20"/>
        <v>-110.25</v>
      </c>
      <c r="AO29" s="111"/>
      <c r="AP29" s="31">
        <f t="shared" si="1"/>
        <v>389.75</v>
      </c>
      <c r="AQ29" s="4" t="s">
        <v>172</v>
      </c>
      <c r="AR29" s="49">
        <f t="shared" si="10"/>
        <v>1.19</v>
      </c>
      <c r="AS29" s="49">
        <f t="shared" si="11"/>
        <v>2.5499999999999998</v>
      </c>
      <c r="AT29" s="84">
        <f t="shared" si="40"/>
        <v>1.19</v>
      </c>
      <c r="AU29" s="58">
        <f t="shared" si="41"/>
        <v>1.19</v>
      </c>
      <c r="AV29" s="59" t="str">
        <f t="shared" si="12"/>
        <v>d</v>
      </c>
      <c r="AW29" s="32">
        <f t="shared" si="42"/>
        <v>15</v>
      </c>
      <c r="AX29" s="40">
        <f t="shared" si="43"/>
        <v>-15</v>
      </c>
      <c r="AY29" s="15">
        <f t="shared" si="44"/>
        <v>-15</v>
      </c>
      <c r="AZ29" s="16">
        <f t="shared" si="13"/>
        <v>33.75</v>
      </c>
      <c r="BA29" s="111"/>
      <c r="BB29" s="31">
        <f t="shared" si="2"/>
        <v>533.75</v>
      </c>
      <c r="BC29" s="4" t="s">
        <v>172</v>
      </c>
      <c r="BD29" s="49">
        <f t="shared" si="14"/>
        <v>1.25</v>
      </c>
      <c r="BE29" s="49">
        <f t="shared" si="15"/>
        <v>4.34</v>
      </c>
      <c r="BF29" s="84">
        <f t="shared" si="45"/>
        <v>1.25</v>
      </c>
      <c r="BG29" s="58">
        <f t="shared" si="46"/>
        <v>1.25</v>
      </c>
      <c r="BH29" s="59" t="str">
        <f t="shared" si="47"/>
        <v>d</v>
      </c>
      <c r="BI29" s="32">
        <f t="shared" si="48"/>
        <v>15</v>
      </c>
      <c r="BJ29" s="34">
        <f t="shared" si="49"/>
        <v>3.1578947368421053</v>
      </c>
      <c r="BK29" s="34">
        <f t="shared" si="50"/>
        <v>11.842105263157894</v>
      </c>
      <c r="BL29" s="40">
        <f t="shared" si="51"/>
        <v>-15</v>
      </c>
      <c r="BM29" s="41">
        <f t="shared" si="52"/>
        <v>-15</v>
      </c>
      <c r="BN29" s="16">
        <f t="shared" si="16"/>
        <v>48.600000000000009</v>
      </c>
      <c r="BO29" s="111"/>
      <c r="BP29" s="31">
        <f t="shared" si="3"/>
        <v>548.6</v>
      </c>
      <c r="BQ29" s="4" t="s">
        <v>172</v>
      </c>
      <c r="BR29" s="49">
        <f t="shared" si="17"/>
        <v>1.25</v>
      </c>
      <c r="BS29" s="49">
        <f t="shared" si="18"/>
        <v>4.34</v>
      </c>
      <c r="BT29" s="42">
        <f t="shared" si="53"/>
        <v>1.58</v>
      </c>
      <c r="BU29" s="56">
        <f t="shared" si="54"/>
        <v>1.25</v>
      </c>
      <c r="BV29" s="58">
        <f t="shared" si="55"/>
        <v>1.415</v>
      </c>
      <c r="BW29" s="59" t="str">
        <f t="shared" si="56"/>
        <v>d</v>
      </c>
      <c r="BX29" s="32">
        <f t="shared" si="57"/>
        <v>15</v>
      </c>
      <c r="BY29" s="34">
        <f t="shared" si="58"/>
        <v>7.5</v>
      </c>
      <c r="BZ29" s="34">
        <f t="shared" si="59"/>
        <v>7.5</v>
      </c>
      <c r="CA29" s="40">
        <f t="shared" si="24"/>
        <v>-15</v>
      </c>
      <c r="CB29" s="41">
        <f t="shared" si="60"/>
        <v>-15</v>
      </c>
      <c r="CC29" s="16">
        <f t="shared" si="21"/>
        <v>72.225000000000009</v>
      </c>
      <c r="CD29" s="111"/>
      <c r="CE29" s="31">
        <f t="shared" si="4"/>
        <v>572.22500000000002</v>
      </c>
      <c r="CF29" s="4" t="s">
        <v>172</v>
      </c>
      <c r="CG29" s="42">
        <f t="shared" si="61"/>
        <v>4.75</v>
      </c>
      <c r="CH29" s="56">
        <f t="shared" si="62"/>
        <v>1.25</v>
      </c>
      <c r="CI29" s="67">
        <f t="shared" si="5"/>
        <v>1</v>
      </c>
      <c r="CJ29" s="58">
        <f t="shared" si="63"/>
        <v>1.75</v>
      </c>
      <c r="CK29" s="59" t="str">
        <f t="shared" si="64"/>
        <v>d</v>
      </c>
      <c r="CL29" s="32">
        <f t="shared" si="65"/>
        <v>15</v>
      </c>
      <c r="CM29" s="34">
        <f t="shared" si="66"/>
        <v>3</v>
      </c>
      <c r="CN29" s="34">
        <f t="shared" si="67"/>
        <v>12</v>
      </c>
      <c r="CO29" s="40">
        <f t="shared" si="25"/>
        <v>-15</v>
      </c>
      <c r="CP29" s="41">
        <f t="shared" si="68"/>
        <v>-15</v>
      </c>
      <c r="CQ29" s="16">
        <f t="shared" si="22"/>
        <v>29.520000000000003</v>
      </c>
      <c r="CR29" s="111"/>
      <c r="CS29" s="31">
        <f t="shared" si="6"/>
        <v>529.52</v>
      </c>
    </row>
    <row r="30" spans="1:97" x14ac:dyDescent="0.25">
      <c r="A30" s="96">
        <v>18</v>
      </c>
      <c r="B30" s="13" t="s">
        <v>35</v>
      </c>
      <c r="C30" s="13" t="s">
        <v>72</v>
      </c>
      <c r="D30" s="24">
        <v>0.05</v>
      </c>
      <c r="E30" s="7">
        <v>0.19</v>
      </c>
      <c r="F30" s="25">
        <v>0.76</v>
      </c>
      <c r="G30" s="26">
        <v>9.5</v>
      </c>
      <c r="H30" s="12">
        <v>6.6</v>
      </c>
      <c r="I30" s="27">
        <v>1.31</v>
      </c>
      <c r="J30" s="20">
        <v>0.10318530629781242</v>
      </c>
      <c r="K30" s="14">
        <v>0.14852430451957849</v>
      </c>
      <c r="L30" s="21">
        <v>0.74829038918260915</v>
      </c>
      <c r="M30" s="17">
        <v>3</v>
      </c>
      <c r="N30" s="28">
        <v>0.98026040982921803</v>
      </c>
      <c r="O30" s="22">
        <v>2</v>
      </c>
      <c r="P30" s="9">
        <v>20</v>
      </c>
      <c r="Q30" s="10">
        <v>5.2631578947368425</v>
      </c>
      <c r="R30" s="29">
        <v>1.3157894736842106</v>
      </c>
      <c r="S30" s="4" t="s">
        <v>172</v>
      </c>
      <c r="T30" s="49">
        <f t="shared" si="26"/>
        <v>9.5</v>
      </c>
      <c r="U30" s="49">
        <f t="shared" si="27"/>
        <v>1.31</v>
      </c>
      <c r="V30" s="84">
        <f t="shared" si="28"/>
        <v>1.31</v>
      </c>
      <c r="W30" s="58">
        <f t="shared" si="29"/>
        <v>1.31</v>
      </c>
      <c r="X30" s="59" t="str">
        <f t="shared" si="30"/>
        <v>v</v>
      </c>
      <c r="Y30" s="32">
        <f t="shared" si="31"/>
        <v>15</v>
      </c>
      <c r="Z30" s="40">
        <f t="shared" si="32"/>
        <v>4.6500000000000004</v>
      </c>
      <c r="AA30" s="15">
        <f t="shared" si="33"/>
        <v>4.6500000000000004</v>
      </c>
      <c r="AB30" s="16">
        <f t="shared" si="7"/>
        <v>100.50000000000001</v>
      </c>
      <c r="AC30" s="111"/>
      <c r="AD30" s="31">
        <f t="shared" si="0"/>
        <v>600.5</v>
      </c>
      <c r="AE30" s="4" t="s">
        <v>172</v>
      </c>
      <c r="AF30" s="49">
        <f t="shared" si="34"/>
        <v>9.5</v>
      </c>
      <c r="AG30" s="49">
        <f t="shared" si="35"/>
        <v>1.31</v>
      </c>
      <c r="AH30" s="84">
        <f t="shared" si="23"/>
        <v>9.5</v>
      </c>
      <c r="AI30" s="58">
        <f t="shared" si="9"/>
        <v>9.5</v>
      </c>
      <c r="AJ30" s="59" t="str">
        <f t="shared" si="36"/>
        <v>v</v>
      </c>
      <c r="AK30" s="32">
        <f t="shared" si="37"/>
        <v>15</v>
      </c>
      <c r="AL30" s="40">
        <f t="shared" si="38"/>
        <v>-15</v>
      </c>
      <c r="AM30" s="15">
        <f t="shared" si="39"/>
        <v>-15</v>
      </c>
      <c r="AN30" s="16">
        <f t="shared" si="20"/>
        <v>-125.25</v>
      </c>
      <c r="AO30" s="111"/>
      <c r="AP30" s="31">
        <f t="shared" si="1"/>
        <v>374.75</v>
      </c>
      <c r="AQ30" s="4" t="s">
        <v>172</v>
      </c>
      <c r="AR30" s="49">
        <f t="shared" si="10"/>
        <v>3.89</v>
      </c>
      <c r="AS30" s="49">
        <f t="shared" si="11"/>
        <v>1.0900000000000001</v>
      </c>
      <c r="AT30" s="84">
        <f t="shared" si="40"/>
        <v>1.0900000000000001</v>
      </c>
      <c r="AU30" s="58">
        <f t="shared" si="41"/>
        <v>1.0900000000000001</v>
      </c>
      <c r="AV30" s="59" t="str">
        <f t="shared" si="12"/>
        <v>v</v>
      </c>
      <c r="AW30" s="32">
        <f t="shared" si="42"/>
        <v>15</v>
      </c>
      <c r="AX30" s="40">
        <f t="shared" si="43"/>
        <v>1.3500000000000012</v>
      </c>
      <c r="AY30" s="15">
        <f t="shared" si="44"/>
        <v>1.3500000000000012</v>
      </c>
      <c r="AZ30" s="16">
        <f t="shared" si="13"/>
        <v>35.1</v>
      </c>
      <c r="BA30" s="111"/>
      <c r="BB30" s="31">
        <f t="shared" si="2"/>
        <v>535.1</v>
      </c>
      <c r="BC30" s="4" t="s">
        <v>172</v>
      </c>
      <c r="BD30" s="49">
        <f t="shared" si="14"/>
        <v>8.06</v>
      </c>
      <c r="BE30" s="49">
        <f t="shared" si="15"/>
        <v>1.1100000000000001</v>
      </c>
      <c r="BF30" s="84">
        <f t="shared" si="45"/>
        <v>1.1100000000000001</v>
      </c>
      <c r="BG30" s="58">
        <f t="shared" si="46"/>
        <v>1.1100000000000001</v>
      </c>
      <c r="BH30" s="59" t="str">
        <f t="shared" si="47"/>
        <v>v</v>
      </c>
      <c r="BI30" s="32">
        <f t="shared" si="48"/>
        <v>15</v>
      </c>
      <c r="BJ30" s="34">
        <f t="shared" si="49"/>
        <v>2.2727272727272729</v>
      </c>
      <c r="BK30" s="34">
        <f t="shared" si="50"/>
        <v>12.727272727272727</v>
      </c>
      <c r="BL30" s="40">
        <f t="shared" si="51"/>
        <v>1.6500000000000015</v>
      </c>
      <c r="BM30" s="41">
        <f t="shared" si="52"/>
        <v>1.6500000000000015</v>
      </c>
      <c r="BN30" s="16">
        <f t="shared" si="16"/>
        <v>50.250000000000007</v>
      </c>
      <c r="BO30" s="111"/>
      <c r="BP30" s="31">
        <f t="shared" si="3"/>
        <v>550.25</v>
      </c>
      <c r="BQ30" s="4" t="s">
        <v>172</v>
      </c>
      <c r="BR30" s="49">
        <f t="shared" si="17"/>
        <v>8.06</v>
      </c>
      <c r="BS30" s="49">
        <f t="shared" si="18"/>
        <v>1.1100000000000001</v>
      </c>
      <c r="BT30" s="42">
        <f t="shared" si="53"/>
        <v>1.31</v>
      </c>
      <c r="BU30" s="56">
        <f t="shared" si="54"/>
        <v>1.1100000000000001</v>
      </c>
      <c r="BV30" s="58">
        <f t="shared" si="55"/>
        <v>1.21</v>
      </c>
      <c r="BW30" s="59" t="str">
        <f t="shared" si="56"/>
        <v>v</v>
      </c>
      <c r="BX30" s="32">
        <f t="shared" si="57"/>
        <v>15</v>
      </c>
      <c r="BY30" s="34">
        <f t="shared" si="58"/>
        <v>7.5</v>
      </c>
      <c r="BZ30" s="34">
        <f t="shared" si="59"/>
        <v>7.5</v>
      </c>
      <c r="CA30" s="40">
        <f t="shared" si="24"/>
        <v>3.1500000000000021</v>
      </c>
      <c r="CB30" s="41">
        <f t="shared" si="60"/>
        <v>3.1500000000000021</v>
      </c>
      <c r="CC30" s="16">
        <f t="shared" si="21"/>
        <v>75.375000000000014</v>
      </c>
      <c r="CD30" s="111"/>
      <c r="CE30" s="31">
        <f t="shared" si="4"/>
        <v>575.375</v>
      </c>
      <c r="CF30" s="4" t="s">
        <v>172</v>
      </c>
      <c r="CG30" s="42">
        <f t="shared" si="61"/>
        <v>6.6</v>
      </c>
      <c r="CH30" s="56">
        <f t="shared" si="62"/>
        <v>1.1100000000000001</v>
      </c>
      <c r="CI30" s="67" t="str">
        <f t="shared" si="5"/>
        <v/>
      </c>
      <c r="CJ30" s="58">
        <f t="shared" si="63"/>
        <v>2.12</v>
      </c>
      <c r="CK30" s="59" t="str">
        <f t="shared" si="64"/>
        <v>v</v>
      </c>
      <c r="CL30" s="32">
        <f t="shared" si="65"/>
        <v>15</v>
      </c>
      <c r="CM30" s="34">
        <f t="shared" si="66"/>
        <v>3</v>
      </c>
      <c r="CN30" s="34">
        <f t="shared" si="67"/>
        <v>12</v>
      </c>
      <c r="CO30" s="40">
        <f t="shared" si="25"/>
        <v>-1.6799999999999997</v>
      </c>
      <c r="CP30" s="41">
        <f t="shared" si="68"/>
        <v>-1.6799999999999997</v>
      </c>
      <c r="CQ30" s="16">
        <f t="shared" si="22"/>
        <v>27.840000000000003</v>
      </c>
      <c r="CR30" s="111"/>
      <c r="CS30" s="31">
        <f t="shared" si="6"/>
        <v>527.84</v>
      </c>
    </row>
    <row r="31" spans="1:97" x14ac:dyDescent="0.25">
      <c r="A31" s="90" t="s">
        <v>1</v>
      </c>
      <c r="B31" s="90" t="s">
        <v>21</v>
      </c>
      <c r="C31" s="50" t="s">
        <v>59</v>
      </c>
      <c r="D31" s="91" t="s">
        <v>12</v>
      </c>
      <c r="E31" s="91" t="s">
        <v>13</v>
      </c>
      <c r="F31" s="91" t="s">
        <v>14</v>
      </c>
      <c r="G31" s="92" t="s">
        <v>8</v>
      </c>
      <c r="H31" s="92" t="s">
        <v>11</v>
      </c>
      <c r="I31" s="92" t="s">
        <v>9</v>
      </c>
      <c r="J31" s="91" t="s">
        <v>12</v>
      </c>
      <c r="K31" s="91" t="s">
        <v>13</v>
      </c>
      <c r="L31" s="91" t="s">
        <v>14</v>
      </c>
      <c r="M31" s="93" t="s">
        <v>0</v>
      </c>
      <c r="N31" s="94" t="s">
        <v>3</v>
      </c>
      <c r="O31" s="95" t="s">
        <v>10</v>
      </c>
      <c r="P31" s="98" t="s">
        <v>22</v>
      </c>
      <c r="Q31" s="23" t="s">
        <v>23</v>
      </c>
      <c r="R31" s="23" t="s">
        <v>24</v>
      </c>
      <c r="S31" s="4" t="s">
        <v>172</v>
      </c>
      <c r="T31" s="52"/>
      <c r="U31" s="52"/>
      <c r="V31" s="85"/>
      <c r="W31" s="71"/>
      <c r="X31" s="65"/>
      <c r="Y31" s="62"/>
      <c r="Z31" s="33"/>
      <c r="AA31" s="33"/>
      <c r="AB31" s="33">
        <f t="shared" si="7"/>
        <v>100.50000000000001</v>
      </c>
      <c r="AC31" s="63"/>
      <c r="AD31" s="33"/>
      <c r="AE31" s="4" t="s">
        <v>172</v>
      </c>
      <c r="AF31" s="52"/>
      <c r="AG31" s="52"/>
      <c r="AH31" s="85"/>
      <c r="AI31" s="71"/>
      <c r="AJ31" s="65"/>
      <c r="AK31" s="66"/>
      <c r="AL31" s="33"/>
      <c r="AM31" s="33"/>
      <c r="AN31" s="33">
        <f t="shared" si="20"/>
        <v>-125.25</v>
      </c>
      <c r="AO31" s="63"/>
      <c r="AP31" s="33"/>
      <c r="AQ31" s="4" t="s">
        <v>172</v>
      </c>
      <c r="AR31" s="49" t="e">
        <f>IF(ROUND(((G31*H31)/(G31+H31)),2)&lt;1,1,ROUND(((G31*H31)/(G31+H31)),2))</f>
        <v>#VALUE!</v>
      </c>
      <c r="AS31" s="49" t="e">
        <f>IF((ROUND(((H31*I31)/(H31+I31)),2))&lt;1,1,ROUND(((H31*I31)/(H31+I31)),2))</f>
        <v>#VALUE!</v>
      </c>
      <c r="AT31" s="85"/>
      <c r="AU31" s="64"/>
      <c r="AV31" s="61"/>
      <c r="AW31" s="66"/>
      <c r="AX31" s="33"/>
      <c r="AY31" s="33"/>
      <c r="AZ31" s="33">
        <f t="shared" si="13"/>
        <v>35.1</v>
      </c>
      <c r="BA31" s="63"/>
      <c r="BB31" s="33"/>
      <c r="BC31" s="4" t="s">
        <v>172</v>
      </c>
      <c r="BD31" s="49" t="e">
        <f>IF(ROUND((((((G31-1)*BK31)-BJ31)/BI31)+1),2)&lt;1,1,ROUND((((((G31-1)*BK31)-BJ31)/BI31)+1),2))</f>
        <v>#VALUE!</v>
      </c>
      <c r="BE31" s="49" t="e">
        <f>IF(ROUND((((((I31-1)*BK31)-BJ31)/BI31)+1),2)&lt;1,1,ROUND((((((I31-1)*BK31)-BJ31)/BI31)+1),2))</f>
        <v>#VALUE!</v>
      </c>
      <c r="BF31" s="85"/>
      <c r="BG31" s="64"/>
      <c r="BH31" s="65"/>
      <c r="BI31" s="66"/>
      <c r="BJ31" s="48"/>
      <c r="BK31" s="48"/>
      <c r="BL31" s="33"/>
      <c r="BM31" s="33"/>
      <c r="BN31" s="33">
        <f t="shared" si="16"/>
        <v>50.250000000000007</v>
      </c>
      <c r="BO31" s="63"/>
      <c r="BP31" s="33"/>
      <c r="BQ31" s="4" t="s">
        <v>172</v>
      </c>
      <c r="BR31" s="49" t="e">
        <f t="shared" si="17"/>
        <v>#VALUE!</v>
      </c>
      <c r="BS31" s="49" t="e">
        <f t="shared" si="18"/>
        <v>#VALUE!</v>
      </c>
      <c r="BT31" s="45"/>
      <c r="BU31" s="57"/>
      <c r="BV31" s="64"/>
      <c r="BW31" s="61"/>
      <c r="BX31" s="62"/>
      <c r="BY31" s="35"/>
      <c r="BZ31" s="35"/>
      <c r="CA31" s="43"/>
      <c r="CB31" s="44"/>
      <c r="CC31" s="33">
        <f t="shared" si="21"/>
        <v>75.375000000000014</v>
      </c>
      <c r="CD31" s="63"/>
      <c r="CE31" s="33"/>
      <c r="CF31" s="4" t="s">
        <v>172</v>
      </c>
      <c r="CG31" s="45"/>
      <c r="CH31" s="57"/>
      <c r="CI31" s="68" t="str">
        <f t="shared" si="5"/>
        <v/>
      </c>
      <c r="CJ31" s="60"/>
      <c r="CK31" s="61"/>
      <c r="CL31" s="62"/>
      <c r="CM31" s="35"/>
      <c r="CN31" s="35"/>
      <c r="CO31" s="43"/>
      <c r="CP31" s="44"/>
      <c r="CQ31" s="33">
        <f t="shared" si="22"/>
        <v>27.840000000000003</v>
      </c>
      <c r="CR31" s="63"/>
      <c r="CS31" s="33"/>
    </row>
    <row r="32" spans="1:97" x14ac:dyDescent="0.25">
      <c r="A32" s="96">
        <v>1</v>
      </c>
      <c r="B32" s="13" t="s">
        <v>32</v>
      </c>
      <c r="C32" s="13" t="s">
        <v>74</v>
      </c>
      <c r="D32" s="24">
        <v>0.38</v>
      </c>
      <c r="E32" s="7">
        <v>0.28999999999999998</v>
      </c>
      <c r="F32" s="25">
        <v>0.32</v>
      </c>
      <c r="G32" s="26">
        <v>1.72</v>
      </c>
      <c r="H32" s="12">
        <v>3.65</v>
      </c>
      <c r="I32" s="27">
        <v>5.3</v>
      </c>
      <c r="J32" s="20">
        <v>0.55686692190333631</v>
      </c>
      <c r="K32" s="14">
        <v>0.26241400155444888</v>
      </c>
      <c r="L32" s="21">
        <v>0.18071907654221481</v>
      </c>
      <c r="M32" s="17">
        <v>3</v>
      </c>
      <c r="N32" s="28">
        <v>0.95781110567373839</v>
      </c>
      <c r="O32" s="22">
        <v>1</v>
      </c>
      <c r="P32" s="9">
        <v>2.6315789473684212</v>
      </c>
      <c r="Q32" s="10">
        <v>3.4482758620689657</v>
      </c>
      <c r="R32" s="29">
        <v>3.125</v>
      </c>
      <c r="S32" s="4" t="s">
        <v>172</v>
      </c>
      <c r="T32" s="49">
        <f>G32</f>
        <v>1.72</v>
      </c>
      <c r="U32" s="49">
        <f>I32</f>
        <v>5.3</v>
      </c>
      <c r="V32" s="84">
        <f>MIN(T32:U32)</f>
        <v>1.72</v>
      </c>
      <c r="W32" s="58">
        <f>V32</f>
        <v>1.72</v>
      </c>
      <c r="X32" s="59" t="str">
        <f>IF(LEFT(B32)=RIGHT(B32),"n",IF(AND(LEFT(B32)&gt;RIGHT(B32),O32=1),"v",IF(AND(LEFT(B32)&gt;RIGHT(B32),O32=2),"d",IF(AND(LEFT(B32)&lt;RIGHT(B32),O32=1),"d",IF(AND(LEFT(B32)&lt;RIGHT(B32),O32=2),"v","")))))</f>
        <v>v</v>
      </c>
      <c r="Y32" s="32">
        <f>IF($A$2="normalisé",$J$1,$J$1*(AD31/$AC$1))</f>
        <v>15</v>
      </c>
      <c r="Z32" s="40">
        <f>IF(X32="v",(W32-1)*Y32,IF(AV32="n",-Y32,IF(AV32="d",-Y32,0)))</f>
        <v>10.799999999999999</v>
      </c>
      <c r="AA32" s="15">
        <f>IF(AND(W32&gt;=$AA$1,W32&lt;=$AB$1),Z32*(Y32/$J$1),0)</f>
        <v>10.799999999999999</v>
      </c>
      <c r="AB32" s="16">
        <f t="shared" si="7"/>
        <v>111.30000000000001</v>
      </c>
      <c r="AC32" s="111">
        <f>SUM(AA32:AA33)</f>
        <v>-4.2000000000000011</v>
      </c>
      <c r="AD32" s="31">
        <f t="shared" si="0"/>
        <v>611.29999999999995</v>
      </c>
      <c r="AE32" s="4" t="s">
        <v>172</v>
      </c>
      <c r="AF32" s="49">
        <f>G32</f>
        <v>1.72</v>
      </c>
      <c r="AG32" s="49">
        <f>I32</f>
        <v>5.3</v>
      </c>
      <c r="AH32" s="84">
        <f t="shared" si="23"/>
        <v>5.3</v>
      </c>
      <c r="AI32" s="58">
        <f t="shared" si="9"/>
        <v>5.3</v>
      </c>
      <c r="AJ32" s="59" t="str">
        <f>X32</f>
        <v>v</v>
      </c>
      <c r="AK32" s="32">
        <f>IF($A$2="normalisé",$J$1,$J$1*(AP31/$AO$1))</f>
        <v>15</v>
      </c>
      <c r="AL32" s="40">
        <f>IF(AJ32="v",-AK32,IF(AV32="n",-AK32,IF(AV32="d",AK32*(AI32-1),0)))</f>
        <v>-15</v>
      </c>
      <c r="AM32" s="15">
        <f>IF(AND(AI32&gt;=$AM$1,AI32&lt;=$AN$1),AL32*(AK32/$J$1),0)</f>
        <v>-15</v>
      </c>
      <c r="AN32" s="16">
        <f t="shared" si="20"/>
        <v>-140.25</v>
      </c>
      <c r="AO32" s="111">
        <f>SUM(AM32:AM33)</f>
        <v>-30</v>
      </c>
      <c r="AP32" s="31">
        <f t="shared" si="1"/>
        <v>359.75</v>
      </c>
      <c r="AQ32" s="4" t="s">
        <v>172</v>
      </c>
      <c r="AR32" s="49">
        <f t="shared" ref="AR32:AR75" si="69">IF(ROUND(((G32*H32)/(G32+H32)),2)&lt;1,1,ROUND(((G32*H32)/(G32+H32)),2))</f>
        <v>1.17</v>
      </c>
      <c r="AS32" s="49">
        <f t="shared" ref="AS32:AS75" si="70">IF((ROUND(((H32*I32)/(H32+I32)),2))&lt;1,1,ROUND(((H32*I32)/(H32+I32)),2))</f>
        <v>2.16</v>
      </c>
      <c r="AT32" s="84">
        <f>MIN(AR32:AS32)</f>
        <v>1.17</v>
      </c>
      <c r="AU32" s="58">
        <f>AT32</f>
        <v>1.17</v>
      </c>
      <c r="AV32" s="59" t="str">
        <f t="shared" si="12"/>
        <v>v</v>
      </c>
      <c r="AW32" s="32">
        <f>IF($A$2="normalisé",$J$1,$J$1*(BB31/$BA$1))</f>
        <v>15</v>
      </c>
      <c r="AX32" s="40">
        <f>IF(AV32="v",(AT32-1)*AW32,IF(AV32="n",(AT32-1)*AW32,IF(AV32="d",-AW32,0)))</f>
        <v>2.5499999999999989</v>
      </c>
      <c r="AY32" s="15">
        <f>IF(AND(AT32&gt;=$AY$1,AT32&lt;=$AZ$1),AX32*(AW32/$J$1),0)</f>
        <v>2.5499999999999989</v>
      </c>
      <c r="AZ32" s="16">
        <f t="shared" si="13"/>
        <v>37.65</v>
      </c>
      <c r="BA32" s="111">
        <f>SUM(AY32:AY33)</f>
        <v>5.9999999999999982</v>
      </c>
      <c r="BB32" s="31">
        <f t="shared" si="2"/>
        <v>537.65</v>
      </c>
      <c r="BC32" s="4" t="s">
        <v>172</v>
      </c>
      <c r="BD32" s="49">
        <f t="shared" ref="BD32:BD52" si="71">IF(ROUND((((((G32-1)*BK32)-BJ32)/BI32)+1),2)&lt;1,1,ROUND((((((G32-1)*BK32)-BJ32)/BI32)+1),2))</f>
        <v>1.25</v>
      </c>
      <c r="BE32" s="49">
        <f t="shared" ref="BE32:BE52" si="72">IF(ROUND((((((I32-1)*BK32)-BJ32)/BI32)+1),2)&lt;1,1,ROUND((((((I32-1)*BK32)-BJ32)/BI32)+1),2))</f>
        <v>3.85</v>
      </c>
      <c r="BF32" s="84">
        <f>MIN(BD32:BE32)</f>
        <v>1.25</v>
      </c>
      <c r="BG32" s="58">
        <f>BF32</f>
        <v>1.25</v>
      </c>
      <c r="BH32" s="59" t="str">
        <f>AV32</f>
        <v>v</v>
      </c>
      <c r="BI32" s="32">
        <f>IF($A$2="normalisé",$J$1,$J$1*(BP31/$BO$1))</f>
        <v>15</v>
      </c>
      <c r="BJ32" s="34">
        <f>BI32/H32</f>
        <v>4.1095890410958908</v>
      </c>
      <c r="BK32" s="34">
        <f>BI32-BJ32</f>
        <v>10.890410958904109</v>
      </c>
      <c r="BL32" s="40">
        <f>IF(BH32="v",(BF32-1)*BI32,IF(BH32="n",0,IF(BH32="d",-BI32)))</f>
        <v>3.75</v>
      </c>
      <c r="BM32" s="41">
        <f>IF(AND(BF32&gt;=$BM$1,BF32&lt;=$BN$1),BL32*(BI32/$J$1),0)</f>
        <v>3.75</v>
      </c>
      <c r="BN32" s="16">
        <f t="shared" si="16"/>
        <v>54.000000000000007</v>
      </c>
      <c r="BO32" s="111">
        <f>SUM(BM32:BM33)</f>
        <v>3.75</v>
      </c>
      <c r="BP32" s="31">
        <f t="shared" si="3"/>
        <v>554</v>
      </c>
      <c r="BQ32" s="4" t="s">
        <v>172</v>
      </c>
      <c r="BR32" s="49">
        <f t="shared" si="17"/>
        <v>1.25</v>
      </c>
      <c r="BS32" s="49">
        <f t="shared" si="18"/>
        <v>3.85</v>
      </c>
      <c r="BT32" s="42">
        <f>MIN(G32,I32)</f>
        <v>1.72</v>
      </c>
      <c r="BU32" s="56">
        <f>MIN(BD32:BE32)</f>
        <v>1.25</v>
      </c>
      <c r="BV32" s="58">
        <f>BT32*$CE$2+BU32*(1-$CE$2)</f>
        <v>1.4849999999999999</v>
      </c>
      <c r="BW32" s="59" t="str">
        <f>AV32</f>
        <v>v</v>
      </c>
      <c r="BX32" s="32">
        <f>IF($A$2="normalisé",$J$1,$J$1*(CE31/$CE$1))</f>
        <v>15</v>
      </c>
      <c r="BY32" s="34">
        <f>BX32*$CE$2</f>
        <v>7.5</v>
      </c>
      <c r="BZ32" s="34">
        <f>BX32*(1-$CE$2)</f>
        <v>7.5</v>
      </c>
      <c r="CA32" s="40">
        <f t="shared" si="24"/>
        <v>7.2749999999999986</v>
      </c>
      <c r="CB32" s="41">
        <f>IF(OR(OR(BT32&lt;$BX$1,BT32&gt;$CB$1),OR(BU32&lt;$CC$1,BU32&gt;$CD$1)),0,CA32*(BX32/$J$1))</f>
        <v>7.2749999999999986</v>
      </c>
      <c r="CC32" s="16">
        <f t="shared" si="21"/>
        <v>82.65</v>
      </c>
      <c r="CD32" s="111">
        <f>SUM(CB32:CB33)</f>
        <v>-0.22500000000000142</v>
      </c>
      <c r="CE32" s="31">
        <f t="shared" si="4"/>
        <v>582.65</v>
      </c>
      <c r="CF32" s="4" t="s">
        <v>172</v>
      </c>
      <c r="CG32" s="42">
        <f>H32</f>
        <v>3.65</v>
      </c>
      <c r="CH32" s="56">
        <f>MIN(BD32:BE32)</f>
        <v>1.25</v>
      </c>
      <c r="CI32" s="67">
        <f t="shared" si="5"/>
        <v>1</v>
      </c>
      <c r="CJ32" s="58">
        <f>(1-$CS$2)+$CS$2*CG32</f>
        <v>1.53</v>
      </c>
      <c r="CK32" s="59" t="str">
        <f>AV32</f>
        <v>v</v>
      </c>
      <c r="CL32" s="32">
        <f>IF($A$2="normalisé",$J$1,$J$1*(CS31/$CS$1))</f>
        <v>15</v>
      </c>
      <c r="CM32" s="34">
        <f>CL32*$CS$2</f>
        <v>3</v>
      </c>
      <c r="CN32" s="34">
        <f>CL32*(1-$CS$2)</f>
        <v>12</v>
      </c>
      <c r="CO32" s="40">
        <f t="shared" si="25"/>
        <v>0</v>
      </c>
      <c r="CP32" s="41">
        <f>IF(OR(OR(CG32&lt;$CL$1,CG32&gt;$CP$1),OR(CH32&lt;$CQ$1,CH32&gt;$CR$1)),0,CO32*(CL32/$J$1))</f>
        <v>0</v>
      </c>
      <c r="CQ32" s="16">
        <f t="shared" si="22"/>
        <v>27.840000000000003</v>
      </c>
      <c r="CR32" s="111">
        <f>SUM(CP32:CP33)</f>
        <v>9.4500000000000028</v>
      </c>
      <c r="CS32" s="31">
        <f t="shared" si="6"/>
        <v>527.84</v>
      </c>
    </row>
    <row r="33" spans="1:97" x14ac:dyDescent="0.25">
      <c r="A33" s="96">
        <v>2</v>
      </c>
      <c r="B33" s="13" t="s">
        <v>51</v>
      </c>
      <c r="C33" s="13" t="s">
        <v>52</v>
      </c>
      <c r="D33" s="24">
        <v>0.15</v>
      </c>
      <c r="E33" s="7">
        <v>0.44</v>
      </c>
      <c r="F33" s="25">
        <v>0.41</v>
      </c>
      <c r="G33" s="26">
        <v>1.75</v>
      </c>
      <c r="H33" s="12">
        <v>4.1500000000000004</v>
      </c>
      <c r="I33" s="27">
        <v>4.5</v>
      </c>
      <c r="J33" s="20">
        <v>0.55231053604436231</v>
      </c>
      <c r="K33" s="14">
        <v>0.23290203327171904</v>
      </c>
      <c r="L33" s="21">
        <v>0.2147874306839187</v>
      </c>
      <c r="M33" s="17">
        <v>3</v>
      </c>
      <c r="N33" s="28">
        <v>0.9665434380776341</v>
      </c>
      <c r="O33" s="22">
        <v>1</v>
      </c>
      <c r="P33" s="9">
        <v>6.666666666666667</v>
      </c>
      <c r="Q33" s="10">
        <v>2.2727272727272729</v>
      </c>
      <c r="R33" s="29">
        <v>2.4390243902439024</v>
      </c>
      <c r="S33" s="4" t="s">
        <v>172</v>
      </c>
      <c r="T33" s="49">
        <f>G33</f>
        <v>1.75</v>
      </c>
      <c r="U33" s="49">
        <f>I33</f>
        <v>4.5</v>
      </c>
      <c r="V33" s="84">
        <f>MIN(T33:U33)</f>
        <v>1.75</v>
      </c>
      <c r="W33" s="58">
        <f>V33</f>
        <v>1.75</v>
      </c>
      <c r="X33" s="59" t="str">
        <f>IF(LEFT(B33)=RIGHT(B33),"n",IF(AND(LEFT(B33)&gt;RIGHT(B33),O33=1),"v",IF(AND(LEFT(B33)&gt;RIGHT(B33),O33=2),"d",IF(AND(LEFT(B33)&lt;RIGHT(B33),O33=1),"d",IF(AND(LEFT(B33)&lt;RIGHT(B33),O33=2),"v","")))))</f>
        <v>n</v>
      </c>
      <c r="Y33" s="32">
        <f>IF($A$2="normalisé",$J$1,$J$1*(AD32/$AC$1))</f>
        <v>15</v>
      </c>
      <c r="Z33" s="40">
        <f>IF(X33="v",(W33-1)*Y33,IF(AV33="n",-Y33,IF(AV33="d",-Y33,0)))</f>
        <v>-15</v>
      </c>
      <c r="AA33" s="15">
        <f>IF(AND(W33&gt;=$AA$1,W33&lt;=$AB$1),Z33*(Y33/$J$1),0)</f>
        <v>-15</v>
      </c>
      <c r="AB33" s="16">
        <f t="shared" si="7"/>
        <v>96.300000000000011</v>
      </c>
      <c r="AC33" s="111"/>
      <c r="AD33" s="31">
        <f t="shared" si="0"/>
        <v>596.29999999999995</v>
      </c>
      <c r="AE33" s="4" t="s">
        <v>172</v>
      </c>
      <c r="AF33" s="49">
        <f>G33</f>
        <v>1.75</v>
      </c>
      <c r="AG33" s="49">
        <f>I33</f>
        <v>4.5</v>
      </c>
      <c r="AH33" s="84">
        <f t="shared" si="23"/>
        <v>4.5</v>
      </c>
      <c r="AI33" s="58">
        <f t="shared" si="9"/>
        <v>4.5</v>
      </c>
      <c r="AJ33" s="59" t="str">
        <f>X33</f>
        <v>n</v>
      </c>
      <c r="AK33" s="32">
        <f>IF($A$2="normalisé",$J$1,$J$1*(AP32/$AO$1))</f>
        <v>15</v>
      </c>
      <c r="AL33" s="40">
        <f>IF(AJ33="v",-AK33,IF(AV33="n",-AK33,IF(AV33="d",AK33*(AI33-1),0)))</f>
        <v>-15</v>
      </c>
      <c r="AM33" s="15">
        <f>IF(AND(AI33&gt;=$AM$1,AI33&lt;=$AN$1),AL33*(AK33/$J$1),0)</f>
        <v>-15</v>
      </c>
      <c r="AN33" s="16">
        <f t="shared" si="20"/>
        <v>-155.25</v>
      </c>
      <c r="AO33" s="111"/>
      <c r="AP33" s="31">
        <f t="shared" si="1"/>
        <v>344.75</v>
      </c>
      <c r="AQ33" s="4" t="s">
        <v>172</v>
      </c>
      <c r="AR33" s="49">
        <f t="shared" si="69"/>
        <v>1.23</v>
      </c>
      <c r="AS33" s="49">
        <f t="shared" si="70"/>
        <v>2.16</v>
      </c>
      <c r="AT33" s="84">
        <f>MIN(AR33:AS33)</f>
        <v>1.23</v>
      </c>
      <c r="AU33" s="58">
        <f>AT33</f>
        <v>1.23</v>
      </c>
      <c r="AV33" s="59" t="str">
        <f t="shared" si="12"/>
        <v>n</v>
      </c>
      <c r="AW33" s="32">
        <f>IF($A$2="normalisé",$J$1,$J$1*(BB32/$BA$1))</f>
        <v>15</v>
      </c>
      <c r="AX33" s="40">
        <f>IF(AV33="v",(AT33-1)*AW33,IF(AV33="n",(AT33-1)*AW33,IF(AV33="d",-AW33,0)))</f>
        <v>3.4499999999999997</v>
      </c>
      <c r="AY33" s="15">
        <f>IF(AND(AT33&gt;=$AY$1,AT33&lt;=$AZ$1),AX33*(AW33/$J$1),0)</f>
        <v>3.4499999999999997</v>
      </c>
      <c r="AZ33" s="16">
        <f t="shared" si="13"/>
        <v>41.1</v>
      </c>
      <c r="BA33" s="111"/>
      <c r="BB33" s="31">
        <f t="shared" si="2"/>
        <v>541.1</v>
      </c>
      <c r="BC33" s="4" t="s">
        <v>172</v>
      </c>
      <c r="BD33" s="49">
        <f t="shared" si="71"/>
        <v>1.33</v>
      </c>
      <c r="BE33" s="49">
        <f t="shared" si="72"/>
        <v>3.42</v>
      </c>
      <c r="BF33" s="84">
        <f>MIN(BD33:BE33)</f>
        <v>1.33</v>
      </c>
      <c r="BG33" s="58">
        <f>BF33</f>
        <v>1.33</v>
      </c>
      <c r="BH33" s="59" t="str">
        <f>AV33</f>
        <v>n</v>
      </c>
      <c r="BI33" s="32">
        <f>IF($A$2="normalisé",$J$1,$J$1*(BP32/$BO$1))</f>
        <v>15</v>
      </c>
      <c r="BJ33" s="34">
        <f>BI33/H33</f>
        <v>3.6144578313253009</v>
      </c>
      <c r="BK33" s="34">
        <f>BI33-BJ33</f>
        <v>11.3855421686747</v>
      </c>
      <c r="BL33" s="40">
        <f>IF(BH33="v",(BF33-1)*BI33,IF(BH33="n",0,IF(BH33="d",-BI33)))</f>
        <v>0</v>
      </c>
      <c r="BM33" s="41">
        <f>IF(AND(BF33&gt;=$BM$1,BF33&lt;=$BN$1),BL33*(BI33/$J$1),0)</f>
        <v>0</v>
      </c>
      <c r="BN33" s="16">
        <f t="shared" si="16"/>
        <v>54.000000000000007</v>
      </c>
      <c r="BO33" s="111"/>
      <c r="BP33" s="31">
        <f t="shared" si="3"/>
        <v>554</v>
      </c>
      <c r="BQ33" s="4" t="s">
        <v>172</v>
      </c>
      <c r="BR33" s="49">
        <f t="shared" si="17"/>
        <v>1.33</v>
      </c>
      <c r="BS33" s="49">
        <f t="shared" si="18"/>
        <v>3.42</v>
      </c>
      <c r="BT33" s="42">
        <f>MIN(G33,I33)</f>
        <v>1.75</v>
      </c>
      <c r="BU33" s="56">
        <f>MIN(BD33:BE33)</f>
        <v>1.33</v>
      </c>
      <c r="BV33" s="58">
        <f>BT33*$CE$2+BU33*(1-$CE$2)</f>
        <v>1.54</v>
      </c>
      <c r="BW33" s="59" t="str">
        <f>AV33</f>
        <v>n</v>
      </c>
      <c r="BX33" s="32">
        <f>IF($A$2="normalisé",$J$1,$J$1*(CE32/$CE$1))</f>
        <v>15</v>
      </c>
      <c r="BY33" s="34">
        <f>BX33*$CE$2</f>
        <v>7.5</v>
      </c>
      <c r="BZ33" s="34">
        <f>BX33*(1-$CE$2)</f>
        <v>7.5</v>
      </c>
      <c r="CA33" s="40">
        <f t="shared" si="24"/>
        <v>-7.5</v>
      </c>
      <c r="CB33" s="41">
        <f>IF(OR(OR(BT33&lt;$BX$1,BT33&gt;$CB$1),OR(BU33&lt;$CC$1,BU33&gt;$CD$1)),0,CA33*(BX33/$J$1))</f>
        <v>-7.5</v>
      </c>
      <c r="CC33" s="16">
        <f t="shared" si="21"/>
        <v>75.150000000000006</v>
      </c>
      <c r="CD33" s="111"/>
      <c r="CE33" s="31">
        <f t="shared" si="4"/>
        <v>575.15</v>
      </c>
      <c r="CF33" s="4" t="s">
        <v>172</v>
      </c>
      <c r="CG33" s="42">
        <f>H33</f>
        <v>4.1500000000000004</v>
      </c>
      <c r="CH33" s="56">
        <f>MIN(BD33:BE33)</f>
        <v>1.33</v>
      </c>
      <c r="CI33" s="67">
        <f t="shared" si="5"/>
        <v>1.0640000000000001</v>
      </c>
      <c r="CJ33" s="58">
        <f>(1-$CS$2)+$CS$2*CG33</f>
        <v>1.6300000000000001</v>
      </c>
      <c r="CK33" s="59" t="str">
        <f>AV33</f>
        <v>n</v>
      </c>
      <c r="CL33" s="32">
        <f>IF($A$2="normalisé",$J$1,$J$1*(CS32/$CS$1))</f>
        <v>15</v>
      </c>
      <c r="CM33" s="34">
        <f>CL33*$CS$2</f>
        <v>3</v>
      </c>
      <c r="CN33" s="34">
        <f>CL33*(1-$CS$2)</f>
        <v>12</v>
      </c>
      <c r="CO33" s="40">
        <f t="shared" si="25"/>
        <v>9.4500000000000028</v>
      </c>
      <c r="CP33" s="41">
        <f>IF(OR(OR(CG33&lt;$CL$1,CG33&gt;$CP$1),OR(CH33&lt;$CQ$1,CH33&gt;$CR$1)),0,CO33*(CL33/$J$1))</f>
        <v>9.4500000000000028</v>
      </c>
      <c r="CQ33" s="16">
        <f t="shared" si="22"/>
        <v>37.290000000000006</v>
      </c>
      <c r="CR33" s="111"/>
      <c r="CS33" s="31">
        <f t="shared" si="6"/>
        <v>537.29</v>
      </c>
    </row>
    <row r="34" spans="1:97" x14ac:dyDescent="0.25">
      <c r="A34" s="90" t="s">
        <v>1</v>
      </c>
      <c r="B34" s="90" t="s">
        <v>21</v>
      </c>
      <c r="C34" s="50" t="s">
        <v>100</v>
      </c>
      <c r="D34" s="91" t="s">
        <v>12</v>
      </c>
      <c r="E34" s="91" t="s">
        <v>13</v>
      </c>
      <c r="F34" s="91" t="s">
        <v>14</v>
      </c>
      <c r="G34" s="92" t="s">
        <v>8</v>
      </c>
      <c r="H34" s="92" t="s">
        <v>11</v>
      </c>
      <c r="I34" s="92" t="s">
        <v>9</v>
      </c>
      <c r="J34" s="91" t="s">
        <v>12</v>
      </c>
      <c r="K34" s="91" t="s">
        <v>13</v>
      </c>
      <c r="L34" s="91" t="s">
        <v>14</v>
      </c>
      <c r="M34" s="93" t="s">
        <v>0</v>
      </c>
      <c r="N34" s="94" t="s">
        <v>3</v>
      </c>
      <c r="O34" s="95" t="s">
        <v>10</v>
      </c>
      <c r="P34" s="98" t="s">
        <v>22</v>
      </c>
      <c r="Q34" s="23" t="s">
        <v>23</v>
      </c>
      <c r="R34" s="23" t="s">
        <v>24</v>
      </c>
      <c r="S34" s="4" t="s">
        <v>172</v>
      </c>
      <c r="T34" s="52"/>
      <c r="U34" s="52"/>
      <c r="V34" s="85"/>
      <c r="W34" s="71"/>
      <c r="X34" s="65"/>
      <c r="Y34" s="62"/>
      <c r="Z34" s="33"/>
      <c r="AA34" s="33"/>
      <c r="AB34" s="33">
        <f t="shared" si="7"/>
        <v>96.300000000000011</v>
      </c>
      <c r="AC34" s="63"/>
      <c r="AD34" s="33"/>
      <c r="AE34" s="4" t="s">
        <v>172</v>
      </c>
      <c r="AF34" s="52"/>
      <c r="AG34" s="52"/>
      <c r="AH34" s="85"/>
      <c r="AI34" s="71"/>
      <c r="AJ34" s="65"/>
      <c r="AK34" s="66"/>
      <c r="AL34" s="33"/>
      <c r="AM34" s="33"/>
      <c r="AN34" s="33">
        <f t="shared" si="20"/>
        <v>-155.25</v>
      </c>
      <c r="AO34" s="63"/>
      <c r="AP34" s="33"/>
      <c r="AQ34" s="4" t="s">
        <v>172</v>
      </c>
      <c r="AR34" s="49" t="e">
        <f t="shared" si="69"/>
        <v>#VALUE!</v>
      </c>
      <c r="AS34" s="49" t="e">
        <f t="shared" si="70"/>
        <v>#VALUE!</v>
      </c>
      <c r="AT34" s="85"/>
      <c r="AU34" s="64"/>
      <c r="AV34" s="61"/>
      <c r="AW34" s="66"/>
      <c r="AX34" s="33"/>
      <c r="AY34" s="33"/>
      <c r="AZ34" s="33">
        <f t="shared" si="13"/>
        <v>41.1</v>
      </c>
      <c r="BA34" s="63"/>
      <c r="BB34" s="33"/>
      <c r="BC34" s="4" t="s">
        <v>172</v>
      </c>
      <c r="BD34" s="49" t="e">
        <f t="shared" si="71"/>
        <v>#VALUE!</v>
      </c>
      <c r="BE34" s="49" t="e">
        <f t="shared" si="72"/>
        <v>#VALUE!</v>
      </c>
      <c r="BF34" s="85"/>
      <c r="BG34" s="64"/>
      <c r="BH34" s="65"/>
      <c r="BI34" s="66"/>
      <c r="BJ34" s="48"/>
      <c r="BK34" s="48"/>
      <c r="BL34" s="33"/>
      <c r="BM34" s="33"/>
      <c r="BN34" s="33">
        <f t="shared" si="16"/>
        <v>54.000000000000007</v>
      </c>
      <c r="BO34" s="63"/>
      <c r="BP34" s="33"/>
      <c r="BQ34" s="4" t="s">
        <v>172</v>
      </c>
      <c r="BR34" s="49" t="e">
        <f t="shared" si="17"/>
        <v>#VALUE!</v>
      </c>
      <c r="BS34" s="49" t="e">
        <f t="shared" si="18"/>
        <v>#VALUE!</v>
      </c>
      <c r="BT34" s="45"/>
      <c r="BU34" s="57"/>
      <c r="BV34" s="64"/>
      <c r="BW34" s="61"/>
      <c r="BX34" s="62"/>
      <c r="BY34" s="35"/>
      <c r="BZ34" s="35"/>
      <c r="CA34" s="43"/>
      <c r="CB34" s="44"/>
      <c r="CC34" s="33">
        <f t="shared" si="21"/>
        <v>75.150000000000006</v>
      </c>
      <c r="CD34" s="63"/>
      <c r="CE34" s="33"/>
      <c r="CF34" s="4" t="s">
        <v>172</v>
      </c>
      <c r="CG34" s="45"/>
      <c r="CH34" s="57"/>
      <c r="CI34" s="68" t="str">
        <f t="shared" si="5"/>
        <v/>
      </c>
      <c r="CJ34" s="60"/>
      <c r="CK34" s="61"/>
      <c r="CL34" s="62"/>
      <c r="CM34" s="35"/>
      <c r="CN34" s="35"/>
      <c r="CO34" s="43"/>
      <c r="CP34" s="44"/>
      <c r="CQ34" s="33">
        <f t="shared" si="22"/>
        <v>37.290000000000006</v>
      </c>
      <c r="CR34" s="63"/>
      <c r="CS34" s="33"/>
    </row>
    <row r="35" spans="1:97" x14ac:dyDescent="0.25">
      <c r="A35" s="96">
        <v>1</v>
      </c>
      <c r="B35" s="13" t="s">
        <v>34</v>
      </c>
      <c r="C35" s="13" t="s">
        <v>76</v>
      </c>
      <c r="D35" s="24">
        <v>0.86</v>
      </c>
      <c r="E35" s="7">
        <v>0.09</v>
      </c>
      <c r="F35" s="25">
        <v>0.05</v>
      </c>
      <c r="G35" s="26">
        <v>1.1100000000000001</v>
      </c>
      <c r="H35" s="12">
        <v>8</v>
      </c>
      <c r="I35" s="27">
        <v>17</v>
      </c>
      <c r="J35" s="20">
        <v>0.83053435114503815</v>
      </c>
      <c r="K35" s="14">
        <v>0.11523664122137406</v>
      </c>
      <c r="L35" s="21">
        <v>5.4229007633587789E-2</v>
      </c>
      <c r="M35" s="17">
        <v>3</v>
      </c>
      <c r="N35" s="28">
        <v>0.92189312977099247</v>
      </c>
      <c r="O35" s="22">
        <v>1</v>
      </c>
      <c r="P35" s="9">
        <v>1.1627906976744187</v>
      </c>
      <c r="Q35" s="10">
        <v>11.111111111111111</v>
      </c>
      <c r="R35" s="29">
        <v>20</v>
      </c>
      <c r="S35" s="4" t="s">
        <v>172</v>
      </c>
      <c r="T35" s="49">
        <f t="shared" ref="T35:T58" si="73">G35</f>
        <v>1.1100000000000001</v>
      </c>
      <c r="U35" s="49">
        <f t="shared" ref="U35:U58" si="74">I35</f>
        <v>17</v>
      </c>
      <c r="V35" s="84">
        <f t="shared" ref="V35:V58" si="75">MIN(T35:U35)</f>
        <v>1.1100000000000001</v>
      </c>
      <c r="W35" s="58">
        <f t="shared" ref="W35:W58" si="76">V35</f>
        <v>1.1100000000000001</v>
      </c>
      <c r="X35" s="59" t="str">
        <f t="shared" ref="X35:X58" si="77">IF(LEFT(B35)=RIGHT(B35),"n",IF(AND(LEFT(B35)&gt;RIGHT(B35),O35=1),"v",IF(AND(LEFT(B35)&gt;RIGHT(B35),O35=2),"d",IF(AND(LEFT(B35)&lt;RIGHT(B35),O35=1),"d",IF(AND(LEFT(B35)&lt;RIGHT(B35),O35=2),"v","")))))</f>
        <v>v</v>
      </c>
      <c r="Y35" s="32">
        <f t="shared" ref="Y35:Y58" si="78">IF($A$2="normalisé",$J$1,$J$1*(AD34/$AC$1))</f>
        <v>15</v>
      </c>
      <c r="Z35" s="40">
        <f t="shared" ref="Z35:Z58" si="79">IF(X35="v",(W35-1)*Y35,IF(AV35="n",-Y35,IF(AV35="d",-Y35,0)))</f>
        <v>1.6500000000000015</v>
      </c>
      <c r="AA35" s="15">
        <f t="shared" ref="AA35:AA58" si="80">IF(AND(W35&gt;=$AA$1,W35&lt;=$AB$1),Z35*(Y35/$J$1),0)</f>
        <v>1.6500000000000015</v>
      </c>
      <c r="AB35" s="16">
        <f t="shared" si="7"/>
        <v>97.950000000000017</v>
      </c>
      <c r="AC35" s="111">
        <f>SUM(AA35:AA58)</f>
        <v>47.7</v>
      </c>
      <c r="AD35" s="31">
        <f t="shared" si="0"/>
        <v>597.95000000000005</v>
      </c>
      <c r="AE35" s="4" t="s">
        <v>172</v>
      </c>
      <c r="AF35" s="49">
        <f t="shared" ref="AF35:AF58" si="81">G35</f>
        <v>1.1100000000000001</v>
      </c>
      <c r="AG35" s="49">
        <f t="shared" ref="AG35:AG58" si="82">I35</f>
        <v>17</v>
      </c>
      <c r="AH35" s="84">
        <f t="shared" si="23"/>
        <v>17</v>
      </c>
      <c r="AI35" s="58">
        <f t="shared" si="9"/>
        <v>17</v>
      </c>
      <c r="AJ35" s="59" t="str">
        <f t="shared" ref="AJ35:AJ58" si="83">X35</f>
        <v>v</v>
      </c>
      <c r="AK35" s="32">
        <f t="shared" ref="AK35:AK58" si="84">IF($A$2="normalisé",$J$1,$J$1*(AP34/$AO$1))</f>
        <v>15</v>
      </c>
      <c r="AL35" s="40">
        <f t="shared" ref="AL35:AL58" si="85">IF(AJ35="v",-AK35,IF(AV35="n",-AK35,IF(AV35="d",AK35*(AI35-1),0)))</f>
        <v>-15</v>
      </c>
      <c r="AM35" s="15">
        <f t="shared" ref="AM35:AM58" si="86">IF(AND(AI35&gt;=$AM$1,AI35&lt;=$AN$1),AL35*(AK35/$J$1),0)</f>
        <v>-15</v>
      </c>
      <c r="AN35" s="16">
        <f t="shared" si="20"/>
        <v>-170.25</v>
      </c>
      <c r="AO35" s="111">
        <f>SUM(AM35:AM58)</f>
        <v>-138.75</v>
      </c>
      <c r="AP35" s="31">
        <f t="shared" si="1"/>
        <v>329.75</v>
      </c>
      <c r="AQ35" s="4" t="s">
        <v>172</v>
      </c>
      <c r="AR35" s="49">
        <f t="shared" si="69"/>
        <v>1</v>
      </c>
      <c r="AS35" s="49">
        <f t="shared" si="70"/>
        <v>5.44</v>
      </c>
      <c r="AT35" s="84">
        <f t="shared" ref="AT35:AT58" si="87">MIN(AR35:AS35)</f>
        <v>1</v>
      </c>
      <c r="AU35" s="58">
        <f t="shared" ref="AU35:AU58" si="88">AT35</f>
        <v>1</v>
      </c>
      <c r="AV35" s="59" t="str">
        <f t="shared" si="12"/>
        <v>v</v>
      </c>
      <c r="AW35" s="32">
        <f t="shared" ref="AW35:AW58" si="89">IF($A$2="normalisé",$J$1,$J$1*(BB34/$BA$1))</f>
        <v>15</v>
      </c>
      <c r="AX35" s="40">
        <f t="shared" ref="AX35:AX58" si="90">IF(AV35="v",(AT35-1)*AW35,IF(AV35="n",(AT35-1)*AW35,IF(AV35="d",-AW35,0)))</f>
        <v>0</v>
      </c>
      <c r="AY35" s="15">
        <f t="shared" ref="AY35:AY58" si="91">IF(AND(AT35&gt;=$AY$1,AT35&lt;=$AZ$1),AX35*(AW35/$J$1),0)</f>
        <v>0</v>
      </c>
      <c r="AZ35" s="16">
        <f t="shared" si="13"/>
        <v>41.1</v>
      </c>
      <c r="BA35" s="111">
        <f>SUM(AY35:AY58)</f>
        <v>8.7000000000000153</v>
      </c>
      <c r="BB35" s="31">
        <f t="shared" si="2"/>
        <v>541.1</v>
      </c>
      <c r="BC35" s="4" t="s">
        <v>172</v>
      </c>
      <c r="BD35" s="49">
        <f t="shared" si="71"/>
        <v>1</v>
      </c>
      <c r="BE35" s="49">
        <f t="shared" si="72"/>
        <v>14.88</v>
      </c>
      <c r="BF35" s="84">
        <f t="shared" ref="BF35:BF58" si="92">MIN(BD35:BE35)</f>
        <v>1</v>
      </c>
      <c r="BG35" s="58">
        <f t="shared" ref="BG35:BG58" si="93">BF35</f>
        <v>1</v>
      </c>
      <c r="BH35" s="59" t="str">
        <f t="shared" ref="BH35:BH58" si="94">AV35</f>
        <v>v</v>
      </c>
      <c r="BI35" s="32">
        <f t="shared" ref="BI35:BI58" si="95">IF($A$2="normalisé",$J$1,$J$1*(BP34/$BO$1))</f>
        <v>15</v>
      </c>
      <c r="BJ35" s="34">
        <f t="shared" ref="BJ35:BJ58" si="96">BI35/H35</f>
        <v>1.875</v>
      </c>
      <c r="BK35" s="34">
        <f t="shared" ref="BK35:BK58" si="97">BI35-BJ35</f>
        <v>13.125</v>
      </c>
      <c r="BL35" s="40">
        <f t="shared" ref="BL35:BL58" si="98">IF(BH35="v",(BF35-1)*BI35,IF(BH35="n",0,IF(BH35="d",-BI35)))</f>
        <v>0</v>
      </c>
      <c r="BM35" s="41">
        <f t="shared" ref="BM35:BM58" si="99">IF(AND(BF35&gt;=$BM$1,BF35&lt;=$BN$1),BL35*(BI35/$J$1),0)</f>
        <v>0</v>
      </c>
      <c r="BN35" s="16">
        <f t="shared" si="16"/>
        <v>54.000000000000007</v>
      </c>
      <c r="BO35" s="111">
        <f>SUM(BM35:BM58)</f>
        <v>14.250000000000007</v>
      </c>
      <c r="BP35" s="31">
        <f t="shared" si="3"/>
        <v>554</v>
      </c>
      <c r="BQ35" s="4" t="s">
        <v>172</v>
      </c>
      <c r="BR35" s="49">
        <f t="shared" si="17"/>
        <v>1</v>
      </c>
      <c r="BS35" s="49">
        <f t="shared" si="18"/>
        <v>14.88</v>
      </c>
      <c r="BT35" s="42">
        <f t="shared" ref="BT35:BT58" si="100">MIN(G35,I35)</f>
        <v>1.1100000000000001</v>
      </c>
      <c r="BU35" s="56">
        <f t="shared" ref="BU35:BU58" si="101">MIN(BD35:BE35)</f>
        <v>1</v>
      </c>
      <c r="BV35" s="58">
        <f t="shared" ref="BV35:BV58" si="102">BT35*$CE$2+BU35*(1-$CE$2)</f>
        <v>1.0550000000000002</v>
      </c>
      <c r="BW35" s="59" t="str">
        <f t="shared" ref="BW35:BW58" si="103">AV35</f>
        <v>v</v>
      </c>
      <c r="BX35" s="32">
        <f t="shared" ref="BX35:BX58" si="104">IF($A$2="normalisé",$J$1,$J$1*(CE34/$CE$1))</f>
        <v>15</v>
      </c>
      <c r="BY35" s="34">
        <f t="shared" ref="BY35:BY58" si="105">BX35*$CE$2</f>
        <v>7.5</v>
      </c>
      <c r="BZ35" s="34">
        <f t="shared" ref="BZ35:BZ58" si="106">BX35*(1-$CE$2)</f>
        <v>7.5</v>
      </c>
      <c r="CA35" s="40">
        <f t="shared" si="24"/>
        <v>0.82500000000000107</v>
      </c>
      <c r="CB35" s="41">
        <f t="shared" ref="CB35:CB58" si="107">IF(OR(OR(BT35&lt;$BX$1,BT35&gt;$CB$1),OR(BU35&lt;$CC$1,BU35&gt;$CD$1)),0,CA35*(BX35/$J$1))</f>
        <v>0.82500000000000107</v>
      </c>
      <c r="CC35" s="16">
        <f t="shared" si="21"/>
        <v>75.975000000000009</v>
      </c>
      <c r="CD35" s="111">
        <f>SUM(CB35:CB58)</f>
        <v>30.975000000000001</v>
      </c>
      <c r="CE35" s="31">
        <f t="shared" si="4"/>
        <v>575.97500000000002</v>
      </c>
      <c r="CF35" s="4" t="s">
        <v>172</v>
      </c>
      <c r="CG35" s="42">
        <f t="shared" ref="CG35:CG58" si="108">H35</f>
        <v>8</v>
      </c>
      <c r="CH35" s="56">
        <f t="shared" ref="CH35:CH58" si="109">MIN(BD35:BE35)</f>
        <v>1</v>
      </c>
      <c r="CI35" s="67" t="str">
        <f t="shared" si="5"/>
        <v/>
      </c>
      <c r="CJ35" s="58">
        <f t="shared" ref="CJ35:CJ58" si="110">(1-$CS$2)+$CS$2*CG35</f>
        <v>2.4000000000000004</v>
      </c>
      <c r="CK35" s="59" t="str">
        <f t="shared" ref="CK35:CK58" si="111">AV35</f>
        <v>v</v>
      </c>
      <c r="CL35" s="32">
        <f t="shared" ref="CL35:CL58" si="112">IF($A$2="normalisé",$J$1,$J$1*(CS34/$CS$1))</f>
        <v>15</v>
      </c>
      <c r="CM35" s="34">
        <f t="shared" ref="CM35:CM58" si="113">CL35*$CS$2</f>
        <v>3</v>
      </c>
      <c r="CN35" s="34">
        <f t="shared" ref="CN35:CN58" si="114">CL35*(1-$CS$2)</f>
        <v>12</v>
      </c>
      <c r="CO35" s="40">
        <f t="shared" si="25"/>
        <v>-3</v>
      </c>
      <c r="CP35" s="41">
        <f t="shared" ref="CP35:CP58" si="115">IF(OR(OR(CG35&lt;$CL$1,CG35&gt;$CP$1),OR(CH35&lt;$CQ$1,CH35&gt;$CR$1)),0,CO35*(CL35/$J$1))</f>
        <v>-3</v>
      </c>
      <c r="CQ35" s="16">
        <f t="shared" si="22"/>
        <v>34.290000000000006</v>
      </c>
      <c r="CR35" s="111">
        <f>SUM(CP35:CP58)</f>
        <v>-19.499999999999993</v>
      </c>
      <c r="CS35" s="31">
        <f t="shared" si="6"/>
        <v>534.29</v>
      </c>
    </row>
    <row r="36" spans="1:97" x14ac:dyDescent="0.25">
      <c r="A36" s="96">
        <v>2</v>
      </c>
      <c r="B36" s="13" t="s">
        <v>33</v>
      </c>
      <c r="C36" s="13" t="s">
        <v>77</v>
      </c>
      <c r="D36" s="24">
        <v>0.21</v>
      </c>
      <c r="E36" s="7">
        <v>0.36</v>
      </c>
      <c r="F36" s="25">
        <v>0.43</v>
      </c>
      <c r="G36" s="26">
        <v>2.2999999999999998</v>
      </c>
      <c r="H36" s="12">
        <v>3.3</v>
      </c>
      <c r="I36" s="27">
        <v>2.9</v>
      </c>
      <c r="J36" s="20">
        <v>0.40159462861938727</v>
      </c>
      <c r="K36" s="14">
        <v>0.27989928661351238</v>
      </c>
      <c r="L36" s="21">
        <v>0.31850608476710024</v>
      </c>
      <c r="M36" s="17">
        <v>3</v>
      </c>
      <c r="N36" s="28">
        <v>0.92366764582459071</v>
      </c>
      <c r="O36" s="22">
        <v>1</v>
      </c>
      <c r="P36" s="9">
        <v>4.7619047619047619</v>
      </c>
      <c r="Q36" s="10">
        <v>2.7777777777777777</v>
      </c>
      <c r="R36" s="29">
        <v>2.3255813953488373</v>
      </c>
      <c r="S36" s="4" t="s">
        <v>172</v>
      </c>
      <c r="T36" s="49">
        <f t="shared" si="73"/>
        <v>2.2999999999999998</v>
      </c>
      <c r="U36" s="49">
        <f t="shared" si="74"/>
        <v>2.9</v>
      </c>
      <c r="V36" s="84">
        <f t="shared" si="75"/>
        <v>2.2999999999999998</v>
      </c>
      <c r="W36" s="58">
        <f t="shared" si="76"/>
        <v>2.2999999999999998</v>
      </c>
      <c r="X36" s="59" t="str">
        <f t="shared" si="77"/>
        <v>v</v>
      </c>
      <c r="Y36" s="32">
        <f t="shared" si="78"/>
        <v>15</v>
      </c>
      <c r="Z36" s="40">
        <f t="shared" si="79"/>
        <v>19.499999999999996</v>
      </c>
      <c r="AA36" s="15">
        <f t="shared" si="80"/>
        <v>19.499999999999996</v>
      </c>
      <c r="AB36" s="16">
        <f t="shared" si="7"/>
        <v>117.45000000000002</v>
      </c>
      <c r="AC36" s="111"/>
      <c r="AD36" s="31">
        <f t="shared" ref="AD36:AD67" si="116">$AC$1+AB36</f>
        <v>617.45000000000005</v>
      </c>
      <c r="AE36" s="4" t="s">
        <v>172</v>
      </c>
      <c r="AF36" s="49">
        <f t="shared" si="81"/>
        <v>2.2999999999999998</v>
      </c>
      <c r="AG36" s="49">
        <f t="shared" si="82"/>
        <v>2.9</v>
      </c>
      <c r="AH36" s="84">
        <f t="shared" si="23"/>
        <v>2.9</v>
      </c>
      <c r="AI36" s="58">
        <f t="shared" si="9"/>
        <v>2.9</v>
      </c>
      <c r="AJ36" s="59" t="str">
        <f t="shared" si="83"/>
        <v>v</v>
      </c>
      <c r="AK36" s="32">
        <f t="shared" si="84"/>
        <v>15</v>
      </c>
      <c r="AL36" s="40">
        <f t="shared" si="85"/>
        <v>-15</v>
      </c>
      <c r="AM36" s="15">
        <f t="shared" si="86"/>
        <v>-15</v>
      </c>
      <c r="AN36" s="16">
        <f t="shared" si="20"/>
        <v>-185.25</v>
      </c>
      <c r="AO36" s="111"/>
      <c r="AP36" s="31">
        <f t="shared" ref="AP36:AP67" si="117">$AO$1+AN36</f>
        <v>314.75</v>
      </c>
      <c r="AQ36" s="4" t="s">
        <v>172</v>
      </c>
      <c r="AR36" s="49">
        <f t="shared" si="69"/>
        <v>1.36</v>
      </c>
      <c r="AS36" s="49">
        <f t="shared" si="70"/>
        <v>1.54</v>
      </c>
      <c r="AT36" s="84">
        <f t="shared" si="87"/>
        <v>1.36</v>
      </c>
      <c r="AU36" s="58">
        <f t="shared" si="88"/>
        <v>1.36</v>
      </c>
      <c r="AV36" s="59" t="str">
        <f t="shared" si="12"/>
        <v>v</v>
      </c>
      <c r="AW36" s="32">
        <f t="shared" si="89"/>
        <v>15</v>
      </c>
      <c r="AX36" s="40">
        <f t="shared" si="90"/>
        <v>5.4000000000000012</v>
      </c>
      <c r="AY36" s="15">
        <f t="shared" si="91"/>
        <v>5.4000000000000012</v>
      </c>
      <c r="AZ36" s="16">
        <f t="shared" si="13"/>
        <v>46.5</v>
      </c>
      <c r="BA36" s="111"/>
      <c r="BB36" s="31">
        <f t="shared" ref="BB36:BB67" si="118">$BA$1+AZ36</f>
        <v>546.5</v>
      </c>
      <c r="BC36" s="4" t="s">
        <v>172</v>
      </c>
      <c r="BD36" s="49">
        <f t="shared" si="71"/>
        <v>1.6</v>
      </c>
      <c r="BE36" s="49">
        <f t="shared" si="72"/>
        <v>2.02</v>
      </c>
      <c r="BF36" s="84">
        <f t="shared" si="92"/>
        <v>1.6</v>
      </c>
      <c r="BG36" s="58">
        <f t="shared" si="93"/>
        <v>1.6</v>
      </c>
      <c r="BH36" s="59" t="str">
        <f t="shared" si="94"/>
        <v>v</v>
      </c>
      <c r="BI36" s="32">
        <f t="shared" si="95"/>
        <v>15</v>
      </c>
      <c r="BJ36" s="34">
        <f t="shared" si="96"/>
        <v>4.5454545454545459</v>
      </c>
      <c r="BK36" s="34">
        <f t="shared" si="97"/>
        <v>10.454545454545453</v>
      </c>
      <c r="BL36" s="40">
        <f t="shared" si="98"/>
        <v>9.0000000000000018</v>
      </c>
      <c r="BM36" s="41">
        <f t="shared" si="99"/>
        <v>9.0000000000000018</v>
      </c>
      <c r="BN36" s="16">
        <f t="shared" si="16"/>
        <v>63.000000000000007</v>
      </c>
      <c r="BO36" s="111"/>
      <c r="BP36" s="31">
        <f t="shared" ref="BP36:BP67" si="119">$BO$1+BN36</f>
        <v>563</v>
      </c>
      <c r="BQ36" s="4" t="s">
        <v>172</v>
      </c>
      <c r="BR36" s="49">
        <f t="shared" si="17"/>
        <v>1.6</v>
      </c>
      <c r="BS36" s="49">
        <f t="shared" si="18"/>
        <v>2.02</v>
      </c>
      <c r="BT36" s="42">
        <f t="shared" si="100"/>
        <v>2.2999999999999998</v>
      </c>
      <c r="BU36" s="56">
        <f t="shared" si="101"/>
        <v>1.6</v>
      </c>
      <c r="BV36" s="58">
        <f t="shared" si="102"/>
        <v>1.95</v>
      </c>
      <c r="BW36" s="59" t="str">
        <f t="shared" si="103"/>
        <v>v</v>
      </c>
      <c r="BX36" s="32">
        <f t="shared" si="104"/>
        <v>15</v>
      </c>
      <c r="BY36" s="34">
        <f t="shared" si="105"/>
        <v>7.5</v>
      </c>
      <c r="BZ36" s="34">
        <f t="shared" si="106"/>
        <v>7.5</v>
      </c>
      <c r="CA36" s="40">
        <f t="shared" si="24"/>
        <v>14.25</v>
      </c>
      <c r="CB36" s="41">
        <f t="shared" si="107"/>
        <v>14.25</v>
      </c>
      <c r="CC36" s="16">
        <f t="shared" si="21"/>
        <v>90.225000000000009</v>
      </c>
      <c r="CD36" s="111"/>
      <c r="CE36" s="31">
        <f t="shared" ref="CE36:CE67" si="120">$CE$1+CC36</f>
        <v>590.22500000000002</v>
      </c>
      <c r="CF36" s="4" t="s">
        <v>172</v>
      </c>
      <c r="CG36" s="42">
        <f t="shared" si="108"/>
        <v>3.3</v>
      </c>
      <c r="CH36" s="56">
        <f t="shared" si="109"/>
        <v>1.6</v>
      </c>
      <c r="CI36" s="67">
        <f t="shared" ref="CI36:CI67" si="121">IF((1-$CS$2)*CH36&lt;1,"",(1-$CS$2)*CH36)</f>
        <v>1.2800000000000002</v>
      </c>
      <c r="CJ36" s="58">
        <f t="shared" si="110"/>
        <v>1.46</v>
      </c>
      <c r="CK36" s="59" t="str">
        <f t="shared" si="111"/>
        <v>v</v>
      </c>
      <c r="CL36" s="32">
        <f t="shared" si="112"/>
        <v>15</v>
      </c>
      <c r="CM36" s="34">
        <f t="shared" si="113"/>
        <v>3</v>
      </c>
      <c r="CN36" s="34">
        <f t="shared" si="114"/>
        <v>12</v>
      </c>
      <c r="CO36" s="40">
        <f t="shared" si="25"/>
        <v>4.2000000000000028</v>
      </c>
      <c r="CP36" s="41">
        <f t="shared" si="115"/>
        <v>4.2000000000000028</v>
      </c>
      <c r="CQ36" s="16">
        <f t="shared" si="22"/>
        <v>38.490000000000009</v>
      </c>
      <c r="CR36" s="111"/>
      <c r="CS36" s="31">
        <f t="shared" ref="CS36:CS67" si="122">$CS$1+CQ36</f>
        <v>538.49</v>
      </c>
    </row>
    <row r="37" spans="1:97" x14ac:dyDescent="0.25">
      <c r="A37" s="96">
        <v>3</v>
      </c>
      <c r="B37" s="13" t="s">
        <v>31</v>
      </c>
      <c r="C37" s="13" t="s">
        <v>78</v>
      </c>
      <c r="D37" s="24">
        <v>0.25</v>
      </c>
      <c r="E37" s="7">
        <v>0.46</v>
      </c>
      <c r="F37" s="25">
        <v>0.28999999999999998</v>
      </c>
      <c r="G37" s="26">
        <v>2.6</v>
      </c>
      <c r="H37" s="12">
        <v>2.75</v>
      </c>
      <c r="I37" s="27">
        <v>3</v>
      </c>
      <c r="J37" s="20">
        <v>0.35560344827586204</v>
      </c>
      <c r="K37" s="14">
        <v>0.33620689655172414</v>
      </c>
      <c r="L37" s="21">
        <v>0.30818965517241376</v>
      </c>
      <c r="M37" s="17">
        <v>3</v>
      </c>
      <c r="N37" s="28">
        <v>0.92456896551724133</v>
      </c>
      <c r="O37" s="22">
        <v>1</v>
      </c>
      <c r="P37" s="9">
        <v>4</v>
      </c>
      <c r="Q37" s="10">
        <v>2.1739130434782608</v>
      </c>
      <c r="R37" s="29">
        <v>3.4482758620689657</v>
      </c>
      <c r="S37" s="4" t="s">
        <v>172</v>
      </c>
      <c r="T37" s="49">
        <f t="shared" si="73"/>
        <v>2.6</v>
      </c>
      <c r="U37" s="49">
        <f t="shared" si="74"/>
        <v>3</v>
      </c>
      <c r="V37" s="84">
        <f t="shared" si="75"/>
        <v>2.6</v>
      </c>
      <c r="W37" s="58">
        <f t="shared" si="76"/>
        <v>2.6</v>
      </c>
      <c r="X37" s="59" t="str">
        <f t="shared" si="77"/>
        <v>n</v>
      </c>
      <c r="Y37" s="32">
        <f t="shared" si="78"/>
        <v>15</v>
      </c>
      <c r="Z37" s="40">
        <f t="shared" si="79"/>
        <v>-15</v>
      </c>
      <c r="AA37" s="15">
        <f t="shared" si="80"/>
        <v>-15</v>
      </c>
      <c r="AB37" s="16">
        <f t="shared" ref="AB37:AB68" si="123">AB36+AA37</f>
        <v>102.45000000000002</v>
      </c>
      <c r="AC37" s="111"/>
      <c r="AD37" s="31">
        <f t="shared" si="116"/>
        <v>602.45000000000005</v>
      </c>
      <c r="AE37" s="4" t="s">
        <v>172</v>
      </c>
      <c r="AF37" s="49">
        <f t="shared" si="81"/>
        <v>2.6</v>
      </c>
      <c r="AG37" s="49">
        <f t="shared" si="82"/>
        <v>3</v>
      </c>
      <c r="AH37" s="84">
        <f t="shared" si="23"/>
        <v>3</v>
      </c>
      <c r="AI37" s="58">
        <f t="shared" si="9"/>
        <v>3</v>
      </c>
      <c r="AJ37" s="59" t="str">
        <f t="shared" si="83"/>
        <v>n</v>
      </c>
      <c r="AK37" s="32">
        <f t="shared" si="84"/>
        <v>15</v>
      </c>
      <c r="AL37" s="40">
        <f t="shared" si="85"/>
        <v>-15</v>
      </c>
      <c r="AM37" s="15">
        <f t="shared" si="86"/>
        <v>-15</v>
      </c>
      <c r="AN37" s="16">
        <f t="shared" si="20"/>
        <v>-200.25</v>
      </c>
      <c r="AO37" s="111"/>
      <c r="AP37" s="31">
        <f t="shared" si="117"/>
        <v>299.75</v>
      </c>
      <c r="AQ37" s="4" t="s">
        <v>172</v>
      </c>
      <c r="AR37" s="49">
        <f t="shared" si="69"/>
        <v>1.34</v>
      </c>
      <c r="AS37" s="49">
        <f t="shared" si="70"/>
        <v>1.43</v>
      </c>
      <c r="AT37" s="84">
        <f t="shared" si="87"/>
        <v>1.34</v>
      </c>
      <c r="AU37" s="58">
        <f t="shared" si="88"/>
        <v>1.34</v>
      </c>
      <c r="AV37" s="59" t="str">
        <f t="shared" si="12"/>
        <v>n</v>
      </c>
      <c r="AW37" s="32">
        <f t="shared" si="89"/>
        <v>15</v>
      </c>
      <c r="AX37" s="40">
        <f t="shared" si="90"/>
        <v>5.1000000000000014</v>
      </c>
      <c r="AY37" s="15">
        <f t="shared" si="91"/>
        <v>5.1000000000000014</v>
      </c>
      <c r="AZ37" s="16">
        <f t="shared" ref="AZ37:AZ68" si="124">AZ36+AY37</f>
        <v>51.6</v>
      </c>
      <c r="BA37" s="111"/>
      <c r="BB37" s="31">
        <f t="shared" si="118"/>
        <v>551.6</v>
      </c>
      <c r="BC37" s="4" t="s">
        <v>172</v>
      </c>
      <c r="BD37" s="49">
        <f t="shared" si="71"/>
        <v>1.65</v>
      </c>
      <c r="BE37" s="49">
        <f t="shared" si="72"/>
        <v>1.91</v>
      </c>
      <c r="BF37" s="84">
        <f t="shared" si="92"/>
        <v>1.65</v>
      </c>
      <c r="BG37" s="58">
        <f t="shared" si="93"/>
        <v>1.65</v>
      </c>
      <c r="BH37" s="59" t="str">
        <f t="shared" si="94"/>
        <v>n</v>
      </c>
      <c r="BI37" s="32">
        <f t="shared" si="95"/>
        <v>15</v>
      </c>
      <c r="BJ37" s="34">
        <f t="shared" si="96"/>
        <v>5.4545454545454541</v>
      </c>
      <c r="BK37" s="34">
        <f t="shared" si="97"/>
        <v>9.5454545454545467</v>
      </c>
      <c r="BL37" s="40">
        <f t="shared" si="98"/>
        <v>0</v>
      </c>
      <c r="BM37" s="41">
        <f t="shared" si="99"/>
        <v>0</v>
      </c>
      <c r="BN37" s="16">
        <f t="shared" ref="BN37:BN68" si="125">BN36+BM37</f>
        <v>63.000000000000007</v>
      </c>
      <c r="BO37" s="111"/>
      <c r="BP37" s="31">
        <f t="shared" si="119"/>
        <v>563</v>
      </c>
      <c r="BQ37" s="4" t="s">
        <v>172</v>
      </c>
      <c r="BR37" s="49">
        <f t="shared" si="17"/>
        <v>1.65</v>
      </c>
      <c r="BS37" s="49">
        <f t="shared" si="18"/>
        <v>1.91</v>
      </c>
      <c r="BT37" s="42">
        <f t="shared" si="100"/>
        <v>2.6</v>
      </c>
      <c r="BU37" s="56">
        <f t="shared" si="101"/>
        <v>1.65</v>
      </c>
      <c r="BV37" s="58">
        <f t="shared" si="102"/>
        <v>2.125</v>
      </c>
      <c r="BW37" s="59" t="str">
        <f t="shared" si="103"/>
        <v>n</v>
      </c>
      <c r="BX37" s="32">
        <f t="shared" si="104"/>
        <v>15</v>
      </c>
      <c r="BY37" s="34">
        <f t="shared" si="105"/>
        <v>7.5</v>
      </c>
      <c r="BZ37" s="34">
        <f t="shared" si="106"/>
        <v>7.5</v>
      </c>
      <c r="CA37" s="40">
        <f t="shared" si="24"/>
        <v>-7.5</v>
      </c>
      <c r="CB37" s="41">
        <f t="shared" si="107"/>
        <v>-7.5</v>
      </c>
      <c r="CC37" s="16">
        <f t="shared" si="21"/>
        <v>82.725000000000009</v>
      </c>
      <c r="CD37" s="111"/>
      <c r="CE37" s="31">
        <f t="shared" si="120"/>
        <v>582.72500000000002</v>
      </c>
      <c r="CF37" s="4" t="s">
        <v>172</v>
      </c>
      <c r="CG37" s="42">
        <f t="shared" si="108"/>
        <v>2.75</v>
      </c>
      <c r="CH37" s="56">
        <f t="shared" si="109"/>
        <v>1.65</v>
      </c>
      <c r="CI37" s="67">
        <f t="shared" si="121"/>
        <v>1.32</v>
      </c>
      <c r="CJ37" s="58">
        <f t="shared" si="110"/>
        <v>1.35</v>
      </c>
      <c r="CK37" s="59" t="str">
        <f t="shared" si="111"/>
        <v>n</v>
      </c>
      <c r="CL37" s="32">
        <f t="shared" si="112"/>
        <v>15</v>
      </c>
      <c r="CM37" s="34">
        <f t="shared" si="113"/>
        <v>3</v>
      </c>
      <c r="CN37" s="34">
        <f t="shared" si="114"/>
        <v>12</v>
      </c>
      <c r="CO37" s="40">
        <f t="shared" si="25"/>
        <v>5.25</v>
      </c>
      <c r="CP37" s="41">
        <f t="shared" si="115"/>
        <v>5.25</v>
      </c>
      <c r="CQ37" s="16">
        <f t="shared" si="22"/>
        <v>43.740000000000009</v>
      </c>
      <c r="CR37" s="111"/>
      <c r="CS37" s="31">
        <f t="shared" si="122"/>
        <v>543.74</v>
      </c>
    </row>
    <row r="38" spans="1:97" x14ac:dyDescent="0.25">
      <c r="A38" s="96">
        <v>4</v>
      </c>
      <c r="B38" s="13" t="s">
        <v>26</v>
      </c>
      <c r="C38" s="13" t="s">
        <v>79</v>
      </c>
      <c r="D38" s="24">
        <v>0.43</v>
      </c>
      <c r="E38" s="7">
        <v>0.31</v>
      </c>
      <c r="F38" s="25">
        <v>0.26</v>
      </c>
      <c r="G38" s="26">
        <v>1.53</v>
      </c>
      <c r="H38" s="12">
        <v>3.9</v>
      </c>
      <c r="I38" s="27">
        <v>6.5</v>
      </c>
      <c r="J38" s="20">
        <v>0.61436672967863881</v>
      </c>
      <c r="K38" s="14">
        <v>0.24102079395085063</v>
      </c>
      <c r="L38" s="21">
        <v>0.14461247637051036</v>
      </c>
      <c r="M38" s="17">
        <v>3</v>
      </c>
      <c r="N38" s="28">
        <v>0.9399810964083174</v>
      </c>
      <c r="O38" s="22">
        <v>1</v>
      </c>
      <c r="P38" s="9">
        <v>2.3255813953488373</v>
      </c>
      <c r="Q38" s="10">
        <v>3.2258064516129035</v>
      </c>
      <c r="R38" s="29">
        <v>3.8461538461538458</v>
      </c>
      <c r="S38" s="4" t="s">
        <v>172</v>
      </c>
      <c r="T38" s="49">
        <f t="shared" si="73"/>
        <v>1.53</v>
      </c>
      <c r="U38" s="49">
        <f t="shared" si="74"/>
        <v>6.5</v>
      </c>
      <c r="V38" s="84">
        <f t="shared" si="75"/>
        <v>1.53</v>
      </c>
      <c r="W38" s="58">
        <f t="shared" si="76"/>
        <v>1.53</v>
      </c>
      <c r="X38" s="59" t="str">
        <f t="shared" si="77"/>
        <v>v</v>
      </c>
      <c r="Y38" s="32">
        <f t="shared" si="78"/>
        <v>15</v>
      </c>
      <c r="Z38" s="40">
        <f t="shared" si="79"/>
        <v>7.95</v>
      </c>
      <c r="AA38" s="15">
        <f t="shared" si="80"/>
        <v>7.95</v>
      </c>
      <c r="AB38" s="16">
        <f t="shared" si="123"/>
        <v>110.40000000000002</v>
      </c>
      <c r="AC38" s="111"/>
      <c r="AD38" s="31">
        <f t="shared" si="116"/>
        <v>610.4</v>
      </c>
      <c r="AE38" s="4" t="s">
        <v>172</v>
      </c>
      <c r="AF38" s="49">
        <f t="shared" si="81"/>
        <v>1.53</v>
      </c>
      <c r="AG38" s="49">
        <f t="shared" si="82"/>
        <v>6.5</v>
      </c>
      <c r="AH38" s="84">
        <f t="shared" si="23"/>
        <v>6.5</v>
      </c>
      <c r="AI38" s="58">
        <f t="shared" si="9"/>
        <v>6.5</v>
      </c>
      <c r="AJ38" s="59" t="str">
        <f t="shared" si="83"/>
        <v>v</v>
      </c>
      <c r="AK38" s="32">
        <f t="shared" si="84"/>
        <v>15</v>
      </c>
      <c r="AL38" s="40">
        <f t="shared" si="85"/>
        <v>-15</v>
      </c>
      <c r="AM38" s="15">
        <f t="shared" si="86"/>
        <v>-15</v>
      </c>
      <c r="AN38" s="16">
        <f t="shared" si="20"/>
        <v>-215.25</v>
      </c>
      <c r="AO38" s="111"/>
      <c r="AP38" s="31">
        <f t="shared" si="117"/>
        <v>284.75</v>
      </c>
      <c r="AQ38" s="4" t="s">
        <v>172</v>
      </c>
      <c r="AR38" s="49">
        <f t="shared" si="69"/>
        <v>1.1000000000000001</v>
      </c>
      <c r="AS38" s="49">
        <f t="shared" si="70"/>
        <v>2.44</v>
      </c>
      <c r="AT38" s="84">
        <f t="shared" si="87"/>
        <v>1.1000000000000001</v>
      </c>
      <c r="AU38" s="58">
        <f t="shared" si="88"/>
        <v>1.1000000000000001</v>
      </c>
      <c r="AV38" s="59" t="str">
        <f t="shared" si="12"/>
        <v>v</v>
      </c>
      <c r="AW38" s="32">
        <f t="shared" si="89"/>
        <v>15</v>
      </c>
      <c r="AX38" s="40">
        <f t="shared" si="90"/>
        <v>1.5000000000000013</v>
      </c>
      <c r="AY38" s="15">
        <f t="shared" si="91"/>
        <v>1.5000000000000013</v>
      </c>
      <c r="AZ38" s="16">
        <f t="shared" si="124"/>
        <v>53.1</v>
      </c>
      <c r="BA38" s="111"/>
      <c r="BB38" s="31">
        <f t="shared" si="118"/>
        <v>553.1</v>
      </c>
      <c r="BC38" s="4" t="s">
        <v>172</v>
      </c>
      <c r="BD38" s="49">
        <f t="shared" si="71"/>
        <v>1.1399999999999999</v>
      </c>
      <c r="BE38" s="49">
        <f t="shared" si="72"/>
        <v>4.83</v>
      </c>
      <c r="BF38" s="84">
        <f t="shared" si="92"/>
        <v>1.1399999999999999</v>
      </c>
      <c r="BG38" s="58">
        <f t="shared" si="93"/>
        <v>1.1399999999999999</v>
      </c>
      <c r="BH38" s="59" t="str">
        <f t="shared" si="94"/>
        <v>v</v>
      </c>
      <c r="BI38" s="32">
        <f t="shared" si="95"/>
        <v>15</v>
      </c>
      <c r="BJ38" s="34">
        <f t="shared" si="96"/>
        <v>3.8461538461538463</v>
      </c>
      <c r="BK38" s="34">
        <f t="shared" si="97"/>
        <v>11.153846153846153</v>
      </c>
      <c r="BL38" s="40">
        <f t="shared" si="98"/>
        <v>2.0999999999999988</v>
      </c>
      <c r="BM38" s="41">
        <f t="shared" si="99"/>
        <v>2.0999999999999988</v>
      </c>
      <c r="BN38" s="16">
        <f t="shared" si="125"/>
        <v>65.100000000000009</v>
      </c>
      <c r="BO38" s="111"/>
      <c r="BP38" s="31">
        <f t="shared" si="119"/>
        <v>565.1</v>
      </c>
      <c r="BQ38" s="4" t="s">
        <v>172</v>
      </c>
      <c r="BR38" s="49">
        <f t="shared" si="17"/>
        <v>1.1399999999999999</v>
      </c>
      <c r="BS38" s="49">
        <f t="shared" si="18"/>
        <v>4.83</v>
      </c>
      <c r="BT38" s="42">
        <f t="shared" si="100"/>
        <v>1.53</v>
      </c>
      <c r="BU38" s="56">
        <f t="shared" si="101"/>
        <v>1.1399999999999999</v>
      </c>
      <c r="BV38" s="58">
        <f t="shared" si="102"/>
        <v>1.335</v>
      </c>
      <c r="BW38" s="59" t="str">
        <f t="shared" si="103"/>
        <v>v</v>
      </c>
      <c r="BX38" s="32">
        <f t="shared" si="104"/>
        <v>15</v>
      </c>
      <c r="BY38" s="34">
        <f t="shared" si="105"/>
        <v>7.5</v>
      </c>
      <c r="BZ38" s="34">
        <f t="shared" si="106"/>
        <v>7.5</v>
      </c>
      <c r="CA38" s="40">
        <f t="shared" si="24"/>
        <v>5.0249999999999986</v>
      </c>
      <c r="CB38" s="41">
        <f t="shared" si="107"/>
        <v>5.0249999999999986</v>
      </c>
      <c r="CC38" s="16">
        <f t="shared" si="21"/>
        <v>87.75</v>
      </c>
      <c r="CD38" s="111"/>
      <c r="CE38" s="31">
        <f t="shared" si="120"/>
        <v>587.75</v>
      </c>
      <c r="CF38" s="4" t="s">
        <v>172</v>
      </c>
      <c r="CG38" s="42">
        <f t="shared" si="108"/>
        <v>3.9</v>
      </c>
      <c r="CH38" s="56">
        <f t="shared" si="109"/>
        <v>1.1399999999999999</v>
      </c>
      <c r="CI38" s="67" t="str">
        <f t="shared" si="121"/>
        <v/>
      </c>
      <c r="CJ38" s="58">
        <f t="shared" si="110"/>
        <v>1.58</v>
      </c>
      <c r="CK38" s="59" t="str">
        <f t="shared" si="111"/>
        <v>v</v>
      </c>
      <c r="CL38" s="32">
        <f t="shared" si="112"/>
        <v>15</v>
      </c>
      <c r="CM38" s="34">
        <f t="shared" si="113"/>
        <v>3</v>
      </c>
      <c r="CN38" s="34">
        <f t="shared" si="114"/>
        <v>12</v>
      </c>
      <c r="CO38" s="40">
        <f t="shared" si="25"/>
        <v>-1.3200000000000003</v>
      </c>
      <c r="CP38" s="41">
        <f t="shared" si="115"/>
        <v>-1.3200000000000003</v>
      </c>
      <c r="CQ38" s="16">
        <f t="shared" si="22"/>
        <v>42.420000000000009</v>
      </c>
      <c r="CR38" s="111"/>
      <c r="CS38" s="31">
        <f t="shared" si="122"/>
        <v>542.41999999999996</v>
      </c>
    </row>
    <row r="39" spans="1:97" x14ac:dyDescent="0.25">
      <c r="A39" s="96">
        <v>5</v>
      </c>
      <c r="B39" s="13" t="s">
        <v>31</v>
      </c>
      <c r="C39" s="13" t="s">
        <v>80</v>
      </c>
      <c r="D39" s="18">
        <v>0.39</v>
      </c>
      <c r="E39" s="8">
        <v>0.26</v>
      </c>
      <c r="F39" s="19">
        <v>0.35</v>
      </c>
      <c r="G39" s="26">
        <v>2.4500000000000002</v>
      </c>
      <c r="H39" s="12">
        <v>2.9</v>
      </c>
      <c r="I39" s="27">
        <v>3.35</v>
      </c>
      <c r="J39" s="20">
        <v>0.38817300968934171</v>
      </c>
      <c r="K39" s="14">
        <v>0.32793926680651281</v>
      </c>
      <c r="L39" s="21">
        <v>0.28388772350414543</v>
      </c>
      <c r="M39" s="17">
        <v>3</v>
      </c>
      <c r="N39" s="28">
        <v>0.95102387373888719</v>
      </c>
      <c r="O39" s="22">
        <v>1</v>
      </c>
      <c r="P39" s="9">
        <v>2.5641025641025639</v>
      </c>
      <c r="Q39" s="10">
        <v>3.8461538461538458</v>
      </c>
      <c r="R39" s="29">
        <v>2.8571428571428572</v>
      </c>
      <c r="S39" s="4" t="s">
        <v>172</v>
      </c>
      <c r="T39" s="49">
        <f t="shared" si="73"/>
        <v>2.4500000000000002</v>
      </c>
      <c r="U39" s="49">
        <f t="shared" si="74"/>
        <v>3.35</v>
      </c>
      <c r="V39" s="84">
        <f t="shared" si="75"/>
        <v>2.4500000000000002</v>
      </c>
      <c r="W39" s="58">
        <f t="shared" si="76"/>
        <v>2.4500000000000002</v>
      </c>
      <c r="X39" s="59" t="str">
        <f t="shared" si="77"/>
        <v>n</v>
      </c>
      <c r="Y39" s="32">
        <f t="shared" si="78"/>
        <v>15</v>
      </c>
      <c r="Z39" s="40">
        <f t="shared" si="79"/>
        <v>-15</v>
      </c>
      <c r="AA39" s="15">
        <f t="shared" si="80"/>
        <v>-15</v>
      </c>
      <c r="AB39" s="16">
        <f t="shared" si="123"/>
        <v>95.40000000000002</v>
      </c>
      <c r="AC39" s="111"/>
      <c r="AD39" s="31">
        <f t="shared" si="116"/>
        <v>595.4</v>
      </c>
      <c r="AE39" s="4" t="s">
        <v>172</v>
      </c>
      <c r="AF39" s="49">
        <f t="shared" si="81"/>
        <v>2.4500000000000002</v>
      </c>
      <c r="AG39" s="49">
        <f t="shared" si="82"/>
        <v>3.35</v>
      </c>
      <c r="AH39" s="84">
        <f t="shared" si="23"/>
        <v>3.35</v>
      </c>
      <c r="AI39" s="58">
        <f t="shared" si="9"/>
        <v>3.35</v>
      </c>
      <c r="AJ39" s="59" t="str">
        <f t="shared" si="83"/>
        <v>n</v>
      </c>
      <c r="AK39" s="32">
        <f t="shared" si="84"/>
        <v>15</v>
      </c>
      <c r="AL39" s="40">
        <f t="shared" si="85"/>
        <v>-15</v>
      </c>
      <c r="AM39" s="15">
        <f t="shared" si="86"/>
        <v>-15</v>
      </c>
      <c r="AN39" s="16">
        <f t="shared" si="20"/>
        <v>-230.25</v>
      </c>
      <c r="AO39" s="111"/>
      <c r="AP39" s="31">
        <f t="shared" si="117"/>
        <v>269.75</v>
      </c>
      <c r="AQ39" s="4" t="s">
        <v>172</v>
      </c>
      <c r="AR39" s="49">
        <f t="shared" si="69"/>
        <v>1.33</v>
      </c>
      <c r="AS39" s="49">
        <f t="shared" si="70"/>
        <v>1.55</v>
      </c>
      <c r="AT39" s="84">
        <f t="shared" si="87"/>
        <v>1.33</v>
      </c>
      <c r="AU39" s="58">
        <f t="shared" si="88"/>
        <v>1.33</v>
      </c>
      <c r="AV39" s="59" t="str">
        <f t="shared" si="12"/>
        <v>n</v>
      </c>
      <c r="AW39" s="32">
        <f t="shared" si="89"/>
        <v>15</v>
      </c>
      <c r="AX39" s="40">
        <f t="shared" si="90"/>
        <v>4.9500000000000011</v>
      </c>
      <c r="AY39" s="15">
        <f t="shared" si="91"/>
        <v>4.9500000000000011</v>
      </c>
      <c r="AZ39" s="16">
        <f t="shared" si="124"/>
        <v>58.050000000000004</v>
      </c>
      <c r="BA39" s="111"/>
      <c r="BB39" s="31">
        <f t="shared" si="118"/>
        <v>558.04999999999995</v>
      </c>
      <c r="BC39" s="4" t="s">
        <v>172</v>
      </c>
      <c r="BD39" s="49">
        <f t="shared" si="71"/>
        <v>1.61</v>
      </c>
      <c r="BE39" s="49">
        <f t="shared" si="72"/>
        <v>2.19</v>
      </c>
      <c r="BF39" s="84">
        <f t="shared" si="92"/>
        <v>1.61</v>
      </c>
      <c r="BG39" s="58">
        <f t="shared" si="93"/>
        <v>1.61</v>
      </c>
      <c r="BH39" s="59" t="str">
        <f t="shared" si="94"/>
        <v>n</v>
      </c>
      <c r="BI39" s="32">
        <f t="shared" si="95"/>
        <v>15</v>
      </c>
      <c r="BJ39" s="34">
        <f t="shared" si="96"/>
        <v>5.1724137931034484</v>
      </c>
      <c r="BK39" s="34">
        <f t="shared" si="97"/>
        <v>9.8275862068965516</v>
      </c>
      <c r="BL39" s="40">
        <f t="shared" si="98"/>
        <v>0</v>
      </c>
      <c r="BM39" s="41">
        <f t="shared" si="99"/>
        <v>0</v>
      </c>
      <c r="BN39" s="16">
        <f t="shared" si="125"/>
        <v>65.100000000000009</v>
      </c>
      <c r="BO39" s="111"/>
      <c r="BP39" s="31">
        <f t="shared" si="119"/>
        <v>565.1</v>
      </c>
      <c r="BQ39" s="4" t="s">
        <v>172</v>
      </c>
      <c r="BR39" s="49">
        <f t="shared" si="17"/>
        <v>1.61</v>
      </c>
      <c r="BS39" s="49">
        <f t="shared" si="18"/>
        <v>2.19</v>
      </c>
      <c r="BT39" s="42">
        <f t="shared" si="100"/>
        <v>2.4500000000000002</v>
      </c>
      <c r="BU39" s="56">
        <f t="shared" si="101"/>
        <v>1.61</v>
      </c>
      <c r="BV39" s="58">
        <f t="shared" si="102"/>
        <v>2.0300000000000002</v>
      </c>
      <c r="BW39" s="59" t="str">
        <f t="shared" si="103"/>
        <v>n</v>
      </c>
      <c r="BX39" s="32">
        <f t="shared" si="104"/>
        <v>15</v>
      </c>
      <c r="BY39" s="34">
        <f t="shared" si="105"/>
        <v>7.5</v>
      </c>
      <c r="BZ39" s="34">
        <f t="shared" si="106"/>
        <v>7.5</v>
      </c>
      <c r="CA39" s="40">
        <f t="shared" si="24"/>
        <v>-7.5</v>
      </c>
      <c r="CB39" s="41">
        <f t="shared" si="107"/>
        <v>-7.5</v>
      </c>
      <c r="CC39" s="16">
        <f t="shared" si="21"/>
        <v>80.25</v>
      </c>
      <c r="CD39" s="111"/>
      <c r="CE39" s="31">
        <f t="shared" si="120"/>
        <v>580.25</v>
      </c>
      <c r="CF39" s="4" t="s">
        <v>172</v>
      </c>
      <c r="CG39" s="42">
        <f t="shared" si="108"/>
        <v>2.9</v>
      </c>
      <c r="CH39" s="56">
        <f t="shared" si="109"/>
        <v>1.61</v>
      </c>
      <c r="CI39" s="67">
        <f t="shared" si="121"/>
        <v>1.2880000000000003</v>
      </c>
      <c r="CJ39" s="58">
        <f t="shared" si="110"/>
        <v>1.38</v>
      </c>
      <c r="CK39" s="59" t="str">
        <f t="shared" si="111"/>
        <v>n</v>
      </c>
      <c r="CL39" s="32">
        <f t="shared" si="112"/>
        <v>15</v>
      </c>
      <c r="CM39" s="34">
        <f t="shared" si="113"/>
        <v>3</v>
      </c>
      <c r="CN39" s="34">
        <f t="shared" si="114"/>
        <v>12</v>
      </c>
      <c r="CO39" s="40">
        <f t="shared" si="25"/>
        <v>5.6999999999999993</v>
      </c>
      <c r="CP39" s="41">
        <f t="shared" si="115"/>
        <v>5.6999999999999993</v>
      </c>
      <c r="CQ39" s="16">
        <f t="shared" si="22"/>
        <v>48.120000000000005</v>
      </c>
      <c r="CR39" s="111"/>
      <c r="CS39" s="31">
        <f t="shared" si="122"/>
        <v>548.12</v>
      </c>
    </row>
    <row r="40" spans="1:97" x14ac:dyDescent="0.25">
      <c r="A40" s="96">
        <v>6</v>
      </c>
      <c r="B40" s="13" t="s">
        <v>98</v>
      </c>
      <c r="C40" s="13" t="s">
        <v>81</v>
      </c>
      <c r="D40" s="18">
        <v>0.89</v>
      </c>
      <c r="E40" s="8">
        <v>7.0000000000000007E-2</v>
      </c>
      <c r="F40" s="19">
        <v>0.04</v>
      </c>
      <c r="G40" s="26">
        <v>1.1299999999999999</v>
      </c>
      <c r="H40" s="12">
        <v>10</v>
      </c>
      <c r="I40" s="27">
        <v>17</v>
      </c>
      <c r="J40" s="20">
        <v>0.84783801306668016</v>
      </c>
      <c r="K40" s="14">
        <v>9.580569547653485E-2</v>
      </c>
      <c r="L40" s="21">
        <v>5.6356291456785203E-2</v>
      </c>
      <c r="M40" s="17">
        <v>3</v>
      </c>
      <c r="N40" s="28">
        <v>0.95805695476534847</v>
      </c>
      <c r="O40" s="22">
        <v>1</v>
      </c>
      <c r="P40" s="9">
        <v>1.1235955056179776</v>
      </c>
      <c r="Q40" s="10">
        <v>14.285714285714285</v>
      </c>
      <c r="R40" s="29">
        <v>25</v>
      </c>
      <c r="S40" s="4" t="s">
        <v>172</v>
      </c>
      <c r="T40" s="49">
        <f t="shared" si="73"/>
        <v>1.1299999999999999</v>
      </c>
      <c r="U40" s="49">
        <f t="shared" si="74"/>
        <v>17</v>
      </c>
      <c r="V40" s="84">
        <f t="shared" si="75"/>
        <v>1.1299999999999999</v>
      </c>
      <c r="W40" s="58">
        <f t="shared" si="76"/>
        <v>1.1299999999999999</v>
      </c>
      <c r="X40" s="59" t="str">
        <f t="shared" si="77"/>
        <v>v</v>
      </c>
      <c r="Y40" s="32">
        <f t="shared" si="78"/>
        <v>15</v>
      </c>
      <c r="Z40" s="40">
        <f t="shared" si="79"/>
        <v>1.9499999999999984</v>
      </c>
      <c r="AA40" s="15">
        <f t="shared" si="80"/>
        <v>1.9499999999999984</v>
      </c>
      <c r="AB40" s="16">
        <f t="shared" si="123"/>
        <v>97.350000000000023</v>
      </c>
      <c r="AC40" s="111"/>
      <c r="AD40" s="31">
        <f t="shared" si="116"/>
        <v>597.35</v>
      </c>
      <c r="AE40" s="4" t="s">
        <v>172</v>
      </c>
      <c r="AF40" s="49">
        <f t="shared" si="81"/>
        <v>1.1299999999999999</v>
      </c>
      <c r="AG40" s="49">
        <f t="shared" si="82"/>
        <v>17</v>
      </c>
      <c r="AH40" s="84">
        <f t="shared" si="23"/>
        <v>17</v>
      </c>
      <c r="AI40" s="58">
        <f t="shared" si="9"/>
        <v>17</v>
      </c>
      <c r="AJ40" s="59" t="str">
        <f t="shared" si="83"/>
        <v>v</v>
      </c>
      <c r="AK40" s="32">
        <f t="shared" si="84"/>
        <v>15</v>
      </c>
      <c r="AL40" s="40">
        <f t="shared" si="85"/>
        <v>-15</v>
      </c>
      <c r="AM40" s="15">
        <f t="shared" si="86"/>
        <v>-15</v>
      </c>
      <c r="AN40" s="16">
        <f t="shared" si="20"/>
        <v>-245.25</v>
      </c>
      <c r="AO40" s="111"/>
      <c r="AP40" s="31">
        <f t="shared" si="117"/>
        <v>254.75</v>
      </c>
      <c r="AQ40" s="4" t="s">
        <v>172</v>
      </c>
      <c r="AR40" s="49">
        <f t="shared" si="69"/>
        <v>1.02</v>
      </c>
      <c r="AS40" s="49">
        <f t="shared" si="70"/>
        <v>6.3</v>
      </c>
      <c r="AT40" s="84">
        <f t="shared" si="87"/>
        <v>1.02</v>
      </c>
      <c r="AU40" s="58">
        <f t="shared" si="88"/>
        <v>1.02</v>
      </c>
      <c r="AV40" s="59" t="str">
        <f t="shared" si="12"/>
        <v>v</v>
      </c>
      <c r="AW40" s="32">
        <f t="shared" si="89"/>
        <v>15</v>
      </c>
      <c r="AX40" s="40">
        <f t="shared" si="90"/>
        <v>0.30000000000000027</v>
      </c>
      <c r="AY40" s="15">
        <f t="shared" si="91"/>
        <v>0.30000000000000027</v>
      </c>
      <c r="AZ40" s="16">
        <f t="shared" si="124"/>
        <v>58.35</v>
      </c>
      <c r="BA40" s="111"/>
      <c r="BB40" s="31">
        <f t="shared" si="118"/>
        <v>558.35</v>
      </c>
      <c r="BC40" s="4" t="s">
        <v>172</v>
      </c>
      <c r="BD40" s="49">
        <f t="shared" si="71"/>
        <v>1.02</v>
      </c>
      <c r="BE40" s="49">
        <f t="shared" si="72"/>
        <v>15.3</v>
      </c>
      <c r="BF40" s="84">
        <f t="shared" si="92"/>
        <v>1.02</v>
      </c>
      <c r="BG40" s="58">
        <f t="shared" si="93"/>
        <v>1.02</v>
      </c>
      <c r="BH40" s="59" t="str">
        <f t="shared" si="94"/>
        <v>v</v>
      </c>
      <c r="BI40" s="32">
        <f t="shared" si="95"/>
        <v>15</v>
      </c>
      <c r="BJ40" s="34">
        <f t="shared" si="96"/>
        <v>1.5</v>
      </c>
      <c r="BK40" s="34">
        <f t="shared" si="97"/>
        <v>13.5</v>
      </c>
      <c r="BL40" s="40">
        <f t="shared" si="98"/>
        <v>0.30000000000000027</v>
      </c>
      <c r="BM40" s="41">
        <f t="shared" si="99"/>
        <v>0.30000000000000027</v>
      </c>
      <c r="BN40" s="16">
        <f t="shared" si="125"/>
        <v>65.400000000000006</v>
      </c>
      <c r="BO40" s="111"/>
      <c r="BP40" s="31">
        <f t="shared" si="119"/>
        <v>565.4</v>
      </c>
      <c r="BQ40" s="4" t="s">
        <v>172</v>
      </c>
      <c r="BR40" s="49">
        <f t="shared" si="17"/>
        <v>1.02</v>
      </c>
      <c r="BS40" s="49">
        <f t="shared" si="18"/>
        <v>15.3</v>
      </c>
      <c r="BT40" s="42">
        <f t="shared" si="100"/>
        <v>1.1299999999999999</v>
      </c>
      <c r="BU40" s="56">
        <f t="shared" si="101"/>
        <v>1.02</v>
      </c>
      <c r="BV40" s="58">
        <f t="shared" si="102"/>
        <v>1.075</v>
      </c>
      <c r="BW40" s="59" t="str">
        <f t="shared" si="103"/>
        <v>v</v>
      </c>
      <c r="BX40" s="32">
        <f t="shared" si="104"/>
        <v>15</v>
      </c>
      <c r="BY40" s="34">
        <f t="shared" si="105"/>
        <v>7.5</v>
      </c>
      <c r="BZ40" s="34">
        <f t="shared" si="106"/>
        <v>7.5</v>
      </c>
      <c r="CA40" s="40">
        <f t="shared" si="24"/>
        <v>1.125</v>
      </c>
      <c r="CB40" s="41">
        <f t="shared" si="107"/>
        <v>1.125</v>
      </c>
      <c r="CC40" s="16">
        <f t="shared" si="21"/>
        <v>81.375</v>
      </c>
      <c r="CD40" s="111"/>
      <c r="CE40" s="31">
        <f t="shared" si="120"/>
        <v>581.375</v>
      </c>
      <c r="CF40" s="4" t="s">
        <v>172</v>
      </c>
      <c r="CG40" s="42">
        <f t="shared" si="108"/>
        <v>10</v>
      </c>
      <c r="CH40" s="56">
        <f t="shared" si="109"/>
        <v>1.02</v>
      </c>
      <c r="CI40" s="67" t="str">
        <f t="shared" si="121"/>
        <v/>
      </c>
      <c r="CJ40" s="58">
        <f t="shared" si="110"/>
        <v>2.8</v>
      </c>
      <c r="CK40" s="59" t="str">
        <f t="shared" si="111"/>
        <v>v</v>
      </c>
      <c r="CL40" s="32">
        <f t="shared" si="112"/>
        <v>15</v>
      </c>
      <c r="CM40" s="34">
        <f t="shared" si="113"/>
        <v>3</v>
      </c>
      <c r="CN40" s="34">
        <f t="shared" si="114"/>
        <v>12</v>
      </c>
      <c r="CO40" s="40">
        <f t="shared" si="25"/>
        <v>-2.76</v>
      </c>
      <c r="CP40" s="41">
        <f t="shared" si="115"/>
        <v>-2.76</v>
      </c>
      <c r="CQ40" s="16">
        <f t="shared" si="22"/>
        <v>45.360000000000007</v>
      </c>
      <c r="CR40" s="111"/>
      <c r="CS40" s="31">
        <f t="shared" si="122"/>
        <v>545.36</v>
      </c>
    </row>
    <row r="41" spans="1:97" ht="15" customHeight="1" x14ac:dyDescent="0.25">
      <c r="A41" s="96">
        <v>7</v>
      </c>
      <c r="B41" s="13" t="s">
        <v>33</v>
      </c>
      <c r="C41" s="13" t="s">
        <v>82</v>
      </c>
      <c r="D41" s="24">
        <v>0.24</v>
      </c>
      <c r="E41" s="7">
        <v>0.44</v>
      </c>
      <c r="F41" s="25">
        <v>0.31</v>
      </c>
      <c r="G41" s="26">
        <v>2.15</v>
      </c>
      <c r="H41" s="12">
        <v>3.4</v>
      </c>
      <c r="I41" s="27">
        <v>3.55</v>
      </c>
      <c r="J41" s="20">
        <v>0.44683017121702912</v>
      </c>
      <c r="K41" s="14">
        <v>0.28255437297547431</v>
      </c>
      <c r="L41" s="21">
        <v>0.27061545580749652</v>
      </c>
      <c r="M41" s="17">
        <v>3</v>
      </c>
      <c r="N41" s="28">
        <v>0.96068486811661258</v>
      </c>
      <c r="O41" s="22">
        <v>1</v>
      </c>
      <c r="P41" s="9">
        <v>4.166666666666667</v>
      </c>
      <c r="Q41" s="10">
        <v>2.2727272727272729</v>
      </c>
      <c r="R41" s="29">
        <v>3.2258064516129035</v>
      </c>
      <c r="S41" s="4" t="s">
        <v>172</v>
      </c>
      <c r="T41" s="49">
        <f t="shared" si="73"/>
        <v>2.15</v>
      </c>
      <c r="U41" s="49">
        <f t="shared" si="74"/>
        <v>3.55</v>
      </c>
      <c r="V41" s="84">
        <f t="shared" si="75"/>
        <v>2.15</v>
      </c>
      <c r="W41" s="58">
        <f t="shared" si="76"/>
        <v>2.15</v>
      </c>
      <c r="X41" s="59" t="str">
        <f t="shared" si="77"/>
        <v>v</v>
      </c>
      <c r="Y41" s="32">
        <f t="shared" si="78"/>
        <v>15</v>
      </c>
      <c r="Z41" s="40">
        <f t="shared" si="79"/>
        <v>17.25</v>
      </c>
      <c r="AA41" s="15">
        <f t="shared" si="80"/>
        <v>17.25</v>
      </c>
      <c r="AB41" s="16">
        <f t="shared" si="123"/>
        <v>114.60000000000002</v>
      </c>
      <c r="AC41" s="111"/>
      <c r="AD41" s="31">
        <f t="shared" si="116"/>
        <v>614.6</v>
      </c>
      <c r="AE41" s="4" t="s">
        <v>172</v>
      </c>
      <c r="AF41" s="49">
        <f t="shared" si="81"/>
        <v>2.15</v>
      </c>
      <c r="AG41" s="49">
        <f t="shared" si="82"/>
        <v>3.55</v>
      </c>
      <c r="AH41" s="84">
        <f t="shared" si="23"/>
        <v>3.55</v>
      </c>
      <c r="AI41" s="58">
        <f t="shared" si="9"/>
        <v>3.55</v>
      </c>
      <c r="AJ41" s="59" t="str">
        <f t="shared" si="83"/>
        <v>v</v>
      </c>
      <c r="AK41" s="32">
        <f t="shared" si="84"/>
        <v>15</v>
      </c>
      <c r="AL41" s="40">
        <f t="shared" si="85"/>
        <v>-15</v>
      </c>
      <c r="AM41" s="15">
        <f t="shared" si="86"/>
        <v>-15</v>
      </c>
      <c r="AN41" s="16">
        <f t="shared" si="20"/>
        <v>-260.25</v>
      </c>
      <c r="AO41" s="111"/>
      <c r="AP41" s="31">
        <f t="shared" si="117"/>
        <v>239.75</v>
      </c>
      <c r="AQ41" s="4" t="s">
        <v>172</v>
      </c>
      <c r="AR41" s="49">
        <f t="shared" si="69"/>
        <v>1.32</v>
      </c>
      <c r="AS41" s="49">
        <f t="shared" si="70"/>
        <v>1.74</v>
      </c>
      <c r="AT41" s="84">
        <f t="shared" si="87"/>
        <v>1.32</v>
      </c>
      <c r="AU41" s="58">
        <f t="shared" si="88"/>
        <v>1.32</v>
      </c>
      <c r="AV41" s="59" t="str">
        <f t="shared" si="12"/>
        <v>v</v>
      </c>
      <c r="AW41" s="32">
        <f t="shared" si="89"/>
        <v>15</v>
      </c>
      <c r="AX41" s="40">
        <f t="shared" si="90"/>
        <v>4.8000000000000007</v>
      </c>
      <c r="AY41" s="15">
        <f t="shared" si="91"/>
        <v>4.8000000000000007</v>
      </c>
      <c r="AZ41" s="16">
        <f t="shared" si="124"/>
        <v>63.150000000000006</v>
      </c>
      <c r="BA41" s="111"/>
      <c r="BB41" s="31">
        <f t="shared" si="118"/>
        <v>563.15</v>
      </c>
      <c r="BC41" s="4" t="s">
        <v>172</v>
      </c>
      <c r="BD41" s="49">
        <f t="shared" si="71"/>
        <v>1.52</v>
      </c>
      <c r="BE41" s="49">
        <f t="shared" si="72"/>
        <v>2.5099999999999998</v>
      </c>
      <c r="BF41" s="84">
        <f t="shared" si="92"/>
        <v>1.52</v>
      </c>
      <c r="BG41" s="58">
        <f t="shared" si="93"/>
        <v>1.52</v>
      </c>
      <c r="BH41" s="59" t="str">
        <f t="shared" si="94"/>
        <v>v</v>
      </c>
      <c r="BI41" s="32">
        <f t="shared" si="95"/>
        <v>15</v>
      </c>
      <c r="BJ41" s="34">
        <f t="shared" si="96"/>
        <v>4.4117647058823533</v>
      </c>
      <c r="BK41" s="34">
        <f t="shared" si="97"/>
        <v>10.588235294117647</v>
      </c>
      <c r="BL41" s="40">
        <f t="shared" si="98"/>
        <v>7.8000000000000007</v>
      </c>
      <c r="BM41" s="41">
        <f t="shared" si="99"/>
        <v>7.8000000000000007</v>
      </c>
      <c r="BN41" s="16">
        <f t="shared" si="125"/>
        <v>73.2</v>
      </c>
      <c r="BO41" s="111"/>
      <c r="BP41" s="31">
        <f t="shared" si="119"/>
        <v>573.20000000000005</v>
      </c>
      <c r="BQ41" s="4" t="s">
        <v>172</v>
      </c>
      <c r="BR41" s="49">
        <f t="shared" si="17"/>
        <v>1.52</v>
      </c>
      <c r="BS41" s="49">
        <f t="shared" si="18"/>
        <v>2.5099999999999998</v>
      </c>
      <c r="BT41" s="42">
        <f t="shared" si="100"/>
        <v>2.15</v>
      </c>
      <c r="BU41" s="56">
        <f t="shared" si="101"/>
        <v>1.52</v>
      </c>
      <c r="BV41" s="58">
        <f t="shared" si="102"/>
        <v>1.835</v>
      </c>
      <c r="BW41" s="59" t="str">
        <f t="shared" si="103"/>
        <v>v</v>
      </c>
      <c r="BX41" s="32">
        <f t="shared" si="104"/>
        <v>15</v>
      </c>
      <c r="BY41" s="34">
        <f t="shared" si="105"/>
        <v>7.5</v>
      </c>
      <c r="BZ41" s="34">
        <f t="shared" si="106"/>
        <v>7.5</v>
      </c>
      <c r="CA41" s="40">
        <f t="shared" si="24"/>
        <v>12.524999999999999</v>
      </c>
      <c r="CB41" s="41">
        <f t="shared" si="107"/>
        <v>12.524999999999999</v>
      </c>
      <c r="CC41" s="16">
        <f t="shared" si="21"/>
        <v>93.9</v>
      </c>
      <c r="CD41" s="111"/>
      <c r="CE41" s="31">
        <f t="shared" si="120"/>
        <v>593.9</v>
      </c>
      <c r="CF41" s="4" t="s">
        <v>172</v>
      </c>
      <c r="CG41" s="42">
        <f t="shared" si="108"/>
        <v>3.4</v>
      </c>
      <c r="CH41" s="56">
        <f t="shared" si="109"/>
        <v>1.52</v>
      </c>
      <c r="CI41" s="67">
        <f t="shared" si="121"/>
        <v>1.2160000000000002</v>
      </c>
      <c r="CJ41" s="58">
        <f t="shared" si="110"/>
        <v>1.48</v>
      </c>
      <c r="CK41" s="59" t="str">
        <f t="shared" si="111"/>
        <v>v</v>
      </c>
      <c r="CL41" s="32">
        <f t="shared" si="112"/>
        <v>15</v>
      </c>
      <c r="CM41" s="34">
        <f t="shared" si="113"/>
        <v>3</v>
      </c>
      <c r="CN41" s="34">
        <f t="shared" si="114"/>
        <v>12</v>
      </c>
      <c r="CO41" s="40">
        <f t="shared" si="25"/>
        <v>3.240000000000002</v>
      </c>
      <c r="CP41" s="41">
        <f t="shared" si="115"/>
        <v>3.240000000000002</v>
      </c>
      <c r="CQ41" s="16">
        <f t="shared" si="22"/>
        <v>48.600000000000009</v>
      </c>
      <c r="CR41" s="111"/>
      <c r="CS41" s="31">
        <f t="shared" si="122"/>
        <v>548.6</v>
      </c>
    </row>
    <row r="42" spans="1:97" x14ac:dyDescent="0.25">
      <c r="A42" s="96">
        <v>8</v>
      </c>
      <c r="B42" s="13" t="s">
        <v>34</v>
      </c>
      <c r="C42" s="13" t="s">
        <v>83</v>
      </c>
      <c r="D42" s="24">
        <v>0.71</v>
      </c>
      <c r="E42" s="7">
        <v>0.24</v>
      </c>
      <c r="F42" s="25">
        <v>0.06</v>
      </c>
      <c r="G42" s="26">
        <v>2</v>
      </c>
      <c r="H42" s="12">
        <v>4.3</v>
      </c>
      <c r="I42" s="27">
        <v>3.25</v>
      </c>
      <c r="J42" s="20">
        <v>0.48065348237317285</v>
      </c>
      <c r="K42" s="14">
        <v>0.22355975924333621</v>
      </c>
      <c r="L42" s="21">
        <v>0.295786758383491</v>
      </c>
      <c r="M42" s="17">
        <v>3</v>
      </c>
      <c r="N42" s="28">
        <v>0.96130696474634569</v>
      </c>
      <c r="O42" s="22">
        <v>1</v>
      </c>
      <c r="P42" s="9">
        <v>1.4084507042253522</v>
      </c>
      <c r="Q42" s="10">
        <v>4.166666666666667</v>
      </c>
      <c r="R42" s="29">
        <v>16.666666666666668</v>
      </c>
      <c r="S42" s="4" t="s">
        <v>172</v>
      </c>
      <c r="T42" s="49">
        <f t="shared" si="73"/>
        <v>2</v>
      </c>
      <c r="U42" s="49">
        <f t="shared" si="74"/>
        <v>3.25</v>
      </c>
      <c r="V42" s="84">
        <f t="shared" si="75"/>
        <v>2</v>
      </c>
      <c r="W42" s="58">
        <f t="shared" si="76"/>
        <v>2</v>
      </c>
      <c r="X42" s="59" t="str">
        <f t="shared" si="77"/>
        <v>v</v>
      </c>
      <c r="Y42" s="32">
        <f t="shared" si="78"/>
        <v>15</v>
      </c>
      <c r="Z42" s="40">
        <f t="shared" si="79"/>
        <v>15</v>
      </c>
      <c r="AA42" s="15">
        <f t="shared" si="80"/>
        <v>15</v>
      </c>
      <c r="AB42" s="16">
        <f t="shared" si="123"/>
        <v>129.60000000000002</v>
      </c>
      <c r="AC42" s="111"/>
      <c r="AD42" s="31">
        <f t="shared" si="116"/>
        <v>629.6</v>
      </c>
      <c r="AE42" s="4" t="s">
        <v>172</v>
      </c>
      <c r="AF42" s="49">
        <f t="shared" si="81"/>
        <v>2</v>
      </c>
      <c r="AG42" s="49">
        <f t="shared" si="82"/>
        <v>3.25</v>
      </c>
      <c r="AH42" s="84">
        <f t="shared" si="23"/>
        <v>3.25</v>
      </c>
      <c r="AI42" s="58">
        <f t="shared" si="9"/>
        <v>3.25</v>
      </c>
      <c r="AJ42" s="59" t="str">
        <f t="shared" si="83"/>
        <v>v</v>
      </c>
      <c r="AK42" s="32">
        <f t="shared" si="84"/>
        <v>15</v>
      </c>
      <c r="AL42" s="40">
        <f t="shared" si="85"/>
        <v>-15</v>
      </c>
      <c r="AM42" s="15">
        <f t="shared" si="86"/>
        <v>-15</v>
      </c>
      <c r="AN42" s="16">
        <f t="shared" si="20"/>
        <v>-275.25</v>
      </c>
      <c r="AO42" s="111"/>
      <c r="AP42" s="31">
        <f t="shared" si="117"/>
        <v>224.75</v>
      </c>
      <c r="AQ42" s="4" t="s">
        <v>172</v>
      </c>
      <c r="AR42" s="49">
        <f t="shared" si="69"/>
        <v>1.37</v>
      </c>
      <c r="AS42" s="49">
        <f t="shared" si="70"/>
        <v>1.85</v>
      </c>
      <c r="AT42" s="84">
        <f t="shared" si="87"/>
        <v>1.37</v>
      </c>
      <c r="AU42" s="58">
        <f t="shared" si="88"/>
        <v>1.37</v>
      </c>
      <c r="AV42" s="59" t="str">
        <f t="shared" si="12"/>
        <v>v</v>
      </c>
      <c r="AW42" s="32">
        <f t="shared" si="89"/>
        <v>15</v>
      </c>
      <c r="AX42" s="40">
        <f t="shared" si="90"/>
        <v>5.5500000000000016</v>
      </c>
      <c r="AY42" s="15">
        <f t="shared" si="91"/>
        <v>5.5500000000000016</v>
      </c>
      <c r="AZ42" s="16">
        <f t="shared" si="124"/>
        <v>68.7</v>
      </c>
      <c r="BA42" s="111"/>
      <c r="BB42" s="31">
        <f t="shared" si="118"/>
        <v>568.70000000000005</v>
      </c>
      <c r="BC42" s="4" t="s">
        <v>172</v>
      </c>
      <c r="BD42" s="49">
        <f t="shared" si="71"/>
        <v>1.53</v>
      </c>
      <c r="BE42" s="49">
        <f t="shared" si="72"/>
        <v>2.4900000000000002</v>
      </c>
      <c r="BF42" s="84">
        <f t="shared" si="92"/>
        <v>1.53</v>
      </c>
      <c r="BG42" s="58">
        <f t="shared" si="93"/>
        <v>1.53</v>
      </c>
      <c r="BH42" s="59" t="str">
        <f t="shared" si="94"/>
        <v>v</v>
      </c>
      <c r="BI42" s="32">
        <f t="shared" si="95"/>
        <v>15</v>
      </c>
      <c r="BJ42" s="34">
        <f t="shared" si="96"/>
        <v>3.4883720930232558</v>
      </c>
      <c r="BK42" s="34">
        <f t="shared" si="97"/>
        <v>11.511627906976745</v>
      </c>
      <c r="BL42" s="40">
        <f t="shared" si="98"/>
        <v>7.95</v>
      </c>
      <c r="BM42" s="41">
        <f t="shared" si="99"/>
        <v>7.95</v>
      </c>
      <c r="BN42" s="16">
        <f t="shared" si="125"/>
        <v>81.150000000000006</v>
      </c>
      <c r="BO42" s="111"/>
      <c r="BP42" s="31">
        <f t="shared" si="119"/>
        <v>581.15</v>
      </c>
      <c r="BQ42" s="4" t="s">
        <v>172</v>
      </c>
      <c r="BR42" s="49">
        <f t="shared" si="17"/>
        <v>1.53</v>
      </c>
      <c r="BS42" s="49">
        <f t="shared" si="18"/>
        <v>2.4900000000000002</v>
      </c>
      <c r="BT42" s="42">
        <f t="shared" si="100"/>
        <v>2</v>
      </c>
      <c r="BU42" s="56">
        <f t="shared" si="101"/>
        <v>1.53</v>
      </c>
      <c r="BV42" s="58">
        <f t="shared" si="102"/>
        <v>1.7650000000000001</v>
      </c>
      <c r="BW42" s="59" t="str">
        <f t="shared" si="103"/>
        <v>v</v>
      </c>
      <c r="BX42" s="32">
        <f t="shared" si="104"/>
        <v>15</v>
      </c>
      <c r="BY42" s="34">
        <f t="shared" si="105"/>
        <v>7.5</v>
      </c>
      <c r="BZ42" s="34">
        <f t="shared" si="106"/>
        <v>7.5</v>
      </c>
      <c r="CA42" s="40">
        <f t="shared" si="24"/>
        <v>11.475000000000001</v>
      </c>
      <c r="CB42" s="41">
        <f t="shared" si="107"/>
        <v>11.475000000000001</v>
      </c>
      <c r="CC42" s="16">
        <f t="shared" si="21"/>
        <v>105.375</v>
      </c>
      <c r="CD42" s="111"/>
      <c r="CE42" s="31">
        <f t="shared" si="120"/>
        <v>605.375</v>
      </c>
      <c r="CF42" s="4" t="s">
        <v>172</v>
      </c>
      <c r="CG42" s="42">
        <f t="shared" si="108"/>
        <v>4.3</v>
      </c>
      <c r="CH42" s="56">
        <f t="shared" si="109"/>
        <v>1.53</v>
      </c>
      <c r="CI42" s="67">
        <f t="shared" si="121"/>
        <v>1.2240000000000002</v>
      </c>
      <c r="CJ42" s="58">
        <f t="shared" si="110"/>
        <v>1.6600000000000001</v>
      </c>
      <c r="CK42" s="59" t="str">
        <f t="shared" si="111"/>
        <v>v</v>
      </c>
      <c r="CL42" s="32">
        <f t="shared" si="112"/>
        <v>15</v>
      </c>
      <c r="CM42" s="34">
        <f t="shared" si="113"/>
        <v>3</v>
      </c>
      <c r="CN42" s="34">
        <f t="shared" si="114"/>
        <v>12</v>
      </c>
      <c r="CO42" s="40">
        <f t="shared" si="25"/>
        <v>3.3599999999999994</v>
      </c>
      <c r="CP42" s="41">
        <f t="shared" si="115"/>
        <v>3.3599999999999994</v>
      </c>
      <c r="CQ42" s="16">
        <f t="shared" si="22"/>
        <v>51.960000000000008</v>
      </c>
      <c r="CR42" s="111"/>
      <c r="CS42" s="31">
        <f t="shared" si="122"/>
        <v>551.96</v>
      </c>
    </row>
    <row r="43" spans="1:97" x14ac:dyDescent="0.25">
      <c r="A43" s="96">
        <v>9</v>
      </c>
      <c r="B43" s="13" t="s">
        <v>30</v>
      </c>
      <c r="C43" s="13" t="s">
        <v>84</v>
      </c>
      <c r="D43" s="24">
        <v>0.38</v>
      </c>
      <c r="E43" s="7">
        <v>0.2</v>
      </c>
      <c r="F43" s="25">
        <v>0.42</v>
      </c>
      <c r="G43" s="26">
        <v>3.75</v>
      </c>
      <c r="H43" s="12">
        <v>4.1500000000000004</v>
      </c>
      <c r="I43" s="27">
        <v>1.88</v>
      </c>
      <c r="J43" s="20">
        <v>0.25652238241628178</v>
      </c>
      <c r="K43" s="14">
        <v>0.23179733350868831</v>
      </c>
      <c r="L43" s="21">
        <v>0.51168028407503008</v>
      </c>
      <c r="M43" s="17">
        <v>3</v>
      </c>
      <c r="N43" s="28">
        <v>0.96195893406105659</v>
      </c>
      <c r="O43" s="22">
        <v>2</v>
      </c>
      <c r="P43" s="9">
        <v>2.6315789473684212</v>
      </c>
      <c r="Q43" s="10">
        <v>5</v>
      </c>
      <c r="R43" s="29">
        <v>2.3809523809523809</v>
      </c>
      <c r="S43" s="4" t="s">
        <v>172</v>
      </c>
      <c r="T43" s="49">
        <f t="shared" si="73"/>
        <v>3.75</v>
      </c>
      <c r="U43" s="49">
        <f t="shared" si="74"/>
        <v>1.88</v>
      </c>
      <c r="V43" s="84">
        <f t="shared" si="75"/>
        <v>1.88</v>
      </c>
      <c r="W43" s="58">
        <f t="shared" si="76"/>
        <v>1.88</v>
      </c>
      <c r="X43" s="59" t="str">
        <f t="shared" si="77"/>
        <v>n</v>
      </c>
      <c r="Y43" s="32">
        <f t="shared" si="78"/>
        <v>15</v>
      </c>
      <c r="Z43" s="40">
        <f t="shared" si="79"/>
        <v>-15</v>
      </c>
      <c r="AA43" s="15">
        <f t="shared" si="80"/>
        <v>-15</v>
      </c>
      <c r="AB43" s="16">
        <f t="shared" si="123"/>
        <v>114.60000000000002</v>
      </c>
      <c r="AC43" s="111"/>
      <c r="AD43" s="31">
        <f t="shared" si="116"/>
        <v>614.6</v>
      </c>
      <c r="AE43" s="4" t="s">
        <v>172</v>
      </c>
      <c r="AF43" s="49">
        <f t="shared" si="81"/>
        <v>3.75</v>
      </c>
      <c r="AG43" s="49">
        <f t="shared" si="82"/>
        <v>1.88</v>
      </c>
      <c r="AH43" s="84">
        <f t="shared" si="23"/>
        <v>3.75</v>
      </c>
      <c r="AI43" s="58">
        <f t="shared" si="9"/>
        <v>3.75</v>
      </c>
      <c r="AJ43" s="59" t="str">
        <f t="shared" si="83"/>
        <v>n</v>
      </c>
      <c r="AK43" s="32">
        <f t="shared" si="84"/>
        <v>15</v>
      </c>
      <c r="AL43" s="40">
        <f t="shared" si="85"/>
        <v>-15</v>
      </c>
      <c r="AM43" s="15">
        <f t="shared" si="86"/>
        <v>-15</v>
      </c>
      <c r="AN43" s="16">
        <f t="shared" si="20"/>
        <v>-290.25</v>
      </c>
      <c r="AO43" s="111"/>
      <c r="AP43" s="31">
        <f t="shared" si="117"/>
        <v>209.75</v>
      </c>
      <c r="AQ43" s="4" t="s">
        <v>172</v>
      </c>
      <c r="AR43" s="49">
        <f t="shared" si="69"/>
        <v>1.97</v>
      </c>
      <c r="AS43" s="49">
        <f t="shared" si="70"/>
        <v>1.29</v>
      </c>
      <c r="AT43" s="84">
        <f t="shared" si="87"/>
        <v>1.29</v>
      </c>
      <c r="AU43" s="58">
        <f t="shared" si="88"/>
        <v>1.29</v>
      </c>
      <c r="AV43" s="59" t="str">
        <f t="shared" si="12"/>
        <v>n</v>
      </c>
      <c r="AW43" s="32">
        <f t="shared" si="89"/>
        <v>15</v>
      </c>
      <c r="AX43" s="40">
        <f t="shared" si="90"/>
        <v>4.3500000000000005</v>
      </c>
      <c r="AY43" s="15">
        <f t="shared" si="91"/>
        <v>4.3500000000000005</v>
      </c>
      <c r="AZ43" s="16">
        <f t="shared" si="124"/>
        <v>73.05</v>
      </c>
      <c r="BA43" s="111"/>
      <c r="BB43" s="31">
        <f t="shared" si="118"/>
        <v>573.04999999999995</v>
      </c>
      <c r="BC43" s="4" t="s">
        <v>172</v>
      </c>
      <c r="BD43" s="49">
        <f t="shared" si="71"/>
        <v>2.85</v>
      </c>
      <c r="BE43" s="49">
        <f t="shared" si="72"/>
        <v>1.43</v>
      </c>
      <c r="BF43" s="84">
        <f t="shared" si="92"/>
        <v>1.43</v>
      </c>
      <c r="BG43" s="58">
        <f t="shared" si="93"/>
        <v>1.43</v>
      </c>
      <c r="BH43" s="59" t="str">
        <f t="shared" si="94"/>
        <v>n</v>
      </c>
      <c r="BI43" s="32">
        <f t="shared" si="95"/>
        <v>15</v>
      </c>
      <c r="BJ43" s="34">
        <f t="shared" si="96"/>
        <v>3.6144578313253009</v>
      </c>
      <c r="BK43" s="34">
        <f t="shared" si="97"/>
        <v>11.3855421686747</v>
      </c>
      <c r="BL43" s="40">
        <f t="shared" si="98"/>
        <v>0</v>
      </c>
      <c r="BM43" s="41">
        <f t="shared" si="99"/>
        <v>0</v>
      </c>
      <c r="BN43" s="16">
        <f t="shared" si="125"/>
        <v>81.150000000000006</v>
      </c>
      <c r="BO43" s="111"/>
      <c r="BP43" s="31">
        <f t="shared" si="119"/>
        <v>581.15</v>
      </c>
      <c r="BQ43" s="4" t="s">
        <v>172</v>
      </c>
      <c r="BR43" s="49">
        <f t="shared" si="17"/>
        <v>2.85</v>
      </c>
      <c r="BS43" s="49">
        <f t="shared" si="18"/>
        <v>1.43</v>
      </c>
      <c r="BT43" s="42">
        <f t="shared" si="100"/>
        <v>1.88</v>
      </c>
      <c r="BU43" s="56">
        <f t="shared" si="101"/>
        <v>1.43</v>
      </c>
      <c r="BV43" s="58">
        <f t="shared" si="102"/>
        <v>1.6549999999999998</v>
      </c>
      <c r="BW43" s="59" t="str">
        <f t="shared" si="103"/>
        <v>n</v>
      </c>
      <c r="BX43" s="32">
        <f t="shared" si="104"/>
        <v>15</v>
      </c>
      <c r="BY43" s="34">
        <f t="shared" si="105"/>
        <v>7.5</v>
      </c>
      <c r="BZ43" s="34">
        <f t="shared" si="106"/>
        <v>7.5</v>
      </c>
      <c r="CA43" s="40">
        <f t="shared" si="24"/>
        <v>-7.5</v>
      </c>
      <c r="CB43" s="41">
        <f t="shared" si="107"/>
        <v>-7.5</v>
      </c>
      <c r="CC43" s="16">
        <f t="shared" si="21"/>
        <v>97.875</v>
      </c>
      <c r="CD43" s="111"/>
      <c r="CE43" s="31">
        <f t="shared" si="120"/>
        <v>597.875</v>
      </c>
      <c r="CF43" s="4" t="s">
        <v>172</v>
      </c>
      <c r="CG43" s="42">
        <f t="shared" si="108"/>
        <v>4.1500000000000004</v>
      </c>
      <c r="CH43" s="56">
        <f t="shared" si="109"/>
        <v>1.43</v>
      </c>
      <c r="CI43" s="67">
        <f t="shared" si="121"/>
        <v>1.1439999999999999</v>
      </c>
      <c r="CJ43" s="58">
        <f t="shared" si="110"/>
        <v>1.6300000000000001</v>
      </c>
      <c r="CK43" s="59" t="str">
        <f t="shared" si="111"/>
        <v>n</v>
      </c>
      <c r="CL43" s="32">
        <f t="shared" si="112"/>
        <v>15</v>
      </c>
      <c r="CM43" s="34">
        <f t="shared" si="113"/>
        <v>3</v>
      </c>
      <c r="CN43" s="34">
        <f t="shared" si="114"/>
        <v>12</v>
      </c>
      <c r="CO43" s="40">
        <f t="shared" si="25"/>
        <v>9.4500000000000028</v>
      </c>
      <c r="CP43" s="41">
        <f t="shared" si="115"/>
        <v>9.4500000000000028</v>
      </c>
      <c r="CQ43" s="16">
        <f t="shared" si="22"/>
        <v>61.410000000000011</v>
      </c>
      <c r="CR43" s="111"/>
      <c r="CS43" s="31">
        <f t="shared" si="122"/>
        <v>561.41</v>
      </c>
    </row>
    <row r="44" spans="1:97" x14ac:dyDescent="0.25">
      <c r="A44" s="96">
        <v>10</v>
      </c>
      <c r="B44" s="13" t="s">
        <v>99</v>
      </c>
      <c r="C44" s="13" t="s">
        <v>85</v>
      </c>
      <c r="D44" s="18">
        <v>0.13</v>
      </c>
      <c r="E44" s="8">
        <v>0.51</v>
      </c>
      <c r="F44" s="19">
        <v>0.35</v>
      </c>
      <c r="G44" s="26">
        <v>3.15</v>
      </c>
      <c r="H44" s="12">
        <v>3.9</v>
      </c>
      <c r="I44" s="27">
        <v>2.15</v>
      </c>
      <c r="J44" s="20">
        <v>0.30554796392456962</v>
      </c>
      <c r="K44" s="14">
        <v>0.24678874009292159</v>
      </c>
      <c r="L44" s="21">
        <v>0.44766329598250898</v>
      </c>
      <c r="M44" s="17">
        <v>3</v>
      </c>
      <c r="N44" s="28">
        <v>0.96247608636239423</v>
      </c>
      <c r="O44" s="22">
        <v>2</v>
      </c>
      <c r="P44" s="9">
        <v>7.6923076923076916</v>
      </c>
      <c r="Q44" s="10">
        <v>1.9607843137254901</v>
      </c>
      <c r="R44" s="29">
        <v>2.8571428571428572</v>
      </c>
      <c r="S44" s="4" t="s">
        <v>172</v>
      </c>
      <c r="T44" s="49">
        <f t="shared" si="73"/>
        <v>3.15</v>
      </c>
      <c r="U44" s="49">
        <f t="shared" si="74"/>
        <v>2.15</v>
      </c>
      <c r="V44" s="84">
        <f t="shared" si="75"/>
        <v>2.15</v>
      </c>
      <c r="W44" s="58">
        <f t="shared" si="76"/>
        <v>2.15</v>
      </c>
      <c r="X44" s="59" t="str">
        <f t="shared" si="77"/>
        <v>v</v>
      </c>
      <c r="Y44" s="32">
        <f t="shared" si="78"/>
        <v>15</v>
      </c>
      <c r="Z44" s="40">
        <f t="shared" si="79"/>
        <v>17.25</v>
      </c>
      <c r="AA44" s="15">
        <f t="shared" si="80"/>
        <v>17.25</v>
      </c>
      <c r="AB44" s="16">
        <f t="shared" si="123"/>
        <v>131.85000000000002</v>
      </c>
      <c r="AC44" s="111"/>
      <c r="AD44" s="31">
        <f t="shared" si="116"/>
        <v>631.85</v>
      </c>
      <c r="AE44" s="4" t="s">
        <v>172</v>
      </c>
      <c r="AF44" s="49">
        <f t="shared" si="81"/>
        <v>3.15</v>
      </c>
      <c r="AG44" s="49">
        <f t="shared" si="82"/>
        <v>2.15</v>
      </c>
      <c r="AH44" s="84">
        <f t="shared" si="23"/>
        <v>3.15</v>
      </c>
      <c r="AI44" s="58">
        <f t="shared" si="9"/>
        <v>3.15</v>
      </c>
      <c r="AJ44" s="59" t="str">
        <f t="shared" si="83"/>
        <v>v</v>
      </c>
      <c r="AK44" s="32">
        <f t="shared" si="84"/>
        <v>15</v>
      </c>
      <c r="AL44" s="40">
        <f t="shared" si="85"/>
        <v>-15</v>
      </c>
      <c r="AM44" s="15">
        <f t="shared" si="86"/>
        <v>-15</v>
      </c>
      <c r="AN44" s="16">
        <f t="shared" si="20"/>
        <v>-305.25</v>
      </c>
      <c r="AO44" s="111"/>
      <c r="AP44" s="31">
        <f t="shared" si="117"/>
        <v>194.75</v>
      </c>
      <c r="AQ44" s="4" t="s">
        <v>172</v>
      </c>
      <c r="AR44" s="49">
        <f t="shared" si="69"/>
        <v>1.74</v>
      </c>
      <c r="AS44" s="49">
        <f t="shared" si="70"/>
        <v>1.39</v>
      </c>
      <c r="AT44" s="84">
        <f t="shared" si="87"/>
        <v>1.39</v>
      </c>
      <c r="AU44" s="58">
        <f t="shared" si="88"/>
        <v>1.39</v>
      </c>
      <c r="AV44" s="59" t="str">
        <f t="shared" si="12"/>
        <v>v</v>
      </c>
      <c r="AW44" s="32">
        <f t="shared" si="89"/>
        <v>15</v>
      </c>
      <c r="AX44" s="40">
        <f t="shared" si="90"/>
        <v>5.8499999999999988</v>
      </c>
      <c r="AY44" s="15">
        <f t="shared" si="91"/>
        <v>5.8499999999999988</v>
      </c>
      <c r="AZ44" s="16">
        <f t="shared" si="124"/>
        <v>78.899999999999991</v>
      </c>
      <c r="BA44" s="111"/>
      <c r="BB44" s="31">
        <f t="shared" si="118"/>
        <v>578.9</v>
      </c>
      <c r="BC44" s="4" t="s">
        <v>172</v>
      </c>
      <c r="BD44" s="49">
        <f t="shared" si="71"/>
        <v>2.34</v>
      </c>
      <c r="BE44" s="49">
        <f t="shared" si="72"/>
        <v>1.6</v>
      </c>
      <c r="BF44" s="84">
        <f t="shared" si="92"/>
        <v>1.6</v>
      </c>
      <c r="BG44" s="58">
        <f t="shared" si="93"/>
        <v>1.6</v>
      </c>
      <c r="BH44" s="59" t="str">
        <f t="shared" si="94"/>
        <v>v</v>
      </c>
      <c r="BI44" s="32">
        <f t="shared" si="95"/>
        <v>15</v>
      </c>
      <c r="BJ44" s="34">
        <f t="shared" si="96"/>
        <v>3.8461538461538463</v>
      </c>
      <c r="BK44" s="34">
        <f t="shared" si="97"/>
        <v>11.153846153846153</v>
      </c>
      <c r="BL44" s="40">
        <f t="shared" si="98"/>
        <v>9.0000000000000018</v>
      </c>
      <c r="BM44" s="41">
        <f t="shared" si="99"/>
        <v>9.0000000000000018</v>
      </c>
      <c r="BN44" s="16">
        <f t="shared" si="125"/>
        <v>90.15</v>
      </c>
      <c r="BO44" s="111"/>
      <c r="BP44" s="31">
        <f t="shared" si="119"/>
        <v>590.15</v>
      </c>
      <c r="BQ44" s="4" t="s">
        <v>172</v>
      </c>
      <c r="BR44" s="49">
        <f t="shared" si="17"/>
        <v>2.34</v>
      </c>
      <c r="BS44" s="49">
        <f t="shared" si="18"/>
        <v>1.6</v>
      </c>
      <c r="BT44" s="42">
        <f t="shared" si="100"/>
        <v>2.15</v>
      </c>
      <c r="BU44" s="56">
        <f t="shared" si="101"/>
        <v>1.6</v>
      </c>
      <c r="BV44" s="58">
        <f t="shared" si="102"/>
        <v>1.875</v>
      </c>
      <c r="BW44" s="59" t="str">
        <f t="shared" si="103"/>
        <v>v</v>
      </c>
      <c r="BX44" s="32">
        <f t="shared" si="104"/>
        <v>15</v>
      </c>
      <c r="BY44" s="34">
        <f t="shared" si="105"/>
        <v>7.5</v>
      </c>
      <c r="BZ44" s="34">
        <f t="shared" si="106"/>
        <v>7.5</v>
      </c>
      <c r="CA44" s="40">
        <f t="shared" si="24"/>
        <v>13.125</v>
      </c>
      <c r="CB44" s="41">
        <f t="shared" si="107"/>
        <v>13.125</v>
      </c>
      <c r="CC44" s="16">
        <f t="shared" si="21"/>
        <v>111</v>
      </c>
      <c r="CD44" s="111"/>
      <c r="CE44" s="31">
        <f t="shared" si="120"/>
        <v>611</v>
      </c>
      <c r="CF44" s="4" t="s">
        <v>172</v>
      </c>
      <c r="CG44" s="42">
        <f t="shared" si="108"/>
        <v>3.9</v>
      </c>
      <c r="CH44" s="56">
        <f t="shared" si="109"/>
        <v>1.6</v>
      </c>
      <c r="CI44" s="67">
        <f t="shared" si="121"/>
        <v>1.2800000000000002</v>
      </c>
      <c r="CJ44" s="58">
        <f t="shared" si="110"/>
        <v>1.58</v>
      </c>
      <c r="CK44" s="59" t="str">
        <f t="shared" si="111"/>
        <v>v</v>
      </c>
      <c r="CL44" s="32">
        <f t="shared" si="112"/>
        <v>15</v>
      </c>
      <c r="CM44" s="34">
        <f t="shared" si="113"/>
        <v>3</v>
      </c>
      <c r="CN44" s="34">
        <f t="shared" si="114"/>
        <v>12</v>
      </c>
      <c r="CO44" s="40">
        <f t="shared" si="25"/>
        <v>4.2000000000000028</v>
      </c>
      <c r="CP44" s="41">
        <f t="shared" si="115"/>
        <v>4.2000000000000028</v>
      </c>
      <c r="CQ44" s="16">
        <f t="shared" si="22"/>
        <v>65.610000000000014</v>
      </c>
      <c r="CR44" s="111"/>
      <c r="CS44" s="31">
        <f t="shared" si="122"/>
        <v>565.61</v>
      </c>
    </row>
    <row r="45" spans="1:97" x14ac:dyDescent="0.25">
      <c r="A45" s="96">
        <v>11</v>
      </c>
      <c r="B45" s="13" t="s">
        <v>27</v>
      </c>
      <c r="C45" s="13" t="s">
        <v>86</v>
      </c>
      <c r="D45" s="18">
        <v>0.13</v>
      </c>
      <c r="E45" s="8">
        <v>0.43</v>
      </c>
      <c r="F45" s="19">
        <v>0.44</v>
      </c>
      <c r="G45" s="26">
        <v>3.5</v>
      </c>
      <c r="H45" s="12">
        <v>3.9</v>
      </c>
      <c r="I45" s="27">
        <v>2.02</v>
      </c>
      <c r="J45" s="20">
        <v>0.27547380935729771</v>
      </c>
      <c r="K45" s="14">
        <v>0.24722008532065179</v>
      </c>
      <c r="L45" s="21">
        <v>0.47730610532205048</v>
      </c>
      <c r="M45" s="17">
        <v>3</v>
      </c>
      <c r="N45" s="28">
        <v>0.96415833275054197</v>
      </c>
      <c r="O45" s="22">
        <v>2</v>
      </c>
      <c r="P45" s="9">
        <v>7.6923076923076916</v>
      </c>
      <c r="Q45" s="10">
        <v>2.3255813953488373</v>
      </c>
      <c r="R45" s="29">
        <v>2.2727272727272729</v>
      </c>
      <c r="S45" s="4" t="s">
        <v>172</v>
      </c>
      <c r="T45" s="49">
        <f t="shared" si="73"/>
        <v>3.5</v>
      </c>
      <c r="U45" s="49">
        <f t="shared" si="74"/>
        <v>2.02</v>
      </c>
      <c r="V45" s="84">
        <f t="shared" si="75"/>
        <v>2.02</v>
      </c>
      <c r="W45" s="58">
        <f t="shared" si="76"/>
        <v>2.02</v>
      </c>
      <c r="X45" s="59" t="str">
        <f t="shared" si="77"/>
        <v>d</v>
      </c>
      <c r="Y45" s="32">
        <f t="shared" si="78"/>
        <v>15</v>
      </c>
      <c r="Z45" s="40">
        <f t="shared" si="79"/>
        <v>-15</v>
      </c>
      <c r="AA45" s="15">
        <f t="shared" si="80"/>
        <v>-15</v>
      </c>
      <c r="AB45" s="16">
        <f t="shared" si="123"/>
        <v>116.85000000000002</v>
      </c>
      <c r="AC45" s="111"/>
      <c r="AD45" s="31">
        <f t="shared" si="116"/>
        <v>616.85</v>
      </c>
      <c r="AE45" s="4" t="s">
        <v>172</v>
      </c>
      <c r="AF45" s="49">
        <f t="shared" si="81"/>
        <v>3.5</v>
      </c>
      <c r="AG45" s="49">
        <f t="shared" si="82"/>
        <v>2.02</v>
      </c>
      <c r="AH45" s="84">
        <f t="shared" si="23"/>
        <v>3.5</v>
      </c>
      <c r="AI45" s="58">
        <f t="shared" si="9"/>
        <v>3.5</v>
      </c>
      <c r="AJ45" s="59" t="str">
        <f t="shared" si="83"/>
        <v>d</v>
      </c>
      <c r="AK45" s="32">
        <f t="shared" si="84"/>
        <v>15</v>
      </c>
      <c r="AL45" s="40">
        <f t="shared" si="85"/>
        <v>37.5</v>
      </c>
      <c r="AM45" s="15">
        <f t="shared" si="86"/>
        <v>37.5</v>
      </c>
      <c r="AN45" s="16">
        <f t="shared" si="20"/>
        <v>-267.75</v>
      </c>
      <c r="AO45" s="111"/>
      <c r="AP45" s="31">
        <f t="shared" si="117"/>
        <v>232.25</v>
      </c>
      <c r="AQ45" s="4" t="s">
        <v>172</v>
      </c>
      <c r="AR45" s="49">
        <f t="shared" si="69"/>
        <v>1.84</v>
      </c>
      <c r="AS45" s="49">
        <f t="shared" si="70"/>
        <v>1.33</v>
      </c>
      <c r="AT45" s="84">
        <f t="shared" si="87"/>
        <v>1.33</v>
      </c>
      <c r="AU45" s="58">
        <f t="shared" si="88"/>
        <v>1.33</v>
      </c>
      <c r="AV45" s="59" t="str">
        <f t="shared" si="12"/>
        <v>d</v>
      </c>
      <c r="AW45" s="32">
        <f t="shared" si="89"/>
        <v>15</v>
      </c>
      <c r="AX45" s="40">
        <f t="shared" si="90"/>
        <v>-15</v>
      </c>
      <c r="AY45" s="15">
        <f t="shared" si="91"/>
        <v>-15</v>
      </c>
      <c r="AZ45" s="16">
        <f t="shared" si="124"/>
        <v>63.899999999999991</v>
      </c>
      <c r="BA45" s="111"/>
      <c r="BB45" s="31">
        <f t="shared" si="118"/>
        <v>563.9</v>
      </c>
      <c r="BC45" s="4" t="s">
        <v>172</v>
      </c>
      <c r="BD45" s="49">
        <f t="shared" si="71"/>
        <v>2.6</v>
      </c>
      <c r="BE45" s="49">
        <f t="shared" si="72"/>
        <v>1.5</v>
      </c>
      <c r="BF45" s="84">
        <f t="shared" si="92"/>
        <v>1.5</v>
      </c>
      <c r="BG45" s="58">
        <f t="shared" si="93"/>
        <v>1.5</v>
      </c>
      <c r="BH45" s="59" t="str">
        <f t="shared" si="94"/>
        <v>d</v>
      </c>
      <c r="BI45" s="32">
        <f t="shared" si="95"/>
        <v>15</v>
      </c>
      <c r="BJ45" s="34">
        <f t="shared" si="96"/>
        <v>3.8461538461538463</v>
      </c>
      <c r="BK45" s="34">
        <f t="shared" si="97"/>
        <v>11.153846153846153</v>
      </c>
      <c r="BL45" s="40">
        <f t="shared" si="98"/>
        <v>-15</v>
      </c>
      <c r="BM45" s="41">
        <f t="shared" si="99"/>
        <v>-15</v>
      </c>
      <c r="BN45" s="16">
        <f t="shared" si="125"/>
        <v>75.150000000000006</v>
      </c>
      <c r="BO45" s="111"/>
      <c r="BP45" s="31">
        <f t="shared" si="119"/>
        <v>575.15</v>
      </c>
      <c r="BQ45" s="4" t="s">
        <v>172</v>
      </c>
      <c r="BR45" s="49">
        <f>IF(ROUND((((((G45-1)*BK45)-BJ45)/BI45)+1),2)&lt;1,1,ROUND((((((G45-1)*BK45)-BJ45)/BI45)+1),2))</f>
        <v>2.6</v>
      </c>
      <c r="BS45" s="49">
        <f>IF(ROUND((((((I45-1)*BK45)-BJ45)/BI45)+1),2)&lt;1,1,ROUND((((((I45-1)*BK45)-BJ45)/BI45)+1),2))</f>
        <v>1.5</v>
      </c>
      <c r="BT45" s="42">
        <f t="shared" si="100"/>
        <v>2.02</v>
      </c>
      <c r="BU45" s="56">
        <f t="shared" si="101"/>
        <v>1.5</v>
      </c>
      <c r="BV45" s="58">
        <f t="shared" si="102"/>
        <v>1.76</v>
      </c>
      <c r="BW45" s="59" t="str">
        <f t="shared" si="103"/>
        <v>d</v>
      </c>
      <c r="BX45" s="32">
        <f t="shared" si="104"/>
        <v>15</v>
      </c>
      <c r="BY45" s="34">
        <f t="shared" si="105"/>
        <v>7.5</v>
      </c>
      <c r="BZ45" s="34">
        <f t="shared" si="106"/>
        <v>7.5</v>
      </c>
      <c r="CA45" s="40">
        <f t="shared" si="24"/>
        <v>-15</v>
      </c>
      <c r="CB45" s="41">
        <f t="shared" si="107"/>
        <v>-15</v>
      </c>
      <c r="CC45" s="16">
        <f t="shared" si="21"/>
        <v>96</v>
      </c>
      <c r="CD45" s="111"/>
      <c r="CE45" s="31">
        <f t="shared" si="120"/>
        <v>596</v>
      </c>
      <c r="CF45" s="4" t="s">
        <v>172</v>
      </c>
      <c r="CG45" s="42">
        <f t="shared" si="108"/>
        <v>3.9</v>
      </c>
      <c r="CH45" s="56">
        <f t="shared" si="109"/>
        <v>1.5</v>
      </c>
      <c r="CI45" s="67">
        <f t="shared" si="121"/>
        <v>1.2000000000000002</v>
      </c>
      <c r="CJ45" s="58">
        <f t="shared" si="110"/>
        <v>1.58</v>
      </c>
      <c r="CK45" s="59" t="str">
        <f t="shared" si="111"/>
        <v>d</v>
      </c>
      <c r="CL45" s="32">
        <f t="shared" si="112"/>
        <v>15</v>
      </c>
      <c r="CM45" s="34">
        <f t="shared" si="113"/>
        <v>3</v>
      </c>
      <c r="CN45" s="34">
        <f t="shared" si="114"/>
        <v>12</v>
      </c>
      <c r="CO45" s="40">
        <f t="shared" si="25"/>
        <v>-15</v>
      </c>
      <c r="CP45" s="41">
        <f t="shared" si="115"/>
        <v>-15</v>
      </c>
      <c r="CQ45" s="16">
        <f t="shared" si="22"/>
        <v>50.610000000000014</v>
      </c>
      <c r="CR45" s="111"/>
      <c r="CS45" s="31">
        <f t="shared" si="122"/>
        <v>550.61</v>
      </c>
    </row>
    <row r="46" spans="1:97" x14ac:dyDescent="0.25">
      <c r="A46" s="96">
        <v>12</v>
      </c>
      <c r="B46" s="13" t="s">
        <v>25</v>
      </c>
      <c r="C46" s="13" t="s">
        <v>87</v>
      </c>
      <c r="D46" s="18">
        <v>0.15</v>
      </c>
      <c r="E46" s="8">
        <v>0.44</v>
      </c>
      <c r="F46" s="19">
        <v>0.41</v>
      </c>
      <c r="G46" s="26">
        <v>5.75</v>
      </c>
      <c r="H46" s="12">
        <v>4.5</v>
      </c>
      <c r="I46" s="27">
        <v>1.56</v>
      </c>
      <c r="J46" s="20">
        <v>0.16768183446793267</v>
      </c>
      <c r="K46" s="14">
        <v>0.21426012182013618</v>
      </c>
      <c r="L46" s="21">
        <v>0.61805804371193129</v>
      </c>
      <c r="M46" s="17">
        <v>3</v>
      </c>
      <c r="N46" s="28">
        <v>0.96417054819061276</v>
      </c>
      <c r="O46" s="22">
        <v>2</v>
      </c>
      <c r="P46" s="9">
        <v>6.666666666666667</v>
      </c>
      <c r="Q46" s="10">
        <v>2.2727272727272729</v>
      </c>
      <c r="R46" s="29">
        <v>2.4390243902439024</v>
      </c>
      <c r="S46" s="4" t="s">
        <v>172</v>
      </c>
      <c r="T46" s="49">
        <f t="shared" si="73"/>
        <v>5.75</v>
      </c>
      <c r="U46" s="49">
        <f t="shared" si="74"/>
        <v>1.56</v>
      </c>
      <c r="V46" s="84">
        <f t="shared" si="75"/>
        <v>1.56</v>
      </c>
      <c r="W46" s="58">
        <f t="shared" si="76"/>
        <v>1.56</v>
      </c>
      <c r="X46" s="59" t="str">
        <f t="shared" si="77"/>
        <v>v</v>
      </c>
      <c r="Y46" s="32">
        <f t="shared" si="78"/>
        <v>15</v>
      </c>
      <c r="Z46" s="40">
        <f t="shared" si="79"/>
        <v>8.4</v>
      </c>
      <c r="AA46" s="15">
        <f t="shared" si="80"/>
        <v>8.4</v>
      </c>
      <c r="AB46" s="16">
        <f t="shared" si="123"/>
        <v>125.25000000000003</v>
      </c>
      <c r="AC46" s="111"/>
      <c r="AD46" s="31">
        <f t="shared" si="116"/>
        <v>625.25</v>
      </c>
      <c r="AE46" s="4" t="s">
        <v>172</v>
      </c>
      <c r="AF46" s="49">
        <f t="shared" si="81"/>
        <v>5.75</v>
      </c>
      <c r="AG46" s="49">
        <f t="shared" si="82"/>
        <v>1.56</v>
      </c>
      <c r="AH46" s="84">
        <f t="shared" si="23"/>
        <v>5.75</v>
      </c>
      <c r="AI46" s="58">
        <f t="shared" si="9"/>
        <v>5.75</v>
      </c>
      <c r="AJ46" s="59" t="str">
        <f t="shared" si="83"/>
        <v>v</v>
      </c>
      <c r="AK46" s="32">
        <f t="shared" si="84"/>
        <v>15</v>
      </c>
      <c r="AL46" s="40">
        <f t="shared" si="85"/>
        <v>-15</v>
      </c>
      <c r="AM46" s="15">
        <f t="shared" si="86"/>
        <v>-15</v>
      </c>
      <c r="AN46" s="16">
        <f t="shared" si="20"/>
        <v>-282.75</v>
      </c>
      <c r="AO46" s="111"/>
      <c r="AP46" s="31">
        <f t="shared" si="117"/>
        <v>217.25</v>
      </c>
      <c r="AQ46" s="4" t="s">
        <v>172</v>
      </c>
      <c r="AR46" s="49">
        <f t="shared" si="69"/>
        <v>2.52</v>
      </c>
      <c r="AS46" s="49">
        <f t="shared" si="70"/>
        <v>1.1599999999999999</v>
      </c>
      <c r="AT46" s="84">
        <f t="shared" si="87"/>
        <v>1.1599999999999999</v>
      </c>
      <c r="AU46" s="58">
        <f t="shared" si="88"/>
        <v>1.1599999999999999</v>
      </c>
      <c r="AV46" s="59" t="str">
        <f t="shared" si="12"/>
        <v>v</v>
      </c>
      <c r="AW46" s="32">
        <f t="shared" si="89"/>
        <v>15</v>
      </c>
      <c r="AX46" s="40">
        <f t="shared" si="90"/>
        <v>2.3999999999999986</v>
      </c>
      <c r="AY46" s="15">
        <f t="shared" si="91"/>
        <v>2.3999999999999986</v>
      </c>
      <c r="AZ46" s="16">
        <f t="shared" si="124"/>
        <v>66.299999999999983</v>
      </c>
      <c r="BA46" s="111"/>
      <c r="BB46" s="31">
        <f t="shared" si="118"/>
        <v>566.29999999999995</v>
      </c>
      <c r="BC46" s="4" t="s">
        <v>172</v>
      </c>
      <c r="BD46" s="49">
        <f t="shared" si="71"/>
        <v>4.47</v>
      </c>
      <c r="BE46" s="49">
        <f t="shared" si="72"/>
        <v>1.21</v>
      </c>
      <c r="BF46" s="84">
        <f t="shared" si="92"/>
        <v>1.21</v>
      </c>
      <c r="BG46" s="58">
        <f t="shared" si="93"/>
        <v>1.21</v>
      </c>
      <c r="BH46" s="59" t="str">
        <f t="shared" si="94"/>
        <v>v</v>
      </c>
      <c r="BI46" s="32">
        <f t="shared" si="95"/>
        <v>15</v>
      </c>
      <c r="BJ46" s="34">
        <f t="shared" si="96"/>
        <v>3.3333333333333335</v>
      </c>
      <c r="BK46" s="34">
        <f t="shared" si="97"/>
        <v>11.666666666666666</v>
      </c>
      <c r="BL46" s="40">
        <f t="shared" si="98"/>
        <v>3.1499999999999995</v>
      </c>
      <c r="BM46" s="41">
        <f t="shared" si="99"/>
        <v>3.1499999999999995</v>
      </c>
      <c r="BN46" s="16">
        <f t="shared" si="125"/>
        <v>78.300000000000011</v>
      </c>
      <c r="BO46" s="111"/>
      <c r="BP46" s="31">
        <f t="shared" si="119"/>
        <v>578.29999999999995</v>
      </c>
      <c r="BQ46" s="4" t="s">
        <v>172</v>
      </c>
      <c r="BR46" s="49">
        <f t="shared" ref="BR46:BR84" si="126">IF(ROUND((((((G46-1)*BK46)-BJ46)/BI46)+1),2)&lt;1,1,ROUND((((((G46-1)*BK46)-BJ46)/BI46)+1),2))</f>
        <v>4.47</v>
      </c>
      <c r="BS46" s="49">
        <f t="shared" ref="BS46:BS84" si="127">IF(ROUND((((((I46-1)*BK46)-BJ46)/BI46)+1),2)&lt;1,1,ROUND((((((I46-1)*BK46)-BJ46)/BI46)+1),2))</f>
        <v>1.21</v>
      </c>
      <c r="BT46" s="42">
        <f t="shared" si="100"/>
        <v>1.56</v>
      </c>
      <c r="BU46" s="56">
        <f t="shared" si="101"/>
        <v>1.21</v>
      </c>
      <c r="BV46" s="58">
        <f t="shared" si="102"/>
        <v>1.385</v>
      </c>
      <c r="BW46" s="59" t="str">
        <f t="shared" si="103"/>
        <v>v</v>
      </c>
      <c r="BX46" s="32">
        <f t="shared" si="104"/>
        <v>15</v>
      </c>
      <c r="BY46" s="34">
        <f t="shared" si="105"/>
        <v>7.5</v>
      </c>
      <c r="BZ46" s="34">
        <f t="shared" si="106"/>
        <v>7.5</v>
      </c>
      <c r="CA46" s="40">
        <f t="shared" si="24"/>
        <v>5.7749999999999986</v>
      </c>
      <c r="CB46" s="41">
        <f t="shared" si="107"/>
        <v>5.7749999999999986</v>
      </c>
      <c r="CC46" s="16">
        <f t="shared" si="21"/>
        <v>101.77500000000001</v>
      </c>
      <c r="CD46" s="111"/>
      <c r="CE46" s="31">
        <f t="shared" si="120"/>
        <v>601.77499999999998</v>
      </c>
      <c r="CF46" s="4" t="s">
        <v>172</v>
      </c>
      <c r="CG46" s="42">
        <f t="shared" si="108"/>
        <v>4.5</v>
      </c>
      <c r="CH46" s="56">
        <f t="shared" si="109"/>
        <v>1.21</v>
      </c>
      <c r="CI46" s="67" t="str">
        <f t="shared" si="121"/>
        <v/>
      </c>
      <c r="CJ46" s="58">
        <f t="shared" si="110"/>
        <v>1.7000000000000002</v>
      </c>
      <c r="CK46" s="59" t="str">
        <f t="shared" si="111"/>
        <v>v</v>
      </c>
      <c r="CL46" s="32">
        <f t="shared" si="112"/>
        <v>15</v>
      </c>
      <c r="CM46" s="34">
        <f t="shared" si="113"/>
        <v>3</v>
      </c>
      <c r="CN46" s="34">
        <f t="shared" si="114"/>
        <v>12</v>
      </c>
      <c r="CO46" s="40">
        <f t="shared" si="25"/>
        <v>-0.48000000000000043</v>
      </c>
      <c r="CP46" s="41">
        <f t="shared" si="115"/>
        <v>-0.48000000000000043</v>
      </c>
      <c r="CQ46" s="16">
        <f t="shared" si="22"/>
        <v>50.13000000000001</v>
      </c>
      <c r="CR46" s="111"/>
      <c r="CS46" s="31">
        <f t="shared" si="122"/>
        <v>550.13</v>
      </c>
    </row>
    <row r="47" spans="1:97" x14ac:dyDescent="0.25">
      <c r="A47" s="96">
        <v>13</v>
      </c>
      <c r="B47" s="13" t="s">
        <v>25</v>
      </c>
      <c r="C47" s="13" t="s">
        <v>88</v>
      </c>
      <c r="D47" s="18">
        <v>0.09</v>
      </c>
      <c r="E47" s="8">
        <v>0.24</v>
      </c>
      <c r="F47" s="19">
        <v>0.67</v>
      </c>
      <c r="G47" s="26">
        <v>4.8</v>
      </c>
      <c r="H47" s="12">
        <v>4.5</v>
      </c>
      <c r="I47" s="27">
        <v>1.65</v>
      </c>
      <c r="J47" s="20">
        <v>0.20097442143727159</v>
      </c>
      <c r="K47" s="14">
        <v>0.21437271619975637</v>
      </c>
      <c r="L47" s="21">
        <v>0.58465286236297198</v>
      </c>
      <c r="M47" s="17">
        <v>3</v>
      </c>
      <c r="N47" s="28">
        <v>0.96467722289890367</v>
      </c>
      <c r="O47" s="22">
        <v>2</v>
      </c>
      <c r="P47" s="9">
        <v>11.111111111111111</v>
      </c>
      <c r="Q47" s="10">
        <v>4.166666666666667</v>
      </c>
      <c r="R47" s="29">
        <v>1.4925373134328357</v>
      </c>
      <c r="S47" s="4" t="s">
        <v>172</v>
      </c>
      <c r="T47" s="49">
        <f t="shared" si="73"/>
        <v>4.8</v>
      </c>
      <c r="U47" s="49">
        <f t="shared" si="74"/>
        <v>1.65</v>
      </c>
      <c r="V47" s="84">
        <f t="shared" si="75"/>
        <v>1.65</v>
      </c>
      <c r="W47" s="58">
        <f t="shared" si="76"/>
        <v>1.65</v>
      </c>
      <c r="X47" s="59" t="str">
        <f t="shared" si="77"/>
        <v>v</v>
      </c>
      <c r="Y47" s="32">
        <f t="shared" si="78"/>
        <v>15</v>
      </c>
      <c r="Z47" s="40">
        <f t="shared" si="79"/>
        <v>9.7499999999999982</v>
      </c>
      <c r="AA47" s="15">
        <f t="shared" si="80"/>
        <v>9.7499999999999982</v>
      </c>
      <c r="AB47" s="16">
        <f t="shared" si="123"/>
        <v>135.00000000000003</v>
      </c>
      <c r="AC47" s="111"/>
      <c r="AD47" s="31">
        <f t="shared" si="116"/>
        <v>635</v>
      </c>
      <c r="AE47" s="4" t="s">
        <v>172</v>
      </c>
      <c r="AF47" s="49">
        <f t="shared" si="81"/>
        <v>4.8</v>
      </c>
      <c r="AG47" s="49">
        <f t="shared" si="82"/>
        <v>1.65</v>
      </c>
      <c r="AH47" s="84">
        <f t="shared" si="23"/>
        <v>4.8</v>
      </c>
      <c r="AI47" s="58">
        <f t="shared" si="9"/>
        <v>4.8</v>
      </c>
      <c r="AJ47" s="59" t="str">
        <f t="shared" si="83"/>
        <v>v</v>
      </c>
      <c r="AK47" s="32">
        <f t="shared" si="84"/>
        <v>15</v>
      </c>
      <c r="AL47" s="40">
        <f t="shared" si="85"/>
        <v>-15</v>
      </c>
      <c r="AM47" s="15">
        <f t="shared" si="86"/>
        <v>-15</v>
      </c>
      <c r="AN47" s="16">
        <f t="shared" si="20"/>
        <v>-297.75</v>
      </c>
      <c r="AO47" s="111"/>
      <c r="AP47" s="31">
        <f t="shared" si="117"/>
        <v>202.25</v>
      </c>
      <c r="AQ47" s="4" t="s">
        <v>172</v>
      </c>
      <c r="AR47" s="49">
        <f t="shared" si="69"/>
        <v>2.3199999999999998</v>
      </c>
      <c r="AS47" s="49">
        <f t="shared" si="70"/>
        <v>1.21</v>
      </c>
      <c r="AT47" s="84">
        <f t="shared" si="87"/>
        <v>1.21</v>
      </c>
      <c r="AU47" s="58">
        <f t="shared" si="88"/>
        <v>1.21</v>
      </c>
      <c r="AV47" s="59" t="str">
        <f t="shared" si="12"/>
        <v>v</v>
      </c>
      <c r="AW47" s="32">
        <f t="shared" si="89"/>
        <v>15</v>
      </c>
      <c r="AX47" s="40">
        <f t="shared" si="90"/>
        <v>3.1499999999999995</v>
      </c>
      <c r="AY47" s="15">
        <f t="shared" si="91"/>
        <v>3.1499999999999995</v>
      </c>
      <c r="AZ47" s="16">
        <f t="shared" si="124"/>
        <v>69.449999999999989</v>
      </c>
      <c r="BA47" s="111"/>
      <c r="BB47" s="31">
        <f t="shared" si="118"/>
        <v>569.45000000000005</v>
      </c>
      <c r="BC47" s="4" t="s">
        <v>172</v>
      </c>
      <c r="BD47" s="49">
        <f t="shared" si="71"/>
        <v>3.73</v>
      </c>
      <c r="BE47" s="49">
        <f t="shared" si="72"/>
        <v>1.28</v>
      </c>
      <c r="BF47" s="84">
        <f t="shared" si="92"/>
        <v>1.28</v>
      </c>
      <c r="BG47" s="58">
        <f t="shared" si="93"/>
        <v>1.28</v>
      </c>
      <c r="BH47" s="59" t="str">
        <f t="shared" si="94"/>
        <v>v</v>
      </c>
      <c r="BI47" s="32">
        <f t="shared" si="95"/>
        <v>15</v>
      </c>
      <c r="BJ47" s="34">
        <f t="shared" si="96"/>
        <v>3.3333333333333335</v>
      </c>
      <c r="BK47" s="34">
        <f t="shared" si="97"/>
        <v>11.666666666666666</v>
      </c>
      <c r="BL47" s="40">
        <f t="shared" si="98"/>
        <v>4.2</v>
      </c>
      <c r="BM47" s="41">
        <f t="shared" si="99"/>
        <v>4.2</v>
      </c>
      <c r="BN47" s="16">
        <f t="shared" si="125"/>
        <v>82.500000000000014</v>
      </c>
      <c r="BO47" s="111"/>
      <c r="BP47" s="31">
        <f t="shared" si="119"/>
        <v>582.5</v>
      </c>
      <c r="BQ47" s="4" t="s">
        <v>172</v>
      </c>
      <c r="BR47" s="49">
        <f t="shared" si="126"/>
        <v>3.73</v>
      </c>
      <c r="BS47" s="49">
        <f t="shared" si="127"/>
        <v>1.28</v>
      </c>
      <c r="BT47" s="42">
        <f t="shared" si="100"/>
        <v>1.65</v>
      </c>
      <c r="BU47" s="56">
        <f t="shared" si="101"/>
        <v>1.28</v>
      </c>
      <c r="BV47" s="58">
        <f t="shared" si="102"/>
        <v>1.4649999999999999</v>
      </c>
      <c r="BW47" s="59" t="str">
        <f t="shared" si="103"/>
        <v>v</v>
      </c>
      <c r="BX47" s="32">
        <f t="shared" si="104"/>
        <v>15</v>
      </c>
      <c r="BY47" s="34">
        <f t="shared" si="105"/>
        <v>7.5</v>
      </c>
      <c r="BZ47" s="34">
        <f t="shared" si="106"/>
        <v>7.5</v>
      </c>
      <c r="CA47" s="40">
        <f t="shared" si="24"/>
        <v>6.9750000000000014</v>
      </c>
      <c r="CB47" s="41">
        <f t="shared" si="107"/>
        <v>6.9750000000000014</v>
      </c>
      <c r="CC47" s="16">
        <f t="shared" si="21"/>
        <v>108.75</v>
      </c>
      <c r="CD47" s="111"/>
      <c r="CE47" s="31">
        <f t="shared" si="120"/>
        <v>608.75</v>
      </c>
      <c r="CF47" s="4" t="s">
        <v>172</v>
      </c>
      <c r="CG47" s="42">
        <f t="shared" si="108"/>
        <v>4.5</v>
      </c>
      <c r="CH47" s="56">
        <f t="shared" si="109"/>
        <v>1.28</v>
      </c>
      <c r="CI47" s="67">
        <f t="shared" si="121"/>
        <v>1.024</v>
      </c>
      <c r="CJ47" s="58">
        <f t="shared" si="110"/>
        <v>1.7000000000000002</v>
      </c>
      <c r="CK47" s="59" t="str">
        <f t="shared" si="111"/>
        <v>v</v>
      </c>
      <c r="CL47" s="32">
        <f t="shared" si="112"/>
        <v>15</v>
      </c>
      <c r="CM47" s="34">
        <f t="shared" si="113"/>
        <v>3</v>
      </c>
      <c r="CN47" s="34">
        <f t="shared" si="114"/>
        <v>12</v>
      </c>
      <c r="CO47" s="40">
        <f t="shared" si="25"/>
        <v>0.35999999999999943</v>
      </c>
      <c r="CP47" s="41">
        <f t="shared" si="115"/>
        <v>0.35999999999999943</v>
      </c>
      <c r="CQ47" s="16">
        <f t="shared" si="22"/>
        <v>50.490000000000009</v>
      </c>
      <c r="CR47" s="111"/>
      <c r="CS47" s="31">
        <f t="shared" si="122"/>
        <v>550.49</v>
      </c>
    </row>
    <row r="48" spans="1:97" x14ac:dyDescent="0.25">
      <c r="A48" s="96">
        <v>14</v>
      </c>
      <c r="B48" s="13" t="s">
        <v>49</v>
      </c>
      <c r="C48" s="13" t="s">
        <v>89</v>
      </c>
      <c r="D48" s="18">
        <v>0.39</v>
      </c>
      <c r="E48" s="8">
        <v>0.27</v>
      </c>
      <c r="F48" s="19">
        <v>0.34</v>
      </c>
      <c r="G48" s="26">
        <v>3.32</v>
      </c>
      <c r="H48" s="12">
        <v>3.6</v>
      </c>
      <c r="I48" s="27">
        <v>2.2000000000000002</v>
      </c>
      <c r="J48" s="20">
        <v>0.29143361789814537</v>
      </c>
      <c r="K48" s="14">
        <v>0.26876655872828964</v>
      </c>
      <c r="L48" s="21">
        <v>0.43979982337356482</v>
      </c>
      <c r="M48" s="17">
        <v>3</v>
      </c>
      <c r="N48" s="28">
        <v>0.96755961142184266</v>
      </c>
      <c r="O48" s="22">
        <v>2</v>
      </c>
      <c r="P48" s="9">
        <v>2.5641025641025639</v>
      </c>
      <c r="Q48" s="10">
        <v>3.7037037037037033</v>
      </c>
      <c r="R48" s="29">
        <v>2.9411764705882351</v>
      </c>
      <c r="S48" s="4" t="s">
        <v>172</v>
      </c>
      <c r="T48" s="49">
        <f t="shared" si="73"/>
        <v>3.32</v>
      </c>
      <c r="U48" s="49">
        <f t="shared" si="74"/>
        <v>2.2000000000000002</v>
      </c>
      <c r="V48" s="84">
        <f t="shared" si="75"/>
        <v>2.2000000000000002</v>
      </c>
      <c r="W48" s="58">
        <f t="shared" si="76"/>
        <v>2.2000000000000002</v>
      </c>
      <c r="X48" s="59" t="str">
        <f t="shared" si="77"/>
        <v>v</v>
      </c>
      <c r="Y48" s="32">
        <f t="shared" si="78"/>
        <v>15</v>
      </c>
      <c r="Z48" s="40">
        <f t="shared" si="79"/>
        <v>18.000000000000004</v>
      </c>
      <c r="AA48" s="15">
        <f t="shared" si="80"/>
        <v>18.000000000000004</v>
      </c>
      <c r="AB48" s="16">
        <f t="shared" si="123"/>
        <v>153.00000000000003</v>
      </c>
      <c r="AC48" s="111"/>
      <c r="AD48" s="31">
        <f t="shared" si="116"/>
        <v>653</v>
      </c>
      <c r="AE48" s="4" t="s">
        <v>172</v>
      </c>
      <c r="AF48" s="49">
        <f t="shared" si="81"/>
        <v>3.32</v>
      </c>
      <c r="AG48" s="49">
        <f t="shared" si="82"/>
        <v>2.2000000000000002</v>
      </c>
      <c r="AH48" s="84">
        <f t="shared" si="23"/>
        <v>3.32</v>
      </c>
      <c r="AI48" s="58">
        <f t="shared" si="9"/>
        <v>3.32</v>
      </c>
      <c r="AJ48" s="59" t="str">
        <f t="shared" si="83"/>
        <v>v</v>
      </c>
      <c r="AK48" s="32">
        <f t="shared" si="84"/>
        <v>15</v>
      </c>
      <c r="AL48" s="40">
        <f t="shared" si="85"/>
        <v>-15</v>
      </c>
      <c r="AM48" s="15">
        <f t="shared" si="86"/>
        <v>-15</v>
      </c>
      <c r="AN48" s="16">
        <f t="shared" si="20"/>
        <v>-312.75</v>
      </c>
      <c r="AO48" s="111"/>
      <c r="AP48" s="31">
        <f t="shared" si="117"/>
        <v>187.25</v>
      </c>
      <c r="AQ48" s="4" t="s">
        <v>172</v>
      </c>
      <c r="AR48" s="49">
        <f t="shared" si="69"/>
        <v>1.73</v>
      </c>
      <c r="AS48" s="49">
        <f t="shared" si="70"/>
        <v>1.37</v>
      </c>
      <c r="AT48" s="84">
        <f t="shared" si="87"/>
        <v>1.37</v>
      </c>
      <c r="AU48" s="58">
        <f t="shared" si="88"/>
        <v>1.37</v>
      </c>
      <c r="AV48" s="59" t="str">
        <f t="shared" si="12"/>
        <v>v</v>
      </c>
      <c r="AW48" s="32">
        <f t="shared" si="89"/>
        <v>15</v>
      </c>
      <c r="AX48" s="40">
        <f t="shared" si="90"/>
        <v>5.5500000000000016</v>
      </c>
      <c r="AY48" s="15">
        <f t="shared" si="91"/>
        <v>5.5500000000000016</v>
      </c>
      <c r="AZ48" s="16">
        <f t="shared" si="124"/>
        <v>74.999999999999986</v>
      </c>
      <c r="BA48" s="111"/>
      <c r="BB48" s="31">
        <f t="shared" si="118"/>
        <v>575</v>
      </c>
      <c r="BC48" s="4" t="s">
        <v>172</v>
      </c>
      <c r="BD48" s="49">
        <f t="shared" si="71"/>
        <v>2.4</v>
      </c>
      <c r="BE48" s="49">
        <f t="shared" si="72"/>
        <v>1.59</v>
      </c>
      <c r="BF48" s="84">
        <f t="shared" si="92"/>
        <v>1.59</v>
      </c>
      <c r="BG48" s="58">
        <f t="shared" si="93"/>
        <v>1.59</v>
      </c>
      <c r="BH48" s="59" t="str">
        <f t="shared" si="94"/>
        <v>v</v>
      </c>
      <c r="BI48" s="32">
        <f t="shared" si="95"/>
        <v>15</v>
      </c>
      <c r="BJ48" s="34">
        <f t="shared" si="96"/>
        <v>4.166666666666667</v>
      </c>
      <c r="BK48" s="34">
        <f t="shared" si="97"/>
        <v>10.833333333333332</v>
      </c>
      <c r="BL48" s="40">
        <f t="shared" si="98"/>
        <v>8.8500000000000014</v>
      </c>
      <c r="BM48" s="41">
        <f t="shared" si="99"/>
        <v>8.8500000000000014</v>
      </c>
      <c r="BN48" s="16">
        <f t="shared" si="125"/>
        <v>91.350000000000023</v>
      </c>
      <c r="BO48" s="111"/>
      <c r="BP48" s="31">
        <f t="shared" si="119"/>
        <v>591.35</v>
      </c>
      <c r="BQ48" s="4" t="s">
        <v>172</v>
      </c>
      <c r="BR48" s="49">
        <f t="shared" si="126"/>
        <v>2.4</v>
      </c>
      <c r="BS48" s="49">
        <f t="shared" si="127"/>
        <v>1.59</v>
      </c>
      <c r="BT48" s="42">
        <f t="shared" si="100"/>
        <v>2.2000000000000002</v>
      </c>
      <c r="BU48" s="56">
        <f t="shared" si="101"/>
        <v>1.59</v>
      </c>
      <c r="BV48" s="58">
        <f t="shared" si="102"/>
        <v>1.895</v>
      </c>
      <c r="BW48" s="59" t="str">
        <f t="shared" si="103"/>
        <v>v</v>
      </c>
      <c r="BX48" s="32">
        <f t="shared" si="104"/>
        <v>15</v>
      </c>
      <c r="BY48" s="34">
        <f t="shared" si="105"/>
        <v>7.5</v>
      </c>
      <c r="BZ48" s="34">
        <f t="shared" si="106"/>
        <v>7.5</v>
      </c>
      <c r="CA48" s="40">
        <f t="shared" si="24"/>
        <v>13.425000000000001</v>
      </c>
      <c r="CB48" s="41">
        <f t="shared" si="107"/>
        <v>13.425000000000001</v>
      </c>
      <c r="CC48" s="16">
        <f t="shared" si="21"/>
        <v>122.175</v>
      </c>
      <c r="CD48" s="111"/>
      <c r="CE48" s="31">
        <f t="shared" si="120"/>
        <v>622.17499999999995</v>
      </c>
      <c r="CF48" s="4" t="s">
        <v>172</v>
      </c>
      <c r="CG48" s="42">
        <f t="shared" si="108"/>
        <v>3.6</v>
      </c>
      <c r="CH48" s="56">
        <f t="shared" si="109"/>
        <v>1.59</v>
      </c>
      <c r="CI48" s="67">
        <f t="shared" si="121"/>
        <v>1.2720000000000002</v>
      </c>
      <c r="CJ48" s="58">
        <f t="shared" si="110"/>
        <v>1.52</v>
      </c>
      <c r="CK48" s="59" t="str">
        <f t="shared" si="111"/>
        <v>v</v>
      </c>
      <c r="CL48" s="32">
        <f t="shared" si="112"/>
        <v>15</v>
      </c>
      <c r="CM48" s="34">
        <f t="shared" si="113"/>
        <v>3</v>
      </c>
      <c r="CN48" s="34">
        <f t="shared" si="114"/>
        <v>12</v>
      </c>
      <c r="CO48" s="40">
        <f t="shared" si="25"/>
        <v>4.0800000000000018</v>
      </c>
      <c r="CP48" s="41">
        <f t="shared" si="115"/>
        <v>4.0800000000000018</v>
      </c>
      <c r="CQ48" s="16">
        <f t="shared" si="22"/>
        <v>54.570000000000007</v>
      </c>
      <c r="CR48" s="111"/>
      <c r="CS48" s="31">
        <f t="shared" si="122"/>
        <v>554.57000000000005</v>
      </c>
    </row>
    <row r="49" spans="1:97" x14ac:dyDescent="0.25">
      <c r="A49" s="96">
        <v>15</v>
      </c>
      <c r="B49" s="13" t="s">
        <v>32</v>
      </c>
      <c r="C49" s="13" t="s">
        <v>90</v>
      </c>
      <c r="D49" s="24">
        <v>0.47</v>
      </c>
      <c r="E49" s="7">
        <v>0.24</v>
      </c>
      <c r="F49" s="25">
        <v>0.28999999999999998</v>
      </c>
      <c r="G49" s="26">
        <v>1.75</v>
      </c>
      <c r="H49" s="12">
        <v>4.4000000000000004</v>
      </c>
      <c r="I49" s="27">
        <v>4.3</v>
      </c>
      <c r="J49" s="20">
        <v>0.55410748279396693</v>
      </c>
      <c r="K49" s="14">
        <v>0.22038365792941864</v>
      </c>
      <c r="L49" s="21">
        <v>0.22550885927661443</v>
      </c>
      <c r="M49" s="17">
        <v>3</v>
      </c>
      <c r="N49" s="28">
        <v>0.96968809488944208</v>
      </c>
      <c r="O49" s="22">
        <v>1</v>
      </c>
      <c r="P49" s="9">
        <v>2.1276595744680851</v>
      </c>
      <c r="Q49" s="10">
        <v>4.166666666666667</v>
      </c>
      <c r="R49" s="29">
        <v>3.4482758620689657</v>
      </c>
      <c r="S49" s="4" t="s">
        <v>172</v>
      </c>
      <c r="T49" s="49">
        <f t="shared" si="73"/>
        <v>1.75</v>
      </c>
      <c r="U49" s="49">
        <f t="shared" si="74"/>
        <v>4.3</v>
      </c>
      <c r="V49" s="84">
        <f t="shared" si="75"/>
        <v>1.75</v>
      </c>
      <c r="W49" s="58">
        <f t="shared" si="76"/>
        <v>1.75</v>
      </c>
      <c r="X49" s="59" t="str">
        <f t="shared" si="77"/>
        <v>v</v>
      </c>
      <c r="Y49" s="32">
        <f t="shared" si="78"/>
        <v>15</v>
      </c>
      <c r="Z49" s="40">
        <f t="shared" si="79"/>
        <v>11.25</v>
      </c>
      <c r="AA49" s="15">
        <f t="shared" si="80"/>
        <v>11.25</v>
      </c>
      <c r="AB49" s="16">
        <f t="shared" si="123"/>
        <v>164.25000000000003</v>
      </c>
      <c r="AC49" s="111"/>
      <c r="AD49" s="31">
        <f t="shared" si="116"/>
        <v>664.25</v>
      </c>
      <c r="AE49" s="4" t="s">
        <v>172</v>
      </c>
      <c r="AF49" s="49">
        <f t="shared" si="81"/>
        <v>1.75</v>
      </c>
      <c r="AG49" s="49">
        <f t="shared" si="82"/>
        <v>4.3</v>
      </c>
      <c r="AH49" s="84">
        <f t="shared" si="23"/>
        <v>4.3</v>
      </c>
      <c r="AI49" s="58">
        <f t="shared" si="9"/>
        <v>4.3</v>
      </c>
      <c r="AJ49" s="59" t="str">
        <f t="shared" si="83"/>
        <v>v</v>
      </c>
      <c r="AK49" s="32">
        <f t="shared" si="84"/>
        <v>15</v>
      </c>
      <c r="AL49" s="40">
        <f t="shared" si="85"/>
        <v>-15</v>
      </c>
      <c r="AM49" s="15">
        <f t="shared" si="86"/>
        <v>-15</v>
      </c>
      <c r="AN49" s="16">
        <f t="shared" si="20"/>
        <v>-327.75</v>
      </c>
      <c r="AO49" s="111"/>
      <c r="AP49" s="31">
        <f t="shared" si="117"/>
        <v>172.25</v>
      </c>
      <c r="AQ49" s="4" t="s">
        <v>172</v>
      </c>
      <c r="AR49" s="49">
        <f t="shared" si="69"/>
        <v>1.25</v>
      </c>
      <c r="AS49" s="49">
        <f t="shared" si="70"/>
        <v>2.17</v>
      </c>
      <c r="AT49" s="84">
        <f t="shared" si="87"/>
        <v>1.25</v>
      </c>
      <c r="AU49" s="58">
        <f t="shared" si="88"/>
        <v>1.25</v>
      </c>
      <c r="AV49" s="59" t="str">
        <f t="shared" si="12"/>
        <v>v</v>
      </c>
      <c r="AW49" s="32">
        <f t="shared" si="89"/>
        <v>15</v>
      </c>
      <c r="AX49" s="40">
        <f t="shared" si="90"/>
        <v>3.75</v>
      </c>
      <c r="AY49" s="15">
        <f t="shared" si="91"/>
        <v>3.75</v>
      </c>
      <c r="AZ49" s="16">
        <f t="shared" si="124"/>
        <v>78.749999999999986</v>
      </c>
      <c r="BA49" s="111"/>
      <c r="BB49" s="31">
        <f t="shared" si="118"/>
        <v>578.75</v>
      </c>
      <c r="BC49" s="4" t="s">
        <v>172</v>
      </c>
      <c r="BD49" s="49">
        <f t="shared" si="71"/>
        <v>1.35</v>
      </c>
      <c r="BE49" s="49">
        <f t="shared" si="72"/>
        <v>3.32</v>
      </c>
      <c r="BF49" s="84">
        <f t="shared" si="92"/>
        <v>1.35</v>
      </c>
      <c r="BG49" s="58">
        <f t="shared" si="93"/>
        <v>1.35</v>
      </c>
      <c r="BH49" s="59" t="str">
        <f t="shared" si="94"/>
        <v>v</v>
      </c>
      <c r="BI49" s="32">
        <f t="shared" si="95"/>
        <v>15</v>
      </c>
      <c r="BJ49" s="34">
        <f t="shared" si="96"/>
        <v>3.4090909090909087</v>
      </c>
      <c r="BK49" s="34">
        <f t="shared" si="97"/>
        <v>11.590909090909092</v>
      </c>
      <c r="BL49" s="40">
        <f t="shared" si="98"/>
        <v>5.2500000000000018</v>
      </c>
      <c r="BM49" s="41">
        <f t="shared" si="99"/>
        <v>5.2500000000000018</v>
      </c>
      <c r="BN49" s="16">
        <f t="shared" si="125"/>
        <v>96.600000000000023</v>
      </c>
      <c r="BO49" s="111"/>
      <c r="BP49" s="31">
        <f t="shared" si="119"/>
        <v>596.6</v>
      </c>
      <c r="BQ49" s="4" t="s">
        <v>172</v>
      </c>
      <c r="BR49" s="49">
        <f t="shared" si="126"/>
        <v>1.35</v>
      </c>
      <c r="BS49" s="49">
        <f t="shared" si="127"/>
        <v>3.32</v>
      </c>
      <c r="BT49" s="42">
        <f t="shared" si="100"/>
        <v>1.75</v>
      </c>
      <c r="BU49" s="56">
        <f t="shared" si="101"/>
        <v>1.35</v>
      </c>
      <c r="BV49" s="58">
        <f t="shared" si="102"/>
        <v>1.55</v>
      </c>
      <c r="BW49" s="59" t="str">
        <f t="shared" si="103"/>
        <v>v</v>
      </c>
      <c r="BX49" s="32">
        <f t="shared" si="104"/>
        <v>15</v>
      </c>
      <c r="BY49" s="34">
        <f t="shared" si="105"/>
        <v>7.5</v>
      </c>
      <c r="BZ49" s="34">
        <f t="shared" si="106"/>
        <v>7.5</v>
      </c>
      <c r="CA49" s="40">
        <f t="shared" si="24"/>
        <v>8.25</v>
      </c>
      <c r="CB49" s="41">
        <f t="shared" si="107"/>
        <v>8.25</v>
      </c>
      <c r="CC49" s="16">
        <f t="shared" si="21"/>
        <v>130.42500000000001</v>
      </c>
      <c r="CD49" s="111"/>
      <c r="CE49" s="31">
        <f t="shared" si="120"/>
        <v>630.42499999999995</v>
      </c>
      <c r="CF49" s="4" t="s">
        <v>172</v>
      </c>
      <c r="CG49" s="42">
        <f t="shared" si="108"/>
        <v>4.4000000000000004</v>
      </c>
      <c r="CH49" s="56">
        <f t="shared" si="109"/>
        <v>1.35</v>
      </c>
      <c r="CI49" s="67">
        <f t="shared" si="121"/>
        <v>1.08</v>
      </c>
      <c r="CJ49" s="58">
        <f t="shared" si="110"/>
        <v>1.6800000000000002</v>
      </c>
      <c r="CK49" s="59" t="str">
        <f t="shared" si="111"/>
        <v>v</v>
      </c>
      <c r="CL49" s="32">
        <f t="shared" si="112"/>
        <v>15</v>
      </c>
      <c r="CM49" s="34">
        <f t="shared" si="113"/>
        <v>3</v>
      </c>
      <c r="CN49" s="34">
        <f t="shared" si="114"/>
        <v>12</v>
      </c>
      <c r="CO49" s="40">
        <f t="shared" si="25"/>
        <v>1.2000000000000028</v>
      </c>
      <c r="CP49" s="41">
        <f t="shared" si="115"/>
        <v>1.2000000000000028</v>
      </c>
      <c r="CQ49" s="16">
        <f t="shared" si="22"/>
        <v>55.77000000000001</v>
      </c>
      <c r="CR49" s="111"/>
      <c r="CS49" s="31">
        <f t="shared" si="122"/>
        <v>555.77</v>
      </c>
    </row>
    <row r="50" spans="1:97" x14ac:dyDescent="0.25">
      <c r="A50" s="96">
        <v>16</v>
      </c>
      <c r="B50" s="13" t="s">
        <v>30</v>
      </c>
      <c r="C50" s="13" t="s">
        <v>54</v>
      </c>
      <c r="D50" s="24">
        <v>0.43</v>
      </c>
      <c r="E50" s="7">
        <v>0.35</v>
      </c>
      <c r="F50" s="25">
        <v>0.22</v>
      </c>
      <c r="G50" s="26">
        <v>1.81</v>
      </c>
      <c r="H50" s="12">
        <v>3.9</v>
      </c>
      <c r="I50" s="27">
        <v>4.5</v>
      </c>
      <c r="J50" s="20">
        <v>0.5358124198571167</v>
      </c>
      <c r="K50" s="14">
        <v>0.24867191793368751</v>
      </c>
      <c r="L50" s="21">
        <v>0.21551566220919582</v>
      </c>
      <c r="M50" s="17">
        <v>3</v>
      </c>
      <c r="N50" s="28">
        <v>0.96982047994138121</v>
      </c>
      <c r="O50" s="22">
        <v>1</v>
      </c>
      <c r="P50" s="9">
        <v>2.3255813953488373</v>
      </c>
      <c r="Q50" s="10">
        <v>2.8571428571428572</v>
      </c>
      <c r="R50" s="29">
        <v>4.5454545454545459</v>
      </c>
      <c r="S50" s="4" t="s">
        <v>172</v>
      </c>
      <c r="T50" s="49">
        <f t="shared" si="73"/>
        <v>1.81</v>
      </c>
      <c r="U50" s="49">
        <f t="shared" si="74"/>
        <v>4.5</v>
      </c>
      <c r="V50" s="84">
        <f t="shared" si="75"/>
        <v>1.81</v>
      </c>
      <c r="W50" s="58">
        <f t="shared" si="76"/>
        <v>1.81</v>
      </c>
      <c r="X50" s="59" t="str">
        <f t="shared" si="77"/>
        <v>n</v>
      </c>
      <c r="Y50" s="32">
        <f t="shared" si="78"/>
        <v>15</v>
      </c>
      <c r="Z50" s="40">
        <f t="shared" si="79"/>
        <v>-15</v>
      </c>
      <c r="AA50" s="15">
        <f t="shared" si="80"/>
        <v>-15</v>
      </c>
      <c r="AB50" s="16">
        <f t="shared" si="123"/>
        <v>149.25000000000003</v>
      </c>
      <c r="AC50" s="111"/>
      <c r="AD50" s="31">
        <f t="shared" si="116"/>
        <v>649.25</v>
      </c>
      <c r="AE50" s="4" t="s">
        <v>172</v>
      </c>
      <c r="AF50" s="49">
        <f t="shared" si="81"/>
        <v>1.81</v>
      </c>
      <c r="AG50" s="49">
        <f t="shared" si="82"/>
        <v>4.5</v>
      </c>
      <c r="AH50" s="84">
        <f t="shared" si="23"/>
        <v>4.5</v>
      </c>
      <c r="AI50" s="58">
        <f t="shared" si="9"/>
        <v>4.5</v>
      </c>
      <c r="AJ50" s="59" t="str">
        <f t="shared" si="83"/>
        <v>n</v>
      </c>
      <c r="AK50" s="32">
        <f t="shared" si="84"/>
        <v>15</v>
      </c>
      <c r="AL50" s="40">
        <f t="shared" si="85"/>
        <v>-15</v>
      </c>
      <c r="AM50" s="15">
        <f t="shared" si="86"/>
        <v>-15</v>
      </c>
      <c r="AN50" s="16">
        <f t="shared" si="20"/>
        <v>-342.75</v>
      </c>
      <c r="AO50" s="111"/>
      <c r="AP50" s="31">
        <f t="shared" si="117"/>
        <v>157.25</v>
      </c>
      <c r="AQ50" s="4" t="s">
        <v>172</v>
      </c>
      <c r="AR50" s="49">
        <f t="shared" si="69"/>
        <v>1.24</v>
      </c>
      <c r="AS50" s="49">
        <f t="shared" si="70"/>
        <v>2.09</v>
      </c>
      <c r="AT50" s="84">
        <f t="shared" si="87"/>
        <v>1.24</v>
      </c>
      <c r="AU50" s="58">
        <f t="shared" si="88"/>
        <v>1.24</v>
      </c>
      <c r="AV50" s="59" t="str">
        <f t="shared" si="12"/>
        <v>n</v>
      </c>
      <c r="AW50" s="32">
        <f t="shared" si="89"/>
        <v>15</v>
      </c>
      <c r="AX50" s="40">
        <f t="shared" si="90"/>
        <v>3.5999999999999996</v>
      </c>
      <c r="AY50" s="15">
        <f t="shared" si="91"/>
        <v>3.5999999999999996</v>
      </c>
      <c r="AZ50" s="16">
        <f t="shared" si="124"/>
        <v>82.34999999999998</v>
      </c>
      <c r="BA50" s="111"/>
      <c r="BB50" s="31">
        <f t="shared" si="118"/>
        <v>582.35</v>
      </c>
      <c r="BC50" s="4" t="s">
        <v>172</v>
      </c>
      <c r="BD50" s="49">
        <f t="shared" si="71"/>
        <v>1.35</v>
      </c>
      <c r="BE50" s="49">
        <f t="shared" si="72"/>
        <v>3.35</v>
      </c>
      <c r="BF50" s="84">
        <f t="shared" si="92"/>
        <v>1.35</v>
      </c>
      <c r="BG50" s="58">
        <f t="shared" si="93"/>
        <v>1.35</v>
      </c>
      <c r="BH50" s="59" t="str">
        <f t="shared" si="94"/>
        <v>n</v>
      </c>
      <c r="BI50" s="32">
        <f t="shared" si="95"/>
        <v>15</v>
      </c>
      <c r="BJ50" s="34">
        <f t="shared" si="96"/>
        <v>3.8461538461538463</v>
      </c>
      <c r="BK50" s="34">
        <f t="shared" si="97"/>
        <v>11.153846153846153</v>
      </c>
      <c r="BL50" s="40">
        <f t="shared" si="98"/>
        <v>0</v>
      </c>
      <c r="BM50" s="41">
        <f t="shared" si="99"/>
        <v>0</v>
      </c>
      <c r="BN50" s="16">
        <f t="shared" si="125"/>
        <v>96.600000000000023</v>
      </c>
      <c r="BO50" s="111"/>
      <c r="BP50" s="31">
        <f t="shared" si="119"/>
        <v>596.6</v>
      </c>
      <c r="BQ50" s="4" t="s">
        <v>172</v>
      </c>
      <c r="BR50" s="49">
        <f t="shared" si="126"/>
        <v>1.35</v>
      </c>
      <c r="BS50" s="49">
        <f t="shared" si="127"/>
        <v>3.35</v>
      </c>
      <c r="BT50" s="42">
        <f t="shared" si="100"/>
        <v>1.81</v>
      </c>
      <c r="BU50" s="56">
        <f t="shared" si="101"/>
        <v>1.35</v>
      </c>
      <c r="BV50" s="58">
        <f t="shared" si="102"/>
        <v>1.58</v>
      </c>
      <c r="BW50" s="59" t="str">
        <f t="shared" si="103"/>
        <v>n</v>
      </c>
      <c r="BX50" s="32">
        <f t="shared" si="104"/>
        <v>15</v>
      </c>
      <c r="BY50" s="34">
        <f t="shared" si="105"/>
        <v>7.5</v>
      </c>
      <c r="BZ50" s="34">
        <f t="shared" si="106"/>
        <v>7.5</v>
      </c>
      <c r="CA50" s="40">
        <f t="shared" si="24"/>
        <v>-7.5</v>
      </c>
      <c r="CB50" s="41">
        <f t="shared" si="107"/>
        <v>-7.5</v>
      </c>
      <c r="CC50" s="16">
        <f t="shared" si="21"/>
        <v>122.92500000000001</v>
      </c>
      <c r="CD50" s="111"/>
      <c r="CE50" s="31">
        <f t="shared" si="120"/>
        <v>622.92499999999995</v>
      </c>
      <c r="CF50" s="4" t="s">
        <v>172</v>
      </c>
      <c r="CG50" s="42">
        <f t="shared" si="108"/>
        <v>3.9</v>
      </c>
      <c r="CH50" s="56">
        <f t="shared" si="109"/>
        <v>1.35</v>
      </c>
      <c r="CI50" s="67">
        <f t="shared" si="121"/>
        <v>1.08</v>
      </c>
      <c r="CJ50" s="58">
        <f t="shared" si="110"/>
        <v>1.58</v>
      </c>
      <c r="CK50" s="59" t="str">
        <f t="shared" si="111"/>
        <v>n</v>
      </c>
      <c r="CL50" s="32">
        <f t="shared" si="112"/>
        <v>15</v>
      </c>
      <c r="CM50" s="34">
        <f t="shared" si="113"/>
        <v>3</v>
      </c>
      <c r="CN50" s="34">
        <f t="shared" si="114"/>
        <v>12</v>
      </c>
      <c r="CO50" s="40">
        <f t="shared" si="25"/>
        <v>8.6999999999999993</v>
      </c>
      <c r="CP50" s="41">
        <f t="shared" si="115"/>
        <v>8.6999999999999993</v>
      </c>
      <c r="CQ50" s="16">
        <f t="shared" si="22"/>
        <v>64.470000000000013</v>
      </c>
      <c r="CR50" s="111"/>
      <c r="CS50" s="31">
        <f t="shared" si="122"/>
        <v>564.47</v>
      </c>
    </row>
    <row r="51" spans="1:97" x14ac:dyDescent="0.25">
      <c r="A51" s="96">
        <v>17</v>
      </c>
      <c r="B51" s="13" t="s">
        <v>49</v>
      </c>
      <c r="C51" s="13" t="s">
        <v>53</v>
      </c>
      <c r="D51" s="24">
        <v>0.62</v>
      </c>
      <c r="E51" s="7">
        <v>0.22</v>
      </c>
      <c r="F51" s="25">
        <v>0.16</v>
      </c>
      <c r="G51" s="26">
        <v>1.8</v>
      </c>
      <c r="H51" s="12">
        <v>4.25</v>
      </c>
      <c r="I51" s="27">
        <v>4.2</v>
      </c>
      <c r="J51" s="20">
        <v>0.53992740471869327</v>
      </c>
      <c r="K51" s="14">
        <v>0.22867513611615242</v>
      </c>
      <c r="L51" s="21">
        <v>0.23139745916515422</v>
      </c>
      <c r="M51" s="17">
        <v>3</v>
      </c>
      <c r="N51" s="28">
        <v>0.97186932849364782</v>
      </c>
      <c r="O51" s="22">
        <v>1</v>
      </c>
      <c r="P51" s="9">
        <v>1.6129032258064517</v>
      </c>
      <c r="Q51" s="10">
        <v>4.5454545454545459</v>
      </c>
      <c r="R51" s="29">
        <v>6.25</v>
      </c>
      <c r="S51" s="4" t="s">
        <v>172</v>
      </c>
      <c r="T51" s="49">
        <f t="shared" si="73"/>
        <v>1.8</v>
      </c>
      <c r="U51" s="49">
        <f t="shared" si="74"/>
        <v>4.2</v>
      </c>
      <c r="V51" s="84">
        <f t="shared" si="75"/>
        <v>1.8</v>
      </c>
      <c r="W51" s="58">
        <f t="shared" si="76"/>
        <v>1.8</v>
      </c>
      <c r="X51" s="59" t="str">
        <f t="shared" si="77"/>
        <v>d</v>
      </c>
      <c r="Y51" s="32">
        <f t="shared" si="78"/>
        <v>15</v>
      </c>
      <c r="Z51" s="40">
        <f t="shared" si="79"/>
        <v>-15</v>
      </c>
      <c r="AA51" s="15">
        <f t="shared" si="80"/>
        <v>-15</v>
      </c>
      <c r="AB51" s="16">
        <f t="shared" si="123"/>
        <v>134.25000000000003</v>
      </c>
      <c r="AC51" s="111"/>
      <c r="AD51" s="31">
        <f t="shared" si="116"/>
        <v>634.25</v>
      </c>
      <c r="AE51" s="4" t="s">
        <v>172</v>
      </c>
      <c r="AF51" s="49">
        <f t="shared" si="81"/>
        <v>1.8</v>
      </c>
      <c r="AG51" s="49">
        <f t="shared" si="82"/>
        <v>4.2</v>
      </c>
      <c r="AH51" s="84">
        <f t="shared" si="23"/>
        <v>4.2</v>
      </c>
      <c r="AI51" s="58">
        <f t="shared" si="9"/>
        <v>4.2</v>
      </c>
      <c r="AJ51" s="59" t="str">
        <f t="shared" si="83"/>
        <v>d</v>
      </c>
      <c r="AK51" s="32">
        <f t="shared" si="84"/>
        <v>15</v>
      </c>
      <c r="AL51" s="40">
        <f t="shared" si="85"/>
        <v>48</v>
      </c>
      <c r="AM51" s="15">
        <f t="shared" si="86"/>
        <v>48</v>
      </c>
      <c r="AN51" s="16">
        <f t="shared" si="20"/>
        <v>-294.75</v>
      </c>
      <c r="AO51" s="111"/>
      <c r="AP51" s="31">
        <f t="shared" si="117"/>
        <v>205.25</v>
      </c>
      <c r="AQ51" s="4" t="s">
        <v>172</v>
      </c>
      <c r="AR51" s="49">
        <f t="shared" si="69"/>
        <v>1.26</v>
      </c>
      <c r="AS51" s="49">
        <f t="shared" si="70"/>
        <v>2.11</v>
      </c>
      <c r="AT51" s="84">
        <f t="shared" si="87"/>
        <v>1.26</v>
      </c>
      <c r="AU51" s="58">
        <f t="shared" si="88"/>
        <v>1.26</v>
      </c>
      <c r="AV51" s="59" t="str">
        <f t="shared" si="12"/>
        <v>d</v>
      </c>
      <c r="AW51" s="32">
        <f t="shared" si="89"/>
        <v>15</v>
      </c>
      <c r="AX51" s="40">
        <f t="shared" si="90"/>
        <v>-15</v>
      </c>
      <c r="AY51" s="15">
        <f t="shared" si="91"/>
        <v>-15</v>
      </c>
      <c r="AZ51" s="16">
        <f t="shared" si="124"/>
        <v>67.34999999999998</v>
      </c>
      <c r="BA51" s="111"/>
      <c r="BB51" s="31">
        <f t="shared" si="118"/>
        <v>567.35</v>
      </c>
      <c r="BC51" s="4" t="s">
        <v>172</v>
      </c>
      <c r="BD51" s="49">
        <f t="shared" si="71"/>
        <v>1.38</v>
      </c>
      <c r="BE51" s="49">
        <f t="shared" si="72"/>
        <v>3.21</v>
      </c>
      <c r="BF51" s="84">
        <f t="shared" si="92"/>
        <v>1.38</v>
      </c>
      <c r="BG51" s="58">
        <f t="shared" si="93"/>
        <v>1.38</v>
      </c>
      <c r="BH51" s="59" t="str">
        <f t="shared" si="94"/>
        <v>d</v>
      </c>
      <c r="BI51" s="32">
        <f t="shared" si="95"/>
        <v>15</v>
      </c>
      <c r="BJ51" s="34">
        <f t="shared" si="96"/>
        <v>3.5294117647058822</v>
      </c>
      <c r="BK51" s="34">
        <f t="shared" si="97"/>
        <v>11.470588235294118</v>
      </c>
      <c r="BL51" s="40">
        <f t="shared" si="98"/>
        <v>-15</v>
      </c>
      <c r="BM51" s="41">
        <f t="shared" si="99"/>
        <v>-15</v>
      </c>
      <c r="BN51" s="16">
        <f t="shared" si="125"/>
        <v>81.600000000000023</v>
      </c>
      <c r="BO51" s="111"/>
      <c r="BP51" s="31">
        <f t="shared" si="119"/>
        <v>581.6</v>
      </c>
      <c r="BQ51" s="4" t="s">
        <v>172</v>
      </c>
      <c r="BR51" s="49">
        <f t="shared" si="126"/>
        <v>1.38</v>
      </c>
      <c r="BS51" s="49">
        <f t="shared" si="127"/>
        <v>3.21</v>
      </c>
      <c r="BT51" s="42">
        <f t="shared" si="100"/>
        <v>1.8</v>
      </c>
      <c r="BU51" s="56">
        <f t="shared" si="101"/>
        <v>1.38</v>
      </c>
      <c r="BV51" s="58">
        <f t="shared" si="102"/>
        <v>1.5899999999999999</v>
      </c>
      <c r="BW51" s="59" t="str">
        <f t="shared" si="103"/>
        <v>d</v>
      </c>
      <c r="BX51" s="32">
        <f t="shared" si="104"/>
        <v>15</v>
      </c>
      <c r="BY51" s="34">
        <f t="shared" si="105"/>
        <v>7.5</v>
      </c>
      <c r="BZ51" s="34">
        <f t="shared" si="106"/>
        <v>7.5</v>
      </c>
      <c r="CA51" s="40">
        <f t="shared" si="24"/>
        <v>-15</v>
      </c>
      <c r="CB51" s="41">
        <f t="shared" si="107"/>
        <v>-15</v>
      </c>
      <c r="CC51" s="16">
        <f t="shared" si="21"/>
        <v>107.92500000000001</v>
      </c>
      <c r="CD51" s="111"/>
      <c r="CE51" s="31">
        <f t="shared" si="120"/>
        <v>607.92499999999995</v>
      </c>
      <c r="CF51" s="4" t="s">
        <v>172</v>
      </c>
      <c r="CG51" s="42">
        <f t="shared" si="108"/>
        <v>4.25</v>
      </c>
      <c r="CH51" s="56">
        <f t="shared" si="109"/>
        <v>1.38</v>
      </c>
      <c r="CI51" s="67">
        <f t="shared" si="121"/>
        <v>1.1039999999999999</v>
      </c>
      <c r="CJ51" s="58">
        <f t="shared" si="110"/>
        <v>1.6500000000000001</v>
      </c>
      <c r="CK51" s="59" t="str">
        <f t="shared" si="111"/>
        <v>d</v>
      </c>
      <c r="CL51" s="32">
        <f t="shared" si="112"/>
        <v>15</v>
      </c>
      <c r="CM51" s="34">
        <f t="shared" si="113"/>
        <v>3</v>
      </c>
      <c r="CN51" s="34">
        <f t="shared" si="114"/>
        <v>12</v>
      </c>
      <c r="CO51" s="40">
        <f t="shared" si="25"/>
        <v>-15</v>
      </c>
      <c r="CP51" s="41">
        <f t="shared" si="115"/>
        <v>-15</v>
      </c>
      <c r="CQ51" s="16">
        <f t="shared" si="22"/>
        <v>49.470000000000013</v>
      </c>
      <c r="CR51" s="111"/>
      <c r="CS51" s="31">
        <f t="shared" si="122"/>
        <v>549.47</v>
      </c>
    </row>
    <row r="52" spans="1:97" x14ac:dyDescent="0.25">
      <c r="A52" s="96">
        <v>18</v>
      </c>
      <c r="B52" s="13" t="s">
        <v>25</v>
      </c>
      <c r="C52" s="13" t="s">
        <v>91</v>
      </c>
      <c r="D52" s="24">
        <v>0.32</v>
      </c>
      <c r="E52" s="7">
        <v>0.19</v>
      </c>
      <c r="F52" s="25">
        <v>0.49</v>
      </c>
      <c r="G52" s="26">
        <v>1.95</v>
      </c>
      <c r="H52" s="12">
        <v>3.65</v>
      </c>
      <c r="I52" s="27">
        <v>4.1500000000000004</v>
      </c>
      <c r="J52" s="20">
        <v>0.49897060034587826</v>
      </c>
      <c r="K52" s="14">
        <v>0.26657333443135961</v>
      </c>
      <c r="L52" s="21">
        <v>0.23445606522276205</v>
      </c>
      <c r="M52" s="17">
        <v>3</v>
      </c>
      <c r="N52" s="28">
        <v>0.9729926706744626</v>
      </c>
      <c r="O52" s="22">
        <v>1</v>
      </c>
      <c r="P52" s="9">
        <v>3.125</v>
      </c>
      <c r="Q52" s="10">
        <v>5.2631578947368425</v>
      </c>
      <c r="R52" s="29">
        <v>2.0408163265306123</v>
      </c>
      <c r="S52" s="4" t="s">
        <v>172</v>
      </c>
      <c r="T52" s="49">
        <f t="shared" si="73"/>
        <v>1.95</v>
      </c>
      <c r="U52" s="49">
        <f t="shared" si="74"/>
        <v>4.1500000000000004</v>
      </c>
      <c r="V52" s="84">
        <f t="shared" si="75"/>
        <v>1.95</v>
      </c>
      <c r="W52" s="58">
        <f t="shared" si="76"/>
        <v>1.95</v>
      </c>
      <c r="X52" s="59" t="str">
        <f t="shared" si="77"/>
        <v>d</v>
      </c>
      <c r="Y52" s="32">
        <f t="shared" si="78"/>
        <v>15</v>
      </c>
      <c r="Z52" s="40">
        <f t="shared" si="79"/>
        <v>-15</v>
      </c>
      <c r="AA52" s="15">
        <f t="shared" si="80"/>
        <v>-15</v>
      </c>
      <c r="AB52" s="16">
        <f t="shared" si="123"/>
        <v>119.25000000000003</v>
      </c>
      <c r="AC52" s="111"/>
      <c r="AD52" s="31">
        <f t="shared" si="116"/>
        <v>619.25</v>
      </c>
      <c r="AE52" s="4" t="s">
        <v>172</v>
      </c>
      <c r="AF52" s="49">
        <f t="shared" si="81"/>
        <v>1.95</v>
      </c>
      <c r="AG52" s="49">
        <f t="shared" si="82"/>
        <v>4.1500000000000004</v>
      </c>
      <c r="AH52" s="84">
        <f t="shared" si="23"/>
        <v>4.1500000000000004</v>
      </c>
      <c r="AI52" s="58">
        <f t="shared" si="9"/>
        <v>4.1500000000000004</v>
      </c>
      <c r="AJ52" s="59" t="str">
        <f t="shared" si="83"/>
        <v>d</v>
      </c>
      <c r="AK52" s="32">
        <f t="shared" si="84"/>
        <v>15</v>
      </c>
      <c r="AL52" s="40">
        <f t="shared" si="85"/>
        <v>47.250000000000007</v>
      </c>
      <c r="AM52" s="15">
        <f t="shared" si="86"/>
        <v>47.250000000000007</v>
      </c>
      <c r="AN52" s="16">
        <f t="shared" si="20"/>
        <v>-247.5</v>
      </c>
      <c r="AO52" s="111"/>
      <c r="AP52" s="31">
        <f t="shared" si="117"/>
        <v>252.5</v>
      </c>
      <c r="AQ52" s="4" t="s">
        <v>172</v>
      </c>
      <c r="AR52" s="49">
        <f t="shared" si="69"/>
        <v>1.27</v>
      </c>
      <c r="AS52" s="49">
        <f t="shared" si="70"/>
        <v>1.94</v>
      </c>
      <c r="AT52" s="84">
        <f t="shared" si="87"/>
        <v>1.27</v>
      </c>
      <c r="AU52" s="58">
        <f t="shared" si="88"/>
        <v>1.27</v>
      </c>
      <c r="AV52" s="59" t="str">
        <f t="shared" si="12"/>
        <v>d</v>
      </c>
      <c r="AW52" s="32">
        <f t="shared" si="89"/>
        <v>15</v>
      </c>
      <c r="AX52" s="40">
        <f t="shared" si="90"/>
        <v>-15</v>
      </c>
      <c r="AY52" s="15">
        <f t="shared" si="91"/>
        <v>-15</v>
      </c>
      <c r="AZ52" s="16">
        <f t="shared" si="124"/>
        <v>52.34999999999998</v>
      </c>
      <c r="BA52" s="111"/>
      <c r="BB52" s="31">
        <f t="shared" si="118"/>
        <v>552.35</v>
      </c>
      <c r="BC52" s="4" t="s">
        <v>172</v>
      </c>
      <c r="BD52" s="49">
        <f t="shared" si="71"/>
        <v>1.42</v>
      </c>
      <c r="BE52" s="49">
        <f t="shared" si="72"/>
        <v>3.01</v>
      </c>
      <c r="BF52" s="84">
        <f t="shared" si="92"/>
        <v>1.42</v>
      </c>
      <c r="BG52" s="58">
        <f t="shared" si="93"/>
        <v>1.42</v>
      </c>
      <c r="BH52" s="59" t="str">
        <f t="shared" si="94"/>
        <v>d</v>
      </c>
      <c r="BI52" s="32">
        <f t="shared" si="95"/>
        <v>15</v>
      </c>
      <c r="BJ52" s="34">
        <f t="shared" si="96"/>
        <v>4.1095890410958908</v>
      </c>
      <c r="BK52" s="34">
        <f t="shared" si="97"/>
        <v>10.890410958904109</v>
      </c>
      <c r="BL52" s="40">
        <f t="shared" si="98"/>
        <v>-15</v>
      </c>
      <c r="BM52" s="41">
        <f t="shared" si="99"/>
        <v>-15</v>
      </c>
      <c r="BN52" s="16">
        <f t="shared" si="125"/>
        <v>66.600000000000023</v>
      </c>
      <c r="BO52" s="111"/>
      <c r="BP52" s="31">
        <f t="shared" si="119"/>
        <v>566.6</v>
      </c>
      <c r="BQ52" s="4" t="s">
        <v>172</v>
      </c>
      <c r="BR52" s="49">
        <f t="shared" si="126"/>
        <v>1.42</v>
      </c>
      <c r="BS52" s="49">
        <f t="shared" si="127"/>
        <v>3.01</v>
      </c>
      <c r="BT52" s="42">
        <f t="shared" si="100"/>
        <v>1.95</v>
      </c>
      <c r="BU52" s="56">
        <f t="shared" si="101"/>
        <v>1.42</v>
      </c>
      <c r="BV52" s="58">
        <f t="shared" si="102"/>
        <v>1.6850000000000001</v>
      </c>
      <c r="BW52" s="59" t="str">
        <f t="shared" si="103"/>
        <v>d</v>
      </c>
      <c r="BX52" s="32">
        <f t="shared" si="104"/>
        <v>15</v>
      </c>
      <c r="BY52" s="34">
        <f t="shared" si="105"/>
        <v>7.5</v>
      </c>
      <c r="BZ52" s="34">
        <f t="shared" si="106"/>
        <v>7.5</v>
      </c>
      <c r="CA52" s="40">
        <f t="shared" si="24"/>
        <v>-15</v>
      </c>
      <c r="CB52" s="41">
        <f t="shared" si="107"/>
        <v>-15</v>
      </c>
      <c r="CC52" s="16">
        <f t="shared" si="21"/>
        <v>92.925000000000011</v>
      </c>
      <c r="CD52" s="111"/>
      <c r="CE52" s="31">
        <f t="shared" si="120"/>
        <v>592.92499999999995</v>
      </c>
      <c r="CF52" s="4" t="s">
        <v>172</v>
      </c>
      <c r="CG52" s="42">
        <f t="shared" si="108"/>
        <v>3.65</v>
      </c>
      <c r="CH52" s="56">
        <f t="shared" si="109"/>
        <v>1.42</v>
      </c>
      <c r="CI52" s="67">
        <f t="shared" si="121"/>
        <v>1.1359999999999999</v>
      </c>
      <c r="CJ52" s="58">
        <f t="shared" si="110"/>
        <v>1.53</v>
      </c>
      <c r="CK52" s="59" t="str">
        <f t="shared" si="111"/>
        <v>d</v>
      </c>
      <c r="CL52" s="32">
        <f t="shared" si="112"/>
        <v>15</v>
      </c>
      <c r="CM52" s="34">
        <f t="shared" si="113"/>
        <v>3</v>
      </c>
      <c r="CN52" s="34">
        <f t="shared" si="114"/>
        <v>12</v>
      </c>
      <c r="CO52" s="40">
        <f t="shared" si="25"/>
        <v>-15</v>
      </c>
      <c r="CP52" s="41">
        <f t="shared" si="115"/>
        <v>-15</v>
      </c>
      <c r="CQ52" s="16">
        <f t="shared" si="22"/>
        <v>34.470000000000013</v>
      </c>
      <c r="CR52" s="111"/>
      <c r="CS52" s="31">
        <f t="shared" si="122"/>
        <v>534.47</v>
      </c>
    </row>
    <row r="53" spans="1:97" x14ac:dyDescent="0.25">
      <c r="A53" s="96">
        <v>19</v>
      </c>
      <c r="B53" s="13" t="s">
        <v>36</v>
      </c>
      <c r="C53" s="13" t="s">
        <v>92</v>
      </c>
      <c r="D53" s="24">
        <v>0.06</v>
      </c>
      <c r="E53" s="7">
        <v>0.24</v>
      </c>
      <c r="F53" s="25">
        <v>0.7</v>
      </c>
      <c r="G53" s="26">
        <v>9.75</v>
      </c>
      <c r="H53" s="12">
        <v>5.6</v>
      </c>
      <c r="I53" s="27">
        <v>1.34</v>
      </c>
      <c r="J53" s="20">
        <v>9.9828386701964922E-2</v>
      </c>
      <c r="K53" s="14">
        <v>0.17380835184717108</v>
      </c>
      <c r="L53" s="21">
        <v>0.72636326145086416</v>
      </c>
      <c r="M53" s="17">
        <v>3</v>
      </c>
      <c r="N53" s="28">
        <v>0.97332677034415804</v>
      </c>
      <c r="O53" s="22">
        <v>2</v>
      </c>
      <c r="P53" s="9">
        <v>16.666666666666668</v>
      </c>
      <c r="Q53" s="10">
        <v>4.166666666666667</v>
      </c>
      <c r="R53" s="29">
        <v>1.4285714285714286</v>
      </c>
      <c r="S53" s="4" t="s">
        <v>172</v>
      </c>
      <c r="T53" s="49">
        <f t="shared" si="73"/>
        <v>9.75</v>
      </c>
      <c r="U53" s="49">
        <f t="shared" si="74"/>
        <v>1.34</v>
      </c>
      <c r="V53" s="84">
        <f t="shared" si="75"/>
        <v>1.34</v>
      </c>
      <c r="W53" s="58">
        <f t="shared" si="76"/>
        <v>1.34</v>
      </c>
      <c r="X53" s="59" t="str">
        <f t="shared" si="77"/>
        <v>v</v>
      </c>
      <c r="Y53" s="32">
        <f t="shared" si="78"/>
        <v>15</v>
      </c>
      <c r="Z53" s="40">
        <f t="shared" si="79"/>
        <v>5.1000000000000014</v>
      </c>
      <c r="AA53" s="15">
        <f t="shared" si="80"/>
        <v>5.1000000000000014</v>
      </c>
      <c r="AB53" s="16">
        <f t="shared" si="123"/>
        <v>124.35000000000002</v>
      </c>
      <c r="AC53" s="111"/>
      <c r="AD53" s="31">
        <f t="shared" si="116"/>
        <v>624.35</v>
      </c>
      <c r="AE53" s="4" t="s">
        <v>172</v>
      </c>
      <c r="AF53" s="49">
        <f t="shared" si="81"/>
        <v>9.75</v>
      </c>
      <c r="AG53" s="49">
        <f t="shared" si="82"/>
        <v>1.34</v>
      </c>
      <c r="AH53" s="84">
        <f t="shared" si="23"/>
        <v>9.75</v>
      </c>
      <c r="AI53" s="58">
        <f t="shared" si="9"/>
        <v>9.75</v>
      </c>
      <c r="AJ53" s="59" t="str">
        <f t="shared" si="83"/>
        <v>v</v>
      </c>
      <c r="AK53" s="32">
        <f t="shared" si="84"/>
        <v>15</v>
      </c>
      <c r="AL53" s="40">
        <f t="shared" si="85"/>
        <v>-15</v>
      </c>
      <c r="AM53" s="15">
        <f t="shared" si="86"/>
        <v>-15</v>
      </c>
      <c r="AN53" s="16">
        <f t="shared" si="20"/>
        <v>-262.5</v>
      </c>
      <c r="AO53" s="111"/>
      <c r="AP53" s="31">
        <f t="shared" si="117"/>
        <v>237.5</v>
      </c>
      <c r="AQ53" s="4" t="s">
        <v>172</v>
      </c>
      <c r="AR53" s="49">
        <f t="shared" si="69"/>
        <v>3.56</v>
      </c>
      <c r="AS53" s="49">
        <f t="shared" si="70"/>
        <v>1.08</v>
      </c>
      <c r="AT53" s="84">
        <f t="shared" si="87"/>
        <v>1.08</v>
      </c>
      <c r="AU53" s="58">
        <f t="shared" si="88"/>
        <v>1.08</v>
      </c>
      <c r="AV53" s="59" t="str">
        <f t="shared" si="12"/>
        <v>v</v>
      </c>
      <c r="AW53" s="32">
        <f t="shared" si="89"/>
        <v>15</v>
      </c>
      <c r="AX53" s="40">
        <f t="shared" si="90"/>
        <v>1.2000000000000011</v>
      </c>
      <c r="AY53" s="15">
        <f t="shared" si="91"/>
        <v>1.2000000000000011</v>
      </c>
      <c r="AZ53" s="16">
        <f t="shared" si="124"/>
        <v>53.549999999999983</v>
      </c>
      <c r="BA53" s="111"/>
      <c r="BB53" s="31">
        <f t="shared" si="118"/>
        <v>553.54999999999995</v>
      </c>
      <c r="BC53" s="4" t="s">
        <v>172</v>
      </c>
      <c r="BD53" s="49">
        <f>IF(ROUND((((((G53-1)*BK53)-BJ53)/BI53)+1),2)&lt;1,1,ROUND((((((G53-1)*BK53)-BJ53)/BI53)+1),2))</f>
        <v>8.01</v>
      </c>
      <c r="BE53" s="49">
        <f>IF(ROUND((((((I53-1)*BK53)-BJ53)/BI53)+1),2)&lt;1,1,ROUND((((((I53-1)*BK53)-BJ53)/BI53)+1),2))</f>
        <v>1.1000000000000001</v>
      </c>
      <c r="BF53" s="84">
        <f t="shared" si="92"/>
        <v>1.1000000000000001</v>
      </c>
      <c r="BG53" s="58">
        <f t="shared" si="93"/>
        <v>1.1000000000000001</v>
      </c>
      <c r="BH53" s="59" t="str">
        <f t="shared" si="94"/>
        <v>v</v>
      </c>
      <c r="BI53" s="32">
        <f t="shared" si="95"/>
        <v>15</v>
      </c>
      <c r="BJ53" s="34">
        <f t="shared" si="96"/>
        <v>2.6785714285714288</v>
      </c>
      <c r="BK53" s="34">
        <f t="shared" si="97"/>
        <v>12.321428571428571</v>
      </c>
      <c r="BL53" s="40">
        <f t="shared" si="98"/>
        <v>1.5000000000000013</v>
      </c>
      <c r="BM53" s="41">
        <f t="shared" si="99"/>
        <v>1.5000000000000013</v>
      </c>
      <c r="BN53" s="16">
        <f t="shared" si="125"/>
        <v>68.100000000000023</v>
      </c>
      <c r="BO53" s="111"/>
      <c r="BP53" s="31">
        <f t="shared" si="119"/>
        <v>568.1</v>
      </c>
      <c r="BQ53" s="4" t="s">
        <v>172</v>
      </c>
      <c r="BR53" s="49">
        <f t="shared" si="126"/>
        <v>8.01</v>
      </c>
      <c r="BS53" s="49">
        <f t="shared" si="127"/>
        <v>1.1000000000000001</v>
      </c>
      <c r="BT53" s="42">
        <f t="shared" si="100"/>
        <v>1.34</v>
      </c>
      <c r="BU53" s="56">
        <f t="shared" si="101"/>
        <v>1.1000000000000001</v>
      </c>
      <c r="BV53" s="58">
        <f t="shared" si="102"/>
        <v>1.2200000000000002</v>
      </c>
      <c r="BW53" s="59" t="str">
        <f t="shared" si="103"/>
        <v>v</v>
      </c>
      <c r="BX53" s="32">
        <f t="shared" si="104"/>
        <v>15</v>
      </c>
      <c r="BY53" s="34">
        <f t="shared" si="105"/>
        <v>7.5</v>
      </c>
      <c r="BZ53" s="34">
        <f t="shared" si="106"/>
        <v>7.5</v>
      </c>
      <c r="CA53" s="40">
        <f t="shared" si="24"/>
        <v>3.3000000000000007</v>
      </c>
      <c r="CB53" s="41">
        <f t="shared" si="107"/>
        <v>3.3000000000000007</v>
      </c>
      <c r="CC53" s="16">
        <f t="shared" si="21"/>
        <v>96.225000000000009</v>
      </c>
      <c r="CD53" s="111"/>
      <c r="CE53" s="31">
        <f t="shared" si="120"/>
        <v>596.22500000000002</v>
      </c>
      <c r="CF53" s="4" t="s">
        <v>172</v>
      </c>
      <c r="CG53" s="42">
        <f t="shared" si="108"/>
        <v>5.6</v>
      </c>
      <c r="CH53" s="56">
        <f t="shared" si="109"/>
        <v>1.1000000000000001</v>
      </c>
      <c r="CI53" s="67" t="str">
        <f t="shared" si="121"/>
        <v/>
      </c>
      <c r="CJ53" s="58">
        <f t="shared" si="110"/>
        <v>1.92</v>
      </c>
      <c r="CK53" s="59" t="str">
        <f t="shared" si="111"/>
        <v>v</v>
      </c>
      <c r="CL53" s="32">
        <f t="shared" si="112"/>
        <v>15</v>
      </c>
      <c r="CM53" s="34">
        <f t="shared" si="113"/>
        <v>3</v>
      </c>
      <c r="CN53" s="34">
        <f t="shared" si="114"/>
        <v>12</v>
      </c>
      <c r="CO53" s="40">
        <f t="shared" si="25"/>
        <v>-1.7999999999999989</v>
      </c>
      <c r="CP53" s="41">
        <f t="shared" si="115"/>
        <v>-1.7999999999999989</v>
      </c>
      <c r="CQ53" s="16">
        <f t="shared" si="22"/>
        <v>32.670000000000016</v>
      </c>
      <c r="CR53" s="111"/>
      <c r="CS53" s="31">
        <f t="shared" si="122"/>
        <v>532.67000000000007</v>
      </c>
    </row>
    <row r="54" spans="1:97" x14ac:dyDescent="0.25">
      <c r="A54" s="96">
        <v>20</v>
      </c>
      <c r="B54" s="13" t="s">
        <v>50</v>
      </c>
      <c r="C54" s="13" t="s">
        <v>93</v>
      </c>
      <c r="D54" s="24">
        <v>0.34</v>
      </c>
      <c r="E54" s="7">
        <v>0.41</v>
      </c>
      <c r="F54" s="25">
        <v>0.25</v>
      </c>
      <c r="G54" s="26">
        <v>2.35</v>
      </c>
      <c r="H54" s="12">
        <v>3.9</v>
      </c>
      <c r="I54" s="27">
        <v>2.9</v>
      </c>
      <c r="J54" s="20">
        <v>0.41443752290216196</v>
      </c>
      <c r="K54" s="14">
        <v>0.24972517405643094</v>
      </c>
      <c r="L54" s="21">
        <v>0.33583730304140713</v>
      </c>
      <c r="M54" s="17">
        <v>3</v>
      </c>
      <c r="N54" s="28">
        <v>0.97392817882008065</v>
      </c>
      <c r="O54" s="22">
        <v>1</v>
      </c>
      <c r="P54" s="9">
        <v>2.9411764705882351</v>
      </c>
      <c r="Q54" s="10">
        <v>2.4390243902439024</v>
      </c>
      <c r="R54" s="29">
        <v>4</v>
      </c>
      <c r="S54" s="4" t="s">
        <v>172</v>
      </c>
      <c r="T54" s="49">
        <f t="shared" si="73"/>
        <v>2.35</v>
      </c>
      <c r="U54" s="49">
        <f t="shared" si="74"/>
        <v>2.9</v>
      </c>
      <c r="V54" s="84">
        <f t="shared" si="75"/>
        <v>2.35</v>
      </c>
      <c r="W54" s="58">
        <f t="shared" si="76"/>
        <v>2.35</v>
      </c>
      <c r="X54" s="59" t="str">
        <f t="shared" si="77"/>
        <v>d</v>
      </c>
      <c r="Y54" s="32">
        <f t="shared" si="78"/>
        <v>15</v>
      </c>
      <c r="Z54" s="40">
        <f t="shared" si="79"/>
        <v>-15</v>
      </c>
      <c r="AA54" s="15">
        <f t="shared" si="80"/>
        <v>-15</v>
      </c>
      <c r="AB54" s="16">
        <f t="shared" si="123"/>
        <v>109.35000000000002</v>
      </c>
      <c r="AC54" s="111"/>
      <c r="AD54" s="31">
        <f t="shared" si="116"/>
        <v>609.35</v>
      </c>
      <c r="AE54" s="4" t="s">
        <v>172</v>
      </c>
      <c r="AF54" s="49">
        <f t="shared" si="81"/>
        <v>2.35</v>
      </c>
      <c r="AG54" s="49">
        <f t="shared" si="82"/>
        <v>2.9</v>
      </c>
      <c r="AH54" s="84">
        <f t="shared" si="23"/>
        <v>2.9</v>
      </c>
      <c r="AI54" s="58">
        <f t="shared" si="9"/>
        <v>2.9</v>
      </c>
      <c r="AJ54" s="59" t="str">
        <f t="shared" si="83"/>
        <v>d</v>
      </c>
      <c r="AK54" s="32">
        <f t="shared" si="84"/>
        <v>15</v>
      </c>
      <c r="AL54" s="40">
        <f t="shared" si="85"/>
        <v>28.5</v>
      </c>
      <c r="AM54" s="15">
        <f t="shared" si="86"/>
        <v>28.5</v>
      </c>
      <c r="AN54" s="16">
        <f t="shared" si="20"/>
        <v>-234</v>
      </c>
      <c r="AO54" s="111"/>
      <c r="AP54" s="31">
        <f t="shared" si="117"/>
        <v>266</v>
      </c>
      <c r="AQ54" s="4" t="s">
        <v>172</v>
      </c>
      <c r="AR54" s="49">
        <f t="shared" si="69"/>
        <v>1.47</v>
      </c>
      <c r="AS54" s="49">
        <f t="shared" si="70"/>
        <v>1.66</v>
      </c>
      <c r="AT54" s="84">
        <f t="shared" si="87"/>
        <v>1.47</v>
      </c>
      <c r="AU54" s="58">
        <f t="shared" si="88"/>
        <v>1.47</v>
      </c>
      <c r="AV54" s="59" t="str">
        <f t="shared" si="12"/>
        <v>d</v>
      </c>
      <c r="AW54" s="32">
        <f t="shared" si="89"/>
        <v>15</v>
      </c>
      <c r="AX54" s="40">
        <f t="shared" si="90"/>
        <v>-15</v>
      </c>
      <c r="AY54" s="15">
        <f t="shared" si="91"/>
        <v>-15</v>
      </c>
      <c r="AZ54" s="16">
        <f t="shared" si="124"/>
        <v>38.549999999999983</v>
      </c>
      <c r="BA54" s="111"/>
      <c r="BB54" s="31">
        <f t="shared" si="118"/>
        <v>538.54999999999995</v>
      </c>
      <c r="BC54" s="4" t="s">
        <v>172</v>
      </c>
      <c r="BD54" s="49">
        <f t="shared" ref="BD54:BD79" si="128">IF(ROUND((((((G54-1)*BK54)-BJ54)/BI54)+1),2)&lt;1,1,ROUND((((((G54-1)*BK54)-BJ54)/BI54)+1),2))</f>
        <v>1.75</v>
      </c>
      <c r="BE54" s="49">
        <f t="shared" ref="BE54:BE79" si="129">IF(ROUND((((((I54-1)*BK54)-BJ54)/BI54)+1),2)&lt;1,1,ROUND((((((I54-1)*BK54)-BJ54)/BI54)+1),2))</f>
        <v>2.16</v>
      </c>
      <c r="BF54" s="84">
        <f t="shared" si="92"/>
        <v>1.75</v>
      </c>
      <c r="BG54" s="58">
        <f t="shared" si="93"/>
        <v>1.75</v>
      </c>
      <c r="BH54" s="59" t="str">
        <f t="shared" si="94"/>
        <v>d</v>
      </c>
      <c r="BI54" s="32">
        <f t="shared" si="95"/>
        <v>15</v>
      </c>
      <c r="BJ54" s="34">
        <f t="shared" si="96"/>
        <v>3.8461538461538463</v>
      </c>
      <c r="BK54" s="34">
        <f t="shared" si="97"/>
        <v>11.153846153846153</v>
      </c>
      <c r="BL54" s="40">
        <f t="shared" si="98"/>
        <v>-15</v>
      </c>
      <c r="BM54" s="41">
        <f t="shared" si="99"/>
        <v>-15</v>
      </c>
      <c r="BN54" s="16">
        <f t="shared" si="125"/>
        <v>53.100000000000023</v>
      </c>
      <c r="BO54" s="111"/>
      <c r="BP54" s="31">
        <f t="shared" si="119"/>
        <v>553.1</v>
      </c>
      <c r="BQ54" s="4" t="s">
        <v>172</v>
      </c>
      <c r="BR54" s="49">
        <f t="shared" si="126"/>
        <v>1.75</v>
      </c>
      <c r="BS54" s="49">
        <f t="shared" si="127"/>
        <v>2.16</v>
      </c>
      <c r="BT54" s="42">
        <f t="shared" si="100"/>
        <v>2.35</v>
      </c>
      <c r="BU54" s="56">
        <f t="shared" si="101"/>
        <v>1.75</v>
      </c>
      <c r="BV54" s="58">
        <f t="shared" si="102"/>
        <v>2.0499999999999998</v>
      </c>
      <c r="BW54" s="59" t="str">
        <f t="shared" si="103"/>
        <v>d</v>
      </c>
      <c r="BX54" s="32">
        <f t="shared" si="104"/>
        <v>15</v>
      </c>
      <c r="BY54" s="34">
        <f t="shared" si="105"/>
        <v>7.5</v>
      </c>
      <c r="BZ54" s="34">
        <f t="shared" si="106"/>
        <v>7.5</v>
      </c>
      <c r="CA54" s="40">
        <f t="shared" si="24"/>
        <v>-15</v>
      </c>
      <c r="CB54" s="41">
        <f t="shared" si="107"/>
        <v>-15</v>
      </c>
      <c r="CC54" s="16">
        <f t="shared" si="21"/>
        <v>81.225000000000009</v>
      </c>
      <c r="CD54" s="111"/>
      <c r="CE54" s="31">
        <f t="shared" si="120"/>
        <v>581.22500000000002</v>
      </c>
      <c r="CF54" s="4" t="s">
        <v>172</v>
      </c>
      <c r="CG54" s="42">
        <f t="shared" si="108"/>
        <v>3.9</v>
      </c>
      <c r="CH54" s="56">
        <f t="shared" si="109"/>
        <v>1.75</v>
      </c>
      <c r="CI54" s="67">
        <f t="shared" si="121"/>
        <v>1.4000000000000001</v>
      </c>
      <c r="CJ54" s="58">
        <f t="shared" si="110"/>
        <v>1.58</v>
      </c>
      <c r="CK54" s="59" t="str">
        <f t="shared" si="111"/>
        <v>d</v>
      </c>
      <c r="CL54" s="32">
        <f t="shared" si="112"/>
        <v>15</v>
      </c>
      <c r="CM54" s="34">
        <f t="shared" si="113"/>
        <v>3</v>
      </c>
      <c r="CN54" s="34">
        <f t="shared" si="114"/>
        <v>12</v>
      </c>
      <c r="CO54" s="40">
        <f t="shared" si="25"/>
        <v>-15</v>
      </c>
      <c r="CP54" s="41">
        <f t="shared" si="115"/>
        <v>-15</v>
      </c>
      <c r="CQ54" s="16">
        <f t="shared" si="22"/>
        <v>17.670000000000016</v>
      </c>
      <c r="CR54" s="111"/>
      <c r="CS54" s="31">
        <f t="shared" si="122"/>
        <v>517.67000000000007</v>
      </c>
    </row>
    <row r="55" spans="1:97" x14ac:dyDescent="0.25">
      <c r="A55" s="96">
        <v>21</v>
      </c>
      <c r="B55" s="13" t="s">
        <v>26</v>
      </c>
      <c r="C55" s="13" t="s">
        <v>94</v>
      </c>
      <c r="D55" s="24">
        <v>0.45</v>
      </c>
      <c r="E55" s="7">
        <v>0.22</v>
      </c>
      <c r="F55" s="25">
        <v>0.34</v>
      </c>
      <c r="G55" s="26">
        <v>1.39</v>
      </c>
      <c r="H55" s="12">
        <v>5.8</v>
      </c>
      <c r="I55" s="27">
        <v>7.5</v>
      </c>
      <c r="J55" s="20">
        <v>0.70176004646135481</v>
      </c>
      <c r="K55" s="14">
        <v>0.16818042492780744</v>
      </c>
      <c r="L55" s="21">
        <v>0.13005952861083775</v>
      </c>
      <c r="M55" s="17">
        <v>3</v>
      </c>
      <c r="N55" s="28">
        <v>0.97544646458128315</v>
      </c>
      <c r="O55" s="22">
        <v>1</v>
      </c>
      <c r="P55" s="9">
        <v>2.2222222222222223</v>
      </c>
      <c r="Q55" s="10">
        <v>4.5454545454545459</v>
      </c>
      <c r="R55" s="29">
        <v>2.9411764705882351</v>
      </c>
      <c r="S55" s="4" t="s">
        <v>172</v>
      </c>
      <c r="T55" s="49">
        <f t="shared" si="73"/>
        <v>1.39</v>
      </c>
      <c r="U55" s="49">
        <f t="shared" si="74"/>
        <v>7.5</v>
      </c>
      <c r="V55" s="84">
        <f t="shared" si="75"/>
        <v>1.39</v>
      </c>
      <c r="W55" s="58">
        <f t="shared" si="76"/>
        <v>1.39</v>
      </c>
      <c r="X55" s="59" t="str">
        <f t="shared" si="77"/>
        <v>v</v>
      </c>
      <c r="Y55" s="32">
        <f t="shared" si="78"/>
        <v>15</v>
      </c>
      <c r="Z55" s="40">
        <f t="shared" si="79"/>
        <v>5.8499999999999988</v>
      </c>
      <c r="AA55" s="15">
        <f t="shared" si="80"/>
        <v>5.8499999999999988</v>
      </c>
      <c r="AB55" s="16">
        <f t="shared" si="123"/>
        <v>115.20000000000002</v>
      </c>
      <c r="AC55" s="111"/>
      <c r="AD55" s="31">
        <f t="shared" si="116"/>
        <v>615.20000000000005</v>
      </c>
      <c r="AE55" s="4" t="s">
        <v>172</v>
      </c>
      <c r="AF55" s="49">
        <f t="shared" si="81"/>
        <v>1.39</v>
      </c>
      <c r="AG55" s="49">
        <f t="shared" si="82"/>
        <v>7.5</v>
      </c>
      <c r="AH55" s="84">
        <f t="shared" si="23"/>
        <v>7.5</v>
      </c>
      <c r="AI55" s="58">
        <f t="shared" si="9"/>
        <v>7.5</v>
      </c>
      <c r="AJ55" s="59" t="str">
        <f t="shared" si="83"/>
        <v>v</v>
      </c>
      <c r="AK55" s="32">
        <f t="shared" si="84"/>
        <v>15</v>
      </c>
      <c r="AL55" s="40">
        <f t="shared" si="85"/>
        <v>-15</v>
      </c>
      <c r="AM55" s="15">
        <f t="shared" si="86"/>
        <v>-15</v>
      </c>
      <c r="AN55" s="16">
        <f t="shared" si="20"/>
        <v>-249</v>
      </c>
      <c r="AO55" s="111"/>
      <c r="AP55" s="31">
        <f t="shared" si="117"/>
        <v>251</v>
      </c>
      <c r="AQ55" s="4" t="s">
        <v>172</v>
      </c>
      <c r="AR55" s="49">
        <f t="shared" si="69"/>
        <v>1.1200000000000001</v>
      </c>
      <c r="AS55" s="49">
        <f t="shared" si="70"/>
        <v>3.27</v>
      </c>
      <c r="AT55" s="84">
        <f t="shared" si="87"/>
        <v>1.1200000000000001</v>
      </c>
      <c r="AU55" s="58">
        <f t="shared" si="88"/>
        <v>1.1200000000000001</v>
      </c>
      <c r="AV55" s="59" t="str">
        <f t="shared" si="12"/>
        <v>v</v>
      </c>
      <c r="AW55" s="32">
        <f t="shared" si="89"/>
        <v>15</v>
      </c>
      <c r="AX55" s="40">
        <f t="shared" si="90"/>
        <v>1.8000000000000016</v>
      </c>
      <c r="AY55" s="15">
        <f t="shared" si="91"/>
        <v>1.8000000000000016</v>
      </c>
      <c r="AZ55" s="16">
        <f t="shared" si="124"/>
        <v>40.349999999999987</v>
      </c>
      <c r="BA55" s="111"/>
      <c r="BB55" s="31">
        <f t="shared" si="118"/>
        <v>540.35</v>
      </c>
      <c r="BC55" s="4" t="s">
        <v>172</v>
      </c>
      <c r="BD55" s="49">
        <f t="shared" si="128"/>
        <v>1.1499999999999999</v>
      </c>
      <c r="BE55" s="49">
        <f t="shared" si="129"/>
        <v>6.21</v>
      </c>
      <c r="BF55" s="84">
        <f t="shared" si="92"/>
        <v>1.1499999999999999</v>
      </c>
      <c r="BG55" s="58">
        <f t="shared" si="93"/>
        <v>1.1499999999999999</v>
      </c>
      <c r="BH55" s="59" t="str">
        <f t="shared" si="94"/>
        <v>v</v>
      </c>
      <c r="BI55" s="32">
        <f t="shared" si="95"/>
        <v>15</v>
      </c>
      <c r="BJ55" s="34">
        <f t="shared" si="96"/>
        <v>2.5862068965517242</v>
      </c>
      <c r="BK55" s="34">
        <f t="shared" si="97"/>
        <v>12.413793103448276</v>
      </c>
      <c r="BL55" s="40">
        <f t="shared" si="98"/>
        <v>2.2499999999999987</v>
      </c>
      <c r="BM55" s="41">
        <f t="shared" si="99"/>
        <v>2.2499999999999987</v>
      </c>
      <c r="BN55" s="16">
        <f t="shared" si="125"/>
        <v>55.350000000000023</v>
      </c>
      <c r="BO55" s="111"/>
      <c r="BP55" s="31">
        <f t="shared" si="119"/>
        <v>555.35</v>
      </c>
      <c r="BQ55" s="4" t="s">
        <v>172</v>
      </c>
      <c r="BR55" s="49">
        <f t="shared" si="126"/>
        <v>1.1499999999999999</v>
      </c>
      <c r="BS55" s="49">
        <f t="shared" si="127"/>
        <v>6.21</v>
      </c>
      <c r="BT55" s="42">
        <f t="shared" si="100"/>
        <v>1.39</v>
      </c>
      <c r="BU55" s="56">
        <f t="shared" si="101"/>
        <v>1.1499999999999999</v>
      </c>
      <c r="BV55" s="58">
        <f t="shared" si="102"/>
        <v>1.27</v>
      </c>
      <c r="BW55" s="59" t="str">
        <f t="shared" si="103"/>
        <v>v</v>
      </c>
      <c r="BX55" s="32">
        <f t="shared" si="104"/>
        <v>15</v>
      </c>
      <c r="BY55" s="34">
        <f t="shared" si="105"/>
        <v>7.5</v>
      </c>
      <c r="BZ55" s="34">
        <f t="shared" si="106"/>
        <v>7.5</v>
      </c>
      <c r="CA55" s="40">
        <f t="shared" si="24"/>
        <v>4.0499999999999972</v>
      </c>
      <c r="CB55" s="41">
        <f t="shared" si="107"/>
        <v>4.0499999999999972</v>
      </c>
      <c r="CC55" s="16">
        <f t="shared" si="21"/>
        <v>85.275000000000006</v>
      </c>
      <c r="CD55" s="111"/>
      <c r="CE55" s="31">
        <f t="shared" si="120"/>
        <v>585.27499999999998</v>
      </c>
      <c r="CF55" s="4" t="s">
        <v>172</v>
      </c>
      <c r="CG55" s="42">
        <f t="shared" si="108"/>
        <v>5.8</v>
      </c>
      <c r="CH55" s="56">
        <f t="shared" si="109"/>
        <v>1.1499999999999999</v>
      </c>
      <c r="CI55" s="67" t="str">
        <f t="shared" si="121"/>
        <v/>
      </c>
      <c r="CJ55" s="58">
        <f t="shared" si="110"/>
        <v>1.96</v>
      </c>
      <c r="CK55" s="59" t="str">
        <f t="shared" si="111"/>
        <v>v</v>
      </c>
      <c r="CL55" s="32">
        <f t="shared" si="112"/>
        <v>15</v>
      </c>
      <c r="CM55" s="34">
        <f t="shared" si="113"/>
        <v>3</v>
      </c>
      <c r="CN55" s="34">
        <f t="shared" si="114"/>
        <v>12</v>
      </c>
      <c r="CO55" s="40">
        <f t="shared" si="25"/>
        <v>-1.2000000000000011</v>
      </c>
      <c r="CP55" s="41">
        <f t="shared" si="115"/>
        <v>-1.2000000000000011</v>
      </c>
      <c r="CQ55" s="16">
        <f t="shared" si="22"/>
        <v>16.470000000000013</v>
      </c>
      <c r="CR55" s="111"/>
      <c r="CS55" s="31">
        <f t="shared" si="122"/>
        <v>516.47</v>
      </c>
    </row>
    <row r="56" spans="1:97" x14ac:dyDescent="0.25">
      <c r="A56" s="96">
        <v>22</v>
      </c>
      <c r="B56" s="13" t="s">
        <v>27</v>
      </c>
      <c r="C56" s="13" t="s">
        <v>95</v>
      </c>
      <c r="D56" s="24">
        <v>0.28999999999999998</v>
      </c>
      <c r="E56" s="7">
        <v>0.33</v>
      </c>
      <c r="F56" s="25">
        <v>0.38</v>
      </c>
      <c r="G56" s="26">
        <v>1.53</v>
      </c>
      <c r="H56" s="12">
        <v>4.9000000000000004</v>
      </c>
      <c r="I56" s="27">
        <v>6</v>
      </c>
      <c r="J56" s="20">
        <v>0.63806237385246434</v>
      </c>
      <c r="K56" s="14">
        <v>0.19923172081515722</v>
      </c>
      <c r="L56" s="21">
        <v>0.16270590533237841</v>
      </c>
      <c r="M56" s="17">
        <v>3</v>
      </c>
      <c r="N56" s="28">
        <v>0.97623543199427043</v>
      </c>
      <c r="O56" s="22">
        <v>1</v>
      </c>
      <c r="P56" s="9">
        <v>3.4482758620689657</v>
      </c>
      <c r="Q56" s="10">
        <v>3.0303030303030303</v>
      </c>
      <c r="R56" s="29">
        <v>2.6315789473684212</v>
      </c>
      <c r="S56" s="4" t="s">
        <v>172</v>
      </c>
      <c r="T56" s="49">
        <f t="shared" si="73"/>
        <v>1.53</v>
      </c>
      <c r="U56" s="49">
        <f t="shared" si="74"/>
        <v>6</v>
      </c>
      <c r="V56" s="84">
        <f t="shared" si="75"/>
        <v>1.53</v>
      </c>
      <c r="W56" s="58">
        <f t="shared" si="76"/>
        <v>1.53</v>
      </c>
      <c r="X56" s="59" t="str">
        <f t="shared" si="77"/>
        <v>v</v>
      </c>
      <c r="Y56" s="32">
        <f t="shared" si="78"/>
        <v>15</v>
      </c>
      <c r="Z56" s="40">
        <f t="shared" si="79"/>
        <v>7.95</v>
      </c>
      <c r="AA56" s="15">
        <f t="shared" si="80"/>
        <v>7.95</v>
      </c>
      <c r="AB56" s="16">
        <f t="shared" si="123"/>
        <v>123.15000000000002</v>
      </c>
      <c r="AC56" s="111"/>
      <c r="AD56" s="31">
        <f t="shared" si="116"/>
        <v>623.15</v>
      </c>
      <c r="AE56" s="4" t="s">
        <v>172</v>
      </c>
      <c r="AF56" s="49">
        <f t="shared" si="81"/>
        <v>1.53</v>
      </c>
      <c r="AG56" s="49">
        <f t="shared" si="82"/>
        <v>6</v>
      </c>
      <c r="AH56" s="84">
        <f t="shared" si="23"/>
        <v>6</v>
      </c>
      <c r="AI56" s="58">
        <f t="shared" si="9"/>
        <v>6</v>
      </c>
      <c r="AJ56" s="59" t="str">
        <f t="shared" si="83"/>
        <v>v</v>
      </c>
      <c r="AK56" s="32">
        <f t="shared" si="84"/>
        <v>15</v>
      </c>
      <c r="AL56" s="40">
        <f t="shared" si="85"/>
        <v>-15</v>
      </c>
      <c r="AM56" s="15">
        <f t="shared" si="86"/>
        <v>-15</v>
      </c>
      <c r="AN56" s="16">
        <f t="shared" si="20"/>
        <v>-264</v>
      </c>
      <c r="AO56" s="111"/>
      <c r="AP56" s="31">
        <f t="shared" si="117"/>
        <v>236</v>
      </c>
      <c r="AQ56" s="4" t="s">
        <v>172</v>
      </c>
      <c r="AR56" s="49">
        <f t="shared" si="69"/>
        <v>1.17</v>
      </c>
      <c r="AS56" s="49">
        <f t="shared" si="70"/>
        <v>2.7</v>
      </c>
      <c r="AT56" s="84">
        <f t="shared" si="87"/>
        <v>1.17</v>
      </c>
      <c r="AU56" s="58">
        <f t="shared" si="88"/>
        <v>1.17</v>
      </c>
      <c r="AV56" s="59" t="str">
        <f t="shared" si="12"/>
        <v>v</v>
      </c>
      <c r="AW56" s="32">
        <f t="shared" si="89"/>
        <v>15</v>
      </c>
      <c r="AX56" s="40">
        <f t="shared" si="90"/>
        <v>2.5499999999999989</v>
      </c>
      <c r="AY56" s="15">
        <f t="shared" si="91"/>
        <v>2.5499999999999989</v>
      </c>
      <c r="AZ56" s="16">
        <f t="shared" si="124"/>
        <v>42.899999999999984</v>
      </c>
      <c r="BA56" s="111"/>
      <c r="BB56" s="31">
        <f t="shared" si="118"/>
        <v>542.9</v>
      </c>
      <c r="BC56" s="4" t="s">
        <v>172</v>
      </c>
      <c r="BD56" s="49">
        <f t="shared" si="128"/>
        <v>1.22</v>
      </c>
      <c r="BE56" s="49">
        <f t="shared" si="129"/>
        <v>4.78</v>
      </c>
      <c r="BF56" s="84">
        <f t="shared" si="92"/>
        <v>1.22</v>
      </c>
      <c r="BG56" s="58">
        <f t="shared" si="93"/>
        <v>1.22</v>
      </c>
      <c r="BH56" s="59" t="str">
        <f t="shared" si="94"/>
        <v>v</v>
      </c>
      <c r="BI56" s="32">
        <f t="shared" si="95"/>
        <v>15</v>
      </c>
      <c r="BJ56" s="34">
        <f t="shared" si="96"/>
        <v>3.0612244897959182</v>
      </c>
      <c r="BK56" s="34">
        <f t="shared" si="97"/>
        <v>11.938775510204081</v>
      </c>
      <c r="BL56" s="40">
        <f t="shared" si="98"/>
        <v>3.3</v>
      </c>
      <c r="BM56" s="41">
        <f t="shared" si="99"/>
        <v>3.3</v>
      </c>
      <c r="BN56" s="16">
        <f t="shared" si="125"/>
        <v>58.65000000000002</v>
      </c>
      <c r="BO56" s="111"/>
      <c r="BP56" s="31">
        <f t="shared" si="119"/>
        <v>558.65</v>
      </c>
      <c r="BQ56" s="4" t="s">
        <v>172</v>
      </c>
      <c r="BR56" s="49">
        <f t="shared" si="126"/>
        <v>1.22</v>
      </c>
      <c r="BS56" s="49">
        <f t="shared" si="127"/>
        <v>4.78</v>
      </c>
      <c r="BT56" s="42">
        <f t="shared" si="100"/>
        <v>1.53</v>
      </c>
      <c r="BU56" s="56">
        <f t="shared" si="101"/>
        <v>1.22</v>
      </c>
      <c r="BV56" s="58">
        <f t="shared" si="102"/>
        <v>1.375</v>
      </c>
      <c r="BW56" s="59" t="str">
        <f t="shared" si="103"/>
        <v>v</v>
      </c>
      <c r="BX56" s="32">
        <f t="shared" si="104"/>
        <v>15</v>
      </c>
      <c r="BY56" s="34">
        <f t="shared" si="105"/>
        <v>7.5</v>
      </c>
      <c r="BZ56" s="34">
        <f t="shared" si="106"/>
        <v>7.5</v>
      </c>
      <c r="CA56" s="40">
        <f t="shared" si="24"/>
        <v>5.625</v>
      </c>
      <c r="CB56" s="41">
        <f t="shared" si="107"/>
        <v>5.625</v>
      </c>
      <c r="CC56" s="16">
        <f t="shared" si="21"/>
        <v>90.9</v>
      </c>
      <c r="CD56" s="111"/>
      <c r="CE56" s="31">
        <f t="shared" si="120"/>
        <v>590.9</v>
      </c>
      <c r="CF56" s="4" t="s">
        <v>172</v>
      </c>
      <c r="CG56" s="42">
        <f t="shared" si="108"/>
        <v>4.9000000000000004</v>
      </c>
      <c r="CH56" s="56">
        <f t="shared" si="109"/>
        <v>1.22</v>
      </c>
      <c r="CI56" s="67" t="str">
        <f t="shared" si="121"/>
        <v/>
      </c>
      <c r="CJ56" s="58">
        <f t="shared" si="110"/>
        <v>1.7800000000000002</v>
      </c>
      <c r="CK56" s="59" t="str">
        <f t="shared" si="111"/>
        <v>v</v>
      </c>
      <c r="CL56" s="32">
        <f t="shared" si="112"/>
        <v>15</v>
      </c>
      <c r="CM56" s="34">
        <f t="shared" si="113"/>
        <v>3</v>
      </c>
      <c r="CN56" s="34">
        <f t="shared" si="114"/>
        <v>12</v>
      </c>
      <c r="CO56" s="40">
        <f t="shared" si="25"/>
        <v>-0.35999999999999943</v>
      </c>
      <c r="CP56" s="41">
        <f t="shared" si="115"/>
        <v>-0.35999999999999943</v>
      </c>
      <c r="CQ56" s="16">
        <f t="shared" si="22"/>
        <v>16.110000000000014</v>
      </c>
      <c r="CR56" s="111"/>
      <c r="CS56" s="31">
        <f t="shared" si="122"/>
        <v>516.11</v>
      </c>
    </row>
    <row r="57" spans="1:97" x14ac:dyDescent="0.25">
      <c r="A57" s="96">
        <v>23</v>
      </c>
      <c r="B57" s="13" t="s">
        <v>27</v>
      </c>
      <c r="C57" s="13" t="s">
        <v>96</v>
      </c>
      <c r="D57" s="24">
        <v>0.38</v>
      </c>
      <c r="E57" s="7">
        <v>0.31</v>
      </c>
      <c r="F57" s="25">
        <v>0.31</v>
      </c>
      <c r="G57" s="26">
        <v>1.85</v>
      </c>
      <c r="H57" s="12">
        <v>4.2</v>
      </c>
      <c r="I57" s="27">
        <v>4.0999999999999996</v>
      </c>
      <c r="J57" s="20">
        <v>0.5286262471220261</v>
      </c>
      <c r="K57" s="14">
        <v>0.23284727551803533</v>
      </c>
      <c r="L57" s="21">
        <v>0.23852647735993865</v>
      </c>
      <c r="M57" s="17">
        <v>3</v>
      </c>
      <c r="N57" s="28">
        <v>0.97795855717574842</v>
      </c>
      <c r="O57" s="22">
        <v>1</v>
      </c>
      <c r="P57" s="9">
        <v>2.6315789473684212</v>
      </c>
      <c r="Q57" s="10">
        <v>3.2258064516129035</v>
      </c>
      <c r="R57" s="29">
        <v>3.2258064516129035</v>
      </c>
      <c r="S57" s="4" t="s">
        <v>172</v>
      </c>
      <c r="T57" s="49">
        <f t="shared" si="73"/>
        <v>1.85</v>
      </c>
      <c r="U57" s="49">
        <f t="shared" si="74"/>
        <v>4.0999999999999996</v>
      </c>
      <c r="V57" s="84">
        <f t="shared" si="75"/>
        <v>1.85</v>
      </c>
      <c r="W57" s="58">
        <f t="shared" si="76"/>
        <v>1.85</v>
      </c>
      <c r="X57" s="59" t="str">
        <f t="shared" si="77"/>
        <v>v</v>
      </c>
      <c r="Y57" s="32">
        <f t="shared" si="78"/>
        <v>15</v>
      </c>
      <c r="Z57" s="40">
        <f t="shared" si="79"/>
        <v>12.750000000000002</v>
      </c>
      <c r="AA57" s="15">
        <f t="shared" si="80"/>
        <v>12.750000000000002</v>
      </c>
      <c r="AB57" s="16">
        <f t="shared" si="123"/>
        <v>135.90000000000003</v>
      </c>
      <c r="AC57" s="111"/>
      <c r="AD57" s="31">
        <f t="shared" si="116"/>
        <v>635.90000000000009</v>
      </c>
      <c r="AE57" s="4" t="s">
        <v>172</v>
      </c>
      <c r="AF57" s="49">
        <f t="shared" si="81"/>
        <v>1.85</v>
      </c>
      <c r="AG57" s="49">
        <f t="shared" si="82"/>
        <v>4.0999999999999996</v>
      </c>
      <c r="AH57" s="84">
        <f t="shared" si="23"/>
        <v>4.0999999999999996</v>
      </c>
      <c r="AI57" s="58">
        <f t="shared" si="9"/>
        <v>4.0999999999999996</v>
      </c>
      <c r="AJ57" s="59" t="str">
        <f t="shared" si="83"/>
        <v>v</v>
      </c>
      <c r="AK57" s="32">
        <f t="shared" si="84"/>
        <v>15</v>
      </c>
      <c r="AL57" s="40">
        <f t="shared" si="85"/>
        <v>-15</v>
      </c>
      <c r="AM57" s="15">
        <f t="shared" si="86"/>
        <v>-15</v>
      </c>
      <c r="AN57" s="16">
        <f t="shared" si="20"/>
        <v>-279</v>
      </c>
      <c r="AO57" s="111"/>
      <c r="AP57" s="31">
        <f t="shared" si="117"/>
        <v>221</v>
      </c>
      <c r="AQ57" s="4" t="s">
        <v>172</v>
      </c>
      <c r="AR57" s="49">
        <f t="shared" si="69"/>
        <v>1.28</v>
      </c>
      <c r="AS57" s="49">
        <f t="shared" si="70"/>
        <v>2.0699999999999998</v>
      </c>
      <c r="AT57" s="84">
        <f t="shared" si="87"/>
        <v>1.28</v>
      </c>
      <c r="AU57" s="58">
        <f t="shared" si="88"/>
        <v>1.28</v>
      </c>
      <c r="AV57" s="59" t="str">
        <f t="shared" si="12"/>
        <v>v</v>
      </c>
      <c r="AW57" s="32">
        <f t="shared" si="89"/>
        <v>15</v>
      </c>
      <c r="AX57" s="40">
        <f t="shared" si="90"/>
        <v>4.2</v>
      </c>
      <c r="AY57" s="15">
        <f t="shared" si="91"/>
        <v>4.2</v>
      </c>
      <c r="AZ57" s="16">
        <f t="shared" si="124"/>
        <v>47.099999999999987</v>
      </c>
      <c r="BA57" s="111"/>
      <c r="BB57" s="31">
        <f t="shared" si="118"/>
        <v>547.1</v>
      </c>
      <c r="BC57" s="4" t="s">
        <v>172</v>
      </c>
      <c r="BD57" s="49">
        <f t="shared" si="128"/>
        <v>1.41</v>
      </c>
      <c r="BE57" s="49">
        <f t="shared" si="129"/>
        <v>3.12</v>
      </c>
      <c r="BF57" s="84">
        <f t="shared" si="92"/>
        <v>1.41</v>
      </c>
      <c r="BG57" s="58">
        <f t="shared" si="93"/>
        <v>1.41</v>
      </c>
      <c r="BH57" s="59" t="str">
        <f t="shared" si="94"/>
        <v>v</v>
      </c>
      <c r="BI57" s="32">
        <f t="shared" si="95"/>
        <v>15</v>
      </c>
      <c r="BJ57" s="34">
        <f t="shared" si="96"/>
        <v>3.5714285714285712</v>
      </c>
      <c r="BK57" s="34">
        <f t="shared" si="97"/>
        <v>11.428571428571429</v>
      </c>
      <c r="BL57" s="40">
        <f t="shared" si="98"/>
        <v>6.1499999999999986</v>
      </c>
      <c r="BM57" s="41">
        <f t="shared" si="99"/>
        <v>6.1499999999999986</v>
      </c>
      <c r="BN57" s="16">
        <f t="shared" si="125"/>
        <v>64.800000000000011</v>
      </c>
      <c r="BO57" s="111"/>
      <c r="BP57" s="31">
        <f t="shared" si="119"/>
        <v>564.79999999999995</v>
      </c>
      <c r="BQ57" s="4" t="s">
        <v>172</v>
      </c>
      <c r="BR57" s="49">
        <f t="shared" si="126"/>
        <v>1.41</v>
      </c>
      <c r="BS57" s="49">
        <f t="shared" si="127"/>
        <v>3.12</v>
      </c>
      <c r="BT57" s="42">
        <f t="shared" si="100"/>
        <v>1.85</v>
      </c>
      <c r="BU57" s="56">
        <f t="shared" si="101"/>
        <v>1.41</v>
      </c>
      <c r="BV57" s="58">
        <f t="shared" si="102"/>
        <v>1.63</v>
      </c>
      <c r="BW57" s="59" t="str">
        <f t="shared" si="103"/>
        <v>v</v>
      </c>
      <c r="BX57" s="32">
        <f t="shared" si="104"/>
        <v>15</v>
      </c>
      <c r="BY57" s="34">
        <f t="shared" si="105"/>
        <v>7.5</v>
      </c>
      <c r="BZ57" s="34">
        <f t="shared" si="106"/>
        <v>7.5</v>
      </c>
      <c r="CA57" s="40">
        <f t="shared" si="24"/>
        <v>9.4499999999999993</v>
      </c>
      <c r="CB57" s="41">
        <f t="shared" si="107"/>
        <v>9.4499999999999993</v>
      </c>
      <c r="CC57" s="16">
        <f t="shared" si="21"/>
        <v>100.35000000000001</v>
      </c>
      <c r="CD57" s="111"/>
      <c r="CE57" s="31">
        <f t="shared" si="120"/>
        <v>600.35</v>
      </c>
      <c r="CF57" s="4" t="s">
        <v>172</v>
      </c>
      <c r="CG57" s="42">
        <f t="shared" si="108"/>
        <v>4.2</v>
      </c>
      <c r="CH57" s="56">
        <f t="shared" si="109"/>
        <v>1.41</v>
      </c>
      <c r="CI57" s="67">
        <f t="shared" si="121"/>
        <v>1.1279999999999999</v>
      </c>
      <c r="CJ57" s="58">
        <f t="shared" si="110"/>
        <v>1.6400000000000001</v>
      </c>
      <c r="CK57" s="59" t="str">
        <f t="shared" si="111"/>
        <v>v</v>
      </c>
      <c r="CL57" s="32">
        <f t="shared" si="112"/>
        <v>15</v>
      </c>
      <c r="CM57" s="34">
        <f t="shared" si="113"/>
        <v>3</v>
      </c>
      <c r="CN57" s="34">
        <f t="shared" si="114"/>
        <v>12</v>
      </c>
      <c r="CO57" s="40">
        <f t="shared" si="25"/>
        <v>1.9199999999999982</v>
      </c>
      <c r="CP57" s="41">
        <f t="shared" si="115"/>
        <v>1.9199999999999982</v>
      </c>
      <c r="CQ57" s="16">
        <f t="shared" si="22"/>
        <v>18.030000000000012</v>
      </c>
      <c r="CR57" s="111"/>
      <c r="CS57" s="31">
        <f t="shared" si="122"/>
        <v>518.03</v>
      </c>
    </row>
    <row r="58" spans="1:97" x14ac:dyDescent="0.25">
      <c r="A58" s="96">
        <v>24</v>
      </c>
      <c r="B58" s="13" t="s">
        <v>34</v>
      </c>
      <c r="C58" s="13" t="s">
        <v>97</v>
      </c>
      <c r="D58" s="24">
        <v>0.41</v>
      </c>
      <c r="E58" s="7">
        <v>0.21</v>
      </c>
      <c r="F58" s="25">
        <v>0.38</v>
      </c>
      <c r="G58" s="26">
        <v>1.54</v>
      </c>
      <c r="H58" s="12">
        <v>5</v>
      </c>
      <c r="I58" s="27">
        <v>5.8</v>
      </c>
      <c r="J58" s="20">
        <v>0.63551893408134652</v>
      </c>
      <c r="K58" s="14">
        <v>0.19573983169705472</v>
      </c>
      <c r="L58" s="21">
        <v>0.16874123422159892</v>
      </c>
      <c r="M58" s="17">
        <v>3</v>
      </c>
      <c r="N58" s="28">
        <v>0.97869915848527367</v>
      </c>
      <c r="O58" s="22">
        <v>1</v>
      </c>
      <c r="P58" s="9">
        <v>2.4390243902439024</v>
      </c>
      <c r="Q58" s="10">
        <v>4.7619047619047619</v>
      </c>
      <c r="R58" s="29">
        <v>2.6315789473684212</v>
      </c>
      <c r="S58" s="4" t="s">
        <v>172</v>
      </c>
      <c r="T58" s="49">
        <f t="shared" si="73"/>
        <v>1.54</v>
      </c>
      <c r="U58" s="49">
        <f t="shared" si="74"/>
        <v>5.8</v>
      </c>
      <c r="V58" s="84">
        <f t="shared" si="75"/>
        <v>1.54</v>
      </c>
      <c r="W58" s="58">
        <f t="shared" si="76"/>
        <v>1.54</v>
      </c>
      <c r="X58" s="59" t="str">
        <f t="shared" si="77"/>
        <v>v</v>
      </c>
      <c r="Y58" s="32">
        <f t="shared" si="78"/>
        <v>15</v>
      </c>
      <c r="Z58" s="40">
        <f t="shared" si="79"/>
        <v>8.1000000000000014</v>
      </c>
      <c r="AA58" s="15">
        <f t="shared" si="80"/>
        <v>8.1000000000000014</v>
      </c>
      <c r="AB58" s="16">
        <f t="shared" si="123"/>
        <v>144.00000000000003</v>
      </c>
      <c r="AC58" s="111"/>
      <c r="AD58" s="31">
        <f t="shared" si="116"/>
        <v>644</v>
      </c>
      <c r="AE58" s="4" t="s">
        <v>172</v>
      </c>
      <c r="AF58" s="49">
        <f t="shared" si="81"/>
        <v>1.54</v>
      </c>
      <c r="AG58" s="49">
        <f t="shared" si="82"/>
        <v>5.8</v>
      </c>
      <c r="AH58" s="84">
        <f t="shared" si="23"/>
        <v>5.8</v>
      </c>
      <c r="AI58" s="58">
        <f t="shared" si="9"/>
        <v>5.8</v>
      </c>
      <c r="AJ58" s="59" t="str">
        <f t="shared" si="83"/>
        <v>v</v>
      </c>
      <c r="AK58" s="32">
        <f t="shared" si="84"/>
        <v>15</v>
      </c>
      <c r="AL58" s="40">
        <f t="shared" si="85"/>
        <v>-15</v>
      </c>
      <c r="AM58" s="15">
        <f t="shared" si="86"/>
        <v>-15</v>
      </c>
      <c r="AN58" s="16">
        <f t="shared" si="20"/>
        <v>-294</v>
      </c>
      <c r="AO58" s="111"/>
      <c r="AP58" s="31">
        <f t="shared" si="117"/>
        <v>206</v>
      </c>
      <c r="AQ58" s="4" t="s">
        <v>172</v>
      </c>
      <c r="AR58" s="49">
        <f t="shared" si="69"/>
        <v>1.18</v>
      </c>
      <c r="AS58" s="49">
        <f t="shared" si="70"/>
        <v>2.69</v>
      </c>
      <c r="AT58" s="84">
        <f t="shared" si="87"/>
        <v>1.18</v>
      </c>
      <c r="AU58" s="58">
        <f t="shared" si="88"/>
        <v>1.18</v>
      </c>
      <c r="AV58" s="59" t="str">
        <f t="shared" si="12"/>
        <v>v</v>
      </c>
      <c r="AW58" s="32">
        <f t="shared" si="89"/>
        <v>15</v>
      </c>
      <c r="AX58" s="40">
        <f t="shared" si="90"/>
        <v>2.6999999999999993</v>
      </c>
      <c r="AY58" s="15">
        <f t="shared" si="91"/>
        <v>2.6999999999999993</v>
      </c>
      <c r="AZ58" s="16">
        <f t="shared" si="124"/>
        <v>49.799999999999983</v>
      </c>
      <c r="BA58" s="111"/>
      <c r="BB58" s="31">
        <f t="shared" si="118"/>
        <v>549.79999999999995</v>
      </c>
      <c r="BC58" s="4" t="s">
        <v>172</v>
      </c>
      <c r="BD58" s="49">
        <f t="shared" si="128"/>
        <v>1.23</v>
      </c>
      <c r="BE58" s="49">
        <f t="shared" si="129"/>
        <v>4.6399999999999997</v>
      </c>
      <c r="BF58" s="84">
        <f t="shared" si="92"/>
        <v>1.23</v>
      </c>
      <c r="BG58" s="58">
        <f t="shared" si="93"/>
        <v>1.23</v>
      </c>
      <c r="BH58" s="59" t="str">
        <f t="shared" si="94"/>
        <v>v</v>
      </c>
      <c r="BI58" s="32">
        <f t="shared" si="95"/>
        <v>15</v>
      </c>
      <c r="BJ58" s="34">
        <f t="shared" si="96"/>
        <v>3</v>
      </c>
      <c r="BK58" s="34">
        <f t="shared" si="97"/>
        <v>12</v>
      </c>
      <c r="BL58" s="40">
        <f t="shared" si="98"/>
        <v>3.4499999999999997</v>
      </c>
      <c r="BM58" s="41">
        <f t="shared" si="99"/>
        <v>3.4499999999999997</v>
      </c>
      <c r="BN58" s="16">
        <f t="shared" si="125"/>
        <v>68.250000000000014</v>
      </c>
      <c r="BO58" s="111"/>
      <c r="BP58" s="31">
        <f t="shared" si="119"/>
        <v>568.25</v>
      </c>
      <c r="BQ58" s="4" t="s">
        <v>172</v>
      </c>
      <c r="BR58" s="49">
        <f t="shared" si="126"/>
        <v>1.23</v>
      </c>
      <c r="BS58" s="49">
        <f t="shared" si="127"/>
        <v>4.6399999999999997</v>
      </c>
      <c r="BT58" s="42">
        <f t="shared" si="100"/>
        <v>1.54</v>
      </c>
      <c r="BU58" s="56">
        <f t="shared" si="101"/>
        <v>1.23</v>
      </c>
      <c r="BV58" s="58">
        <f t="shared" si="102"/>
        <v>1.385</v>
      </c>
      <c r="BW58" s="59" t="str">
        <f t="shared" si="103"/>
        <v>v</v>
      </c>
      <c r="BX58" s="32">
        <f t="shared" si="104"/>
        <v>15</v>
      </c>
      <c r="BY58" s="34">
        <f t="shared" si="105"/>
        <v>7.5</v>
      </c>
      <c r="BZ58" s="34">
        <f t="shared" si="106"/>
        <v>7.5</v>
      </c>
      <c r="CA58" s="40">
        <f t="shared" si="24"/>
        <v>5.7749999999999986</v>
      </c>
      <c r="CB58" s="41">
        <f t="shared" si="107"/>
        <v>5.7749999999999986</v>
      </c>
      <c r="CC58" s="16">
        <f t="shared" si="21"/>
        <v>106.125</v>
      </c>
      <c r="CD58" s="111"/>
      <c r="CE58" s="31">
        <f t="shared" si="120"/>
        <v>606.125</v>
      </c>
      <c r="CF58" s="4" t="s">
        <v>172</v>
      </c>
      <c r="CG58" s="42">
        <f t="shared" si="108"/>
        <v>5</v>
      </c>
      <c r="CH58" s="56">
        <f t="shared" si="109"/>
        <v>1.23</v>
      </c>
      <c r="CI58" s="67" t="str">
        <f t="shared" si="121"/>
        <v/>
      </c>
      <c r="CJ58" s="58">
        <f t="shared" si="110"/>
        <v>1.8</v>
      </c>
      <c r="CK58" s="59" t="str">
        <f t="shared" si="111"/>
        <v>v</v>
      </c>
      <c r="CL58" s="32">
        <f t="shared" si="112"/>
        <v>15</v>
      </c>
      <c r="CM58" s="34">
        <f t="shared" si="113"/>
        <v>3</v>
      </c>
      <c r="CN58" s="34">
        <f t="shared" si="114"/>
        <v>12</v>
      </c>
      <c r="CO58" s="40">
        <f t="shared" si="25"/>
        <v>-0.24000000000000021</v>
      </c>
      <c r="CP58" s="41">
        <f t="shared" si="115"/>
        <v>-0.24000000000000021</v>
      </c>
      <c r="CQ58" s="16">
        <f t="shared" si="22"/>
        <v>17.790000000000013</v>
      </c>
      <c r="CR58" s="111"/>
      <c r="CS58" s="31">
        <f t="shared" si="122"/>
        <v>517.79</v>
      </c>
    </row>
    <row r="59" spans="1:97" x14ac:dyDescent="0.25">
      <c r="A59" s="90" t="s">
        <v>1</v>
      </c>
      <c r="B59" s="90" t="s">
        <v>21</v>
      </c>
      <c r="C59" s="50" t="s">
        <v>133</v>
      </c>
      <c r="D59" s="91" t="s">
        <v>12</v>
      </c>
      <c r="E59" s="91" t="s">
        <v>13</v>
      </c>
      <c r="F59" s="91" t="s">
        <v>14</v>
      </c>
      <c r="G59" s="92" t="s">
        <v>8</v>
      </c>
      <c r="H59" s="92" t="s">
        <v>11</v>
      </c>
      <c r="I59" s="92" t="s">
        <v>9</v>
      </c>
      <c r="J59" s="91" t="s">
        <v>12</v>
      </c>
      <c r="K59" s="91" t="s">
        <v>13</v>
      </c>
      <c r="L59" s="91" t="s">
        <v>14</v>
      </c>
      <c r="M59" s="93" t="s">
        <v>0</v>
      </c>
      <c r="N59" s="94" t="s">
        <v>3</v>
      </c>
      <c r="O59" s="95" t="s">
        <v>10</v>
      </c>
      <c r="P59" s="98" t="s">
        <v>22</v>
      </c>
      <c r="Q59" s="23" t="s">
        <v>23</v>
      </c>
      <c r="R59" s="23" t="s">
        <v>24</v>
      </c>
      <c r="S59" s="4" t="s">
        <v>172</v>
      </c>
      <c r="T59" s="52"/>
      <c r="U59" s="52"/>
      <c r="V59" s="85"/>
      <c r="W59" s="71"/>
      <c r="X59" s="65"/>
      <c r="Y59" s="62"/>
      <c r="Z59" s="33"/>
      <c r="AA59" s="33"/>
      <c r="AB59" s="33">
        <f t="shared" si="123"/>
        <v>144.00000000000003</v>
      </c>
      <c r="AC59" s="63"/>
      <c r="AD59" s="33"/>
      <c r="AE59" s="4" t="s">
        <v>172</v>
      </c>
      <c r="AF59" s="52"/>
      <c r="AG59" s="52"/>
      <c r="AH59" s="85"/>
      <c r="AI59" s="71"/>
      <c r="AJ59" s="65"/>
      <c r="AK59" s="66"/>
      <c r="AL59" s="33"/>
      <c r="AM59" s="33"/>
      <c r="AN59" s="33">
        <f t="shared" si="20"/>
        <v>-294</v>
      </c>
      <c r="AO59" s="63"/>
      <c r="AP59" s="33"/>
      <c r="AQ59" s="4" t="s">
        <v>172</v>
      </c>
      <c r="AR59" s="49" t="e">
        <f t="shared" si="69"/>
        <v>#VALUE!</v>
      </c>
      <c r="AS59" s="49" t="e">
        <f t="shared" si="70"/>
        <v>#VALUE!</v>
      </c>
      <c r="AT59" s="85"/>
      <c r="AU59" s="64"/>
      <c r="AV59" s="61"/>
      <c r="AW59" s="66"/>
      <c r="AX59" s="33"/>
      <c r="AY59" s="33"/>
      <c r="AZ59" s="33">
        <f t="shared" si="124"/>
        <v>49.799999999999983</v>
      </c>
      <c r="BA59" s="63"/>
      <c r="BB59" s="33"/>
      <c r="BC59" s="4" t="s">
        <v>172</v>
      </c>
      <c r="BD59" s="49" t="e">
        <f t="shared" si="128"/>
        <v>#VALUE!</v>
      </c>
      <c r="BE59" s="49" t="e">
        <f t="shared" si="129"/>
        <v>#VALUE!</v>
      </c>
      <c r="BF59" s="85"/>
      <c r="BG59" s="64"/>
      <c r="BH59" s="65"/>
      <c r="BI59" s="66"/>
      <c r="BJ59" s="48"/>
      <c r="BK59" s="48"/>
      <c r="BL59" s="33"/>
      <c r="BM59" s="33"/>
      <c r="BN59" s="33">
        <f t="shared" si="125"/>
        <v>68.250000000000014</v>
      </c>
      <c r="BO59" s="63"/>
      <c r="BP59" s="33"/>
      <c r="BQ59" s="4" t="s">
        <v>172</v>
      </c>
      <c r="BR59" s="49" t="e">
        <f t="shared" si="126"/>
        <v>#VALUE!</v>
      </c>
      <c r="BS59" s="49" t="e">
        <f t="shared" si="127"/>
        <v>#VALUE!</v>
      </c>
      <c r="BT59" s="45"/>
      <c r="BU59" s="57"/>
      <c r="BV59" s="64"/>
      <c r="BW59" s="61"/>
      <c r="BX59" s="62"/>
      <c r="BY59" s="35"/>
      <c r="BZ59" s="35"/>
      <c r="CA59" s="43"/>
      <c r="CB59" s="44"/>
      <c r="CC59" s="33">
        <f t="shared" si="21"/>
        <v>106.125</v>
      </c>
      <c r="CD59" s="63"/>
      <c r="CE59" s="33"/>
      <c r="CF59" s="4" t="s">
        <v>172</v>
      </c>
      <c r="CG59" s="45"/>
      <c r="CH59" s="57"/>
      <c r="CI59" s="68" t="str">
        <f t="shared" si="121"/>
        <v/>
      </c>
      <c r="CJ59" s="60"/>
      <c r="CK59" s="61"/>
      <c r="CL59" s="62"/>
      <c r="CM59" s="35"/>
      <c r="CN59" s="35"/>
      <c r="CO59" s="43"/>
      <c r="CP59" s="44"/>
      <c r="CQ59" s="33">
        <f t="shared" si="22"/>
        <v>17.790000000000013</v>
      </c>
      <c r="CR59" s="63"/>
      <c r="CS59" s="33"/>
    </row>
    <row r="60" spans="1:97" ht="15" customHeight="1" x14ac:dyDescent="0.25">
      <c r="A60" s="96">
        <v>1</v>
      </c>
      <c r="B60" s="13" t="s">
        <v>75</v>
      </c>
      <c r="C60" s="13" t="s">
        <v>101</v>
      </c>
      <c r="D60" s="24">
        <v>0.2</v>
      </c>
      <c r="E60" s="7">
        <v>0.44</v>
      </c>
      <c r="F60" s="25">
        <v>0.36</v>
      </c>
      <c r="G60" s="26">
        <v>1.48</v>
      </c>
      <c r="H60" s="12">
        <v>4</v>
      </c>
      <c r="I60" s="27">
        <v>6.5</v>
      </c>
      <c r="J60" s="20">
        <v>0.62590274434280202</v>
      </c>
      <c r="K60" s="14">
        <v>0.23158401540683676</v>
      </c>
      <c r="L60" s="21">
        <v>0.14251324025036108</v>
      </c>
      <c r="M60" s="17">
        <v>3</v>
      </c>
      <c r="N60" s="28">
        <v>0.92633606162734705</v>
      </c>
      <c r="O60" s="22">
        <v>1</v>
      </c>
      <c r="P60" s="9">
        <v>5</v>
      </c>
      <c r="Q60" s="10">
        <v>2.2727272727272729</v>
      </c>
      <c r="R60" s="11">
        <v>2.7777777777777777</v>
      </c>
      <c r="S60" s="4" t="s">
        <v>172</v>
      </c>
      <c r="T60" s="49">
        <f t="shared" ref="T60:T89" si="130">G60</f>
        <v>1.48</v>
      </c>
      <c r="U60" s="49">
        <f t="shared" ref="U60:U89" si="131">I60</f>
        <v>6.5</v>
      </c>
      <c r="V60" s="84">
        <f t="shared" ref="V60:V89" si="132">MIN(T60:U60)</f>
        <v>1.48</v>
      </c>
      <c r="W60" s="58">
        <f t="shared" ref="W60:W89" si="133">V60</f>
        <v>1.48</v>
      </c>
      <c r="X60" s="59" t="str">
        <f t="shared" ref="X60:X89" si="134">IF(LEFT(B60)=RIGHT(B60),"n",IF(AND(LEFT(B60)&gt;RIGHT(B60),O60=1),"v",IF(AND(LEFT(B60)&gt;RIGHT(B60),O60=2),"d",IF(AND(LEFT(B60)&lt;RIGHT(B60),O60=1),"d",IF(AND(LEFT(B60)&lt;RIGHT(B60),O60=2),"v","")))))</f>
        <v>v</v>
      </c>
      <c r="Y60" s="32">
        <f t="shared" ref="Y60:Y89" si="135">IF($A$2="normalisé",$J$1,$J$1*(AD59/$AC$1))</f>
        <v>15</v>
      </c>
      <c r="Z60" s="40">
        <f t="shared" ref="Z60:Z89" si="136">IF(X60="v",(W60-1)*Y60,IF(AV60="n",-Y60,IF(AV60="d",-Y60,0)))</f>
        <v>7.1999999999999993</v>
      </c>
      <c r="AA60" s="15">
        <f t="shared" ref="AA60:AA89" si="137">IF(AND(W60&gt;=$AA$1,W60&lt;=$AB$1),Z60*(Y60/$J$1),0)</f>
        <v>7.1999999999999993</v>
      </c>
      <c r="AB60" s="16">
        <f t="shared" si="123"/>
        <v>151.20000000000002</v>
      </c>
      <c r="AC60" s="111">
        <f>SUM(AA60:AA89)</f>
        <v>-165.75</v>
      </c>
      <c r="AD60" s="31">
        <f t="shared" si="116"/>
        <v>651.20000000000005</v>
      </c>
      <c r="AE60" s="4" t="s">
        <v>172</v>
      </c>
      <c r="AF60" s="49">
        <f t="shared" ref="AF60:AF89" si="138">G60</f>
        <v>1.48</v>
      </c>
      <c r="AG60" s="49">
        <f t="shared" ref="AG60:AG89" si="139">I60</f>
        <v>6.5</v>
      </c>
      <c r="AH60" s="84">
        <f t="shared" si="23"/>
        <v>6.5</v>
      </c>
      <c r="AI60" s="58">
        <f t="shared" si="9"/>
        <v>6.5</v>
      </c>
      <c r="AJ60" s="59" t="str">
        <f t="shared" ref="AJ60:AJ89" si="140">X60</f>
        <v>v</v>
      </c>
      <c r="AK60" s="32">
        <f t="shared" ref="AK60:AK89" si="141">IF($A$2="normalisé",$J$1,$J$1*(AP59/$AO$1))</f>
        <v>15</v>
      </c>
      <c r="AL60" s="40">
        <f t="shared" ref="AL60:AL89" si="142">IF(AJ60="v",-AK60,IF(AV60="n",-AK60,IF(AV60="d",AK60*(AI60-1),0)))</f>
        <v>-15</v>
      </c>
      <c r="AM60" s="15">
        <f t="shared" ref="AM60:AM89" si="143">IF(AND(AI60&gt;=$AM$1,AI60&lt;=$AN$1),AL60*(AK60/$J$1),0)</f>
        <v>-15</v>
      </c>
      <c r="AN60" s="16">
        <f t="shared" si="20"/>
        <v>-309</v>
      </c>
      <c r="AO60" s="111">
        <f>SUM(AM60:AM89)</f>
        <v>396.75</v>
      </c>
      <c r="AP60" s="31">
        <f t="shared" si="117"/>
        <v>191</v>
      </c>
      <c r="AQ60" s="4" t="s">
        <v>172</v>
      </c>
      <c r="AR60" s="49">
        <f t="shared" si="69"/>
        <v>1.08</v>
      </c>
      <c r="AS60" s="49">
        <f t="shared" si="70"/>
        <v>2.48</v>
      </c>
      <c r="AT60" s="84">
        <f t="shared" ref="AT60:AT89" si="144">MIN(AR60:AS60)</f>
        <v>1.08</v>
      </c>
      <c r="AU60" s="58">
        <f t="shared" ref="AU60:AU89" si="145">AT60</f>
        <v>1.08</v>
      </c>
      <c r="AV60" s="59" t="str">
        <f t="shared" si="12"/>
        <v>v</v>
      </c>
      <c r="AW60" s="32">
        <f t="shared" ref="AW60:AW89" si="146">IF($A$2="normalisé",$J$1,$J$1*(BB59/$BA$1))</f>
        <v>15</v>
      </c>
      <c r="AX60" s="40">
        <f t="shared" ref="AX60:AX89" si="147">IF(AV60="v",(AT60-1)*AW60,IF(AV60="n",(AT60-1)*AW60,IF(AV60="d",-AW60,0)))</f>
        <v>1.2000000000000011</v>
      </c>
      <c r="AY60" s="15">
        <f t="shared" ref="AY60:AY89" si="148">IF(AND(AT60&gt;=$AY$1,AT60&lt;=$AZ$1),AX60*(AW60/$J$1),0)</f>
        <v>1.2000000000000011</v>
      </c>
      <c r="AZ60" s="16">
        <f t="shared" si="124"/>
        <v>50.999999999999986</v>
      </c>
      <c r="BA60" s="111">
        <f>SUM(AY60:AY89)</f>
        <v>-101.25</v>
      </c>
      <c r="BB60" s="31">
        <f t="shared" si="118"/>
        <v>551</v>
      </c>
      <c r="BC60" s="4" t="s">
        <v>172</v>
      </c>
      <c r="BD60" s="49">
        <f t="shared" si="128"/>
        <v>1.1100000000000001</v>
      </c>
      <c r="BE60" s="49">
        <f t="shared" si="129"/>
        <v>4.88</v>
      </c>
      <c r="BF60" s="84">
        <f t="shared" ref="BF60:BF89" si="149">MIN(BD60:BE60)</f>
        <v>1.1100000000000001</v>
      </c>
      <c r="BG60" s="58">
        <f t="shared" ref="BG60:BG89" si="150">BF60</f>
        <v>1.1100000000000001</v>
      </c>
      <c r="BH60" s="59" t="str">
        <f t="shared" ref="BH60:BH89" si="151">AV60</f>
        <v>v</v>
      </c>
      <c r="BI60" s="32">
        <f t="shared" ref="BI60:BI89" si="152">IF($A$2="normalisé",$J$1,$J$1*(BP59/$BO$1))</f>
        <v>15</v>
      </c>
      <c r="BJ60" s="34">
        <f t="shared" ref="BJ60:BJ89" si="153">BI60/H60</f>
        <v>3.75</v>
      </c>
      <c r="BK60" s="34">
        <f t="shared" ref="BK60:BK89" si="154">BI60-BJ60</f>
        <v>11.25</v>
      </c>
      <c r="BL60" s="40">
        <f t="shared" ref="BL60:BL89" si="155">IF(BH60="v",(BF60-1)*BI60,IF(BH60="n",0,IF(BH60="d",-BI60)))</f>
        <v>1.6500000000000015</v>
      </c>
      <c r="BM60" s="41">
        <f t="shared" ref="BM60:BM89" si="156">IF(AND(BF60&gt;=$BM$1,BF60&lt;=$BN$1),BL60*(BI60/$J$1),0)</f>
        <v>1.6500000000000015</v>
      </c>
      <c r="BN60" s="16">
        <f t="shared" si="125"/>
        <v>69.90000000000002</v>
      </c>
      <c r="BO60" s="111">
        <f>SUM(BM60:BM89)</f>
        <v>-117.74999999999999</v>
      </c>
      <c r="BP60" s="31">
        <f t="shared" si="119"/>
        <v>569.9</v>
      </c>
      <c r="BQ60" s="4" t="s">
        <v>172</v>
      </c>
      <c r="BR60" s="49">
        <f t="shared" si="126"/>
        <v>1.1100000000000001</v>
      </c>
      <c r="BS60" s="49">
        <f t="shared" si="127"/>
        <v>4.88</v>
      </c>
      <c r="BT60" s="42">
        <f t="shared" ref="BT60:BT89" si="157">MIN(G60,I60)</f>
        <v>1.48</v>
      </c>
      <c r="BU60" s="56">
        <f t="shared" ref="BU60:BU89" si="158">MIN(BD60:BE60)</f>
        <v>1.1100000000000001</v>
      </c>
      <c r="BV60" s="58">
        <f t="shared" ref="BV60:BV89" si="159">BT60*$CE$2+BU60*(1-$CE$2)</f>
        <v>1.2949999999999999</v>
      </c>
      <c r="BW60" s="59" t="str">
        <f t="shared" ref="BW60:BW89" si="160">AV60</f>
        <v>v</v>
      </c>
      <c r="BX60" s="32">
        <f t="shared" ref="BX60:BX89" si="161">IF($A$2="normalisé",$J$1,$J$1*(CE59/$CE$1))</f>
        <v>15</v>
      </c>
      <c r="BY60" s="34">
        <f t="shared" ref="BY60:BY89" si="162">BX60*$CE$2</f>
        <v>7.5</v>
      </c>
      <c r="BZ60" s="34">
        <f t="shared" ref="BZ60:BZ89" si="163">BX60*(1-$CE$2)</f>
        <v>7.5</v>
      </c>
      <c r="CA60" s="40">
        <f t="shared" si="24"/>
        <v>4.4250000000000007</v>
      </c>
      <c r="CB60" s="41">
        <f t="shared" ref="CB60:CB89" si="164">IF(OR(OR(BT60&lt;$BX$1,BT60&gt;$CB$1),OR(BU60&lt;$CC$1,BU60&gt;$CD$1)),0,CA60*(BX60/$J$1))</f>
        <v>4.4250000000000007</v>
      </c>
      <c r="CC60" s="16">
        <f t="shared" si="21"/>
        <v>110.55</v>
      </c>
      <c r="CD60" s="111">
        <f>SUM(CB60:CB89)</f>
        <v>-141.75</v>
      </c>
      <c r="CE60" s="31">
        <f t="shared" si="120"/>
        <v>610.54999999999995</v>
      </c>
      <c r="CF60" s="4" t="s">
        <v>172</v>
      </c>
      <c r="CG60" s="42">
        <f t="shared" ref="CG60:CG89" si="165">H60</f>
        <v>4</v>
      </c>
      <c r="CH60" s="56">
        <f t="shared" ref="CH60:CH89" si="166">MIN(BD60:BE60)</f>
        <v>1.1100000000000001</v>
      </c>
      <c r="CI60" s="67" t="str">
        <f t="shared" si="121"/>
        <v/>
      </c>
      <c r="CJ60" s="58">
        <f t="shared" ref="CJ60:CJ89" si="167">(1-$CS$2)+$CS$2*CG60</f>
        <v>1.6</v>
      </c>
      <c r="CK60" s="59" t="str">
        <f t="shared" ref="CK60:CK89" si="168">AV60</f>
        <v>v</v>
      </c>
      <c r="CL60" s="32">
        <f t="shared" ref="CL60:CL89" si="169">IF($A$2="normalisé",$J$1,$J$1*(CS59/$CS$1))</f>
        <v>15</v>
      </c>
      <c r="CM60" s="34">
        <f t="shared" ref="CM60:CM89" si="170">CL60*$CS$2</f>
        <v>3</v>
      </c>
      <c r="CN60" s="34">
        <f t="shared" ref="CN60:CN89" si="171">CL60*(1-$CS$2)</f>
        <v>12</v>
      </c>
      <c r="CO60" s="40">
        <f t="shared" si="25"/>
        <v>-1.6799999999999997</v>
      </c>
      <c r="CP60" s="41">
        <f t="shared" ref="CP60:CP89" si="172">IF(OR(OR(CG60&lt;$CL$1,CG60&gt;$CP$1),OR(CH60&lt;$CQ$1,CH60&gt;$CR$1)),0,CO60*(CL60/$J$1))</f>
        <v>-1.6799999999999997</v>
      </c>
      <c r="CQ60" s="16">
        <f t="shared" si="22"/>
        <v>16.110000000000014</v>
      </c>
      <c r="CR60" s="111">
        <f>SUM(CP60:CP89)</f>
        <v>-95.1</v>
      </c>
      <c r="CS60" s="31">
        <f t="shared" si="122"/>
        <v>516.11</v>
      </c>
    </row>
    <row r="61" spans="1:97" x14ac:dyDescent="0.25">
      <c r="A61" s="96">
        <v>2</v>
      </c>
      <c r="B61" s="13" t="s">
        <v>99</v>
      </c>
      <c r="C61" s="13" t="s">
        <v>102</v>
      </c>
      <c r="D61" s="24">
        <v>0.19</v>
      </c>
      <c r="E61" s="7">
        <v>0.21</v>
      </c>
      <c r="F61" s="25">
        <v>0.61</v>
      </c>
      <c r="G61" s="26">
        <v>1.86</v>
      </c>
      <c r="H61" s="12">
        <v>3.95</v>
      </c>
      <c r="I61" s="27">
        <v>4</v>
      </c>
      <c r="J61" s="20">
        <v>0.51655932258802761</v>
      </c>
      <c r="K61" s="14">
        <v>0.24324059240853957</v>
      </c>
      <c r="L61" s="21">
        <v>0.24020008500343284</v>
      </c>
      <c r="M61" s="17">
        <v>3</v>
      </c>
      <c r="N61" s="28">
        <v>0.96080034001373138</v>
      </c>
      <c r="O61" s="22">
        <v>1</v>
      </c>
      <c r="P61" s="9">
        <v>5.2631578947368425</v>
      </c>
      <c r="Q61" s="10">
        <v>4.7619047619047619</v>
      </c>
      <c r="R61" s="11">
        <v>1.639344262295082</v>
      </c>
      <c r="S61" s="4" t="s">
        <v>172</v>
      </c>
      <c r="T61" s="49">
        <f t="shared" si="130"/>
        <v>1.86</v>
      </c>
      <c r="U61" s="49">
        <f t="shared" si="131"/>
        <v>4</v>
      </c>
      <c r="V61" s="84">
        <f t="shared" si="132"/>
        <v>1.86</v>
      </c>
      <c r="W61" s="58">
        <f t="shared" si="133"/>
        <v>1.86</v>
      </c>
      <c r="X61" s="59" t="str">
        <f t="shared" si="134"/>
        <v>d</v>
      </c>
      <c r="Y61" s="32">
        <f t="shared" si="135"/>
        <v>15</v>
      </c>
      <c r="Z61" s="40">
        <f t="shared" si="136"/>
        <v>-15</v>
      </c>
      <c r="AA61" s="15">
        <f t="shared" si="137"/>
        <v>-15</v>
      </c>
      <c r="AB61" s="16">
        <f t="shared" si="123"/>
        <v>136.20000000000002</v>
      </c>
      <c r="AC61" s="111"/>
      <c r="AD61" s="31">
        <f t="shared" si="116"/>
        <v>636.20000000000005</v>
      </c>
      <c r="AE61" s="4" t="s">
        <v>172</v>
      </c>
      <c r="AF61" s="49">
        <f t="shared" si="138"/>
        <v>1.86</v>
      </c>
      <c r="AG61" s="49">
        <f t="shared" si="139"/>
        <v>4</v>
      </c>
      <c r="AH61" s="84">
        <f t="shared" si="23"/>
        <v>4</v>
      </c>
      <c r="AI61" s="58">
        <f t="shared" si="9"/>
        <v>4</v>
      </c>
      <c r="AJ61" s="59" t="str">
        <f t="shared" si="140"/>
        <v>d</v>
      </c>
      <c r="AK61" s="32">
        <f t="shared" si="141"/>
        <v>15</v>
      </c>
      <c r="AL61" s="40">
        <f t="shared" si="142"/>
        <v>45</v>
      </c>
      <c r="AM61" s="15">
        <f t="shared" si="143"/>
        <v>45</v>
      </c>
      <c r="AN61" s="16">
        <f t="shared" si="20"/>
        <v>-264</v>
      </c>
      <c r="AO61" s="111"/>
      <c r="AP61" s="31">
        <f t="shared" si="117"/>
        <v>236</v>
      </c>
      <c r="AQ61" s="4" t="s">
        <v>172</v>
      </c>
      <c r="AR61" s="49">
        <f t="shared" si="69"/>
        <v>1.26</v>
      </c>
      <c r="AS61" s="49">
        <f t="shared" si="70"/>
        <v>1.99</v>
      </c>
      <c r="AT61" s="84">
        <f t="shared" si="144"/>
        <v>1.26</v>
      </c>
      <c r="AU61" s="58">
        <f t="shared" si="145"/>
        <v>1.26</v>
      </c>
      <c r="AV61" s="59" t="str">
        <f t="shared" si="12"/>
        <v>d</v>
      </c>
      <c r="AW61" s="32">
        <f t="shared" si="146"/>
        <v>15</v>
      </c>
      <c r="AX61" s="40">
        <f t="shared" si="147"/>
        <v>-15</v>
      </c>
      <c r="AY61" s="15">
        <f t="shared" si="148"/>
        <v>-15</v>
      </c>
      <c r="AZ61" s="16">
        <f t="shared" si="124"/>
        <v>35.999999999999986</v>
      </c>
      <c r="BA61" s="111"/>
      <c r="BB61" s="31">
        <f t="shared" si="118"/>
        <v>536</v>
      </c>
      <c r="BC61" s="4" t="s">
        <v>172</v>
      </c>
      <c r="BD61" s="49">
        <f t="shared" si="128"/>
        <v>1.39</v>
      </c>
      <c r="BE61" s="49">
        <f t="shared" si="129"/>
        <v>2.99</v>
      </c>
      <c r="BF61" s="84">
        <f t="shared" si="149"/>
        <v>1.39</v>
      </c>
      <c r="BG61" s="58">
        <f t="shared" si="150"/>
        <v>1.39</v>
      </c>
      <c r="BH61" s="59" t="str">
        <f t="shared" si="151"/>
        <v>d</v>
      </c>
      <c r="BI61" s="32">
        <f t="shared" si="152"/>
        <v>15</v>
      </c>
      <c r="BJ61" s="34">
        <f t="shared" si="153"/>
        <v>3.7974683544303796</v>
      </c>
      <c r="BK61" s="34">
        <f t="shared" si="154"/>
        <v>11.202531645569621</v>
      </c>
      <c r="BL61" s="40">
        <f t="shared" si="155"/>
        <v>-15</v>
      </c>
      <c r="BM61" s="41">
        <f t="shared" si="156"/>
        <v>-15</v>
      </c>
      <c r="BN61" s="16">
        <f t="shared" si="125"/>
        <v>54.90000000000002</v>
      </c>
      <c r="BO61" s="111"/>
      <c r="BP61" s="31">
        <f t="shared" si="119"/>
        <v>554.9</v>
      </c>
      <c r="BQ61" s="4" t="s">
        <v>172</v>
      </c>
      <c r="BR61" s="49">
        <f t="shared" si="126"/>
        <v>1.39</v>
      </c>
      <c r="BS61" s="49">
        <f t="shared" si="127"/>
        <v>2.99</v>
      </c>
      <c r="BT61" s="42">
        <f t="shared" si="157"/>
        <v>1.86</v>
      </c>
      <c r="BU61" s="56">
        <f t="shared" si="158"/>
        <v>1.39</v>
      </c>
      <c r="BV61" s="58">
        <f t="shared" si="159"/>
        <v>1.625</v>
      </c>
      <c r="BW61" s="59" t="str">
        <f t="shared" si="160"/>
        <v>d</v>
      </c>
      <c r="BX61" s="32">
        <f t="shared" si="161"/>
        <v>15</v>
      </c>
      <c r="BY61" s="34">
        <f t="shared" si="162"/>
        <v>7.5</v>
      </c>
      <c r="BZ61" s="34">
        <f t="shared" si="163"/>
        <v>7.5</v>
      </c>
      <c r="CA61" s="40">
        <f t="shared" si="24"/>
        <v>-15</v>
      </c>
      <c r="CB61" s="41">
        <f t="shared" si="164"/>
        <v>-15</v>
      </c>
      <c r="CC61" s="16">
        <f t="shared" si="21"/>
        <v>95.55</v>
      </c>
      <c r="CD61" s="111"/>
      <c r="CE61" s="31">
        <f t="shared" si="120"/>
        <v>595.54999999999995</v>
      </c>
      <c r="CF61" s="4" t="s">
        <v>172</v>
      </c>
      <c r="CG61" s="42">
        <f t="shared" si="165"/>
        <v>3.95</v>
      </c>
      <c r="CH61" s="56">
        <f t="shared" si="166"/>
        <v>1.39</v>
      </c>
      <c r="CI61" s="67">
        <f t="shared" si="121"/>
        <v>1.1119999999999999</v>
      </c>
      <c r="CJ61" s="58">
        <f t="shared" si="167"/>
        <v>1.59</v>
      </c>
      <c r="CK61" s="59" t="str">
        <f t="shared" si="168"/>
        <v>d</v>
      </c>
      <c r="CL61" s="32">
        <f t="shared" si="169"/>
        <v>15</v>
      </c>
      <c r="CM61" s="34">
        <f t="shared" si="170"/>
        <v>3</v>
      </c>
      <c r="CN61" s="34">
        <f t="shared" si="171"/>
        <v>12</v>
      </c>
      <c r="CO61" s="40">
        <f t="shared" si="25"/>
        <v>-15</v>
      </c>
      <c r="CP61" s="41">
        <f t="shared" si="172"/>
        <v>-15</v>
      </c>
      <c r="CQ61" s="16">
        <f t="shared" si="22"/>
        <v>1.1100000000000136</v>
      </c>
      <c r="CR61" s="111"/>
      <c r="CS61" s="31">
        <f t="shared" si="122"/>
        <v>501.11</v>
      </c>
    </row>
    <row r="62" spans="1:97" x14ac:dyDescent="0.25">
      <c r="A62" s="96">
        <v>3</v>
      </c>
      <c r="B62" s="13" t="s">
        <v>30</v>
      </c>
      <c r="C62" s="13" t="s">
        <v>103</v>
      </c>
      <c r="D62" s="24">
        <v>0.73</v>
      </c>
      <c r="E62" s="7">
        <v>0.08</v>
      </c>
      <c r="F62" s="25">
        <v>0.19</v>
      </c>
      <c r="G62" s="26">
        <v>3.1</v>
      </c>
      <c r="H62" s="12">
        <v>3.15</v>
      </c>
      <c r="I62" s="27">
        <v>2.5</v>
      </c>
      <c r="J62" s="20">
        <v>0.31016148089799134</v>
      </c>
      <c r="K62" s="14">
        <v>0.30523828278849946</v>
      </c>
      <c r="L62" s="21">
        <v>0.38460023631350931</v>
      </c>
      <c r="M62" s="17">
        <v>3</v>
      </c>
      <c r="N62" s="28">
        <v>0.96150059078377326</v>
      </c>
      <c r="O62" s="22">
        <v>2</v>
      </c>
      <c r="P62" s="9">
        <v>1.3698630136986301</v>
      </c>
      <c r="Q62" s="10">
        <v>12.5</v>
      </c>
      <c r="R62" s="11">
        <v>5.2631578947368425</v>
      </c>
      <c r="S62" s="4" t="s">
        <v>172</v>
      </c>
      <c r="T62" s="49">
        <f t="shared" si="130"/>
        <v>3.1</v>
      </c>
      <c r="U62" s="49">
        <f t="shared" si="131"/>
        <v>2.5</v>
      </c>
      <c r="V62" s="84">
        <f t="shared" si="132"/>
        <v>2.5</v>
      </c>
      <c r="W62" s="58">
        <f t="shared" si="133"/>
        <v>2.5</v>
      </c>
      <c r="X62" s="59" t="str">
        <f t="shared" si="134"/>
        <v>n</v>
      </c>
      <c r="Y62" s="32">
        <f t="shared" si="135"/>
        <v>15</v>
      </c>
      <c r="Z62" s="40">
        <f t="shared" si="136"/>
        <v>-15</v>
      </c>
      <c r="AA62" s="15">
        <f t="shared" si="137"/>
        <v>-15</v>
      </c>
      <c r="AB62" s="16">
        <f t="shared" si="123"/>
        <v>121.20000000000002</v>
      </c>
      <c r="AC62" s="111"/>
      <c r="AD62" s="31">
        <f t="shared" si="116"/>
        <v>621.20000000000005</v>
      </c>
      <c r="AE62" s="4" t="s">
        <v>172</v>
      </c>
      <c r="AF62" s="49">
        <f t="shared" si="138"/>
        <v>3.1</v>
      </c>
      <c r="AG62" s="49">
        <f t="shared" si="139"/>
        <v>2.5</v>
      </c>
      <c r="AH62" s="84">
        <f t="shared" si="23"/>
        <v>3.1</v>
      </c>
      <c r="AI62" s="58">
        <f t="shared" si="9"/>
        <v>3.1</v>
      </c>
      <c r="AJ62" s="59" t="str">
        <f t="shared" si="140"/>
        <v>n</v>
      </c>
      <c r="AK62" s="32">
        <f t="shared" si="141"/>
        <v>15</v>
      </c>
      <c r="AL62" s="40">
        <f t="shared" si="142"/>
        <v>-15</v>
      </c>
      <c r="AM62" s="15">
        <f t="shared" si="143"/>
        <v>-15</v>
      </c>
      <c r="AN62" s="16">
        <f t="shared" si="20"/>
        <v>-279</v>
      </c>
      <c r="AO62" s="111"/>
      <c r="AP62" s="31">
        <f t="shared" si="117"/>
        <v>221</v>
      </c>
      <c r="AQ62" s="4" t="s">
        <v>172</v>
      </c>
      <c r="AR62" s="49">
        <f t="shared" si="69"/>
        <v>1.56</v>
      </c>
      <c r="AS62" s="49">
        <f t="shared" si="70"/>
        <v>1.39</v>
      </c>
      <c r="AT62" s="84">
        <f t="shared" si="144"/>
        <v>1.39</v>
      </c>
      <c r="AU62" s="58">
        <f t="shared" si="145"/>
        <v>1.39</v>
      </c>
      <c r="AV62" s="59" t="str">
        <f t="shared" si="12"/>
        <v>n</v>
      </c>
      <c r="AW62" s="32">
        <f t="shared" si="146"/>
        <v>15</v>
      </c>
      <c r="AX62" s="40">
        <f t="shared" si="147"/>
        <v>5.8499999999999988</v>
      </c>
      <c r="AY62" s="15">
        <f t="shared" si="148"/>
        <v>5.8499999999999988</v>
      </c>
      <c r="AZ62" s="16">
        <f t="shared" si="124"/>
        <v>41.849999999999987</v>
      </c>
      <c r="BA62" s="111"/>
      <c r="BB62" s="31">
        <f t="shared" si="118"/>
        <v>541.85</v>
      </c>
      <c r="BC62" s="4" t="s">
        <v>172</v>
      </c>
      <c r="BD62" s="49">
        <f t="shared" si="128"/>
        <v>2.12</v>
      </c>
      <c r="BE62" s="49">
        <f t="shared" si="129"/>
        <v>1.71</v>
      </c>
      <c r="BF62" s="84">
        <f t="shared" si="149"/>
        <v>1.71</v>
      </c>
      <c r="BG62" s="58">
        <f t="shared" si="150"/>
        <v>1.71</v>
      </c>
      <c r="BH62" s="59" t="str">
        <f t="shared" si="151"/>
        <v>n</v>
      </c>
      <c r="BI62" s="32">
        <f t="shared" si="152"/>
        <v>15</v>
      </c>
      <c r="BJ62" s="34">
        <f t="shared" si="153"/>
        <v>4.7619047619047619</v>
      </c>
      <c r="BK62" s="34">
        <f t="shared" si="154"/>
        <v>10.238095238095237</v>
      </c>
      <c r="BL62" s="40">
        <f t="shared" si="155"/>
        <v>0</v>
      </c>
      <c r="BM62" s="41">
        <f t="shared" si="156"/>
        <v>0</v>
      </c>
      <c r="BN62" s="16">
        <f t="shared" si="125"/>
        <v>54.90000000000002</v>
      </c>
      <c r="BO62" s="111"/>
      <c r="BP62" s="31">
        <f t="shared" si="119"/>
        <v>554.9</v>
      </c>
      <c r="BQ62" s="4" t="s">
        <v>172</v>
      </c>
      <c r="BR62" s="49">
        <f t="shared" si="126"/>
        <v>2.12</v>
      </c>
      <c r="BS62" s="49">
        <f t="shared" si="127"/>
        <v>1.71</v>
      </c>
      <c r="BT62" s="42">
        <f t="shared" si="157"/>
        <v>2.5</v>
      </c>
      <c r="BU62" s="56">
        <f t="shared" si="158"/>
        <v>1.71</v>
      </c>
      <c r="BV62" s="58">
        <f t="shared" si="159"/>
        <v>2.105</v>
      </c>
      <c r="BW62" s="59" t="str">
        <f t="shared" si="160"/>
        <v>n</v>
      </c>
      <c r="BX62" s="32">
        <f t="shared" si="161"/>
        <v>15</v>
      </c>
      <c r="BY62" s="34">
        <f t="shared" si="162"/>
        <v>7.5</v>
      </c>
      <c r="BZ62" s="34">
        <f t="shared" si="163"/>
        <v>7.5</v>
      </c>
      <c r="CA62" s="40">
        <f t="shared" si="24"/>
        <v>-7.5</v>
      </c>
      <c r="CB62" s="41">
        <f t="shared" si="164"/>
        <v>-7.5</v>
      </c>
      <c r="CC62" s="16">
        <f t="shared" si="21"/>
        <v>88.05</v>
      </c>
      <c r="CD62" s="111"/>
      <c r="CE62" s="31">
        <f t="shared" si="120"/>
        <v>588.04999999999995</v>
      </c>
      <c r="CF62" s="4" t="s">
        <v>172</v>
      </c>
      <c r="CG62" s="42">
        <f t="shared" si="165"/>
        <v>3.15</v>
      </c>
      <c r="CH62" s="56">
        <f t="shared" si="166"/>
        <v>1.71</v>
      </c>
      <c r="CI62" s="67">
        <f t="shared" si="121"/>
        <v>1.3680000000000001</v>
      </c>
      <c r="CJ62" s="58">
        <f t="shared" si="167"/>
        <v>1.4300000000000002</v>
      </c>
      <c r="CK62" s="59" t="str">
        <f t="shared" si="168"/>
        <v>n</v>
      </c>
      <c r="CL62" s="32">
        <f t="shared" si="169"/>
        <v>15</v>
      </c>
      <c r="CM62" s="34">
        <f t="shared" si="170"/>
        <v>3</v>
      </c>
      <c r="CN62" s="34">
        <f t="shared" si="171"/>
        <v>12</v>
      </c>
      <c r="CO62" s="40">
        <f t="shared" si="25"/>
        <v>6.4499999999999993</v>
      </c>
      <c r="CP62" s="41">
        <f t="shared" si="172"/>
        <v>6.4499999999999993</v>
      </c>
      <c r="CQ62" s="16">
        <f t="shared" si="22"/>
        <v>7.5600000000000129</v>
      </c>
      <c r="CR62" s="111"/>
      <c r="CS62" s="31">
        <f t="shared" si="122"/>
        <v>507.56</v>
      </c>
    </row>
    <row r="63" spans="1:97" x14ac:dyDescent="0.25">
      <c r="A63" s="96">
        <v>4</v>
      </c>
      <c r="B63" s="13" t="s">
        <v>50</v>
      </c>
      <c r="C63" s="13" t="s">
        <v>104</v>
      </c>
      <c r="D63" s="24">
        <v>0.14000000000000001</v>
      </c>
      <c r="E63" s="7">
        <v>0.23</v>
      </c>
      <c r="F63" s="25">
        <v>0.63</v>
      </c>
      <c r="G63" s="26">
        <v>2.12</v>
      </c>
      <c r="H63" s="12">
        <v>3.6</v>
      </c>
      <c r="I63" s="27">
        <v>3.45</v>
      </c>
      <c r="J63" s="20">
        <v>0.45384784038588027</v>
      </c>
      <c r="K63" s="14">
        <v>0.26726595044946283</v>
      </c>
      <c r="L63" s="21">
        <v>0.2788862091646569</v>
      </c>
      <c r="M63" s="17">
        <v>3</v>
      </c>
      <c r="N63" s="28">
        <v>0.96215742161806628</v>
      </c>
      <c r="O63" s="22">
        <v>1</v>
      </c>
      <c r="P63" s="9">
        <v>7.1428571428571423</v>
      </c>
      <c r="Q63" s="10">
        <v>4.3478260869565215</v>
      </c>
      <c r="R63" s="11">
        <v>1.5873015873015872</v>
      </c>
      <c r="S63" s="4" t="s">
        <v>172</v>
      </c>
      <c r="T63" s="49">
        <f t="shared" si="130"/>
        <v>2.12</v>
      </c>
      <c r="U63" s="49">
        <f t="shared" si="131"/>
        <v>3.45</v>
      </c>
      <c r="V63" s="84">
        <f t="shared" si="132"/>
        <v>2.12</v>
      </c>
      <c r="W63" s="58">
        <f t="shared" si="133"/>
        <v>2.12</v>
      </c>
      <c r="X63" s="59" t="str">
        <f t="shared" si="134"/>
        <v>d</v>
      </c>
      <c r="Y63" s="32">
        <f t="shared" si="135"/>
        <v>15</v>
      </c>
      <c r="Z63" s="40">
        <f t="shared" si="136"/>
        <v>-15</v>
      </c>
      <c r="AA63" s="15">
        <f t="shared" si="137"/>
        <v>-15</v>
      </c>
      <c r="AB63" s="16">
        <f t="shared" si="123"/>
        <v>106.20000000000002</v>
      </c>
      <c r="AC63" s="111"/>
      <c r="AD63" s="31">
        <f t="shared" si="116"/>
        <v>606.20000000000005</v>
      </c>
      <c r="AE63" s="4" t="s">
        <v>172</v>
      </c>
      <c r="AF63" s="49">
        <f t="shared" si="138"/>
        <v>2.12</v>
      </c>
      <c r="AG63" s="49">
        <f t="shared" si="139"/>
        <v>3.45</v>
      </c>
      <c r="AH63" s="84">
        <f t="shared" si="23"/>
        <v>3.45</v>
      </c>
      <c r="AI63" s="58">
        <f t="shared" si="9"/>
        <v>3.45</v>
      </c>
      <c r="AJ63" s="59" t="str">
        <f t="shared" si="140"/>
        <v>d</v>
      </c>
      <c r="AK63" s="32">
        <f t="shared" si="141"/>
        <v>15</v>
      </c>
      <c r="AL63" s="40">
        <f t="shared" si="142"/>
        <v>36.75</v>
      </c>
      <c r="AM63" s="15">
        <f t="shared" si="143"/>
        <v>36.75</v>
      </c>
      <c r="AN63" s="16">
        <f t="shared" si="20"/>
        <v>-242.25</v>
      </c>
      <c r="AO63" s="111"/>
      <c r="AP63" s="31">
        <f t="shared" si="117"/>
        <v>257.75</v>
      </c>
      <c r="AQ63" s="4" t="s">
        <v>172</v>
      </c>
      <c r="AR63" s="49">
        <f t="shared" si="69"/>
        <v>1.33</v>
      </c>
      <c r="AS63" s="49">
        <f t="shared" si="70"/>
        <v>1.76</v>
      </c>
      <c r="AT63" s="84">
        <f t="shared" si="144"/>
        <v>1.33</v>
      </c>
      <c r="AU63" s="58">
        <f t="shared" si="145"/>
        <v>1.33</v>
      </c>
      <c r="AV63" s="59" t="str">
        <f t="shared" si="12"/>
        <v>d</v>
      </c>
      <c r="AW63" s="32">
        <f t="shared" si="146"/>
        <v>15</v>
      </c>
      <c r="AX63" s="40">
        <f t="shared" si="147"/>
        <v>-15</v>
      </c>
      <c r="AY63" s="15">
        <f t="shared" si="148"/>
        <v>-15</v>
      </c>
      <c r="AZ63" s="16">
        <f t="shared" si="124"/>
        <v>26.849999999999987</v>
      </c>
      <c r="BA63" s="111"/>
      <c r="BB63" s="31">
        <f t="shared" si="118"/>
        <v>526.85</v>
      </c>
      <c r="BC63" s="4" t="s">
        <v>172</v>
      </c>
      <c r="BD63" s="49">
        <f t="shared" si="128"/>
        <v>1.53</v>
      </c>
      <c r="BE63" s="49">
        <f t="shared" si="129"/>
        <v>2.4900000000000002</v>
      </c>
      <c r="BF63" s="84">
        <f t="shared" si="149"/>
        <v>1.53</v>
      </c>
      <c r="BG63" s="58">
        <f t="shared" si="150"/>
        <v>1.53</v>
      </c>
      <c r="BH63" s="59" t="str">
        <f t="shared" si="151"/>
        <v>d</v>
      </c>
      <c r="BI63" s="32">
        <f t="shared" si="152"/>
        <v>15</v>
      </c>
      <c r="BJ63" s="34">
        <f t="shared" si="153"/>
        <v>4.166666666666667</v>
      </c>
      <c r="BK63" s="34">
        <f t="shared" si="154"/>
        <v>10.833333333333332</v>
      </c>
      <c r="BL63" s="40">
        <f t="shared" si="155"/>
        <v>-15</v>
      </c>
      <c r="BM63" s="41">
        <f t="shared" si="156"/>
        <v>-15</v>
      </c>
      <c r="BN63" s="16">
        <f t="shared" si="125"/>
        <v>39.90000000000002</v>
      </c>
      <c r="BO63" s="111"/>
      <c r="BP63" s="31">
        <f t="shared" si="119"/>
        <v>539.9</v>
      </c>
      <c r="BQ63" s="4" t="s">
        <v>172</v>
      </c>
      <c r="BR63" s="49">
        <f t="shared" si="126"/>
        <v>1.53</v>
      </c>
      <c r="BS63" s="49">
        <f t="shared" si="127"/>
        <v>2.4900000000000002</v>
      </c>
      <c r="BT63" s="42">
        <f t="shared" si="157"/>
        <v>2.12</v>
      </c>
      <c r="BU63" s="56">
        <f t="shared" si="158"/>
        <v>1.53</v>
      </c>
      <c r="BV63" s="58">
        <f t="shared" si="159"/>
        <v>1.8250000000000002</v>
      </c>
      <c r="BW63" s="59" t="str">
        <f t="shared" si="160"/>
        <v>d</v>
      </c>
      <c r="BX63" s="32">
        <f t="shared" si="161"/>
        <v>15</v>
      </c>
      <c r="BY63" s="34">
        <f t="shared" si="162"/>
        <v>7.5</v>
      </c>
      <c r="BZ63" s="34">
        <f t="shared" si="163"/>
        <v>7.5</v>
      </c>
      <c r="CA63" s="40">
        <f t="shared" si="24"/>
        <v>-15</v>
      </c>
      <c r="CB63" s="41">
        <f t="shared" si="164"/>
        <v>-15</v>
      </c>
      <c r="CC63" s="16">
        <f t="shared" si="21"/>
        <v>73.05</v>
      </c>
      <c r="CD63" s="111"/>
      <c r="CE63" s="31">
        <f t="shared" si="120"/>
        <v>573.04999999999995</v>
      </c>
      <c r="CF63" s="4" t="s">
        <v>172</v>
      </c>
      <c r="CG63" s="42">
        <f t="shared" si="165"/>
        <v>3.6</v>
      </c>
      <c r="CH63" s="56">
        <f t="shared" si="166"/>
        <v>1.53</v>
      </c>
      <c r="CI63" s="67">
        <f t="shared" si="121"/>
        <v>1.2240000000000002</v>
      </c>
      <c r="CJ63" s="58">
        <f t="shared" si="167"/>
        <v>1.52</v>
      </c>
      <c r="CK63" s="59" t="str">
        <f t="shared" si="168"/>
        <v>d</v>
      </c>
      <c r="CL63" s="32">
        <f t="shared" si="169"/>
        <v>15</v>
      </c>
      <c r="CM63" s="34">
        <f t="shared" si="170"/>
        <v>3</v>
      </c>
      <c r="CN63" s="34">
        <f t="shared" si="171"/>
        <v>12</v>
      </c>
      <c r="CO63" s="40">
        <f t="shared" si="25"/>
        <v>-15</v>
      </c>
      <c r="CP63" s="41">
        <f t="shared" si="172"/>
        <v>-15</v>
      </c>
      <c r="CQ63" s="16">
        <f t="shared" si="22"/>
        <v>-7.4399999999999871</v>
      </c>
      <c r="CR63" s="111"/>
      <c r="CS63" s="31">
        <f t="shared" si="122"/>
        <v>492.56</v>
      </c>
    </row>
    <row r="64" spans="1:97" x14ac:dyDescent="0.25">
      <c r="A64" s="96">
        <v>5</v>
      </c>
      <c r="B64" s="13" t="s">
        <v>31</v>
      </c>
      <c r="C64" s="13" t="s">
        <v>105</v>
      </c>
      <c r="D64" s="24">
        <v>0.2</v>
      </c>
      <c r="E64" s="7">
        <v>0.46</v>
      </c>
      <c r="F64" s="25">
        <v>0.34</v>
      </c>
      <c r="G64" s="26">
        <v>1.68</v>
      </c>
      <c r="H64" s="12">
        <v>4.25</v>
      </c>
      <c r="I64" s="27">
        <v>4.8</v>
      </c>
      <c r="J64" s="20">
        <v>0.57296932928884403</v>
      </c>
      <c r="K64" s="14">
        <v>0.22649140546006069</v>
      </c>
      <c r="L64" s="21">
        <v>0.20053926525109542</v>
      </c>
      <c r="M64" s="17">
        <v>3</v>
      </c>
      <c r="N64" s="28">
        <v>0.96258847320525798</v>
      </c>
      <c r="O64" s="22">
        <v>1</v>
      </c>
      <c r="P64" s="9">
        <v>5</v>
      </c>
      <c r="Q64" s="10">
        <v>2.1739130434782608</v>
      </c>
      <c r="R64" s="11">
        <v>2.9411764705882351</v>
      </c>
      <c r="S64" s="4" t="s">
        <v>172</v>
      </c>
      <c r="T64" s="49">
        <f t="shared" si="130"/>
        <v>1.68</v>
      </c>
      <c r="U64" s="49">
        <f t="shared" si="131"/>
        <v>4.8</v>
      </c>
      <c r="V64" s="84">
        <f t="shared" si="132"/>
        <v>1.68</v>
      </c>
      <c r="W64" s="58">
        <f t="shared" si="133"/>
        <v>1.68</v>
      </c>
      <c r="X64" s="59" t="str">
        <f t="shared" si="134"/>
        <v>n</v>
      </c>
      <c r="Y64" s="32">
        <f t="shared" si="135"/>
        <v>15</v>
      </c>
      <c r="Z64" s="40">
        <f t="shared" si="136"/>
        <v>-15</v>
      </c>
      <c r="AA64" s="15">
        <f t="shared" si="137"/>
        <v>-15</v>
      </c>
      <c r="AB64" s="16">
        <f t="shared" si="123"/>
        <v>91.200000000000017</v>
      </c>
      <c r="AC64" s="111"/>
      <c r="AD64" s="31">
        <f t="shared" si="116"/>
        <v>591.20000000000005</v>
      </c>
      <c r="AE64" s="4" t="s">
        <v>172</v>
      </c>
      <c r="AF64" s="49">
        <f t="shared" si="138"/>
        <v>1.68</v>
      </c>
      <c r="AG64" s="49">
        <f t="shared" si="139"/>
        <v>4.8</v>
      </c>
      <c r="AH64" s="84">
        <f t="shared" si="23"/>
        <v>4.8</v>
      </c>
      <c r="AI64" s="58">
        <f t="shared" si="9"/>
        <v>4.8</v>
      </c>
      <c r="AJ64" s="59" t="str">
        <f t="shared" si="140"/>
        <v>n</v>
      </c>
      <c r="AK64" s="32">
        <f t="shared" si="141"/>
        <v>15</v>
      </c>
      <c r="AL64" s="40">
        <f t="shared" si="142"/>
        <v>-15</v>
      </c>
      <c r="AM64" s="15">
        <f t="shared" si="143"/>
        <v>-15</v>
      </c>
      <c r="AN64" s="16">
        <f t="shared" si="20"/>
        <v>-257.25</v>
      </c>
      <c r="AO64" s="111"/>
      <c r="AP64" s="31">
        <f t="shared" si="117"/>
        <v>242.75</v>
      </c>
      <c r="AQ64" s="4" t="s">
        <v>172</v>
      </c>
      <c r="AR64" s="49">
        <f t="shared" si="69"/>
        <v>1.2</v>
      </c>
      <c r="AS64" s="49">
        <f t="shared" si="70"/>
        <v>2.25</v>
      </c>
      <c r="AT64" s="84">
        <f t="shared" si="144"/>
        <v>1.2</v>
      </c>
      <c r="AU64" s="58">
        <f t="shared" si="145"/>
        <v>1.2</v>
      </c>
      <c r="AV64" s="59" t="str">
        <f t="shared" si="12"/>
        <v>n</v>
      </c>
      <c r="AW64" s="32">
        <f t="shared" si="146"/>
        <v>15</v>
      </c>
      <c r="AX64" s="40">
        <f t="shared" si="147"/>
        <v>2.9999999999999991</v>
      </c>
      <c r="AY64" s="15">
        <f t="shared" si="148"/>
        <v>2.9999999999999991</v>
      </c>
      <c r="AZ64" s="16">
        <f t="shared" si="124"/>
        <v>29.849999999999987</v>
      </c>
      <c r="BA64" s="111"/>
      <c r="BB64" s="31">
        <f t="shared" si="118"/>
        <v>529.85</v>
      </c>
      <c r="BC64" s="4" t="s">
        <v>172</v>
      </c>
      <c r="BD64" s="49">
        <f t="shared" si="128"/>
        <v>1.28</v>
      </c>
      <c r="BE64" s="49">
        <f t="shared" si="129"/>
        <v>3.67</v>
      </c>
      <c r="BF64" s="84">
        <f t="shared" si="149"/>
        <v>1.28</v>
      </c>
      <c r="BG64" s="58">
        <f t="shared" si="150"/>
        <v>1.28</v>
      </c>
      <c r="BH64" s="59" t="str">
        <f t="shared" si="151"/>
        <v>n</v>
      </c>
      <c r="BI64" s="32">
        <f t="shared" si="152"/>
        <v>15</v>
      </c>
      <c r="BJ64" s="34">
        <f t="shared" si="153"/>
        <v>3.5294117647058822</v>
      </c>
      <c r="BK64" s="34">
        <f t="shared" si="154"/>
        <v>11.470588235294118</v>
      </c>
      <c r="BL64" s="40">
        <f t="shared" si="155"/>
        <v>0</v>
      </c>
      <c r="BM64" s="41">
        <f t="shared" si="156"/>
        <v>0</v>
      </c>
      <c r="BN64" s="16">
        <f t="shared" si="125"/>
        <v>39.90000000000002</v>
      </c>
      <c r="BO64" s="111"/>
      <c r="BP64" s="31">
        <f t="shared" si="119"/>
        <v>539.9</v>
      </c>
      <c r="BQ64" s="4" t="s">
        <v>172</v>
      </c>
      <c r="BR64" s="49">
        <f t="shared" si="126"/>
        <v>1.28</v>
      </c>
      <c r="BS64" s="49">
        <f t="shared" si="127"/>
        <v>3.67</v>
      </c>
      <c r="BT64" s="42">
        <f t="shared" si="157"/>
        <v>1.68</v>
      </c>
      <c r="BU64" s="56">
        <f t="shared" si="158"/>
        <v>1.28</v>
      </c>
      <c r="BV64" s="58">
        <f t="shared" si="159"/>
        <v>1.48</v>
      </c>
      <c r="BW64" s="59" t="str">
        <f t="shared" si="160"/>
        <v>n</v>
      </c>
      <c r="BX64" s="32">
        <f t="shared" si="161"/>
        <v>15</v>
      </c>
      <c r="BY64" s="34">
        <f t="shared" si="162"/>
        <v>7.5</v>
      </c>
      <c r="BZ64" s="34">
        <f t="shared" si="163"/>
        <v>7.5</v>
      </c>
      <c r="CA64" s="40">
        <f t="shared" si="24"/>
        <v>-7.5</v>
      </c>
      <c r="CB64" s="41">
        <f t="shared" si="164"/>
        <v>-7.5</v>
      </c>
      <c r="CC64" s="16">
        <f t="shared" si="21"/>
        <v>65.55</v>
      </c>
      <c r="CD64" s="111"/>
      <c r="CE64" s="31">
        <f t="shared" si="120"/>
        <v>565.54999999999995</v>
      </c>
      <c r="CF64" s="4" t="s">
        <v>172</v>
      </c>
      <c r="CG64" s="42">
        <f t="shared" si="165"/>
        <v>4.25</v>
      </c>
      <c r="CH64" s="56">
        <f t="shared" si="166"/>
        <v>1.28</v>
      </c>
      <c r="CI64" s="67">
        <f t="shared" si="121"/>
        <v>1.024</v>
      </c>
      <c r="CJ64" s="58">
        <f t="shared" si="167"/>
        <v>1.6500000000000001</v>
      </c>
      <c r="CK64" s="59" t="str">
        <f t="shared" si="168"/>
        <v>n</v>
      </c>
      <c r="CL64" s="32">
        <f t="shared" si="169"/>
        <v>15</v>
      </c>
      <c r="CM64" s="34">
        <f t="shared" si="170"/>
        <v>3</v>
      </c>
      <c r="CN64" s="34">
        <f t="shared" si="171"/>
        <v>12</v>
      </c>
      <c r="CO64" s="40">
        <f t="shared" si="25"/>
        <v>9.75</v>
      </c>
      <c r="CP64" s="41">
        <f t="shared" si="172"/>
        <v>9.75</v>
      </c>
      <c r="CQ64" s="16">
        <f t="shared" si="22"/>
        <v>2.3100000000000129</v>
      </c>
      <c r="CR64" s="111"/>
      <c r="CS64" s="31">
        <f t="shared" si="122"/>
        <v>502.31</v>
      </c>
    </row>
    <row r="65" spans="1:97" x14ac:dyDescent="0.25">
      <c r="A65" s="96">
        <v>6</v>
      </c>
      <c r="B65" s="13" t="s">
        <v>33</v>
      </c>
      <c r="C65" s="13" t="s">
        <v>106</v>
      </c>
      <c r="D65" s="24">
        <v>0.09</v>
      </c>
      <c r="E65" s="7">
        <v>0.3</v>
      </c>
      <c r="F65" s="25">
        <v>0.61</v>
      </c>
      <c r="G65" s="26">
        <v>1.76</v>
      </c>
      <c r="H65" s="12">
        <v>4.2</v>
      </c>
      <c r="I65" s="27">
        <v>4.3</v>
      </c>
      <c r="J65" s="20">
        <v>0.54694124772864927</v>
      </c>
      <c r="K65" s="14">
        <v>0.22919442761962447</v>
      </c>
      <c r="L65" s="21">
        <v>0.22386432465172623</v>
      </c>
      <c r="M65" s="17">
        <v>3</v>
      </c>
      <c r="N65" s="28">
        <v>0.96261659600242278</v>
      </c>
      <c r="O65" s="22">
        <v>1</v>
      </c>
      <c r="P65" s="9">
        <v>11.111111111111111</v>
      </c>
      <c r="Q65" s="10">
        <v>3.3333333333333335</v>
      </c>
      <c r="R65" s="11">
        <v>1.639344262295082</v>
      </c>
      <c r="S65" s="4" t="s">
        <v>172</v>
      </c>
      <c r="T65" s="49">
        <f t="shared" si="130"/>
        <v>1.76</v>
      </c>
      <c r="U65" s="49">
        <f t="shared" si="131"/>
        <v>4.3</v>
      </c>
      <c r="V65" s="84">
        <f t="shared" si="132"/>
        <v>1.76</v>
      </c>
      <c r="W65" s="58">
        <f t="shared" si="133"/>
        <v>1.76</v>
      </c>
      <c r="X65" s="59" t="str">
        <f t="shared" si="134"/>
        <v>v</v>
      </c>
      <c r="Y65" s="32">
        <f t="shared" si="135"/>
        <v>15</v>
      </c>
      <c r="Z65" s="40">
        <f t="shared" si="136"/>
        <v>11.4</v>
      </c>
      <c r="AA65" s="15">
        <f t="shared" si="137"/>
        <v>11.4</v>
      </c>
      <c r="AB65" s="16">
        <f t="shared" si="123"/>
        <v>102.60000000000002</v>
      </c>
      <c r="AC65" s="111"/>
      <c r="AD65" s="31">
        <f t="shared" si="116"/>
        <v>602.6</v>
      </c>
      <c r="AE65" s="4" t="s">
        <v>172</v>
      </c>
      <c r="AF65" s="49">
        <f t="shared" si="138"/>
        <v>1.76</v>
      </c>
      <c r="AG65" s="49">
        <f t="shared" si="139"/>
        <v>4.3</v>
      </c>
      <c r="AH65" s="84">
        <f t="shared" si="23"/>
        <v>4.3</v>
      </c>
      <c r="AI65" s="58">
        <f t="shared" si="9"/>
        <v>4.3</v>
      </c>
      <c r="AJ65" s="59" t="str">
        <f t="shared" si="140"/>
        <v>v</v>
      </c>
      <c r="AK65" s="32">
        <f t="shared" si="141"/>
        <v>15</v>
      </c>
      <c r="AL65" s="40">
        <f t="shared" si="142"/>
        <v>-15</v>
      </c>
      <c r="AM65" s="15">
        <f t="shared" si="143"/>
        <v>-15</v>
      </c>
      <c r="AN65" s="16">
        <f t="shared" si="20"/>
        <v>-272.25</v>
      </c>
      <c r="AO65" s="111"/>
      <c r="AP65" s="31">
        <f t="shared" si="117"/>
        <v>227.75</v>
      </c>
      <c r="AQ65" s="4" t="s">
        <v>172</v>
      </c>
      <c r="AR65" s="49">
        <f t="shared" si="69"/>
        <v>1.24</v>
      </c>
      <c r="AS65" s="49">
        <f t="shared" si="70"/>
        <v>2.12</v>
      </c>
      <c r="AT65" s="84">
        <f t="shared" si="144"/>
        <v>1.24</v>
      </c>
      <c r="AU65" s="58">
        <f t="shared" si="145"/>
        <v>1.24</v>
      </c>
      <c r="AV65" s="59" t="str">
        <f t="shared" si="12"/>
        <v>v</v>
      </c>
      <c r="AW65" s="32">
        <f t="shared" si="146"/>
        <v>15</v>
      </c>
      <c r="AX65" s="40">
        <f t="shared" si="147"/>
        <v>3.5999999999999996</v>
      </c>
      <c r="AY65" s="15">
        <f t="shared" si="148"/>
        <v>3.5999999999999996</v>
      </c>
      <c r="AZ65" s="16">
        <f t="shared" si="124"/>
        <v>33.449999999999989</v>
      </c>
      <c r="BA65" s="111"/>
      <c r="BB65" s="31">
        <f t="shared" si="118"/>
        <v>533.45000000000005</v>
      </c>
      <c r="BC65" s="4" t="s">
        <v>172</v>
      </c>
      <c r="BD65" s="49">
        <f t="shared" si="128"/>
        <v>1.34</v>
      </c>
      <c r="BE65" s="49">
        <f t="shared" si="129"/>
        <v>3.28</v>
      </c>
      <c r="BF65" s="84">
        <f t="shared" si="149"/>
        <v>1.34</v>
      </c>
      <c r="BG65" s="58">
        <f t="shared" si="150"/>
        <v>1.34</v>
      </c>
      <c r="BH65" s="59" t="str">
        <f t="shared" si="151"/>
        <v>v</v>
      </c>
      <c r="BI65" s="32">
        <f t="shared" si="152"/>
        <v>15</v>
      </c>
      <c r="BJ65" s="34">
        <f t="shared" si="153"/>
        <v>3.5714285714285712</v>
      </c>
      <c r="BK65" s="34">
        <f t="shared" si="154"/>
        <v>11.428571428571429</v>
      </c>
      <c r="BL65" s="40">
        <f t="shared" si="155"/>
        <v>5.1000000000000014</v>
      </c>
      <c r="BM65" s="41">
        <f t="shared" si="156"/>
        <v>5.1000000000000014</v>
      </c>
      <c r="BN65" s="16">
        <f t="shared" si="125"/>
        <v>45.000000000000021</v>
      </c>
      <c r="BO65" s="111"/>
      <c r="BP65" s="31">
        <f t="shared" si="119"/>
        <v>545</v>
      </c>
      <c r="BQ65" s="4" t="s">
        <v>172</v>
      </c>
      <c r="BR65" s="49">
        <f t="shared" si="126"/>
        <v>1.34</v>
      </c>
      <c r="BS65" s="49">
        <f t="shared" si="127"/>
        <v>3.28</v>
      </c>
      <c r="BT65" s="42">
        <f t="shared" si="157"/>
        <v>1.76</v>
      </c>
      <c r="BU65" s="56">
        <f t="shared" si="158"/>
        <v>1.34</v>
      </c>
      <c r="BV65" s="58">
        <f t="shared" si="159"/>
        <v>1.55</v>
      </c>
      <c r="BW65" s="59" t="str">
        <f t="shared" si="160"/>
        <v>v</v>
      </c>
      <c r="BX65" s="32">
        <f t="shared" si="161"/>
        <v>15</v>
      </c>
      <c r="BY65" s="34">
        <f t="shared" si="162"/>
        <v>7.5</v>
      </c>
      <c r="BZ65" s="34">
        <f t="shared" si="163"/>
        <v>7.5</v>
      </c>
      <c r="CA65" s="40">
        <f t="shared" si="24"/>
        <v>8.25</v>
      </c>
      <c r="CB65" s="41">
        <f t="shared" si="164"/>
        <v>8.25</v>
      </c>
      <c r="CC65" s="16">
        <f t="shared" si="21"/>
        <v>73.8</v>
      </c>
      <c r="CD65" s="111"/>
      <c r="CE65" s="31">
        <f t="shared" si="120"/>
        <v>573.79999999999995</v>
      </c>
      <c r="CF65" s="4" t="s">
        <v>172</v>
      </c>
      <c r="CG65" s="42">
        <f t="shared" si="165"/>
        <v>4.2</v>
      </c>
      <c r="CH65" s="56">
        <f t="shared" si="166"/>
        <v>1.34</v>
      </c>
      <c r="CI65" s="67">
        <f t="shared" si="121"/>
        <v>1.0720000000000001</v>
      </c>
      <c r="CJ65" s="58">
        <f t="shared" si="167"/>
        <v>1.6400000000000001</v>
      </c>
      <c r="CK65" s="59" t="str">
        <f t="shared" si="168"/>
        <v>v</v>
      </c>
      <c r="CL65" s="32">
        <f t="shared" si="169"/>
        <v>15</v>
      </c>
      <c r="CM65" s="34">
        <f t="shared" si="170"/>
        <v>3</v>
      </c>
      <c r="CN65" s="34">
        <f t="shared" si="171"/>
        <v>12</v>
      </c>
      <c r="CO65" s="40">
        <f t="shared" si="25"/>
        <v>1.0800000000000018</v>
      </c>
      <c r="CP65" s="41">
        <f t="shared" si="172"/>
        <v>1.0800000000000018</v>
      </c>
      <c r="CQ65" s="16">
        <f t="shared" si="22"/>
        <v>3.3900000000000148</v>
      </c>
      <c r="CR65" s="111"/>
      <c r="CS65" s="31">
        <f t="shared" si="122"/>
        <v>503.39</v>
      </c>
    </row>
    <row r="66" spans="1:97" x14ac:dyDescent="0.25">
      <c r="A66" s="96">
        <v>7</v>
      </c>
      <c r="B66" s="13" t="s">
        <v>36</v>
      </c>
      <c r="C66" s="13" t="s">
        <v>107</v>
      </c>
      <c r="D66" s="24">
        <v>0.05</v>
      </c>
      <c r="E66" s="7">
        <v>0.18</v>
      </c>
      <c r="F66" s="25">
        <v>0.77</v>
      </c>
      <c r="G66" s="26">
        <v>2.2999999999999998</v>
      </c>
      <c r="H66" s="12">
        <v>3.3</v>
      </c>
      <c r="I66" s="27">
        <v>3.35</v>
      </c>
      <c r="J66" s="20">
        <v>0.41954459203036054</v>
      </c>
      <c r="K66" s="14">
        <v>0.29240986717267553</v>
      </c>
      <c r="L66" s="21">
        <v>0.28804554079696393</v>
      </c>
      <c r="M66" s="17">
        <v>3</v>
      </c>
      <c r="N66" s="28">
        <v>0.96495256166982912</v>
      </c>
      <c r="O66" s="22">
        <v>1</v>
      </c>
      <c r="P66" s="9">
        <v>20</v>
      </c>
      <c r="Q66" s="10">
        <v>5.5555555555555554</v>
      </c>
      <c r="R66" s="11">
        <v>1.2987012987012987</v>
      </c>
      <c r="S66" s="4" t="s">
        <v>172</v>
      </c>
      <c r="T66" s="49">
        <f t="shared" si="130"/>
        <v>2.2999999999999998</v>
      </c>
      <c r="U66" s="49">
        <f t="shared" si="131"/>
        <v>3.35</v>
      </c>
      <c r="V66" s="84">
        <f t="shared" si="132"/>
        <v>2.2999999999999998</v>
      </c>
      <c r="W66" s="58">
        <f t="shared" si="133"/>
        <v>2.2999999999999998</v>
      </c>
      <c r="X66" s="59" t="str">
        <f t="shared" si="134"/>
        <v>d</v>
      </c>
      <c r="Y66" s="32">
        <f t="shared" si="135"/>
        <v>15</v>
      </c>
      <c r="Z66" s="40">
        <f t="shared" si="136"/>
        <v>-15</v>
      </c>
      <c r="AA66" s="15">
        <f t="shared" si="137"/>
        <v>-15</v>
      </c>
      <c r="AB66" s="16">
        <f t="shared" si="123"/>
        <v>87.600000000000023</v>
      </c>
      <c r="AC66" s="111"/>
      <c r="AD66" s="31">
        <f t="shared" si="116"/>
        <v>587.6</v>
      </c>
      <c r="AE66" s="4" t="s">
        <v>172</v>
      </c>
      <c r="AF66" s="49">
        <f t="shared" si="138"/>
        <v>2.2999999999999998</v>
      </c>
      <c r="AG66" s="49">
        <f t="shared" si="139"/>
        <v>3.35</v>
      </c>
      <c r="AH66" s="84">
        <f t="shared" si="23"/>
        <v>3.35</v>
      </c>
      <c r="AI66" s="58">
        <f t="shared" si="9"/>
        <v>3.35</v>
      </c>
      <c r="AJ66" s="59" t="str">
        <f t="shared" si="140"/>
        <v>d</v>
      </c>
      <c r="AK66" s="32">
        <f t="shared" si="141"/>
        <v>15</v>
      </c>
      <c r="AL66" s="40">
        <f t="shared" si="142"/>
        <v>35.25</v>
      </c>
      <c r="AM66" s="15">
        <f t="shared" si="143"/>
        <v>35.25</v>
      </c>
      <c r="AN66" s="16">
        <f t="shared" si="20"/>
        <v>-237</v>
      </c>
      <c r="AO66" s="111"/>
      <c r="AP66" s="31">
        <f t="shared" si="117"/>
        <v>263</v>
      </c>
      <c r="AQ66" s="4" t="s">
        <v>172</v>
      </c>
      <c r="AR66" s="49">
        <f t="shared" si="69"/>
        <v>1.36</v>
      </c>
      <c r="AS66" s="49">
        <f t="shared" si="70"/>
        <v>1.66</v>
      </c>
      <c r="AT66" s="84">
        <f t="shared" si="144"/>
        <v>1.36</v>
      </c>
      <c r="AU66" s="58">
        <f t="shared" si="145"/>
        <v>1.36</v>
      </c>
      <c r="AV66" s="59" t="str">
        <f t="shared" si="12"/>
        <v>d</v>
      </c>
      <c r="AW66" s="32">
        <f t="shared" si="146"/>
        <v>15</v>
      </c>
      <c r="AX66" s="40">
        <f t="shared" si="147"/>
        <v>-15</v>
      </c>
      <c r="AY66" s="15">
        <f t="shared" si="148"/>
        <v>-15</v>
      </c>
      <c r="AZ66" s="16">
        <f t="shared" si="124"/>
        <v>18.449999999999989</v>
      </c>
      <c r="BA66" s="111"/>
      <c r="BB66" s="31">
        <f t="shared" si="118"/>
        <v>518.45000000000005</v>
      </c>
      <c r="BC66" s="4" t="s">
        <v>172</v>
      </c>
      <c r="BD66" s="49">
        <f t="shared" si="128"/>
        <v>1.6</v>
      </c>
      <c r="BE66" s="49">
        <f t="shared" si="129"/>
        <v>2.33</v>
      </c>
      <c r="BF66" s="84">
        <f t="shared" si="149"/>
        <v>1.6</v>
      </c>
      <c r="BG66" s="58">
        <f t="shared" si="150"/>
        <v>1.6</v>
      </c>
      <c r="BH66" s="59" t="str">
        <f t="shared" si="151"/>
        <v>d</v>
      </c>
      <c r="BI66" s="32">
        <f t="shared" si="152"/>
        <v>15</v>
      </c>
      <c r="BJ66" s="34">
        <f t="shared" si="153"/>
        <v>4.5454545454545459</v>
      </c>
      <c r="BK66" s="34">
        <f t="shared" si="154"/>
        <v>10.454545454545453</v>
      </c>
      <c r="BL66" s="40">
        <f t="shared" si="155"/>
        <v>-15</v>
      </c>
      <c r="BM66" s="41">
        <f t="shared" si="156"/>
        <v>-15</v>
      </c>
      <c r="BN66" s="16">
        <f t="shared" si="125"/>
        <v>30.000000000000021</v>
      </c>
      <c r="BO66" s="111"/>
      <c r="BP66" s="31">
        <f t="shared" si="119"/>
        <v>530</v>
      </c>
      <c r="BQ66" s="4" t="s">
        <v>172</v>
      </c>
      <c r="BR66" s="49">
        <f t="shared" si="126"/>
        <v>1.6</v>
      </c>
      <c r="BS66" s="49">
        <f t="shared" si="127"/>
        <v>2.33</v>
      </c>
      <c r="BT66" s="42">
        <f t="shared" si="157"/>
        <v>2.2999999999999998</v>
      </c>
      <c r="BU66" s="56">
        <f t="shared" si="158"/>
        <v>1.6</v>
      </c>
      <c r="BV66" s="58">
        <f t="shared" si="159"/>
        <v>1.95</v>
      </c>
      <c r="BW66" s="59" t="str">
        <f t="shared" si="160"/>
        <v>d</v>
      </c>
      <c r="BX66" s="32">
        <f t="shared" si="161"/>
        <v>15</v>
      </c>
      <c r="BY66" s="34">
        <f t="shared" si="162"/>
        <v>7.5</v>
      </c>
      <c r="BZ66" s="34">
        <f t="shared" si="163"/>
        <v>7.5</v>
      </c>
      <c r="CA66" s="40">
        <f t="shared" si="24"/>
        <v>-15</v>
      </c>
      <c r="CB66" s="41">
        <f t="shared" si="164"/>
        <v>-15</v>
      </c>
      <c r="CC66" s="16">
        <f t="shared" si="21"/>
        <v>58.8</v>
      </c>
      <c r="CD66" s="111"/>
      <c r="CE66" s="31">
        <f t="shared" si="120"/>
        <v>558.79999999999995</v>
      </c>
      <c r="CF66" s="4" t="s">
        <v>172</v>
      </c>
      <c r="CG66" s="42">
        <f t="shared" si="165"/>
        <v>3.3</v>
      </c>
      <c r="CH66" s="56">
        <f t="shared" si="166"/>
        <v>1.6</v>
      </c>
      <c r="CI66" s="67">
        <f t="shared" si="121"/>
        <v>1.2800000000000002</v>
      </c>
      <c r="CJ66" s="58">
        <f t="shared" si="167"/>
        <v>1.46</v>
      </c>
      <c r="CK66" s="59" t="str">
        <f t="shared" si="168"/>
        <v>d</v>
      </c>
      <c r="CL66" s="32">
        <f t="shared" si="169"/>
        <v>15</v>
      </c>
      <c r="CM66" s="34">
        <f t="shared" si="170"/>
        <v>3</v>
      </c>
      <c r="CN66" s="34">
        <f t="shared" si="171"/>
        <v>12</v>
      </c>
      <c r="CO66" s="40">
        <f t="shared" si="25"/>
        <v>-15</v>
      </c>
      <c r="CP66" s="41">
        <f t="shared" si="172"/>
        <v>-15</v>
      </c>
      <c r="CQ66" s="16">
        <f t="shared" si="22"/>
        <v>-11.609999999999985</v>
      </c>
      <c r="CR66" s="111"/>
      <c r="CS66" s="31">
        <f t="shared" si="122"/>
        <v>488.39</v>
      </c>
    </row>
    <row r="67" spans="1:97" x14ac:dyDescent="0.25">
      <c r="A67" s="96">
        <v>8</v>
      </c>
      <c r="B67" s="13" t="s">
        <v>36</v>
      </c>
      <c r="C67" s="13" t="s">
        <v>108</v>
      </c>
      <c r="D67" s="24">
        <v>0.04</v>
      </c>
      <c r="E67" s="7">
        <v>0.05</v>
      </c>
      <c r="F67" s="25">
        <v>0.91</v>
      </c>
      <c r="G67" s="26">
        <v>9</v>
      </c>
      <c r="H67" s="12">
        <v>5.5</v>
      </c>
      <c r="I67" s="27">
        <v>1.35</v>
      </c>
      <c r="J67" s="20">
        <v>0.10749185667752442</v>
      </c>
      <c r="K67" s="14">
        <v>0.1758957654723127</v>
      </c>
      <c r="L67" s="21">
        <v>0.71661237785016285</v>
      </c>
      <c r="M67" s="17">
        <v>3</v>
      </c>
      <c r="N67" s="28">
        <v>0.96742671009771986</v>
      </c>
      <c r="O67" s="22">
        <v>2</v>
      </c>
      <c r="P67" s="9">
        <v>25</v>
      </c>
      <c r="Q67" s="10">
        <v>20</v>
      </c>
      <c r="R67" s="11">
        <v>1.0989010989010988</v>
      </c>
      <c r="S67" s="4" t="s">
        <v>172</v>
      </c>
      <c r="T67" s="49">
        <f t="shared" si="130"/>
        <v>9</v>
      </c>
      <c r="U67" s="49">
        <f t="shared" si="131"/>
        <v>1.35</v>
      </c>
      <c r="V67" s="84">
        <f t="shared" si="132"/>
        <v>1.35</v>
      </c>
      <c r="W67" s="58">
        <f t="shared" si="133"/>
        <v>1.35</v>
      </c>
      <c r="X67" s="59" t="str">
        <f t="shared" si="134"/>
        <v>v</v>
      </c>
      <c r="Y67" s="32">
        <f t="shared" si="135"/>
        <v>15</v>
      </c>
      <c r="Z67" s="40">
        <f t="shared" si="136"/>
        <v>5.2500000000000018</v>
      </c>
      <c r="AA67" s="15">
        <f t="shared" si="137"/>
        <v>5.2500000000000018</v>
      </c>
      <c r="AB67" s="16">
        <f t="shared" si="123"/>
        <v>92.850000000000023</v>
      </c>
      <c r="AC67" s="111"/>
      <c r="AD67" s="31">
        <f t="shared" si="116"/>
        <v>592.85</v>
      </c>
      <c r="AE67" s="4" t="s">
        <v>172</v>
      </c>
      <c r="AF67" s="49">
        <f t="shared" si="138"/>
        <v>9</v>
      </c>
      <c r="AG67" s="49">
        <f t="shared" si="139"/>
        <v>1.35</v>
      </c>
      <c r="AH67" s="84">
        <f t="shared" si="23"/>
        <v>9</v>
      </c>
      <c r="AI67" s="58">
        <f t="shared" si="9"/>
        <v>9</v>
      </c>
      <c r="AJ67" s="59" t="str">
        <f t="shared" si="140"/>
        <v>v</v>
      </c>
      <c r="AK67" s="32">
        <f t="shared" si="141"/>
        <v>15</v>
      </c>
      <c r="AL67" s="40">
        <f t="shared" si="142"/>
        <v>-15</v>
      </c>
      <c r="AM67" s="15">
        <f t="shared" si="143"/>
        <v>-15</v>
      </c>
      <c r="AN67" s="16">
        <f t="shared" si="20"/>
        <v>-252</v>
      </c>
      <c r="AO67" s="111"/>
      <c r="AP67" s="31">
        <f t="shared" si="117"/>
        <v>248</v>
      </c>
      <c r="AQ67" s="4" t="s">
        <v>172</v>
      </c>
      <c r="AR67" s="49">
        <f t="shared" si="69"/>
        <v>3.41</v>
      </c>
      <c r="AS67" s="49">
        <f t="shared" si="70"/>
        <v>1.08</v>
      </c>
      <c r="AT67" s="84">
        <f t="shared" si="144"/>
        <v>1.08</v>
      </c>
      <c r="AU67" s="58">
        <f t="shared" si="145"/>
        <v>1.08</v>
      </c>
      <c r="AV67" s="59" t="str">
        <f t="shared" si="12"/>
        <v>v</v>
      </c>
      <c r="AW67" s="32">
        <f t="shared" si="146"/>
        <v>15</v>
      </c>
      <c r="AX67" s="40">
        <f t="shared" si="147"/>
        <v>1.2000000000000011</v>
      </c>
      <c r="AY67" s="15">
        <f t="shared" si="148"/>
        <v>1.2000000000000011</v>
      </c>
      <c r="AZ67" s="16">
        <f t="shared" si="124"/>
        <v>19.649999999999991</v>
      </c>
      <c r="BA67" s="111"/>
      <c r="BB67" s="31">
        <f t="shared" si="118"/>
        <v>519.65</v>
      </c>
      <c r="BC67" s="4" t="s">
        <v>172</v>
      </c>
      <c r="BD67" s="49">
        <f t="shared" si="128"/>
        <v>7.36</v>
      </c>
      <c r="BE67" s="49">
        <f t="shared" si="129"/>
        <v>1.1000000000000001</v>
      </c>
      <c r="BF67" s="84">
        <f t="shared" si="149"/>
        <v>1.1000000000000001</v>
      </c>
      <c r="BG67" s="58">
        <f t="shared" si="150"/>
        <v>1.1000000000000001</v>
      </c>
      <c r="BH67" s="59" t="str">
        <f t="shared" si="151"/>
        <v>v</v>
      </c>
      <c r="BI67" s="32">
        <f t="shared" si="152"/>
        <v>15</v>
      </c>
      <c r="BJ67" s="34">
        <f t="shared" si="153"/>
        <v>2.7272727272727271</v>
      </c>
      <c r="BK67" s="34">
        <f t="shared" si="154"/>
        <v>12.272727272727273</v>
      </c>
      <c r="BL67" s="40">
        <f t="shared" si="155"/>
        <v>1.5000000000000013</v>
      </c>
      <c r="BM67" s="41">
        <f t="shared" si="156"/>
        <v>1.5000000000000013</v>
      </c>
      <c r="BN67" s="16">
        <f t="shared" si="125"/>
        <v>31.500000000000021</v>
      </c>
      <c r="BO67" s="111"/>
      <c r="BP67" s="31">
        <f t="shared" si="119"/>
        <v>531.5</v>
      </c>
      <c r="BQ67" s="4" t="s">
        <v>172</v>
      </c>
      <c r="BR67" s="49">
        <f t="shared" si="126"/>
        <v>7.36</v>
      </c>
      <c r="BS67" s="49">
        <f t="shared" si="127"/>
        <v>1.1000000000000001</v>
      </c>
      <c r="BT67" s="42">
        <f t="shared" si="157"/>
        <v>1.35</v>
      </c>
      <c r="BU67" s="56">
        <f t="shared" si="158"/>
        <v>1.1000000000000001</v>
      </c>
      <c r="BV67" s="58">
        <f t="shared" si="159"/>
        <v>1.2250000000000001</v>
      </c>
      <c r="BW67" s="59" t="str">
        <f t="shared" si="160"/>
        <v>v</v>
      </c>
      <c r="BX67" s="32">
        <f t="shared" si="161"/>
        <v>15</v>
      </c>
      <c r="BY67" s="34">
        <f t="shared" si="162"/>
        <v>7.5</v>
      </c>
      <c r="BZ67" s="34">
        <f t="shared" si="163"/>
        <v>7.5</v>
      </c>
      <c r="CA67" s="40">
        <f t="shared" si="24"/>
        <v>3.375</v>
      </c>
      <c r="CB67" s="41">
        <f t="shared" si="164"/>
        <v>3.375</v>
      </c>
      <c r="CC67" s="16">
        <f t="shared" si="21"/>
        <v>62.174999999999997</v>
      </c>
      <c r="CD67" s="111"/>
      <c r="CE67" s="31">
        <f t="shared" si="120"/>
        <v>562.17499999999995</v>
      </c>
      <c r="CF67" s="4" t="s">
        <v>172</v>
      </c>
      <c r="CG67" s="42">
        <f t="shared" si="165"/>
        <v>5.5</v>
      </c>
      <c r="CH67" s="56">
        <f t="shared" si="166"/>
        <v>1.1000000000000001</v>
      </c>
      <c r="CI67" s="67" t="str">
        <f t="shared" si="121"/>
        <v/>
      </c>
      <c r="CJ67" s="58">
        <f t="shared" si="167"/>
        <v>1.9000000000000001</v>
      </c>
      <c r="CK67" s="59" t="str">
        <f t="shared" si="168"/>
        <v>v</v>
      </c>
      <c r="CL67" s="32">
        <f t="shared" si="169"/>
        <v>15</v>
      </c>
      <c r="CM67" s="34">
        <f t="shared" si="170"/>
        <v>3</v>
      </c>
      <c r="CN67" s="34">
        <f t="shared" si="171"/>
        <v>12</v>
      </c>
      <c r="CO67" s="40">
        <f t="shared" si="25"/>
        <v>-1.7999999999999989</v>
      </c>
      <c r="CP67" s="41">
        <f t="shared" si="172"/>
        <v>-1.7999999999999989</v>
      </c>
      <c r="CQ67" s="16">
        <f t="shared" si="22"/>
        <v>-13.409999999999984</v>
      </c>
      <c r="CR67" s="111"/>
      <c r="CS67" s="31">
        <f t="shared" si="122"/>
        <v>486.59000000000003</v>
      </c>
    </row>
    <row r="68" spans="1:97" x14ac:dyDescent="0.25">
      <c r="A68" s="96">
        <v>9</v>
      </c>
      <c r="B68" s="13" t="s">
        <v>50</v>
      </c>
      <c r="C68" s="13" t="s">
        <v>109</v>
      </c>
      <c r="D68" s="24">
        <v>0.05</v>
      </c>
      <c r="E68" s="7">
        <v>0.06</v>
      </c>
      <c r="F68" s="25">
        <v>0.89</v>
      </c>
      <c r="G68" s="26">
        <v>13</v>
      </c>
      <c r="H68" s="12">
        <v>7.8</v>
      </c>
      <c r="I68" s="27">
        <v>1.21</v>
      </c>
      <c r="J68" s="20">
        <v>7.4568611339359075E-2</v>
      </c>
      <c r="K68" s="14">
        <v>0.1242810188989318</v>
      </c>
      <c r="L68" s="21">
        <v>0.80115036976170917</v>
      </c>
      <c r="M68" s="17">
        <v>3</v>
      </c>
      <c r="N68" s="28">
        <v>0.96939194741166801</v>
      </c>
      <c r="O68" s="22">
        <v>2</v>
      </c>
      <c r="P68" s="9">
        <v>20</v>
      </c>
      <c r="Q68" s="10">
        <v>16.666666666666668</v>
      </c>
      <c r="R68" s="11">
        <v>1.1235955056179776</v>
      </c>
      <c r="S68" s="4" t="s">
        <v>172</v>
      </c>
      <c r="T68" s="49">
        <f t="shared" si="130"/>
        <v>13</v>
      </c>
      <c r="U68" s="49">
        <f t="shared" si="131"/>
        <v>1.21</v>
      </c>
      <c r="V68" s="84">
        <f t="shared" si="132"/>
        <v>1.21</v>
      </c>
      <c r="W68" s="58">
        <f t="shared" si="133"/>
        <v>1.21</v>
      </c>
      <c r="X68" s="59" t="str">
        <f t="shared" si="134"/>
        <v>v</v>
      </c>
      <c r="Y68" s="32">
        <f t="shared" si="135"/>
        <v>15</v>
      </c>
      <c r="Z68" s="40">
        <f t="shared" si="136"/>
        <v>3.1499999999999995</v>
      </c>
      <c r="AA68" s="15">
        <f t="shared" si="137"/>
        <v>3.1499999999999995</v>
      </c>
      <c r="AB68" s="16">
        <f t="shared" si="123"/>
        <v>96.000000000000028</v>
      </c>
      <c r="AC68" s="111"/>
      <c r="AD68" s="31">
        <f t="shared" ref="AD68:AD100" si="173">$AC$1+AB68</f>
        <v>596</v>
      </c>
      <c r="AE68" s="4" t="s">
        <v>172</v>
      </c>
      <c r="AF68" s="49">
        <f t="shared" si="138"/>
        <v>13</v>
      </c>
      <c r="AG68" s="49">
        <f t="shared" si="139"/>
        <v>1.21</v>
      </c>
      <c r="AH68" s="84">
        <f t="shared" si="23"/>
        <v>13</v>
      </c>
      <c r="AI68" s="58">
        <f t="shared" si="9"/>
        <v>13</v>
      </c>
      <c r="AJ68" s="59" t="str">
        <f t="shared" si="140"/>
        <v>v</v>
      </c>
      <c r="AK68" s="32">
        <f t="shared" si="141"/>
        <v>15</v>
      </c>
      <c r="AL68" s="40">
        <f t="shared" si="142"/>
        <v>-15</v>
      </c>
      <c r="AM68" s="15">
        <f t="shared" si="143"/>
        <v>-15</v>
      </c>
      <c r="AN68" s="16">
        <f t="shared" si="20"/>
        <v>-267</v>
      </c>
      <c r="AO68" s="111"/>
      <c r="AP68" s="31">
        <f t="shared" ref="AP68:AP100" si="174">$AO$1+AN68</f>
        <v>233</v>
      </c>
      <c r="AQ68" s="4" t="s">
        <v>172</v>
      </c>
      <c r="AR68" s="49">
        <f t="shared" si="69"/>
        <v>4.88</v>
      </c>
      <c r="AS68" s="49">
        <f t="shared" si="70"/>
        <v>1.05</v>
      </c>
      <c r="AT68" s="84">
        <f t="shared" si="144"/>
        <v>1.05</v>
      </c>
      <c r="AU68" s="58">
        <f t="shared" si="145"/>
        <v>1.05</v>
      </c>
      <c r="AV68" s="59" t="str">
        <f t="shared" si="12"/>
        <v>v</v>
      </c>
      <c r="AW68" s="32">
        <f t="shared" si="146"/>
        <v>15</v>
      </c>
      <c r="AX68" s="40">
        <f t="shared" si="147"/>
        <v>0.75000000000000067</v>
      </c>
      <c r="AY68" s="15">
        <f t="shared" si="148"/>
        <v>0.75000000000000067</v>
      </c>
      <c r="AZ68" s="16">
        <f t="shared" si="124"/>
        <v>20.399999999999991</v>
      </c>
      <c r="BA68" s="111"/>
      <c r="BB68" s="31">
        <f t="shared" ref="BB68:BB100" si="175">$BA$1+AZ68</f>
        <v>520.4</v>
      </c>
      <c r="BC68" s="4" t="s">
        <v>172</v>
      </c>
      <c r="BD68" s="49">
        <f t="shared" si="128"/>
        <v>11.33</v>
      </c>
      <c r="BE68" s="49">
        <f t="shared" si="129"/>
        <v>1.05</v>
      </c>
      <c r="BF68" s="84">
        <f t="shared" si="149"/>
        <v>1.05</v>
      </c>
      <c r="BG68" s="58">
        <f t="shared" si="150"/>
        <v>1.05</v>
      </c>
      <c r="BH68" s="59" t="str">
        <f t="shared" si="151"/>
        <v>v</v>
      </c>
      <c r="BI68" s="32">
        <f t="shared" si="152"/>
        <v>15</v>
      </c>
      <c r="BJ68" s="34">
        <f t="shared" si="153"/>
        <v>1.9230769230769231</v>
      </c>
      <c r="BK68" s="34">
        <f t="shared" si="154"/>
        <v>13.076923076923077</v>
      </c>
      <c r="BL68" s="40">
        <f t="shared" si="155"/>
        <v>0.75000000000000067</v>
      </c>
      <c r="BM68" s="41">
        <f t="shared" si="156"/>
        <v>0.75000000000000067</v>
      </c>
      <c r="BN68" s="16">
        <f t="shared" si="125"/>
        <v>32.250000000000021</v>
      </c>
      <c r="BO68" s="111"/>
      <c r="BP68" s="31">
        <f t="shared" ref="BP68:BP100" si="176">$BO$1+BN68</f>
        <v>532.25</v>
      </c>
      <c r="BQ68" s="4" t="s">
        <v>172</v>
      </c>
      <c r="BR68" s="49">
        <f t="shared" si="126"/>
        <v>11.33</v>
      </c>
      <c r="BS68" s="49">
        <f t="shared" si="127"/>
        <v>1.05</v>
      </c>
      <c r="BT68" s="42">
        <f t="shared" si="157"/>
        <v>1.21</v>
      </c>
      <c r="BU68" s="56">
        <f t="shared" si="158"/>
        <v>1.05</v>
      </c>
      <c r="BV68" s="58">
        <f t="shared" si="159"/>
        <v>1.1299999999999999</v>
      </c>
      <c r="BW68" s="59" t="str">
        <f t="shared" si="160"/>
        <v>v</v>
      </c>
      <c r="BX68" s="32">
        <f t="shared" si="161"/>
        <v>15</v>
      </c>
      <c r="BY68" s="34">
        <f t="shared" si="162"/>
        <v>7.5</v>
      </c>
      <c r="BZ68" s="34">
        <f t="shared" si="163"/>
        <v>7.5</v>
      </c>
      <c r="CA68" s="40">
        <f t="shared" si="24"/>
        <v>1.9499999999999993</v>
      </c>
      <c r="CB68" s="41">
        <f t="shared" si="164"/>
        <v>1.9499999999999993</v>
      </c>
      <c r="CC68" s="16">
        <f t="shared" si="21"/>
        <v>64.125</v>
      </c>
      <c r="CD68" s="111"/>
      <c r="CE68" s="31">
        <f t="shared" ref="CE68:CE100" si="177">$CE$1+CC68</f>
        <v>564.125</v>
      </c>
      <c r="CF68" s="4" t="s">
        <v>172</v>
      </c>
      <c r="CG68" s="42">
        <f t="shared" si="165"/>
        <v>7.8</v>
      </c>
      <c r="CH68" s="56">
        <f t="shared" si="166"/>
        <v>1.05</v>
      </c>
      <c r="CI68" s="67" t="str">
        <f t="shared" ref="CI68:CI99" si="178">IF((1-$CS$2)*CH68&lt;1,"",(1-$CS$2)*CH68)</f>
        <v/>
      </c>
      <c r="CJ68" s="58">
        <f t="shared" si="167"/>
        <v>2.3600000000000003</v>
      </c>
      <c r="CK68" s="59" t="str">
        <f t="shared" si="168"/>
        <v>v</v>
      </c>
      <c r="CL68" s="32">
        <f t="shared" si="169"/>
        <v>15</v>
      </c>
      <c r="CM68" s="34">
        <f t="shared" si="170"/>
        <v>3</v>
      </c>
      <c r="CN68" s="34">
        <f t="shared" si="171"/>
        <v>12</v>
      </c>
      <c r="CO68" s="40">
        <f t="shared" si="25"/>
        <v>-2.3999999999999986</v>
      </c>
      <c r="CP68" s="41">
        <f t="shared" si="172"/>
        <v>-2.3999999999999986</v>
      </c>
      <c r="CQ68" s="16">
        <f t="shared" si="22"/>
        <v>-15.809999999999983</v>
      </c>
      <c r="CR68" s="111"/>
      <c r="CS68" s="31">
        <f t="shared" ref="CS68:CS100" si="179">$CS$1+CQ68</f>
        <v>484.19</v>
      </c>
    </row>
    <row r="69" spans="1:97" x14ac:dyDescent="0.25">
      <c r="A69" s="96">
        <v>10</v>
      </c>
      <c r="B69" s="13" t="s">
        <v>30</v>
      </c>
      <c r="C69" s="13" t="s">
        <v>110</v>
      </c>
      <c r="D69" s="24">
        <v>0.05</v>
      </c>
      <c r="E69" s="7">
        <v>0.09</v>
      </c>
      <c r="F69" s="25">
        <v>0.86</v>
      </c>
      <c r="G69" s="26">
        <v>5.45</v>
      </c>
      <c r="H69" s="12">
        <v>4.45</v>
      </c>
      <c r="I69" s="27">
        <v>1.61</v>
      </c>
      <c r="J69" s="20">
        <v>0.17825908463232276</v>
      </c>
      <c r="K69" s="14">
        <v>0.21831730589801326</v>
      </c>
      <c r="L69" s="21">
        <v>0.603423609469664</v>
      </c>
      <c r="M69" s="17">
        <v>3</v>
      </c>
      <c r="N69" s="28">
        <v>0.97151201124615905</v>
      </c>
      <c r="O69" s="22">
        <v>2</v>
      </c>
      <c r="P69" s="9">
        <v>20</v>
      </c>
      <c r="Q69" s="10">
        <v>11.111111111111111</v>
      </c>
      <c r="R69" s="11">
        <v>1.1627906976744187</v>
      </c>
      <c r="S69" s="4" t="s">
        <v>172</v>
      </c>
      <c r="T69" s="49">
        <f t="shared" si="130"/>
        <v>5.45</v>
      </c>
      <c r="U69" s="49">
        <f t="shared" si="131"/>
        <v>1.61</v>
      </c>
      <c r="V69" s="84">
        <f t="shared" si="132"/>
        <v>1.61</v>
      </c>
      <c r="W69" s="58">
        <f t="shared" si="133"/>
        <v>1.61</v>
      </c>
      <c r="X69" s="59" t="str">
        <f t="shared" si="134"/>
        <v>n</v>
      </c>
      <c r="Y69" s="32">
        <f t="shared" si="135"/>
        <v>15</v>
      </c>
      <c r="Z69" s="40">
        <f t="shared" si="136"/>
        <v>-15</v>
      </c>
      <c r="AA69" s="15">
        <f t="shared" si="137"/>
        <v>-15</v>
      </c>
      <c r="AB69" s="16">
        <f t="shared" ref="AB69:AB100" si="180">AB68+AA69</f>
        <v>81.000000000000028</v>
      </c>
      <c r="AC69" s="111"/>
      <c r="AD69" s="31">
        <f t="shared" si="173"/>
        <v>581</v>
      </c>
      <c r="AE69" s="4" t="s">
        <v>172</v>
      </c>
      <c r="AF69" s="49">
        <f t="shared" si="138"/>
        <v>5.45</v>
      </c>
      <c r="AG69" s="49">
        <f t="shared" si="139"/>
        <v>1.61</v>
      </c>
      <c r="AH69" s="84">
        <f t="shared" si="23"/>
        <v>5.45</v>
      </c>
      <c r="AI69" s="58">
        <f t="shared" ref="AI69:AI100" si="181">AH69</f>
        <v>5.45</v>
      </c>
      <c r="AJ69" s="59" t="str">
        <f t="shared" si="140"/>
        <v>n</v>
      </c>
      <c r="AK69" s="32">
        <f t="shared" si="141"/>
        <v>15</v>
      </c>
      <c r="AL69" s="40">
        <f t="shared" si="142"/>
        <v>-15</v>
      </c>
      <c r="AM69" s="15">
        <f t="shared" si="143"/>
        <v>-15</v>
      </c>
      <c r="AN69" s="16">
        <f t="shared" si="20"/>
        <v>-282</v>
      </c>
      <c r="AO69" s="111"/>
      <c r="AP69" s="31">
        <f t="shared" si="174"/>
        <v>218</v>
      </c>
      <c r="AQ69" s="4" t="s">
        <v>172</v>
      </c>
      <c r="AR69" s="49">
        <f t="shared" si="69"/>
        <v>2.4500000000000002</v>
      </c>
      <c r="AS69" s="49">
        <f t="shared" si="70"/>
        <v>1.18</v>
      </c>
      <c r="AT69" s="84">
        <f t="shared" si="144"/>
        <v>1.18</v>
      </c>
      <c r="AU69" s="58">
        <f t="shared" si="145"/>
        <v>1.18</v>
      </c>
      <c r="AV69" s="59" t="str">
        <f t="shared" ref="AV69:AV100" si="182">X69</f>
        <v>n</v>
      </c>
      <c r="AW69" s="32">
        <f t="shared" si="146"/>
        <v>15</v>
      </c>
      <c r="AX69" s="40">
        <f t="shared" si="147"/>
        <v>2.6999999999999993</v>
      </c>
      <c r="AY69" s="15">
        <f t="shared" si="148"/>
        <v>2.6999999999999993</v>
      </c>
      <c r="AZ69" s="16">
        <f t="shared" ref="AZ69:AZ100" si="183">AZ68+AY69</f>
        <v>23.099999999999991</v>
      </c>
      <c r="BA69" s="111"/>
      <c r="BB69" s="31">
        <f t="shared" si="175"/>
        <v>523.1</v>
      </c>
      <c r="BC69" s="4" t="s">
        <v>172</v>
      </c>
      <c r="BD69" s="49">
        <f t="shared" si="128"/>
        <v>4.2300000000000004</v>
      </c>
      <c r="BE69" s="49">
        <f t="shared" si="129"/>
        <v>1.25</v>
      </c>
      <c r="BF69" s="84">
        <f t="shared" si="149"/>
        <v>1.25</v>
      </c>
      <c r="BG69" s="58">
        <f t="shared" si="150"/>
        <v>1.25</v>
      </c>
      <c r="BH69" s="59" t="str">
        <f t="shared" si="151"/>
        <v>n</v>
      </c>
      <c r="BI69" s="32">
        <f t="shared" si="152"/>
        <v>15</v>
      </c>
      <c r="BJ69" s="34">
        <f t="shared" si="153"/>
        <v>3.3707865168539324</v>
      </c>
      <c r="BK69" s="34">
        <f t="shared" si="154"/>
        <v>11.629213483146067</v>
      </c>
      <c r="BL69" s="40">
        <f t="shared" si="155"/>
        <v>0</v>
      </c>
      <c r="BM69" s="41">
        <f t="shared" si="156"/>
        <v>0</v>
      </c>
      <c r="BN69" s="16">
        <f t="shared" ref="BN69:BN100" si="184">BN68+BM69</f>
        <v>32.250000000000021</v>
      </c>
      <c r="BO69" s="111"/>
      <c r="BP69" s="31">
        <f t="shared" si="176"/>
        <v>532.25</v>
      </c>
      <c r="BQ69" s="4" t="s">
        <v>172</v>
      </c>
      <c r="BR69" s="49">
        <f t="shared" si="126"/>
        <v>4.2300000000000004</v>
      </c>
      <c r="BS69" s="49">
        <f t="shared" si="127"/>
        <v>1.25</v>
      </c>
      <c r="BT69" s="42">
        <f t="shared" si="157"/>
        <v>1.61</v>
      </c>
      <c r="BU69" s="56">
        <f t="shared" si="158"/>
        <v>1.25</v>
      </c>
      <c r="BV69" s="58">
        <f t="shared" si="159"/>
        <v>1.4300000000000002</v>
      </c>
      <c r="BW69" s="59" t="str">
        <f t="shared" si="160"/>
        <v>n</v>
      </c>
      <c r="BX69" s="32">
        <f t="shared" si="161"/>
        <v>15</v>
      </c>
      <c r="BY69" s="34">
        <f t="shared" si="162"/>
        <v>7.5</v>
      </c>
      <c r="BZ69" s="34">
        <f t="shared" si="163"/>
        <v>7.5</v>
      </c>
      <c r="CA69" s="40">
        <f t="shared" si="24"/>
        <v>-7.5</v>
      </c>
      <c r="CB69" s="41">
        <f t="shared" si="164"/>
        <v>-7.5</v>
      </c>
      <c r="CC69" s="16">
        <f t="shared" si="21"/>
        <v>56.625</v>
      </c>
      <c r="CD69" s="111"/>
      <c r="CE69" s="31">
        <f t="shared" si="177"/>
        <v>556.625</v>
      </c>
      <c r="CF69" s="4" t="s">
        <v>172</v>
      </c>
      <c r="CG69" s="42">
        <f t="shared" si="165"/>
        <v>4.45</v>
      </c>
      <c r="CH69" s="56">
        <f t="shared" si="166"/>
        <v>1.25</v>
      </c>
      <c r="CI69" s="67">
        <f t="shared" si="178"/>
        <v>1</v>
      </c>
      <c r="CJ69" s="58">
        <f t="shared" si="167"/>
        <v>1.6900000000000002</v>
      </c>
      <c r="CK69" s="59" t="str">
        <f t="shared" si="168"/>
        <v>n</v>
      </c>
      <c r="CL69" s="32">
        <f t="shared" si="169"/>
        <v>15</v>
      </c>
      <c r="CM69" s="34">
        <f t="shared" si="170"/>
        <v>3</v>
      </c>
      <c r="CN69" s="34">
        <f t="shared" si="171"/>
        <v>12</v>
      </c>
      <c r="CO69" s="40">
        <f t="shared" si="25"/>
        <v>10.350000000000001</v>
      </c>
      <c r="CP69" s="41">
        <f t="shared" si="172"/>
        <v>10.350000000000001</v>
      </c>
      <c r="CQ69" s="16">
        <f t="shared" si="22"/>
        <v>-5.4599999999999813</v>
      </c>
      <c r="CR69" s="111"/>
      <c r="CS69" s="31">
        <f t="shared" si="179"/>
        <v>494.54</v>
      </c>
    </row>
    <row r="70" spans="1:97" x14ac:dyDescent="0.25">
      <c r="A70" s="96">
        <v>11</v>
      </c>
      <c r="B70" s="13" t="s">
        <v>51</v>
      </c>
      <c r="C70" s="13" t="s">
        <v>111</v>
      </c>
      <c r="D70" s="24">
        <v>0.26</v>
      </c>
      <c r="E70" s="7">
        <v>0.26</v>
      </c>
      <c r="F70" s="25">
        <v>0.49</v>
      </c>
      <c r="G70" s="26">
        <v>5.0999999999999996</v>
      </c>
      <c r="H70" s="12">
        <v>4.6500000000000004</v>
      </c>
      <c r="I70" s="27">
        <v>1.62</v>
      </c>
      <c r="J70" s="20">
        <v>0.19066059225512527</v>
      </c>
      <c r="K70" s="14">
        <v>0.20911161731207284</v>
      </c>
      <c r="L70" s="21">
        <v>0.60022779043280172</v>
      </c>
      <c r="M70" s="17">
        <v>3</v>
      </c>
      <c r="N70" s="28">
        <v>0.97236902050113883</v>
      </c>
      <c r="O70" s="22">
        <v>2</v>
      </c>
      <c r="P70" s="9">
        <v>3.8461538461538458</v>
      </c>
      <c r="Q70" s="10">
        <v>3.8461538461538458</v>
      </c>
      <c r="R70" s="11">
        <v>2.0408163265306123</v>
      </c>
      <c r="S70" s="4" t="s">
        <v>172</v>
      </c>
      <c r="T70" s="49">
        <f t="shared" si="130"/>
        <v>5.0999999999999996</v>
      </c>
      <c r="U70" s="49">
        <f t="shared" si="131"/>
        <v>1.62</v>
      </c>
      <c r="V70" s="84">
        <f t="shared" si="132"/>
        <v>1.62</v>
      </c>
      <c r="W70" s="58">
        <f t="shared" si="133"/>
        <v>1.62</v>
      </c>
      <c r="X70" s="59" t="str">
        <f t="shared" si="134"/>
        <v>n</v>
      </c>
      <c r="Y70" s="32">
        <f t="shared" si="135"/>
        <v>15</v>
      </c>
      <c r="Z70" s="40">
        <f t="shared" si="136"/>
        <v>-15</v>
      </c>
      <c r="AA70" s="15">
        <f t="shared" si="137"/>
        <v>-15</v>
      </c>
      <c r="AB70" s="16">
        <f t="shared" si="180"/>
        <v>66.000000000000028</v>
      </c>
      <c r="AC70" s="111"/>
      <c r="AD70" s="31">
        <f t="shared" si="173"/>
        <v>566</v>
      </c>
      <c r="AE70" s="4" t="s">
        <v>172</v>
      </c>
      <c r="AF70" s="49">
        <f t="shared" si="138"/>
        <v>5.0999999999999996</v>
      </c>
      <c r="AG70" s="49">
        <f t="shared" si="139"/>
        <v>1.62</v>
      </c>
      <c r="AH70" s="84">
        <f t="shared" ref="AH70:AH100" si="185">MAX(AF70:AG70)</f>
        <v>5.0999999999999996</v>
      </c>
      <c r="AI70" s="58">
        <f t="shared" si="181"/>
        <v>5.0999999999999996</v>
      </c>
      <c r="AJ70" s="59" t="str">
        <f t="shared" si="140"/>
        <v>n</v>
      </c>
      <c r="AK70" s="32">
        <f t="shared" si="141"/>
        <v>15</v>
      </c>
      <c r="AL70" s="40">
        <f t="shared" si="142"/>
        <v>-15</v>
      </c>
      <c r="AM70" s="15">
        <f t="shared" si="143"/>
        <v>-15</v>
      </c>
      <c r="AN70" s="16">
        <f t="shared" ref="AN70:AN100" si="186">AN69+AM70</f>
        <v>-297</v>
      </c>
      <c r="AO70" s="111"/>
      <c r="AP70" s="31">
        <f t="shared" si="174"/>
        <v>203</v>
      </c>
      <c r="AQ70" s="4" t="s">
        <v>172</v>
      </c>
      <c r="AR70" s="49">
        <f t="shared" si="69"/>
        <v>2.4300000000000002</v>
      </c>
      <c r="AS70" s="49">
        <f t="shared" si="70"/>
        <v>1.2</v>
      </c>
      <c r="AT70" s="84">
        <f t="shared" si="144"/>
        <v>1.2</v>
      </c>
      <c r="AU70" s="58">
        <f t="shared" si="145"/>
        <v>1.2</v>
      </c>
      <c r="AV70" s="59" t="str">
        <f t="shared" si="182"/>
        <v>n</v>
      </c>
      <c r="AW70" s="32">
        <f t="shared" si="146"/>
        <v>15</v>
      </c>
      <c r="AX70" s="40">
        <f t="shared" si="147"/>
        <v>2.9999999999999991</v>
      </c>
      <c r="AY70" s="15">
        <f t="shared" si="148"/>
        <v>2.9999999999999991</v>
      </c>
      <c r="AZ70" s="16">
        <f t="shared" si="183"/>
        <v>26.099999999999991</v>
      </c>
      <c r="BA70" s="111"/>
      <c r="BB70" s="31">
        <f t="shared" si="175"/>
        <v>526.1</v>
      </c>
      <c r="BC70" s="4" t="s">
        <v>172</v>
      </c>
      <c r="BD70" s="49">
        <f t="shared" si="128"/>
        <v>4</v>
      </c>
      <c r="BE70" s="49">
        <f t="shared" si="129"/>
        <v>1.27</v>
      </c>
      <c r="BF70" s="84">
        <f t="shared" si="149"/>
        <v>1.27</v>
      </c>
      <c r="BG70" s="58">
        <f t="shared" si="150"/>
        <v>1.27</v>
      </c>
      <c r="BH70" s="59" t="str">
        <f t="shared" si="151"/>
        <v>n</v>
      </c>
      <c r="BI70" s="32">
        <f t="shared" si="152"/>
        <v>15</v>
      </c>
      <c r="BJ70" s="34">
        <f t="shared" si="153"/>
        <v>3.225806451612903</v>
      </c>
      <c r="BK70" s="34">
        <f t="shared" si="154"/>
        <v>11.774193548387096</v>
      </c>
      <c r="BL70" s="40">
        <f t="shared" si="155"/>
        <v>0</v>
      </c>
      <c r="BM70" s="41">
        <f t="shared" si="156"/>
        <v>0</v>
      </c>
      <c r="BN70" s="16">
        <f t="shared" si="184"/>
        <v>32.250000000000021</v>
      </c>
      <c r="BO70" s="111"/>
      <c r="BP70" s="31">
        <f t="shared" si="176"/>
        <v>532.25</v>
      </c>
      <c r="BQ70" s="4" t="s">
        <v>172</v>
      </c>
      <c r="BR70" s="49">
        <f t="shared" si="126"/>
        <v>4</v>
      </c>
      <c r="BS70" s="49">
        <f t="shared" si="127"/>
        <v>1.27</v>
      </c>
      <c r="BT70" s="42">
        <f t="shared" si="157"/>
        <v>1.62</v>
      </c>
      <c r="BU70" s="56">
        <f t="shared" si="158"/>
        <v>1.27</v>
      </c>
      <c r="BV70" s="58">
        <f t="shared" si="159"/>
        <v>1.4450000000000001</v>
      </c>
      <c r="BW70" s="59" t="str">
        <f t="shared" si="160"/>
        <v>n</v>
      </c>
      <c r="BX70" s="32">
        <f t="shared" si="161"/>
        <v>15</v>
      </c>
      <c r="BY70" s="34">
        <f t="shared" si="162"/>
        <v>7.5</v>
      </c>
      <c r="BZ70" s="34">
        <f t="shared" si="163"/>
        <v>7.5</v>
      </c>
      <c r="CA70" s="40">
        <f t="shared" ref="CA70:CA100" si="187">IF(BW70="v",((BT70*BY70+BU70*BZ70)-(BY70+BZ70)),IF(BW70="n",((0*BY70+1*BZ70)-(BY70+BZ70)),IF(BW70="d",-BX70)))</f>
        <v>-7.5</v>
      </c>
      <c r="CB70" s="41">
        <f t="shared" si="164"/>
        <v>-7.5</v>
      </c>
      <c r="CC70" s="16">
        <f t="shared" ref="CC70:CC100" si="188">CC69+CB70</f>
        <v>49.125</v>
      </c>
      <c r="CD70" s="111"/>
      <c r="CE70" s="31">
        <f t="shared" si="177"/>
        <v>549.125</v>
      </c>
      <c r="CF70" s="4" t="s">
        <v>172</v>
      </c>
      <c r="CG70" s="42">
        <f t="shared" si="165"/>
        <v>4.6500000000000004</v>
      </c>
      <c r="CH70" s="56">
        <f t="shared" si="166"/>
        <v>1.27</v>
      </c>
      <c r="CI70" s="67">
        <f t="shared" si="178"/>
        <v>1.016</v>
      </c>
      <c r="CJ70" s="58">
        <f t="shared" si="167"/>
        <v>1.7300000000000002</v>
      </c>
      <c r="CK70" s="59" t="str">
        <f t="shared" si="168"/>
        <v>n</v>
      </c>
      <c r="CL70" s="32">
        <f t="shared" si="169"/>
        <v>15</v>
      </c>
      <c r="CM70" s="34">
        <f t="shared" si="170"/>
        <v>3</v>
      </c>
      <c r="CN70" s="34">
        <f t="shared" si="171"/>
        <v>12</v>
      </c>
      <c r="CO70" s="40">
        <f t="shared" ref="CO70:CO100" si="189">IF(CK70="v",((0*CM70+CH70*CN70)-(CM70+CN70)),IF(CK70="n",((CG70*CM70+1*CN70)-(CM70+CN70)),IF(CK70="d",-CL70)))</f>
        <v>10.950000000000003</v>
      </c>
      <c r="CP70" s="41">
        <f t="shared" si="172"/>
        <v>10.950000000000003</v>
      </c>
      <c r="CQ70" s="16">
        <f t="shared" ref="CQ70:CQ100" si="190">CQ69+CP70</f>
        <v>5.4900000000000215</v>
      </c>
      <c r="CR70" s="111"/>
      <c r="CS70" s="31">
        <f t="shared" si="179"/>
        <v>505.49</v>
      </c>
    </row>
    <row r="71" spans="1:97" x14ac:dyDescent="0.25">
      <c r="A71" s="96">
        <v>12</v>
      </c>
      <c r="B71" s="13" t="s">
        <v>50</v>
      </c>
      <c r="C71" s="13" t="s">
        <v>112</v>
      </c>
      <c r="D71" s="24">
        <v>0.11</v>
      </c>
      <c r="E71" s="7">
        <v>0.08</v>
      </c>
      <c r="F71" s="25">
        <v>0.81</v>
      </c>
      <c r="G71" s="26">
        <v>2.4500000000000002</v>
      </c>
      <c r="H71" s="12">
        <v>3.9</v>
      </c>
      <c r="I71" s="27">
        <v>2.75</v>
      </c>
      <c r="J71" s="20">
        <v>0.39696493013787348</v>
      </c>
      <c r="K71" s="14">
        <v>0.24937540483020262</v>
      </c>
      <c r="L71" s="21">
        <v>0.3536596650319237</v>
      </c>
      <c r="M71" s="17">
        <v>3</v>
      </c>
      <c r="N71" s="28">
        <v>0.97256407883779017</v>
      </c>
      <c r="O71" s="22">
        <v>1</v>
      </c>
      <c r="P71" s="9">
        <v>9.0909090909090917</v>
      </c>
      <c r="Q71" s="10">
        <v>12.5</v>
      </c>
      <c r="R71" s="11">
        <v>1.2345679012345678</v>
      </c>
      <c r="S71" s="4" t="s">
        <v>172</v>
      </c>
      <c r="T71" s="49">
        <f t="shared" si="130"/>
        <v>2.4500000000000002</v>
      </c>
      <c r="U71" s="49">
        <f t="shared" si="131"/>
        <v>2.75</v>
      </c>
      <c r="V71" s="84">
        <f t="shared" si="132"/>
        <v>2.4500000000000002</v>
      </c>
      <c r="W71" s="58">
        <f t="shared" si="133"/>
        <v>2.4500000000000002</v>
      </c>
      <c r="X71" s="59" t="str">
        <f t="shared" si="134"/>
        <v>d</v>
      </c>
      <c r="Y71" s="32">
        <f t="shared" si="135"/>
        <v>15</v>
      </c>
      <c r="Z71" s="40">
        <f t="shared" si="136"/>
        <v>-15</v>
      </c>
      <c r="AA71" s="15">
        <f t="shared" si="137"/>
        <v>-15</v>
      </c>
      <c r="AB71" s="16">
        <f t="shared" si="180"/>
        <v>51.000000000000028</v>
      </c>
      <c r="AC71" s="111"/>
      <c r="AD71" s="31">
        <f t="shared" si="173"/>
        <v>551</v>
      </c>
      <c r="AE71" s="4" t="s">
        <v>172</v>
      </c>
      <c r="AF71" s="49">
        <f t="shared" si="138"/>
        <v>2.4500000000000002</v>
      </c>
      <c r="AG71" s="49">
        <f t="shared" si="139"/>
        <v>2.75</v>
      </c>
      <c r="AH71" s="84">
        <f t="shared" si="185"/>
        <v>2.75</v>
      </c>
      <c r="AI71" s="58">
        <f t="shared" si="181"/>
        <v>2.75</v>
      </c>
      <c r="AJ71" s="59" t="str">
        <f t="shared" si="140"/>
        <v>d</v>
      </c>
      <c r="AK71" s="32">
        <f t="shared" si="141"/>
        <v>15</v>
      </c>
      <c r="AL71" s="40">
        <f t="shared" si="142"/>
        <v>26.25</v>
      </c>
      <c r="AM71" s="15">
        <f t="shared" si="143"/>
        <v>26.25</v>
      </c>
      <c r="AN71" s="16">
        <f t="shared" si="186"/>
        <v>-270.75</v>
      </c>
      <c r="AO71" s="111"/>
      <c r="AP71" s="31">
        <f t="shared" si="174"/>
        <v>229.25</v>
      </c>
      <c r="AQ71" s="4" t="s">
        <v>172</v>
      </c>
      <c r="AR71" s="49">
        <f t="shared" si="69"/>
        <v>1.5</v>
      </c>
      <c r="AS71" s="49">
        <f t="shared" si="70"/>
        <v>1.61</v>
      </c>
      <c r="AT71" s="84">
        <f t="shared" si="144"/>
        <v>1.5</v>
      </c>
      <c r="AU71" s="58">
        <f t="shared" si="145"/>
        <v>1.5</v>
      </c>
      <c r="AV71" s="59" t="str">
        <f t="shared" si="182"/>
        <v>d</v>
      </c>
      <c r="AW71" s="32">
        <f t="shared" si="146"/>
        <v>15</v>
      </c>
      <c r="AX71" s="40">
        <f t="shared" si="147"/>
        <v>-15</v>
      </c>
      <c r="AY71" s="15">
        <f t="shared" si="148"/>
        <v>-15</v>
      </c>
      <c r="AZ71" s="16">
        <f t="shared" si="183"/>
        <v>11.099999999999991</v>
      </c>
      <c r="BA71" s="111"/>
      <c r="BB71" s="31">
        <f t="shared" si="175"/>
        <v>511.09999999999997</v>
      </c>
      <c r="BC71" s="4" t="s">
        <v>172</v>
      </c>
      <c r="BD71" s="49">
        <f t="shared" si="128"/>
        <v>1.82</v>
      </c>
      <c r="BE71" s="49">
        <f t="shared" si="129"/>
        <v>2.04</v>
      </c>
      <c r="BF71" s="84">
        <f t="shared" si="149"/>
        <v>1.82</v>
      </c>
      <c r="BG71" s="58">
        <f t="shared" si="150"/>
        <v>1.82</v>
      </c>
      <c r="BH71" s="59" t="str">
        <f t="shared" si="151"/>
        <v>d</v>
      </c>
      <c r="BI71" s="32">
        <f t="shared" si="152"/>
        <v>15</v>
      </c>
      <c r="BJ71" s="34">
        <f t="shared" si="153"/>
        <v>3.8461538461538463</v>
      </c>
      <c r="BK71" s="34">
        <f t="shared" si="154"/>
        <v>11.153846153846153</v>
      </c>
      <c r="BL71" s="40">
        <f t="shared" si="155"/>
        <v>-15</v>
      </c>
      <c r="BM71" s="41">
        <f t="shared" si="156"/>
        <v>-15</v>
      </c>
      <c r="BN71" s="16">
        <f t="shared" si="184"/>
        <v>17.250000000000021</v>
      </c>
      <c r="BO71" s="111"/>
      <c r="BP71" s="31">
        <f t="shared" si="176"/>
        <v>517.25</v>
      </c>
      <c r="BQ71" s="4" t="s">
        <v>172</v>
      </c>
      <c r="BR71" s="49">
        <f t="shared" si="126"/>
        <v>1.82</v>
      </c>
      <c r="BS71" s="49">
        <f t="shared" si="127"/>
        <v>2.04</v>
      </c>
      <c r="BT71" s="42">
        <f t="shared" si="157"/>
        <v>2.4500000000000002</v>
      </c>
      <c r="BU71" s="56">
        <f t="shared" si="158"/>
        <v>1.82</v>
      </c>
      <c r="BV71" s="58">
        <f t="shared" si="159"/>
        <v>2.1350000000000002</v>
      </c>
      <c r="BW71" s="59" t="str">
        <f t="shared" si="160"/>
        <v>d</v>
      </c>
      <c r="BX71" s="32">
        <f t="shared" si="161"/>
        <v>15</v>
      </c>
      <c r="BY71" s="34">
        <f t="shared" si="162"/>
        <v>7.5</v>
      </c>
      <c r="BZ71" s="34">
        <f t="shared" si="163"/>
        <v>7.5</v>
      </c>
      <c r="CA71" s="40">
        <f t="shared" si="187"/>
        <v>-15</v>
      </c>
      <c r="CB71" s="41">
        <f t="shared" si="164"/>
        <v>-15</v>
      </c>
      <c r="CC71" s="16">
        <f t="shared" si="188"/>
        <v>34.125</v>
      </c>
      <c r="CD71" s="111"/>
      <c r="CE71" s="31">
        <f t="shared" si="177"/>
        <v>534.125</v>
      </c>
      <c r="CF71" s="4" t="s">
        <v>172</v>
      </c>
      <c r="CG71" s="42">
        <f t="shared" si="165"/>
        <v>3.9</v>
      </c>
      <c r="CH71" s="56">
        <f t="shared" si="166"/>
        <v>1.82</v>
      </c>
      <c r="CI71" s="67">
        <f t="shared" si="178"/>
        <v>1.4560000000000002</v>
      </c>
      <c r="CJ71" s="58">
        <f t="shared" si="167"/>
        <v>1.58</v>
      </c>
      <c r="CK71" s="59" t="str">
        <f t="shared" si="168"/>
        <v>d</v>
      </c>
      <c r="CL71" s="32">
        <f t="shared" si="169"/>
        <v>15</v>
      </c>
      <c r="CM71" s="34">
        <f t="shared" si="170"/>
        <v>3</v>
      </c>
      <c r="CN71" s="34">
        <f t="shared" si="171"/>
        <v>12</v>
      </c>
      <c r="CO71" s="40">
        <f t="shared" si="189"/>
        <v>-15</v>
      </c>
      <c r="CP71" s="41">
        <f t="shared" si="172"/>
        <v>-15</v>
      </c>
      <c r="CQ71" s="16">
        <f t="shared" si="190"/>
        <v>-9.5099999999999785</v>
      </c>
      <c r="CR71" s="111"/>
      <c r="CS71" s="31">
        <f t="shared" si="179"/>
        <v>490.49</v>
      </c>
    </row>
    <row r="72" spans="1:97" x14ac:dyDescent="0.25">
      <c r="A72" s="96">
        <v>13</v>
      </c>
      <c r="B72" s="13" t="s">
        <v>32</v>
      </c>
      <c r="C72" s="13" t="s">
        <v>113</v>
      </c>
      <c r="D72" s="24">
        <v>0.66</v>
      </c>
      <c r="E72" s="7">
        <v>0.14000000000000001</v>
      </c>
      <c r="F72" s="25">
        <v>0.2</v>
      </c>
      <c r="G72" s="26">
        <v>1.78</v>
      </c>
      <c r="H72" s="12">
        <v>3.95</v>
      </c>
      <c r="I72" s="27">
        <v>4.7</v>
      </c>
      <c r="J72" s="20">
        <v>0.54664036275837691</v>
      </c>
      <c r="K72" s="14">
        <v>0.24633413815440783</v>
      </c>
      <c r="L72" s="21">
        <v>0.2070254990872151</v>
      </c>
      <c r="M72" s="17">
        <v>3</v>
      </c>
      <c r="N72" s="28">
        <v>0.97301984570991096</v>
      </c>
      <c r="O72" s="22">
        <v>1</v>
      </c>
      <c r="P72" s="9">
        <v>1.5151515151515151</v>
      </c>
      <c r="Q72" s="10">
        <v>7.1428571428571423</v>
      </c>
      <c r="R72" s="11">
        <v>5</v>
      </c>
      <c r="S72" s="4" t="s">
        <v>172</v>
      </c>
      <c r="T72" s="49">
        <f t="shared" si="130"/>
        <v>1.78</v>
      </c>
      <c r="U72" s="49">
        <f t="shared" si="131"/>
        <v>4.7</v>
      </c>
      <c r="V72" s="84">
        <f t="shared" si="132"/>
        <v>1.78</v>
      </c>
      <c r="W72" s="58">
        <f t="shared" si="133"/>
        <v>1.78</v>
      </c>
      <c r="X72" s="59" t="str">
        <f t="shared" si="134"/>
        <v>v</v>
      </c>
      <c r="Y72" s="32">
        <f t="shared" si="135"/>
        <v>15</v>
      </c>
      <c r="Z72" s="40">
        <f t="shared" si="136"/>
        <v>11.700000000000001</v>
      </c>
      <c r="AA72" s="15">
        <f t="shared" si="137"/>
        <v>11.700000000000001</v>
      </c>
      <c r="AB72" s="16">
        <f t="shared" si="180"/>
        <v>62.700000000000031</v>
      </c>
      <c r="AC72" s="111"/>
      <c r="AD72" s="31">
        <f t="shared" si="173"/>
        <v>562.70000000000005</v>
      </c>
      <c r="AE72" s="4" t="s">
        <v>172</v>
      </c>
      <c r="AF72" s="49">
        <f t="shared" si="138"/>
        <v>1.78</v>
      </c>
      <c r="AG72" s="49">
        <f t="shared" si="139"/>
        <v>4.7</v>
      </c>
      <c r="AH72" s="84">
        <f t="shared" si="185"/>
        <v>4.7</v>
      </c>
      <c r="AI72" s="58">
        <f t="shared" si="181"/>
        <v>4.7</v>
      </c>
      <c r="AJ72" s="59" t="str">
        <f t="shared" si="140"/>
        <v>v</v>
      </c>
      <c r="AK72" s="32">
        <f t="shared" si="141"/>
        <v>15</v>
      </c>
      <c r="AL72" s="40">
        <f t="shared" si="142"/>
        <v>-15</v>
      </c>
      <c r="AM72" s="15">
        <f t="shared" si="143"/>
        <v>-15</v>
      </c>
      <c r="AN72" s="16">
        <f t="shared" si="186"/>
        <v>-285.75</v>
      </c>
      <c r="AO72" s="111"/>
      <c r="AP72" s="31">
        <f t="shared" si="174"/>
        <v>214.25</v>
      </c>
      <c r="AQ72" s="4" t="s">
        <v>172</v>
      </c>
      <c r="AR72" s="49">
        <f t="shared" si="69"/>
        <v>1.23</v>
      </c>
      <c r="AS72" s="49">
        <f t="shared" si="70"/>
        <v>2.15</v>
      </c>
      <c r="AT72" s="84">
        <f t="shared" si="144"/>
        <v>1.23</v>
      </c>
      <c r="AU72" s="58">
        <f t="shared" si="145"/>
        <v>1.23</v>
      </c>
      <c r="AV72" s="59" t="str">
        <f t="shared" si="182"/>
        <v>v</v>
      </c>
      <c r="AW72" s="32">
        <f t="shared" si="146"/>
        <v>15</v>
      </c>
      <c r="AX72" s="40">
        <f t="shared" si="147"/>
        <v>3.4499999999999997</v>
      </c>
      <c r="AY72" s="15">
        <f t="shared" si="148"/>
        <v>3.4499999999999997</v>
      </c>
      <c r="AZ72" s="16">
        <f t="shared" si="183"/>
        <v>14.54999999999999</v>
      </c>
      <c r="BA72" s="111"/>
      <c r="BB72" s="31">
        <f t="shared" si="175"/>
        <v>514.54999999999995</v>
      </c>
      <c r="BC72" s="4" t="s">
        <v>172</v>
      </c>
      <c r="BD72" s="49">
        <f t="shared" si="128"/>
        <v>1.33</v>
      </c>
      <c r="BE72" s="49">
        <f t="shared" si="129"/>
        <v>3.51</v>
      </c>
      <c r="BF72" s="84">
        <f t="shared" si="149"/>
        <v>1.33</v>
      </c>
      <c r="BG72" s="58">
        <f t="shared" si="150"/>
        <v>1.33</v>
      </c>
      <c r="BH72" s="59" t="str">
        <f t="shared" si="151"/>
        <v>v</v>
      </c>
      <c r="BI72" s="32">
        <f t="shared" si="152"/>
        <v>15</v>
      </c>
      <c r="BJ72" s="34">
        <f t="shared" si="153"/>
        <v>3.7974683544303796</v>
      </c>
      <c r="BK72" s="34">
        <f t="shared" si="154"/>
        <v>11.202531645569621</v>
      </c>
      <c r="BL72" s="40">
        <f t="shared" si="155"/>
        <v>4.9500000000000011</v>
      </c>
      <c r="BM72" s="41">
        <f t="shared" si="156"/>
        <v>4.9500000000000011</v>
      </c>
      <c r="BN72" s="16">
        <f t="shared" si="184"/>
        <v>22.200000000000024</v>
      </c>
      <c r="BO72" s="111"/>
      <c r="BP72" s="31">
        <f t="shared" si="176"/>
        <v>522.20000000000005</v>
      </c>
      <c r="BQ72" s="4" t="s">
        <v>172</v>
      </c>
      <c r="BR72" s="49">
        <f t="shared" si="126"/>
        <v>1.33</v>
      </c>
      <c r="BS72" s="49">
        <f t="shared" si="127"/>
        <v>3.51</v>
      </c>
      <c r="BT72" s="42">
        <f t="shared" si="157"/>
        <v>1.78</v>
      </c>
      <c r="BU72" s="56">
        <f t="shared" si="158"/>
        <v>1.33</v>
      </c>
      <c r="BV72" s="58">
        <f t="shared" si="159"/>
        <v>1.5550000000000002</v>
      </c>
      <c r="BW72" s="59" t="str">
        <f t="shared" si="160"/>
        <v>v</v>
      </c>
      <c r="BX72" s="32">
        <f t="shared" si="161"/>
        <v>15</v>
      </c>
      <c r="BY72" s="34">
        <f t="shared" si="162"/>
        <v>7.5</v>
      </c>
      <c r="BZ72" s="34">
        <f t="shared" si="163"/>
        <v>7.5</v>
      </c>
      <c r="CA72" s="40">
        <f t="shared" si="187"/>
        <v>8.3250000000000028</v>
      </c>
      <c r="CB72" s="41">
        <f t="shared" si="164"/>
        <v>8.3250000000000028</v>
      </c>
      <c r="CC72" s="16">
        <f t="shared" si="188"/>
        <v>42.45</v>
      </c>
      <c r="CD72" s="111"/>
      <c r="CE72" s="31">
        <f t="shared" si="177"/>
        <v>542.45000000000005</v>
      </c>
      <c r="CF72" s="4" t="s">
        <v>172</v>
      </c>
      <c r="CG72" s="42">
        <f t="shared" si="165"/>
        <v>3.95</v>
      </c>
      <c r="CH72" s="56">
        <f t="shared" si="166"/>
        <v>1.33</v>
      </c>
      <c r="CI72" s="67">
        <f t="shared" si="178"/>
        <v>1.0640000000000001</v>
      </c>
      <c r="CJ72" s="58">
        <f t="shared" si="167"/>
        <v>1.59</v>
      </c>
      <c r="CK72" s="59" t="str">
        <f t="shared" si="168"/>
        <v>v</v>
      </c>
      <c r="CL72" s="32">
        <f t="shared" si="169"/>
        <v>15</v>
      </c>
      <c r="CM72" s="34">
        <f t="shared" si="170"/>
        <v>3</v>
      </c>
      <c r="CN72" s="34">
        <f t="shared" si="171"/>
        <v>12</v>
      </c>
      <c r="CO72" s="40">
        <f t="shared" si="189"/>
        <v>0.96000000000000085</v>
      </c>
      <c r="CP72" s="41">
        <f t="shared" si="172"/>
        <v>0.96000000000000085</v>
      </c>
      <c r="CQ72" s="16">
        <f t="shared" si="190"/>
        <v>-8.5499999999999776</v>
      </c>
      <c r="CR72" s="111"/>
      <c r="CS72" s="31">
        <f t="shared" si="179"/>
        <v>491.45000000000005</v>
      </c>
    </row>
    <row r="73" spans="1:97" x14ac:dyDescent="0.25">
      <c r="A73" s="96">
        <v>14</v>
      </c>
      <c r="B73" s="13" t="s">
        <v>33</v>
      </c>
      <c r="C73" s="13" t="s">
        <v>114</v>
      </c>
      <c r="D73" s="24">
        <v>0.28000000000000003</v>
      </c>
      <c r="E73" s="7">
        <v>0.35</v>
      </c>
      <c r="F73" s="25">
        <v>0.37</v>
      </c>
      <c r="G73" s="26">
        <v>1.7</v>
      </c>
      <c r="H73" s="12">
        <v>4.25</v>
      </c>
      <c r="I73" s="27">
        <v>4.9000000000000004</v>
      </c>
      <c r="J73" s="20">
        <v>0.57242990654205617</v>
      </c>
      <c r="K73" s="14">
        <v>0.22897196261682246</v>
      </c>
      <c r="L73" s="21">
        <v>0.19859813084112149</v>
      </c>
      <c r="M73" s="17">
        <v>3</v>
      </c>
      <c r="N73" s="28">
        <v>0.97313084112149539</v>
      </c>
      <c r="O73" s="22">
        <v>1</v>
      </c>
      <c r="P73" s="9">
        <v>3.5714285714285712</v>
      </c>
      <c r="Q73" s="10">
        <v>2.8571428571428572</v>
      </c>
      <c r="R73" s="11">
        <v>2.7027027027027026</v>
      </c>
      <c r="S73" s="4" t="s">
        <v>172</v>
      </c>
      <c r="T73" s="49">
        <f t="shared" si="130"/>
        <v>1.7</v>
      </c>
      <c r="U73" s="49">
        <f t="shared" si="131"/>
        <v>4.9000000000000004</v>
      </c>
      <c r="V73" s="84">
        <f t="shared" si="132"/>
        <v>1.7</v>
      </c>
      <c r="W73" s="58">
        <f t="shared" si="133"/>
        <v>1.7</v>
      </c>
      <c r="X73" s="59" t="str">
        <f t="shared" si="134"/>
        <v>v</v>
      </c>
      <c r="Y73" s="32">
        <f t="shared" si="135"/>
        <v>15</v>
      </c>
      <c r="Z73" s="40">
        <f t="shared" si="136"/>
        <v>10.5</v>
      </c>
      <c r="AA73" s="15">
        <f t="shared" si="137"/>
        <v>10.5</v>
      </c>
      <c r="AB73" s="16">
        <f t="shared" si="180"/>
        <v>73.200000000000031</v>
      </c>
      <c r="AC73" s="111"/>
      <c r="AD73" s="31">
        <f t="shared" si="173"/>
        <v>573.20000000000005</v>
      </c>
      <c r="AE73" s="4" t="s">
        <v>172</v>
      </c>
      <c r="AF73" s="49">
        <f t="shared" si="138"/>
        <v>1.7</v>
      </c>
      <c r="AG73" s="49">
        <f t="shared" si="139"/>
        <v>4.9000000000000004</v>
      </c>
      <c r="AH73" s="84">
        <f t="shared" si="185"/>
        <v>4.9000000000000004</v>
      </c>
      <c r="AI73" s="58">
        <f t="shared" si="181"/>
        <v>4.9000000000000004</v>
      </c>
      <c r="AJ73" s="59" t="str">
        <f t="shared" si="140"/>
        <v>v</v>
      </c>
      <c r="AK73" s="32">
        <f t="shared" si="141"/>
        <v>15</v>
      </c>
      <c r="AL73" s="40">
        <f t="shared" si="142"/>
        <v>-15</v>
      </c>
      <c r="AM73" s="15">
        <f t="shared" si="143"/>
        <v>-15</v>
      </c>
      <c r="AN73" s="16">
        <f t="shared" si="186"/>
        <v>-300.75</v>
      </c>
      <c r="AO73" s="111"/>
      <c r="AP73" s="31">
        <f t="shared" si="174"/>
        <v>199.25</v>
      </c>
      <c r="AQ73" s="4" t="s">
        <v>172</v>
      </c>
      <c r="AR73" s="49">
        <f t="shared" si="69"/>
        <v>1.21</v>
      </c>
      <c r="AS73" s="49">
        <f t="shared" si="70"/>
        <v>2.2799999999999998</v>
      </c>
      <c r="AT73" s="84">
        <f t="shared" si="144"/>
        <v>1.21</v>
      </c>
      <c r="AU73" s="58">
        <f t="shared" si="145"/>
        <v>1.21</v>
      </c>
      <c r="AV73" s="59" t="str">
        <f t="shared" si="182"/>
        <v>v</v>
      </c>
      <c r="AW73" s="32">
        <f t="shared" si="146"/>
        <v>15</v>
      </c>
      <c r="AX73" s="40">
        <f t="shared" si="147"/>
        <v>3.1499999999999995</v>
      </c>
      <c r="AY73" s="15">
        <f t="shared" si="148"/>
        <v>3.1499999999999995</v>
      </c>
      <c r="AZ73" s="16">
        <f t="shared" si="183"/>
        <v>17.699999999999989</v>
      </c>
      <c r="BA73" s="111"/>
      <c r="BB73" s="31">
        <f t="shared" si="175"/>
        <v>517.70000000000005</v>
      </c>
      <c r="BC73" s="4" t="s">
        <v>172</v>
      </c>
      <c r="BD73" s="49">
        <f t="shared" si="128"/>
        <v>1.3</v>
      </c>
      <c r="BE73" s="49">
        <f t="shared" si="129"/>
        <v>3.75</v>
      </c>
      <c r="BF73" s="84">
        <f t="shared" si="149"/>
        <v>1.3</v>
      </c>
      <c r="BG73" s="58">
        <f t="shared" si="150"/>
        <v>1.3</v>
      </c>
      <c r="BH73" s="59" t="str">
        <f t="shared" si="151"/>
        <v>v</v>
      </c>
      <c r="BI73" s="32">
        <f t="shared" si="152"/>
        <v>15</v>
      </c>
      <c r="BJ73" s="34">
        <f t="shared" si="153"/>
        <v>3.5294117647058822</v>
      </c>
      <c r="BK73" s="34">
        <f t="shared" si="154"/>
        <v>11.470588235294118</v>
      </c>
      <c r="BL73" s="40">
        <f t="shared" si="155"/>
        <v>4.5000000000000009</v>
      </c>
      <c r="BM73" s="41">
        <f t="shared" si="156"/>
        <v>4.5000000000000009</v>
      </c>
      <c r="BN73" s="16">
        <f t="shared" si="184"/>
        <v>26.700000000000024</v>
      </c>
      <c r="BO73" s="111"/>
      <c r="BP73" s="31">
        <f t="shared" si="176"/>
        <v>526.70000000000005</v>
      </c>
      <c r="BQ73" s="4" t="s">
        <v>172</v>
      </c>
      <c r="BR73" s="49">
        <f t="shared" si="126"/>
        <v>1.3</v>
      </c>
      <c r="BS73" s="49">
        <f t="shared" si="127"/>
        <v>3.75</v>
      </c>
      <c r="BT73" s="42">
        <f t="shared" si="157"/>
        <v>1.7</v>
      </c>
      <c r="BU73" s="56">
        <f t="shared" si="158"/>
        <v>1.3</v>
      </c>
      <c r="BV73" s="58">
        <f t="shared" si="159"/>
        <v>1.5</v>
      </c>
      <c r="BW73" s="59" t="str">
        <f t="shared" si="160"/>
        <v>v</v>
      </c>
      <c r="BX73" s="32">
        <f t="shared" si="161"/>
        <v>15</v>
      </c>
      <c r="BY73" s="34">
        <f t="shared" si="162"/>
        <v>7.5</v>
      </c>
      <c r="BZ73" s="34">
        <f t="shared" si="163"/>
        <v>7.5</v>
      </c>
      <c r="CA73" s="40">
        <f t="shared" si="187"/>
        <v>7.5</v>
      </c>
      <c r="CB73" s="41">
        <f t="shared" si="164"/>
        <v>7.5</v>
      </c>
      <c r="CC73" s="16">
        <f t="shared" si="188"/>
        <v>49.95</v>
      </c>
      <c r="CD73" s="111"/>
      <c r="CE73" s="31">
        <f t="shared" si="177"/>
        <v>549.95000000000005</v>
      </c>
      <c r="CF73" s="4" t="s">
        <v>172</v>
      </c>
      <c r="CG73" s="42">
        <f t="shared" si="165"/>
        <v>4.25</v>
      </c>
      <c r="CH73" s="56">
        <f t="shared" si="166"/>
        <v>1.3</v>
      </c>
      <c r="CI73" s="67">
        <f t="shared" si="178"/>
        <v>1.04</v>
      </c>
      <c r="CJ73" s="58">
        <f t="shared" si="167"/>
        <v>1.6500000000000001</v>
      </c>
      <c r="CK73" s="59" t="str">
        <f t="shared" si="168"/>
        <v>v</v>
      </c>
      <c r="CL73" s="32">
        <f t="shared" si="169"/>
        <v>15</v>
      </c>
      <c r="CM73" s="34">
        <f t="shared" si="170"/>
        <v>3</v>
      </c>
      <c r="CN73" s="34">
        <f t="shared" si="171"/>
        <v>12</v>
      </c>
      <c r="CO73" s="40">
        <f t="shared" si="189"/>
        <v>0.60000000000000142</v>
      </c>
      <c r="CP73" s="41">
        <f t="shared" si="172"/>
        <v>0.60000000000000142</v>
      </c>
      <c r="CQ73" s="16">
        <f t="shared" si="190"/>
        <v>-7.9499999999999762</v>
      </c>
      <c r="CR73" s="111"/>
      <c r="CS73" s="31">
        <f t="shared" si="179"/>
        <v>492.05</v>
      </c>
    </row>
    <row r="74" spans="1:97" x14ac:dyDescent="0.25">
      <c r="A74" s="96">
        <v>15</v>
      </c>
      <c r="B74" s="13" t="s">
        <v>33</v>
      </c>
      <c r="C74" s="13" t="s">
        <v>115</v>
      </c>
      <c r="D74" s="24">
        <v>0.46</v>
      </c>
      <c r="E74" s="7">
        <v>0.1</v>
      </c>
      <c r="F74" s="25">
        <v>0.43</v>
      </c>
      <c r="G74" s="26">
        <v>1.1599999999999999</v>
      </c>
      <c r="H74" s="12">
        <v>9.1</v>
      </c>
      <c r="I74" s="27">
        <v>18</v>
      </c>
      <c r="J74" s="20">
        <v>0.83898461349341313</v>
      </c>
      <c r="K74" s="14">
        <v>0.10694748919256694</v>
      </c>
      <c r="L74" s="21">
        <v>5.4067897314019953E-2</v>
      </c>
      <c r="M74" s="17">
        <v>3</v>
      </c>
      <c r="N74" s="28">
        <v>0.97322215165235915</v>
      </c>
      <c r="O74" s="22">
        <v>1</v>
      </c>
      <c r="P74" s="9">
        <v>2.1739130434782608</v>
      </c>
      <c r="Q74" s="10">
        <v>10</v>
      </c>
      <c r="R74" s="11">
        <v>2.3255813953488373</v>
      </c>
      <c r="S74" s="4" t="s">
        <v>172</v>
      </c>
      <c r="T74" s="49">
        <f t="shared" si="130"/>
        <v>1.1599999999999999</v>
      </c>
      <c r="U74" s="49">
        <f t="shared" si="131"/>
        <v>18</v>
      </c>
      <c r="V74" s="84">
        <f t="shared" si="132"/>
        <v>1.1599999999999999</v>
      </c>
      <c r="W74" s="58">
        <f t="shared" si="133"/>
        <v>1.1599999999999999</v>
      </c>
      <c r="X74" s="59" t="str">
        <f t="shared" si="134"/>
        <v>v</v>
      </c>
      <c r="Y74" s="32">
        <f t="shared" si="135"/>
        <v>15</v>
      </c>
      <c r="Z74" s="40">
        <f t="shared" si="136"/>
        <v>2.3999999999999986</v>
      </c>
      <c r="AA74" s="15">
        <f t="shared" si="137"/>
        <v>2.3999999999999986</v>
      </c>
      <c r="AB74" s="16">
        <f t="shared" si="180"/>
        <v>75.600000000000023</v>
      </c>
      <c r="AC74" s="111"/>
      <c r="AD74" s="31">
        <f t="shared" si="173"/>
        <v>575.6</v>
      </c>
      <c r="AE74" s="4" t="s">
        <v>172</v>
      </c>
      <c r="AF74" s="49">
        <f t="shared" si="138"/>
        <v>1.1599999999999999</v>
      </c>
      <c r="AG74" s="49">
        <f t="shared" si="139"/>
        <v>18</v>
      </c>
      <c r="AH74" s="84">
        <f t="shared" si="185"/>
        <v>18</v>
      </c>
      <c r="AI74" s="58">
        <f t="shared" si="181"/>
        <v>18</v>
      </c>
      <c r="AJ74" s="59" t="str">
        <f t="shared" si="140"/>
        <v>v</v>
      </c>
      <c r="AK74" s="32">
        <f t="shared" si="141"/>
        <v>15</v>
      </c>
      <c r="AL74" s="40">
        <f t="shared" si="142"/>
        <v>-15</v>
      </c>
      <c r="AM74" s="15">
        <f t="shared" si="143"/>
        <v>-15</v>
      </c>
      <c r="AN74" s="16">
        <f t="shared" si="186"/>
        <v>-315.75</v>
      </c>
      <c r="AO74" s="111"/>
      <c r="AP74" s="31">
        <f t="shared" si="174"/>
        <v>184.25</v>
      </c>
      <c r="AQ74" s="4" t="s">
        <v>172</v>
      </c>
      <c r="AR74" s="49">
        <f t="shared" si="69"/>
        <v>1.03</v>
      </c>
      <c r="AS74" s="49">
        <f t="shared" si="70"/>
        <v>6.04</v>
      </c>
      <c r="AT74" s="84">
        <f t="shared" si="144"/>
        <v>1.03</v>
      </c>
      <c r="AU74" s="58">
        <f t="shared" si="145"/>
        <v>1.03</v>
      </c>
      <c r="AV74" s="59" t="str">
        <f t="shared" si="182"/>
        <v>v</v>
      </c>
      <c r="AW74" s="32">
        <f t="shared" si="146"/>
        <v>15</v>
      </c>
      <c r="AX74" s="40">
        <f t="shared" si="147"/>
        <v>0.4500000000000004</v>
      </c>
      <c r="AY74" s="15">
        <f t="shared" si="148"/>
        <v>0.4500000000000004</v>
      </c>
      <c r="AZ74" s="16">
        <f t="shared" si="183"/>
        <v>18.149999999999988</v>
      </c>
      <c r="BA74" s="111"/>
      <c r="BB74" s="31">
        <f t="shared" si="175"/>
        <v>518.15</v>
      </c>
      <c r="BC74" s="4" t="s">
        <v>172</v>
      </c>
      <c r="BD74" s="49">
        <f t="shared" si="128"/>
        <v>1.03</v>
      </c>
      <c r="BE74" s="49">
        <f t="shared" si="129"/>
        <v>16.02</v>
      </c>
      <c r="BF74" s="84">
        <f t="shared" si="149"/>
        <v>1.03</v>
      </c>
      <c r="BG74" s="58">
        <f t="shared" si="150"/>
        <v>1.03</v>
      </c>
      <c r="BH74" s="59" t="str">
        <f t="shared" si="151"/>
        <v>v</v>
      </c>
      <c r="BI74" s="32">
        <f t="shared" si="152"/>
        <v>15</v>
      </c>
      <c r="BJ74" s="34">
        <f t="shared" si="153"/>
        <v>1.6483516483516485</v>
      </c>
      <c r="BK74" s="34">
        <f t="shared" si="154"/>
        <v>13.351648351648352</v>
      </c>
      <c r="BL74" s="40">
        <f t="shared" si="155"/>
        <v>0.4500000000000004</v>
      </c>
      <c r="BM74" s="41">
        <f t="shared" si="156"/>
        <v>0.4500000000000004</v>
      </c>
      <c r="BN74" s="16">
        <f t="shared" si="184"/>
        <v>27.150000000000023</v>
      </c>
      <c r="BO74" s="111"/>
      <c r="BP74" s="31">
        <f t="shared" si="176"/>
        <v>527.15</v>
      </c>
      <c r="BQ74" s="4" t="s">
        <v>172</v>
      </c>
      <c r="BR74" s="49">
        <f t="shared" si="126"/>
        <v>1.03</v>
      </c>
      <c r="BS74" s="49">
        <f t="shared" si="127"/>
        <v>16.02</v>
      </c>
      <c r="BT74" s="42">
        <f t="shared" si="157"/>
        <v>1.1599999999999999</v>
      </c>
      <c r="BU74" s="56">
        <f t="shared" si="158"/>
        <v>1.03</v>
      </c>
      <c r="BV74" s="58">
        <f t="shared" si="159"/>
        <v>1.095</v>
      </c>
      <c r="BW74" s="59" t="str">
        <f t="shared" si="160"/>
        <v>v</v>
      </c>
      <c r="BX74" s="32">
        <f t="shared" si="161"/>
        <v>15</v>
      </c>
      <c r="BY74" s="34">
        <f t="shared" si="162"/>
        <v>7.5</v>
      </c>
      <c r="BZ74" s="34">
        <f t="shared" si="163"/>
        <v>7.5</v>
      </c>
      <c r="CA74" s="40">
        <f t="shared" si="187"/>
        <v>1.4250000000000007</v>
      </c>
      <c r="CB74" s="41">
        <f t="shared" si="164"/>
        <v>1.4250000000000007</v>
      </c>
      <c r="CC74" s="16">
        <f t="shared" si="188"/>
        <v>51.375</v>
      </c>
      <c r="CD74" s="111"/>
      <c r="CE74" s="31">
        <f t="shared" si="177"/>
        <v>551.375</v>
      </c>
      <c r="CF74" s="4" t="s">
        <v>172</v>
      </c>
      <c r="CG74" s="42">
        <f t="shared" si="165"/>
        <v>9.1</v>
      </c>
      <c r="CH74" s="56">
        <f t="shared" si="166"/>
        <v>1.03</v>
      </c>
      <c r="CI74" s="67" t="str">
        <f t="shared" si="178"/>
        <v/>
      </c>
      <c r="CJ74" s="58">
        <f t="shared" si="167"/>
        <v>2.62</v>
      </c>
      <c r="CK74" s="59" t="str">
        <f t="shared" si="168"/>
        <v>v</v>
      </c>
      <c r="CL74" s="32">
        <f t="shared" si="169"/>
        <v>15</v>
      </c>
      <c r="CM74" s="34">
        <f t="shared" si="170"/>
        <v>3</v>
      </c>
      <c r="CN74" s="34">
        <f t="shared" si="171"/>
        <v>12</v>
      </c>
      <c r="CO74" s="40">
        <f t="shared" si="189"/>
        <v>-2.6400000000000006</v>
      </c>
      <c r="CP74" s="41">
        <f t="shared" si="172"/>
        <v>-2.6400000000000006</v>
      </c>
      <c r="CQ74" s="16">
        <f t="shared" si="190"/>
        <v>-10.589999999999977</v>
      </c>
      <c r="CR74" s="111"/>
      <c r="CS74" s="31">
        <f t="shared" si="179"/>
        <v>489.41</v>
      </c>
    </row>
    <row r="75" spans="1:97" x14ac:dyDescent="0.25">
      <c r="A75" s="96">
        <v>16</v>
      </c>
      <c r="B75" s="13" t="s">
        <v>34</v>
      </c>
      <c r="C75" s="13" t="s">
        <v>116</v>
      </c>
      <c r="D75" s="24">
        <v>0.48</v>
      </c>
      <c r="E75" s="7">
        <v>0.25</v>
      </c>
      <c r="F75" s="25">
        <v>0.27</v>
      </c>
      <c r="G75" s="26">
        <v>1.61</v>
      </c>
      <c r="H75" s="12">
        <v>4.4000000000000004</v>
      </c>
      <c r="I75" s="27">
        <v>5.6</v>
      </c>
      <c r="J75" s="20">
        <v>0.60481099656357395</v>
      </c>
      <c r="K75" s="14">
        <v>0.22130584192439864</v>
      </c>
      <c r="L75" s="21">
        <v>0.17388316151202754</v>
      </c>
      <c r="M75" s="17">
        <v>3</v>
      </c>
      <c r="N75" s="28">
        <v>0.97374570446735409</v>
      </c>
      <c r="O75" s="22">
        <v>1</v>
      </c>
      <c r="P75" s="9">
        <v>2.0833333333333335</v>
      </c>
      <c r="Q75" s="10">
        <v>4</v>
      </c>
      <c r="R75" s="11">
        <v>3.7037037037037033</v>
      </c>
      <c r="S75" s="4" t="s">
        <v>172</v>
      </c>
      <c r="T75" s="49">
        <f t="shared" si="130"/>
        <v>1.61</v>
      </c>
      <c r="U75" s="49">
        <f t="shared" si="131"/>
        <v>5.6</v>
      </c>
      <c r="V75" s="84">
        <f t="shared" si="132"/>
        <v>1.61</v>
      </c>
      <c r="W75" s="58">
        <f t="shared" si="133"/>
        <v>1.61</v>
      </c>
      <c r="X75" s="59" t="str">
        <f t="shared" si="134"/>
        <v>v</v>
      </c>
      <c r="Y75" s="32">
        <f t="shared" si="135"/>
        <v>15</v>
      </c>
      <c r="Z75" s="40">
        <f t="shared" si="136"/>
        <v>9.1500000000000021</v>
      </c>
      <c r="AA75" s="15">
        <f t="shared" si="137"/>
        <v>9.1500000000000021</v>
      </c>
      <c r="AB75" s="16">
        <f t="shared" si="180"/>
        <v>84.750000000000028</v>
      </c>
      <c r="AC75" s="111"/>
      <c r="AD75" s="31">
        <f t="shared" si="173"/>
        <v>584.75</v>
      </c>
      <c r="AE75" s="4" t="s">
        <v>172</v>
      </c>
      <c r="AF75" s="49">
        <f t="shared" si="138"/>
        <v>1.61</v>
      </c>
      <c r="AG75" s="49">
        <f t="shared" si="139"/>
        <v>5.6</v>
      </c>
      <c r="AH75" s="84">
        <f t="shared" si="185"/>
        <v>5.6</v>
      </c>
      <c r="AI75" s="58">
        <f t="shared" si="181"/>
        <v>5.6</v>
      </c>
      <c r="AJ75" s="59" t="str">
        <f t="shared" si="140"/>
        <v>v</v>
      </c>
      <c r="AK75" s="32">
        <f t="shared" si="141"/>
        <v>15</v>
      </c>
      <c r="AL75" s="40">
        <f t="shared" si="142"/>
        <v>-15</v>
      </c>
      <c r="AM75" s="15">
        <f t="shared" si="143"/>
        <v>-15</v>
      </c>
      <c r="AN75" s="16">
        <f t="shared" si="186"/>
        <v>-330.75</v>
      </c>
      <c r="AO75" s="111"/>
      <c r="AP75" s="31">
        <f t="shared" si="174"/>
        <v>169.25</v>
      </c>
      <c r="AQ75" s="4" t="s">
        <v>172</v>
      </c>
      <c r="AR75" s="49">
        <f t="shared" si="69"/>
        <v>1.18</v>
      </c>
      <c r="AS75" s="49">
        <f t="shared" si="70"/>
        <v>2.46</v>
      </c>
      <c r="AT75" s="84">
        <f t="shared" si="144"/>
        <v>1.18</v>
      </c>
      <c r="AU75" s="58">
        <f t="shared" si="145"/>
        <v>1.18</v>
      </c>
      <c r="AV75" s="59" t="str">
        <f t="shared" si="182"/>
        <v>v</v>
      </c>
      <c r="AW75" s="32">
        <f t="shared" si="146"/>
        <v>15</v>
      </c>
      <c r="AX75" s="40">
        <f t="shared" si="147"/>
        <v>2.6999999999999993</v>
      </c>
      <c r="AY75" s="15">
        <f t="shared" si="148"/>
        <v>2.6999999999999993</v>
      </c>
      <c r="AZ75" s="16">
        <f t="shared" si="183"/>
        <v>20.849999999999987</v>
      </c>
      <c r="BA75" s="111"/>
      <c r="BB75" s="31">
        <f t="shared" si="175"/>
        <v>520.85</v>
      </c>
      <c r="BC75" s="4" t="s">
        <v>172</v>
      </c>
      <c r="BD75" s="49">
        <f t="shared" si="128"/>
        <v>1.24</v>
      </c>
      <c r="BE75" s="49">
        <f t="shared" si="129"/>
        <v>4.33</v>
      </c>
      <c r="BF75" s="84">
        <f t="shared" si="149"/>
        <v>1.24</v>
      </c>
      <c r="BG75" s="58">
        <f t="shared" si="150"/>
        <v>1.24</v>
      </c>
      <c r="BH75" s="59" t="str">
        <f t="shared" si="151"/>
        <v>v</v>
      </c>
      <c r="BI75" s="32">
        <f t="shared" si="152"/>
        <v>15</v>
      </c>
      <c r="BJ75" s="34">
        <f t="shared" si="153"/>
        <v>3.4090909090909087</v>
      </c>
      <c r="BK75" s="34">
        <f t="shared" si="154"/>
        <v>11.590909090909092</v>
      </c>
      <c r="BL75" s="40">
        <f t="shared" si="155"/>
        <v>3.5999999999999996</v>
      </c>
      <c r="BM75" s="41">
        <f t="shared" si="156"/>
        <v>3.5999999999999996</v>
      </c>
      <c r="BN75" s="16">
        <f t="shared" si="184"/>
        <v>30.750000000000021</v>
      </c>
      <c r="BO75" s="111"/>
      <c r="BP75" s="31">
        <f t="shared" si="176"/>
        <v>530.75</v>
      </c>
      <c r="BQ75" s="4" t="s">
        <v>172</v>
      </c>
      <c r="BR75" s="49">
        <f t="shared" si="126"/>
        <v>1.24</v>
      </c>
      <c r="BS75" s="49">
        <f t="shared" si="127"/>
        <v>4.33</v>
      </c>
      <c r="BT75" s="42">
        <f t="shared" si="157"/>
        <v>1.61</v>
      </c>
      <c r="BU75" s="56">
        <f t="shared" si="158"/>
        <v>1.24</v>
      </c>
      <c r="BV75" s="58">
        <f t="shared" si="159"/>
        <v>1.425</v>
      </c>
      <c r="BW75" s="59" t="str">
        <f t="shared" si="160"/>
        <v>v</v>
      </c>
      <c r="BX75" s="32">
        <f t="shared" si="161"/>
        <v>15</v>
      </c>
      <c r="BY75" s="34">
        <f t="shared" si="162"/>
        <v>7.5</v>
      </c>
      <c r="BZ75" s="34">
        <f t="shared" si="163"/>
        <v>7.5</v>
      </c>
      <c r="CA75" s="40">
        <f t="shared" si="187"/>
        <v>6.375</v>
      </c>
      <c r="CB75" s="41">
        <f t="shared" si="164"/>
        <v>6.375</v>
      </c>
      <c r="CC75" s="16">
        <f t="shared" si="188"/>
        <v>57.75</v>
      </c>
      <c r="CD75" s="111"/>
      <c r="CE75" s="31">
        <f t="shared" si="177"/>
        <v>557.75</v>
      </c>
      <c r="CF75" s="4" t="s">
        <v>172</v>
      </c>
      <c r="CG75" s="42">
        <f t="shared" si="165"/>
        <v>4.4000000000000004</v>
      </c>
      <c r="CH75" s="56">
        <f t="shared" si="166"/>
        <v>1.24</v>
      </c>
      <c r="CI75" s="67" t="str">
        <f t="shared" si="178"/>
        <v/>
      </c>
      <c r="CJ75" s="58">
        <f t="shared" si="167"/>
        <v>1.6800000000000002</v>
      </c>
      <c r="CK75" s="59" t="str">
        <f t="shared" si="168"/>
        <v>v</v>
      </c>
      <c r="CL75" s="32">
        <f t="shared" si="169"/>
        <v>15</v>
      </c>
      <c r="CM75" s="34">
        <f t="shared" si="170"/>
        <v>3</v>
      </c>
      <c r="CN75" s="34">
        <f t="shared" si="171"/>
        <v>12</v>
      </c>
      <c r="CO75" s="40">
        <f t="shared" si="189"/>
        <v>-0.12000000000000099</v>
      </c>
      <c r="CP75" s="41">
        <f t="shared" si="172"/>
        <v>-0.12000000000000099</v>
      </c>
      <c r="CQ75" s="16">
        <f t="shared" si="190"/>
        <v>-10.709999999999978</v>
      </c>
      <c r="CR75" s="111"/>
      <c r="CS75" s="31">
        <f t="shared" si="179"/>
        <v>489.29</v>
      </c>
    </row>
    <row r="76" spans="1:97" x14ac:dyDescent="0.25">
      <c r="A76" s="96">
        <v>17</v>
      </c>
      <c r="B76" s="13" t="s">
        <v>131</v>
      </c>
      <c r="C76" s="13" t="s">
        <v>117</v>
      </c>
      <c r="D76" s="24">
        <v>0.06</v>
      </c>
      <c r="E76" s="7">
        <v>0.25</v>
      </c>
      <c r="F76" s="25">
        <v>0.69</v>
      </c>
      <c r="G76" s="26">
        <v>12</v>
      </c>
      <c r="H76" s="12">
        <v>6.2</v>
      </c>
      <c r="I76" s="27">
        <v>1.28</v>
      </c>
      <c r="J76" s="20">
        <v>8.1231575499508671E-2</v>
      </c>
      <c r="K76" s="14">
        <v>0.15722240419259742</v>
      </c>
      <c r="L76" s="21">
        <v>0.76154602030789387</v>
      </c>
      <c r="M76" s="17">
        <v>3</v>
      </c>
      <c r="N76" s="28">
        <v>0.97477890599410411</v>
      </c>
      <c r="O76" s="22">
        <v>2</v>
      </c>
      <c r="P76" s="9">
        <v>16.666666666666668</v>
      </c>
      <c r="Q76" s="10">
        <v>4</v>
      </c>
      <c r="R76" s="11">
        <v>1.4492753623188408</v>
      </c>
      <c r="S76" s="4" t="s">
        <v>172</v>
      </c>
      <c r="T76" s="49">
        <f t="shared" si="130"/>
        <v>12</v>
      </c>
      <c r="U76" s="49">
        <f t="shared" si="131"/>
        <v>1.28</v>
      </c>
      <c r="V76" s="84">
        <f t="shared" si="132"/>
        <v>1.28</v>
      </c>
      <c r="W76" s="58">
        <f t="shared" si="133"/>
        <v>1.28</v>
      </c>
      <c r="X76" s="59" t="str">
        <f t="shared" si="134"/>
        <v>v</v>
      </c>
      <c r="Y76" s="32">
        <f t="shared" si="135"/>
        <v>15</v>
      </c>
      <c r="Z76" s="40">
        <f t="shared" si="136"/>
        <v>4.2</v>
      </c>
      <c r="AA76" s="15">
        <f t="shared" si="137"/>
        <v>4.2</v>
      </c>
      <c r="AB76" s="16">
        <f t="shared" si="180"/>
        <v>88.950000000000031</v>
      </c>
      <c r="AC76" s="111"/>
      <c r="AD76" s="31">
        <f t="shared" si="173"/>
        <v>588.95000000000005</v>
      </c>
      <c r="AE76" s="4" t="s">
        <v>172</v>
      </c>
      <c r="AF76" s="49">
        <f t="shared" si="138"/>
        <v>12</v>
      </c>
      <c r="AG76" s="49">
        <f t="shared" si="139"/>
        <v>1.28</v>
      </c>
      <c r="AH76" s="84">
        <f t="shared" si="185"/>
        <v>12</v>
      </c>
      <c r="AI76" s="58">
        <f t="shared" si="181"/>
        <v>12</v>
      </c>
      <c r="AJ76" s="59" t="str">
        <f t="shared" si="140"/>
        <v>v</v>
      </c>
      <c r="AK76" s="32">
        <f t="shared" si="141"/>
        <v>15</v>
      </c>
      <c r="AL76" s="40">
        <f t="shared" si="142"/>
        <v>-15</v>
      </c>
      <c r="AM76" s="15">
        <f t="shared" si="143"/>
        <v>-15</v>
      </c>
      <c r="AN76" s="16">
        <f t="shared" si="186"/>
        <v>-345.75</v>
      </c>
      <c r="AO76" s="111"/>
      <c r="AP76" s="31">
        <f t="shared" si="174"/>
        <v>154.25</v>
      </c>
      <c r="AQ76" s="4" t="s">
        <v>172</v>
      </c>
      <c r="AR76" s="49">
        <f t="shared" ref="AR76:AR118" si="191">IF(ROUND(((G76*H76)/(G76+H76)),2)&lt;1,1,ROUND(((G76*H76)/(G76+H76)),2))</f>
        <v>4.09</v>
      </c>
      <c r="AS76" s="49">
        <f t="shared" ref="AS76:AS118" si="192">IF((ROUND(((H76*I76)/(H76+I76)),2))&lt;1,1,ROUND(((H76*I76)/(H76+I76)),2))</f>
        <v>1.06</v>
      </c>
      <c r="AT76" s="84">
        <f t="shared" si="144"/>
        <v>1.06</v>
      </c>
      <c r="AU76" s="58">
        <f t="shared" si="145"/>
        <v>1.06</v>
      </c>
      <c r="AV76" s="59" t="str">
        <f t="shared" si="182"/>
        <v>v</v>
      </c>
      <c r="AW76" s="32">
        <f t="shared" si="146"/>
        <v>15</v>
      </c>
      <c r="AX76" s="40">
        <f t="shared" si="147"/>
        <v>0.9000000000000008</v>
      </c>
      <c r="AY76" s="15">
        <f t="shared" si="148"/>
        <v>0.9000000000000008</v>
      </c>
      <c r="AZ76" s="16">
        <f t="shared" si="183"/>
        <v>21.749999999999989</v>
      </c>
      <c r="BA76" s="111"/>
      <c r="BB76" s="31">
        <f t="shared" si="175"/>
        <v>521.75</v>
      </c>
      <c r="BC76" s="4" t="s">
        <v>172</v>
      </c>
      <c r="BD76" s="49">
        <f t="shared" si="128"/>
        <v>10.06</v>
      </c>
      <c r="BE76" s="49">
        <f t="shared" si="129"/>
        <v>1.07</v>
      </c>
      <c r="BF76" s="84">
        <f t="shared" si="149"/>
        <v>1.07</v>
      </c>
      <c r="BG76" s="58">
        <f t="shared" si="150"/>
        <v>1.07</v>
      </c>
      <c r="BH76" s="59" t="str">
        <f t="shared" si="151"/>
        <v>v</v>
      </c>
      <c r="BI76" s="32">
        <f t="shared" si="152"/>
        <v>15</v>
      </c>
      <c r="BJ76" s="34">
        <f t="shared" si="153"/>
        <v>2.4193548387096775</v>
      </c>
      <c r="BK76" s="34">
        <f t="shared" si="154"/>
        <v>12.580645161290322</v>
      </c>
      <c r="BL76" s="40">
        <f t="shared" si="155"/>
        <v>1.0500000000000009</v>
      </c>
      <c r="BM76" s="41">
        <f t="shared" si="156"/>
        <v>1.0500000000000009</v>
      </c>
      <c r="BN76" s="16">
        <f t="shared" si="184"/>
        <v>31.800000000000022</v>
      </c>
      <c r="BO76" s="111"/>
      <c r="BP76" s="31">
        <f t="shared" si="176"/>
        <v>531.80000000000007</v>
      </c>
      <c r="BQ76" s="4" t="s">
        <v>172</v>
      </c>
      <c r="BR76" s="49">
        <f t="shared" si="126"/>
        <v>10.06</v>
      </c>
      <c r="BS76" s="49">
        <f t="shared" si="127"/>
        <v>1.07</v>
      </c>
      <c r="BT76" s="42">
        <f t="shared" si="157"/>
        <v>1.28</v>
      </c>
      <c r="BU76" s="56">
        <f t="shared" si="158"/>
        <v>1.07</v>
      </c>
      <c r="BV76" s="58">
        <f t="shared" si="159"/>
        <v>1.175</v>
      </c>
      <c r="BW76" s="59" t="str">
        <f t="shared" si="160"/>
        <v>v</v>
      </c>
      <c r="BX76" s="32">
        <f t="shared" si="161"/>
        <v>15</v>
      </c>
      <c r="BY76" s="34">
        <f t="shared" si="162"/>
        <v>7.5</v>
      </c>
      <c r="BZ76" s="34">
        <f t="shared" si="163"/>
        <v>7.5</v>
      </c>
      <c r="CA76" s="40">
        <f t="shared" si="187"/>
        <v>2.625</v>
      </c>
      <c r="CB76" s="41">
        <f t="shared" si="164"/>
        <v>2.625</v>
      </c>
      <c r="CC76" s="16">
        <f t="shared" si="188"/>
        <v>60.375</v>
      </c>
      <c r="CD76" s="111"/>
      <c r="CE76" s="31">
        <f t="shared" si="177"/>
        <v>560.375</v>
      </c>
      <c r="CF76" s="4" t="s">
        <v>172</v>
      </c>
      <c r="CG76" s="42">
        <f t="shared" si="165"/>
        <v>6.2</v>
      </c>
      <c r="CH76" s="56">
        <f t="shared" si="166"/>
        <v>1.07</v>
      </c>
      <c r="CI76" s="67" t="str">
        <f t="shared" si="178"/>
        <v/>
      </c>
      <c r="CJ76" s="58">
        <f t="shared" si="167"/>
        <v>2.04</v>
      </c>
      <c r="CK76" s="59" t="str">
        <f t="shared" si="168"/>
        <v>v</v>
      </c>
      <c r="CL76" s="32">
        <f t="shared" si="169"/>
        <v>15</v>
      </c>
      <c r="CM76" s="34">
        <f t="shared" si="170"/>
        <v>3</v>
      </c>
      <c r="CN76" s="34">
        <f t="shared" si="171"/>
        <v>12</v>
      </c>
      <c r="CO76" s="40">
        <f t="shared" si="189"/>
        <v>-2.16</v>
      </c>
      <c r="CP76" s="41">
        <f t="shared" si="172"/>
        <v>-2.16</v>
      </c>
      <c r="CQ76" s="16">
        <f t="shared" si="190"/>
        <v>-12.869999999999978</v>
      </c>
      <c r="CR76" s="111"/>
      <c r="CS76" s="31">
        <f t="shared" si="179"/>
        <v>487.13</v>
      </c>
    </row>
    <row r="77" spans="1:97" x14ac:dyDescent="0.25">
      <c r="A77" s="96">
        <v>18</v>
      </c>
      <c r="B77" s="13" t="s">
        <v>33</v>
      </c>
      <c r="C77" s="13" t="s">
        <v>118</v>
      </c>
      <c r="D77" s="24">
        <v>0.37</v>
      </c>
      <c r="E77" s="7">
        <v>0.16</v>
      </c>
      <c r="F77" s="25">
        <v>0.47</v>
      </c>
      <c r="G77" s="26">
        <v>1.27</v>
      </c>
      <c r="H77" s="12">
        <v>6.5</v>
      </c>
      <c r="I77" s="27">
        <v>12</v>
      </c>
      <c r="J77" s="20">
        <v>0.7685107640770481</v>
      </c>
      <c r="K77" s="14">
        <v>0.15015518005813094</v>
      </c>
      <c r="L77" s="21">
        <v>8.1334055864820926E-2</v>
      </c>
      <c r="M77" s="17">
        <v>3</v>
      </c>
      <c r="N77" s="28">
        <v>0.97600867037785111</v>
      </c>
      <c r="O77" s="22">
        <v>1</v>
      </c>
      <c r="P77" s="9">
        <v>2.7027027027027026</v>
      </c>
      <c r="Q77" s="10">
        <v>6.25</v>
      </c>
      <c r="R77" s="11">
        <v>2.1276595744680851</v>
      </c>
      <c r="S77" s="4" t="s">
        <v>172</v>
      </c>
      <c r="T77" s="49">
        <f t="shared" si="130"/>
        <v>1.27</v>
      </c>
      <c r="U77" s="49">
        <f t="shared" si="131"/>
        <v>12</v>
      </c>
      <c r="V77" s="84">
        <f t="shared" si="132"/>
        <v>1.27</v>
      </c>
      <c r="W77" s="58">
        <f t="shared" si="133"/>
        <v>1.27</v>
      </c>
      <c r="X77" s="59" t="str">
        <f t="shared" si="134"/>
        <v>v</v>
      </c>
      <c r="Y77" s="32">
        <f t="shared" si="135"/>
        <v>15</v>
      </c>
      <c r="Z77" s="40">
        <f t="shared" si="136"/>
        <v>4.0500000000000007</v>
      </c>
      <c r="AA77" s="15">
        <f t="shared" si="137"/>
        <v>4.0500000000000007</v>
      </c>
      <c r="AB77" s="16">
        <f t="shared" si="180"/>
        <v>93.000000000000028</v>
      </c>
      <c r="AC77" s="111"/>
      <c r="AD77" s="31">
        <f t="shared" si="173"/>
        <v>593</v>
      </c>
      <c r="AE77" s="4" t="s">
        <v>172</v>
      </c>
      <c r="AF77" s="49">
        <f t="shared" si="138"/>
        <v>1.27</v>
      </c>
      <c r="AG77" s="49">
        <f t="shared" si="139"/>
        <v>12</v>
      </c>
      <c r="AH77" s="84">
        <f t="shared" si="185"/>
        <v>12</v>
      </c>
      <c r="AI77" s="58">
        <f t="shared" si="181"/>
        <v>12</v>
      </c>
      <c r="AJ77" s="59" t="str">
        <f t="shared" si="140"/>
        <v>v</v>
      </c>
      <c r="AK77" s="32">
        <f t="shared" si="141"/>
        <v>15</v>
      </c>
      <c r="AL77" s="40">
        <f t="shared" si="142"/>
        <v>-15</v>
      </c>
      <c r="AM77" s="15">
        <f t="shared" si="143"/>
        <v>-15</v>
      </c>
      <c r="AN77" s="16">
        <f t="shared" si="186"/>
        <v>-360.75</v>
      </c>
      <c r="AO77" s="111"/>
      <c r="AP77" s="31">
        <f t="shared" si="174"/>
        <v>139.25</v>
      </c>
      <c r="AQ77" s="4" t="s">
        <v>172</v>
      </c>
      <c r="AR77" s="49">
        <f t="shared" si="191"/>
        <v>1.06</v>
      </c>
      <c r="AS77" s="49">
        <f t="shared" si="192"/>
        <v>4.22</v>
      </c>
      <c r="AT77" s="84">
        <f t="shared" si="144"/>
        <v>1.06</v>
      </c>
      <c r="AU77" s="58">
        <f t="shared" si="145"/>
        <v>1.06</v>
      </c>
      <c r="AV77" s="59" t="str">
        <f t="shared" si="182"/>
        <v>v</v>
      </c>
      <c r="AW77" s="32">
        <f t="shared" si="146"/>
        <v>15</v>
      </c>
      <c r="AX77" s="40">
        <f t="shared" si="147"/>
        <v>0.9000000000000008</v>
      </c>
      <c r="AY77" s="15">
        <f t="shared" si="148"/>
        <v>0.9000000000000008</v>
      </c>
      <c r="AZ77" s="16">
        <f t="shared" si="183"/>
        <v>22.649999999999991</v>
      </c>
      <c r="BA77" s="111"/>
      <c r="BB77" s="31">
        <f t="shared" si="175"/>
        <v>522.65</v>
      </c>
      <c r="BC77" s="4" t="s">
        <v>172</v>
      </c>
      <c r="BD77" s="49">
        <f t="shared" si="128"/>
        <v>1.07</v>
      </c>
      <c r="BE77" s="49">
        <f t="shared" si="129"/>
        <v>10.15</v>
      </c>
      <c r="BF77" s="84">
        <f t="shared" si="149"/>
        <v>1.07</v>
      </c>
      <c r="BG77" s="58">
        <f t="shared" si="150"/>
        <v>1.07</v>
      </c>
      <c r="BH77" s="59" t="str">
        <f t="shared" si="151"/>
        <v>v</v>
      </c>
      <c r="BI77" s="32">
        <f t="shared" si="152"/>
        <v>15</v>
      </c>
      <c r="BJ77" s="34">
        <f t="shared" si="153"/>
        <v>2.3076923076923075</v>
      </c>
      <c r="BK77" s="34">
        <f t="shared" si="154"/>
        <v>12.692307692307693</v>
      </c>
      <c r="BL77" s="40">
        <f t="shared" si="155"/>
        <v>1.0500000000000009</v>
      </c>
      <c r="BM77" s="41">
        <f t="shared" si="156"/>
        <v>1.0500000000000009</v>
      </c>
      <c r="BN77" s="16">
        <f t="shared" si="184"/>
        <v>32.850000000000023</v>
      </c>
      <c r="BO77" s="111"/>
      <c r="BP77" s="31">
        <f t="shared" si="176"/>
        <v>532.85</v>
      </c>
      <c r="BQ77" s="4" t="s">
        <v>172</v>
      </c>
      <c r="BR77" s="49">
        <f t="shared" si="126"/>
        <v>1.07</v>
      </c>
      <c r="BS77" s="49">
        <f t="shared" si="127"/>
        <v>10.15</v>
      </c>
      <c r="BT77" s="42">
        <f t="shared" si="157"/>
        <v>1.27</v>
      </c>
      <c r="BU77" s="56">
        <f t="shared" si="158"/>
        <v>1.07</v>
      </c>
      <c r="BV77" s="58">
        <f t="shared" si="159"/>
        <v>1.17</v>
      </c>
      <c r="BW77" s="59" t="str">
        <f t="shared" si="160"/>
        <v>v</v>
      </c>
      <c r="BX77" s="32">
        <f t="shared" si="161"/>
        <v>15</v>
      </c>
      <c r="BY77" s="34">
        <f t="shared" si="162"/>
        <v>7.5</v>
      </c>
      <c r="BZ77" s="34">
        <f t="shared" si="163"/>
        <v>7.5</v>
      </c>
      <c r="CA77" s="40">
        <f t="shared" si="187"/>
        <v>2.5500000000000007</v>
      </c>
      <c r="CB77" s="41">
        <f t="shared" si="164"/>
        <v>2.5500000000000007</v>
      </c>
      <c r="CC77" s="16">
        <f t="shared" si="188"/>
        <v>62.924999999999997</v>
      </c>
      <c r="CD77" s="111"/>
      <c r="CE77" s="31">
        <f t="shared" si="177"/>
        <v>562.92499999999995</v>
      </c>
      <c r="CF77" s="4" t="s">
        <v>172</v>
      </c>
      <c r="CG77" s="42">
        <f t="shared" si="165"/>
        <v>6.5</v>
      </c>
      <c r="CH77" s="56">
        <f t="shared" si="166"/>
        <v>1.07</v>
      </c>
      <c r="CI77" s="67" t="str">
        <f t="shared" si="178"/>
        <v/>
      </c>
      <c r="CJ77" s="58">
        <f t="shared" si="167"/>
        <v>2.1</v>
      </c>
      <c r="CK77" s="59" t="str">
        <f t="shared" si="168"/>
        <v>v</v>
      </c>
      <c r="CL77" s="32">
        <f t="shared" si="169"/>
        <v>15</v>
      </c>
      <c r="CM77" s="34">
        <f t="shared" si="170"/>
        <v>3</v>
      </c>
      <c r="CN77" s="34">
        <f t="shared" si="171"/>
        <v>12</v>
      </c>
      <c r="CO77" s="40">
        <f t="shared" si="189"/>
        <v>-2.16</v>
      </c>
      <c r="CP77" s="41">
        <f t="shared" si="172"/>
        <v>-2.16</v>
      </c>
      <c r="CQ77" s="16">
        <f t="shared" si="190"/>
        <v>-15.029999999999978</v>
      </c>
      <c r="CR77" s="111"/>
      <c r="CS77" s="31">
        <f t="shared" si="179"/>
        <v>484.97</v>
      </c>
    </row>
    <row r="78" spans="1:97" x14ac:dyDescent="0.25">
      <c r="A78" s="96">
        <v>19</v>
      </c>
      <c r="B78" s="13" t="s">
        <v>31</v>
      </c>
      <c r="C78" s="13" t="s">
        <v>119</v>
      </c>
      <c r="D78" s="24">
        <v>0.14000000000000001</v>
      </c>
      <c r="E78" s="7">
        <v>0.41</v>
      </c>
      <c r="F78" s="25">
        <v>0.45</v>
      </c>
      <c r="G78" s="26">
        <v>3.8</v>
      </c>
      <c r="H78" s="12">
        <v>3.85</v>
      </c>
      <c r="I78" s="27">
        <v>2</v>
      </c>
      <c r="J78" s="20">
        <v>0.25726695623120616</v>
      </c>
      <c r="K78" s="14">
        <v>0.25392582692950216</v>
      </c>
      <c r="L78" s="21">
        <v>0.48880721683929168</v>
      </c>
      <c r="M78" s="17">
        <v>3</v>
      </c>
      <c r="N78" s="28">
        <v>0.97761443367858336</v>
      </c>
      <c r="O78" s="22">
        <v>2</v>
      </c>
      <c r="P78" s="9">
        <v>7.1428571428571423</v>
      </c>
      <c r="Q78" s="10">
        <v>2.4390243902439024</v>
      </c>
      <c r="R78" s="11">
        <v>2.2222222222222223</v>
      </c>
      <c r="S78" s="4" t="s">
        <v>172</v>
      </c>
      <c r="T78" s="49">
        <f t="shared" si="130"/>
        <v>3.8</v>
      </c>
      <c r="U78" s="49">
        <f t="shared" si="131"/>
        <v>2</v>
      </c>
      <c r="V78" s="84">
        <f t="shared" si="132"/>
        <v>2</v>
      </c>
      <c r="W78" s="58">
        <f t="shared" si="133"/>
        <v>2</v>
      </c>
      <c r="X78" s="59" t="str">
        <f t="shared" si="134"/>
        <v>n</v>
      </c>
      <c r="Y78" s="32">
        <f t="shared" si="135"/>
        <v>15</v>
      </c>
      <c r="Z78" s="40">
        <f t="shared" si="136"/>
        <v>-15</v>
      </c>
      <c r="AA78" s="15">
        <f t="shared" si="137"/>
        <v>-15</v>
      </c>
      <c r="AB78" s="16">
        <f t="shared" si="180"/>
        <v>78.000000000000028</v>
      </c>
      <c r="AC78" s="111"/>
      <c r="AD78" s="31">
        <f t="shared" si="173"/>
        <v>578</v>
      </c>
      <c r="AE78" s="4" t="s">
        <v>172</v>
      </c>
      <c r="AF78" s="49">
        <f t="shared" si="138"/>
        <v>3.8</v>
      </c>
      <c r="AG78" s="49">
        <f t="shared" si="139"/>
        <v>2</v>
      </c>
      <c r="AH78" s="84">
        <f t="shared" si="185"/>
        <v>3.8</v>
      </c>
      <c r="AI78" s="58">
        <f t="shared" si="181"/>
        <v>3.8</v>
      </c>
      <c r="AJ78" s="59" t="str">
        <f t="shared" si="140"/>
        <v>n</v>
      </c>
      <c r="AK78" s="32">
        <f t="shared" si="141"/>
        <v>15</v>
      </c>
      <c r="AL78" s="40">
        <f t="shared" si="142"/>
        <v>-15</v>
      </c>
      <c r="AM78" s="15">
        <f t="shared" si="143"/>
        <v>-15</v>
      </c>
      <c r="AN78" s="16">
        <f t="shared" si="186"/>
        <v>-375.75</v>
      </c>
      <c r="AO78" s="111"/>
      <c r="AP78" s="31">
        <f t="shared" si="174"/>
        <v>124.25</v>
      </c>
      <c r="AQ78" s="4" t="s">
        <v>172</v>
      </c>
      <c r="AR78" s="49">
        <f t="shared" si="191"/>
        <v>1.91</v>
      </c>
      <c r="AS78" s="49">
        <f t="shared" si="192"/>
        <v>1.32</v>
      </c>
      <c r="AT78" s="84">
        <f t="shared" si="144"/>
        <v>1.32</v>
      </c>
      <c r="AU78" s="58">
        <f t="shared" si="145"/>
        <v>1.32</v>
      </c>
      <c r="AV78" s="59" t="str">
        <f t="shared" si="182"/>
        <v>n</v>
      </c>
      <c r="AW78" s="32">
        <f t="shared" si="146"/>
        <v>15</v>
      </c>
      <c r="AX78" s="40">
        <f t="shared" si="147"/>
        <v>4.8000000000000007</v>
      </c>
      <c r="AY78" s="15">
        <f t="shared" si="148"/>
        <v>4.8000000000000007</v>
      </c>
      <c r="AZ78" s="16">
        <f t="shared" si="183"/>
        <v>27.449999999999992</v>
      </c>
      <c r="BA78" s="111"/>
      <c r="BB78" s="31">
        <f t="shared" si="175"/>
        <v>527.45000000000005</v>
      </c>
      <c r="BC78" s="4" t="s">
        <v>172</v>
      </c>
      <c r="BD78" s="49">
        <f t="shared" si="128"/>
        <v>2.81</v>
      </c>
      <c r="BE78" s="49">
        <f t="shared" si="129"/>
        <v>1.48</v>
      </c>
      <c r="BF78" s="84">
        <f t="shared" si="149"/>
        <v>1.48</v>
      </c>
      <c r="BG78" s="58">
        <f t="shared" si="150"/>
        <v>1.48</v>
      </c>
      <c r="BH78" s="59" t="str">
        <f t="shared" si="151"/>
        <v>n</v>
      </c>
      <c r="BI78" s="32">
        <f t="shared" si="152"/>
        <v>15</v>
      </c>
      <c r="BJ78" s="34">
        <f t="shared" si="153"/>
        <v>3.8961038961038961</v>
      </c>
      <c r="BK78" s="34">
        <f t="shared" si="154"/>
        <v>11.103896103896105</v>
      </c>
      <c r="BL78" s="40">
        <f t="shared" si="155"/>
        <v>0</v>
      </c>
      <c r="BM78" s="41">
        <f t="shared" si="156"/>
        <v>0</v>
      </c>
      <c r="BN78" s="16">
        <f t="shared" si="184"/>
        <v>32.850000000000023</v>
      </c>
      <c r="BO78" s="111"/>
      <c r="BP78" s="31">
        <f t="shared" si="176"/>
        <v>532.85</v>
      </c>
      <c r="BQ78" s="4" t="s">
        <v>172</v>
      </c>
      <c r="BR78" s="49">
        <f t="shared" si="126"/>
        <v>2.81</v>
      </c>
      <c r="BS78" s="49">
        <f t="shared" si="127"/>
        <v>1.48</v>
      </c>
      <c r="BT78" s="42">
        <f t="shared" si="157"/>
        <v>2</v>
      </c>
      <c r="BU78" s="56">
        <f t="shared" si="158"/>
        <v>1.48</v>
      </c>
      <c r="BV78" s="58">
        <f t="shared" si="159"/>
        <v>1.74</v>
      </c>
      <c r="BW78" s="59" t="str">
        <f t="shared" si="160"/>
        <v>n</v>
      </c>
      <c r="BX78" s="32">
        <f t="shared" si="161"/>
        <v>15</v>
      </c>
      <c r="BY78" s="34">
        <f t="shared" si="162"/>
        <v>7.5</v>
      </c>
      <c r="BZ78" s="34">
        <f t="shared" si="163"/>
        <v>7.5</v>
      </c>
      <c r="CA78" s="40">
        <f t="shared" si="187"/>
        <v>-7.5</v>
      </c>
      <c r="CB78" s="41">
        <f t="shared" si="164"/>
        <v>-7.5</v>
      </c>
      <c r="CC78" s="16">
        <f t="shared" si="188"/>
        <v>55.424999999999997</v>
      </c>
      <c r="CD78" s="111"/>
      <c r="CE78" s="31">
        <f t="shared" si="177"/>
        <v>555.42499999999995</v>
      </c>
      <c r="CF78" s="4" t="s">
        <v>172</v>
      </c>
      <c r="CG78" s="42">
        <f t="shared" si="165"/>
        <v>3.85</v>
      </c>
      <c r="CH78" s="56">
        <f t="shared" si="166"/>
        <v>1.48</v>
      </c>
      <c r="CI78" s="67">
        <f t="shared" si="178"/>
        <v>1.1839999999999999</v>
      </c>
      <c r="CJ78" s="58">
        <f t="shared" si="167"/>
        <v>1.57</v>
      </c>
      <c r="CK78" s="59" t="str">
        <f t="shared" si="168"/>
        <v>n</v>
      </c>
      <c r="CL78" s="32">
        <f t="shared" si="169"/>
        <v>15</v>
      </c>
      <c r="CM78" s="34">
        <f t="shared" si="170"/>
        <v>3</v>
      </c>
      <c r="CN78" s="34">
        <f t="shared" si="171"/>
        <v>12</v>
      </c>
      <c r="CO78" s="40">
        <f t="shared" si="189"/>
        <v>8.5500000000000007</v>
      </c>
      <c r="CP78" s="41">
        <f t="shared" si="172"/>
        <v>8.5500000000000007</v>
      </c>
      <c r="CQ78" s="16">
        <f t="shared" si="190"/>
        <v>-6.4799999999999773</v>
      </c>
      <c r="CR78" s="111"/>
      <c r="CS78" s="31">
        <f t="shared" si="179"/>
        <v>493.52000000000004</v>
      </c>
    </row>
    <row r="79" spans="1:97" x14ac:dyDescent="0.25">
      <c r="A79" s="96">
        <v>20</v>
      </c>
      <c r="B79" s="13" t="s">
        <v>36</v>
      </c>
      <c r="C79" s="13" t="s">
        <v>120</v>
      </c>
      <c r="D79" s="18">
        <v>0.11</v>
      </c>
      <c r="E79" s="8">
        <v>0.43</v>
      </c>
      <c r="F79" s="19">
        <v>0.46</v>
      </c>
      <c r="G79" s="26">
        <v>1.54</v>
      </c>
      <c r="H79" s="12">
        <v>4.7</v>
      </c>
      <c r="I79" s="27">
        <v>6.25</v>
      </c>
      <c r="J79" s="20">
        <v>0.63529996972187375</v>
      </c>
      <c r="K79" s="14">
        <v>0.2081621177386565</v>
      </c>
      <c r="L79" s="21">
        <v>0.15653791253946969</v>
      </c>
      <c r="M79" s="17">
        <v>3</v>
      </c>
      <c r="N79" s="28">
        <v>0.97836195337168563</v>
      </c>
      <c r="O79" s="22">
        <v>1</v>
      </c>
      <c r="P79" s="9">
        <v>9.0909090909090917</v>
      </c>
      <c r="Q79" s="10">
        <v>2.3255813953488373</v>
      </c>
      <c r="R79" s="11">
        <v>2.1739130434782608</v>
      </c>
      <c r="S79" s="4" t="s">
        <v>172</v>
      </c>
      <c r="T79" s="49">
        <f t="shared" si="130"/>
        <v>1.54</v>
      </c>
      <c r="U79" s="49">
        <f t="shared" si="131"/>
        <v>6.25</v>
      </c>
      <c r="V79" s="84">
        <f t="shared" si="132"/>
        <v>1.54</v>
      </c>
      <c r="W79" s="58">
        <f t="shared" si="133"/>
        <v>1.54</v>
      </c>
      <c r="X79" s="59" t="str">
        <f t="shared" si="134"/>
        <v>d</v>
      </c>
      <c r="Y79" s="32">
        <f t="shared" si="135"/>
        <v>15</v>
      </c>
      <c r="Z79" s="40">
        <f t="shared" si="136"/>
        <v>-15</v>
      </c>
      <c r="AA79" s="15">
        <f t="shared" si="137"/>
        <v>-15</v>
      </c>
      <c r="AB79" s="16">
        <f t="shared" si="180"/>
        <v>63.000000000000028</v>
      </c>
      <c r="AC79" s="111"/>
      <c r="AD79" s="31">
        <f t="shared" si="173"/>
        <v>563</v>
      </c>
      <c r="AE79" s="4" t="s">
        <v>172</v>
      </c>
      <c r="AF79" s="49">
        <f t="shared" si="138"/>
        <v>1.54</v>
      </c>
      <c r="AG79" s="49">
        <f t="shared" si="139"/>
        <v>6.25</v>
      </c>
      <c r="AH79" s="84">
        <f t="shared" si="185"/>
        <v>6.25</v>
      </c>
      <c r="AI79" s="58">
        <f t="shared" si="181"/>
        <v>6.25</v>
      </c>
      <c r="AJ79" s="59" t="str">
        <f t="shared" si="140"/>
        <v>d</v>
      </c>
      <c r="AK79" s="32">
        <f t="shared" si="141"/>
        <v>15</v>
      </c>
      <c r="AL79" s="40">
        <f t="shared" si="142"/>
        <v>78.75</v>
      </c>
      <c r="AM79" s="15">
        <f t="shared" si="143"/>
        <v>78.75</v>
      </c>
      <c r="AN79" s="16">
        <f t="shared" si="186"/>
        <v>-297</v>
      </c>
      <c r="AO79" s="111"/>
      <c r="AP79" s="31">
        <f t="shared" si="174"/>
        <v>203</v>
      </c>
      <c r="AQ79" s="4" t="s">
        <v>172</v>
      </c>
      <c r="AR79" s="49">
        <f t="shared" si="191"/>
        <v>1.1599999999999999</v>
      </c>
      <c r="AS79" s="49">
        <f t="shared" si="192"/>
        <v>2.68</v>
      </c>
      <c r="AT79" s="84">
        <f t="shared" si="144"/>
        <v>1.1599999999999999</v>
      </c>
      <c r="AU79" s="58">
        <f t="shared" si="145"/>
        <v>1.1599999999999999</v>
      </c>
      <c r="AV79" s="59" t="str">
        <f t="shared" si="182"/>
        <v>d</v>
      </c>
      <c r="AW79" s="32">
        <f t="shared" si="146"/>
        <v>15</v>
      </c>
      <c r="AX79" s="40">
        <f t="shared" si="147"/>
        <v>-15</v>
      </c>
      <c r="AY79" s="15">
        <f t="shared" si="148"/>
        <v>-15</v>
      </c>
      <c r="AZ79" s="16">
        <f t="shared" si="183"/>
        <v>12.449999999999992</v>
      </c>
      <c r="BA79" s="111"/>
      <c r="BB79" s="31">
        <f t="shared" si="175"/>
        <v>512.45000000000005</v>
      </c>
      <c r="BC79" s="4" t="s">
        <v>172</v>
      </c>
      <c r="BD79" s="49">
        <f t="shared" si="128"/>
        <v>1.21</v>
      </c>
      <c r="BE79" s="49">
        <f t="shared" si="129"/>
        <v>4.92</v>
      </c>
      <c r="BF79" s="84">
        <f t="shared" si="149"/>
        <v>1.21</v>
      </c>
      <c r="BG79" s="58">
        <f t="shared" si="150"/>
        <v>1.21</v>
      </c>
      <c r="BH79" s="59" t="str">
        <f t="shared" si="151"/>
        <v>d</v>
      </c>
      <c r="BI79" s="32">
        <f t="shared" si="152"/>
        <v>15</v>
      </c>
      <c r="BJ79" s="34">
        <f t="shared" si="153"/>
        <v>3.1914893617021276</v>
      </c>
      <c r="BK79" s="34">
        <f t="shared" si="154"/>
        <v>11.808510638297872</v>
      </c>
      <c r="BL79" s="40">
        <f t="shared" si="155"/>
        <v>-15</v>
      </c>
      <c r="BM79" s="41">
        <f t="shared" si="156"/>
        <v>-15</v>
      </c>
      <c r="BN79" s="16">
        <f t="shared" si="184"/>
        <v>17.850000000000023</v>
      </c>
      <c r="BO79" s="111"/>
      <c r="BP79" s="31">
        <f t="shared" si="176"/>
        <v>517.85</v>
      </c>
      <c r="BQ79" s="4" t="s">
        <v>172</v>
      </c>
      <c r="BR79" s="49">
        <f t="shared" si="126"/>
        <v>1.21</v>
      </c>
      <c r="BS79" s="49">
        <f t="shared" si="127"/>
        <v>4.92</v>
      </c>
      <c r="BT79" s="42">
        <f t="shared" si="157"/>
        <v>1.54</v>
      </c>
      <c r="BU79" s="56">
        <f t="shared" si="158"/>
        <v>1.21</v>
      </c>
      <c r="BV79" s="58">
        <f t="shared" si="159"/>
        <v>1.375</v>
      </c>
      <c r="BW79" s="59" t="str">
        <f t="shared" si="160"/>
        <v>d</v>
      </c>
      <c r="BX79" s="32">
        <f t="shared" si="161"/>
        <v>15</v>
      </c>
      <c r="BY79" s="34">
        <f t="shared" si="162"/>
        <v>7.5</v>
      </c>
      <c r="BZ79" s="34">
        <f t="shared" si="163"/>
        <v>7.5</v>
      </c>
      <c r="CA79" s="40">
        <f t="shared" si="187"/>
        <v>-15</v>
      </c>
      <c r="CB79" s="41">
        <f t="shared" si="164"/>
        <v>-15</v>
      </c>
      <c r="CC79" s="16">
        <f t="shared" si="188"/>
        <v>40.424999999999997</v>
      </c>
      <c r="CD79" s="111"/>
      <c r="CE79" s="31">
        <f t="shared" si="177"/>
        <v>540.42499999999995</v>
      </c>
      <c r="CF79" s="4" t="s">
        <v>172</v>
      </c>
      <c r="CG79" s="42">
        <f t="shared" si="165"/>
        <v>4.7</v>
      </c>
      <c r="CH79" s="56">
        <f t="shared" si="166"/>
        <v>1.21</v>
      </c>
      <c r="CI79" s="67" t="str">
        <f t="shared" si="178"/>
        <v/>
      </c>
      <c r="CJ79" s="58">
        <f t="shared" si="167"/>
        <v>1.7400000000000002</v>
      </c>
      <c r="CK79" s="59" t="str">
        <f t="shared" si="168"/>
        <v>d</v>
      </c>
      <c r="CL79" s="32">
        <f t="shared" si="169"/>
        <v>15</v>
      </c>
      <c r="CM79" s="34">
        <f t="shared" si="170"/>
        <v>3</v>
      </c>
      <c r="CN79" s="34">
        <f t="shared" si="171"/>
        <v>12</v>
      </c>
      <c r="CO79" s="40">
        <f t="shared" si="189"/>
        <v>-15</v>
      </c>
      <c r="CP79" s="41">
        <f t="shared" si="172"/>
        <v>-15</v>
      </c>
      <c r="CQ79" s="16">
        <f t="shared" si="190"/>
        <v>-21.479999999999976</v>
      </c>
      <c r="CR79" s="111"/>
      <c r="CS79" s="31">
        <f t="shared" si="179"/>
        <v>478.52000000000004</v>
      </c>
    </row>
    <row r="80" spans="1:97" x14ac:dyDescent="0.25">
      <c r="A80" s="96">
        <v>21</v>
      </c>
      <c r="B80" s="13" t="s">
        <v>55</v>
      </c>
      <c r="C80" s="13" t="s">
        <v>121</v>
      </c>
      <c r="D80" s="18">
        <v>0.89</v>
      </c>
      <c r="E80" s="8">
        <v>7.0000000000000007E-2</v>
      </c>
      <c r="F80" s="19">
        <v>0.04</v>
      </c>
      <c r="G80" s="26">
        <v>1.46</v>
      </c>
      <c r="H80" s="12">
        <v>5</v>
      </c>
      <c r="I80" s="27">
        <v>7.3</v>
      </c>
      <c r="J80" s="20">
        <v>0.67024128686327089</v>
      </c>
      <c r="K80" s="14">
        <v>0.19571045576407509</v>
      </c>
      <c r="L80" s="21">
        <v>0.13404825737265416</v>
      </c>
      <c r="M80" s="17">
        <v>3</v>
      </c>
      <c r="N80" s="28">
        <v>0.97855227882037543</v>
      </c>
      <c r="O80" s="22">
        <v>1</v>
      </c>
      <c r="P80" s="9">
        <v>1.1235955056179776</v>
      </c>
      <c r="Q80" s="10">
        <v>14.285714285714285</v>
      </c>
      <c r="R80" s="11">
        <v>25</v>
      </c>
      <c r="S80" s="4" t="s">
        <v>172</v>
      </c>
      <c r="T80" s="49">
        <f t="shared" si="130"/>
        <v>1.46</v>
      </c>
      <c r="U80" s="49">
        <f t="shared" si="131"/>
        <v>7.3</v>
      </c>
      <c r="V80" s="84">
        <f t="shared" si="132"/>
        <v>1.46</v>
      </c>
      <c r="W80" s="58">
        <f t="shared" si="133"/>
        <v>1.46</v>
      </c>
      <c r="X80" s="59" t="str">
        <f t="shared" si="134"/>
        <v>v</v>
      </c>
      <c r="Y80" s="32">
        <f t="shared" si="135"/>
        <v>15</v>
      </c>
      <c r="Z80" s="40">
        <f t="shared" si="136"/>
        <v>6.8999999999999995</v>
      </c>
      <c r="AA80" s="15">
        <f t="shared" si="137"/>
        <v>6.8999999999999995</v>
      </c>
      <c r="AB80" s="16">
        <f t="shared" si="180"/>
        <v>69.900000000000034</v>
      </c>
      <c r="AC80" s="111"/>
      <c r="AD80" s="31">
        <f t="shared" si="173"/>
        <v>569.90000000000009</v>
      </c>
      <c r="AE80" s="4" t="s">
        <v>172</v>
      </c>
      <c r="AF80" s="49">
        <f t="shared" si="138"/>
        <v>1.46</v>
      </c>
      <c r="AG80" s="49">
        <f t="shared" si="139"/>
        <v>7.3</v>
      </c>
      <c r="AH80" s="84">
        <f t="shared" si="185"/>
        <v>7.3</v>
      </c>
      <c r="AI80" s="58">
        <f t="shared" si="181"/>
        <v>7.3</v>
      </c>
      <c r="AJ80" s="59" t="str">
        <f t="shared" si="140"/>
        <v>v</v>
      </c>
      <c r="AK80" s="32">
        <f t="shared" si="141"/>
        <v>15</v>
      </c>
      <c r="AL80" s="40">
        <f t="shared" si="142"/>
        <v>-15</v>
      </c>
      <c r="AM80" s="15">
        <f t="shared" si="143"/>
        <v>-15</v>
      </c>
      <c r="AN80" s="16">
        <f t="shared" si="186"/>
        <v>-312</v>
      </c>
      <c r="AO80" s="111"/>
      <c r="AP80" s="31">
        <f t="shared" si="174"/>
        <v>188</v>
      </c>
      <c r="AQ80" s="4" t="s">
        <v>172</v>
      </c>
      <c r="AR80" s="49">
        <f t="shared" si="191"/>
        <v>1.1299999999999999</v>
      </c>
      <c r="AS80" s="49">
        <f t="shared" si="192"/>
        <v>2.97</v>
      </c>
      <c r="AT80" s="84">
        <f t="shared" si="144"/>
        <v>1.1299999999999999</v>
      </c>
      <c r="AU80" s="58">
        <f t="shared" si="145"/>
        <v>1.1299999999999999</v>
      </c>
      <c r="AV80" s="59" t="str">
        <f t="shared" si="182"/>
        <v>v</v>
      </c>
      <c r="AW80" s="32">
        <f t="shared" si="146"/>
        <v>15</v>
      </c>
      <c r="AX80" s="40">
        <f t="shared" si="147"/>
        <v>1.9499999999999984</v>
      </c>
      <c r="AY80" s="15">
        <f t="shared" si="148"/>
        <v>1.9499999999999984</v>
      </c>
      <c r="AZ80" s="16">
        <f t="shared" si="183"/>
        <v>14.399999999999991</v>
      </c>
      <c r="BA80" s="111"/>
      <c r="BB80" s="31">
        <f t="shared" si="175"/>
        <v>514.4</v>
      </c>
      <c r="BC80" s="4" t="s">
        <v>172</v>
      </c>
      <c r="BD80" s="49">
        <f>IF(ROUND((((((G80-1)*BK80)-BJ80)/BI80)+1),2)&lt;1,1,ROUND((((((G80-1)*BK80)-BJ80)/BI80)+1),2))</f>
        <v>1.17</v>
      </c>
      <c r="BE80" s="49">
        <f>IF(ROUND((((((I80-1)*BK80)-BJ80)/BI80)+1),2)&lt;1,1,ROUND((((((I80-1)*BK80)-BJ80)/BI80)+1),2))</f>
        <v>5.84</v>
      </c>
      <c r="BF80" s="84">
        <f t="shared" si="149"/>
        <v>1.17</v>
      </c>
      <c r="BG80" s="58">
        <f t="shared" si="150"/>
        <v>1.17</v>
      </c>
      <c r="BH80" s="59" t="str">
        <f t="shared" si="151"/>
        <v>v</v>
      </c>
      <c r="BI80" s="32">
        <f t="shared" si="152"/>
        <v>15</v>
      </c>
      <c r="BJ80" s="34">
        <f t="shared" si="153"/>
        <v>3</v>
      </c>
      <c r="BK80" s="34">
        <f t="shared" si="154"/>
        <v>12</v>
      </c>
      <c r="BL80" s="40">
        <f t="shared" si="155"/>
        <v>2.5499999999999989</v>
      </c>
      <c r="BM80" s="41">
        <f t="shared" si="156"/>
        <v>2.5499999999999989</v>
      </c>
      <c r="BN80" s="16">
        <f t="shared" si="184"/>
        <v>20.40000000000002</v>
      </c>
      <c r="BO80" s="111"/>
      <c r="BP80" s="31">
        <f t="shared" si="176"/>
        <v>520.4</v>
      </c>
      <c r="BQ80" s="4" t="s">
        <v>172</v>
      </c>
      <c r="BR80" s="49">
        <f t="shared" si="126"/>
        <v>1.17</v>
      </c>
      <c r="BS80" s="49">
        <f t="shared" si="127"/>
        <v>5.84</v>
      </c>
      <c r="BT80" s="42">
        <f t="shared" si="157"/>
        <v>1.46</v>
      </c>
      <c r="BU80" s="56">
        <f t="shared" si="158"/>
        <v>1.17</v>
      </c>
      <c r="BV80" s="58">
        <f t="shared" si="159"/>
        <v>1.3149999999999999</v>
      </c>
      <c r="BW80" s="59" t="str">
        <f t="shared" si="160"/>
        <v>v</v>
      </c>
      <c r="BX80" s="32">
        <f t="shared" si="161"/>
        <v>15</v>
      </c>
      <c r="BY80" s="34">
        <f t="shared" si="162"/>
        <v>7.5</v>
      </c>
      <c r="BZ80" s="34">
        <f t="shared" si="163"/>
        <v>7.5</v>
      </c>
      <c r="CA80" s="40">
        <f t="shared" si="187"/>
        <v>4.7249999999999979</v>
      </c>
      <c r="CB80" s="41">
        <f t="shared" si="164"/>
        <v>4.7249999999999979</v>
      </c>
      <c r="CC80" s="16">
        <f t="shared" si="188"/>
        <v>45.149999999999991</v>
      </c>
      <c r="CD80" s="111"/>
      <c r="CE80" s="31">
        <f t="shared" si="177"/>
        <v>545.15</v>
      </c>
      <c r="CF80" s="4" t="s">
        <v>172</v>
      </c>
      <c r="CG80" s="42">
        <f t="shared" si="165"/>
        <v>5</v>
      </c>
      <c r="CH80" s="56">
        <f t="shared" si="166"/>
        <v>1.17</v>
      </c>
      <c r="CI80" s="67" t="str">
        <f t="shared" si="178"/>
        <v/>
      </c>
      <c r="CJ80" s="58">
        <f t="shared" si="167"/>
        <v>1.8</v>
      </c>
      <c r="CK80" s="59" t="str">
        <f t="shared" si="168"/>
        <v>v</v>
      </c>
      <c r="CL80" s="32">
        <f t="shared" si="169"/>
        <v>15</v>
      </c>
      <c r="CM80" s="34">
        <f t="shared" si="170"/>
        <v>3</v>
      </c>
      <c r="CN80" s="34">
        <f t="shared" si="171"/>
        <v>12</v>
      </c>
      <c r="CO80" s="40">
        <f t="shared" si="189"/>
        <v>-0.96000000000000085</v>
      </c>
      <c r="CP80" s="41">
        <f t="shared" si="172"/>
        <v>-0.96000000000000085</v>
      </c>
      <c r="CQ80" s="16">
        <f t="shared" si="190"/>
        <v>-22.439999999999976</v>
      </c>
      <c r="CR80" s="111"/>
      <c r="CS80" s="31">
        <f t="shared" si="179"/>
        <v>477.56</v>
      </c>
    </row>
    <row r="81" spans="1:97" x14ac:dyDescent="0.25">
      <c r="A81" s="96">
        <v>22</v>
      </c>
      <c r="B81" s="13" t="s">
        <v>31</v>
      </c>
      <c r="C81" s="13" t="s">
        <v>122</v>
      </c>
      <c r="D81" s="24">
        <v>0.82</v>
      </c>
      <c r="E81" s="7">
        <v>0.13</v>
      </c>
      <c r="F81" s="25">
        <v>0.06</v>
      </c>
      <c r="G81" s="26">
        <v>1.25</v>
      </c>
      <c r="H81" s="12">
        <v>7.1</v>
      </c>
      <c r="I81" s="27">
        <v>12.5</v>
      </c>
      <c r="J81" s="20">
        <v>0.7836644591611478</v>
      </c>
      <c r="K81" s="14">
        <v>0.13796909492273729</v>
      </c>
      <c r="L81" s="21">
        <v>7.8366445916114774E-2</v>
      </c>
      <c r="M81" s="17">
        <v>3</v>
      </c>
      <c r="N81" s="28">
        <v>0.97958057395143472</v>
      </c>
      <c r="O81" s="22">
        <v>1</v>
      </c>
      <c r="P81" s="9">
        <v>1.2195121951219512</v>
      </c>
      <c r="Q81" s="10">
        <v>7.6923076923076916</v>
      </c>
      <c r="R81" s="11">
        <v>16.666666666666668</v>
      </c>
      <c r="S81" s="4" t="s">
        <v>172</v>
      </c>
      <c r="T81" s="49">
        <f t="shared" si="130"/>
        <v>1.25</v>
      </c>
      <c r="U81" s="49">
        <f t="shared" si="131"/>
        <v>12.5</v>
      </c>
      <c r="V81" s="84">
        <f t="shared" si="132"/>
        <v>1.25</v>
      </c>
      <c r="W81" s="58">
        <f t="shared" si="133"/>
        <v>1.25</v>
      </c>
      <c r="X81" s="59" t="str">
        <f t="shared" si="134"/>
        <v>n</v>
      </c>
      <c r="Y81" s="32">
        <f t="shared" si="135"/>
        <v>15</v>
      </c>
      <c r="Z81" s="40">
        <f t="shared" si="136"/>
        <v>-15</v>
      </c>
      <c r="AA81" s="15">
        <f t="shared" si="137"/>
        <v>-15</v>
      </c>
      <c r="AB81" s="16">
        <f t="shared" si="180"/>
        <v>54.900000000000034</v>
      </c>
      <c r="AC81" s="111"/>
      <c r="AD81" s="31">
        <f t="shared" si="173"/>
        <v>554.90000000000009</v>
      </c>
      <c r="AE81" s="4" t="s">
        <v>172</v>
      </c>
      <c r="AF81" s="49">
        <f t="shared" si="138"/>
        <v>1.25</v>
      </c>
      <c r="AG81" s="49">
        <f t="shared" si="139"/>
        <v>12.5</v>
      </c>
      <c r="AH81" s="84">
        <f t="shared" si="185"/>
        <v>12.5</v>
      </c>
      <c r="AI81" s="58">
        <f t="shared" si="181"/>
        <v>12.5</v>
      </c>
      <c r="AJ81" s="59" t="str">
        <f t="shared" si="140"/>
        <v>n</v>
      </c>
      <c r="AK81" s="32">
        <f t="shared" si="141"/>
        <v>15</v>
      </c>
      <c r="AL81" s="40">
        <f t="shared" si="142"/>
        <v>-15</v>
      </c>
      <c r="AM81" s="15">
        <f t="shared" si="143"/>
        <v>-15</v>
      </c>
      <c r="AN81" s="16">
        <f t="shared" si="186"/>
        <v>-327</v>
      </c>
      <c r="AO81" s="111"/>
      <c r="AP81" s="31">
        <f t="shared" si="174"/>
        <v>173</v>
      </c>
      <c r="AQ81" s="4" t="s">
        <v>172</v>
      </c>
      <c r="AR81" s="49">
        <f t="shared" si="191"/>
        <v>1.06</v>
      </c>
      <c r="AS81" s="49">
        <f t="shared" si="192"/>
        <v>4.53</v>
      </c>
      <c r="AT81" s="84">
        <f t="shared" si="144"/>
        <v>1.06</v>
      </c>
      <c r="AU81" s="58">
        <f t="shared" si="145"/>
        <v>1.06</v>
      </c>
      <c r="AV81" s="59" t="str">
        <f t="shared" si="182"/>
        <v>n</v>
      </c>
      <c r="AW81" s="32">
        <f t="shared" si="146"/>
        <v>15</v>
      </c>
      <c r="AX81" s="40">
        <f t="shared" si="147"/>
        <v>0.9000000000000008</v>
      </c>
      <c r="AY81" s="15">
        <f t="shared" si="148"/>
        <v>0.9000000000000008</v>
      </c>
      <c r="AZ81" s="16">
        <f t="shared" si="183"/>
        <v>15.299999999999992</v>
      </c>
      <c r="BA81" s="111"/>
      <c r="BB81" s="31">
        <f t="shared" si="175"/>
        <v>515.29999999999995</v>
      </c>
      <c r="BC81" s="4" t="s">
        <v>172</v>
      </c>
      <c r="BD81" s="49">
        <f t="shared" ref="BD81:BD88" si="193">IF(ROUND((((((G81-1)*BK81)-BJ81)/BI81)+1),2)&lt;1,1,ROUND((((((G81-1)*BK81)-BJ81)/BI81)+1),2))</f>
        <v>1.07</v>
      </c>
      <c r="BE81" s="49">
        <f t="shared" ref="BE81:BE88" si="194">IF(ROUND((((((I81-1)*BK81)-BJ81)/BI81)+1),2)&lt;1,1,ROUND((((((I81-1)*BK81)-BJ81)/BI81)+1),2))</f>
        <v>10.74</v>
      </c>
      <c r="BF81" s="84">
        <f t="shared" si="149"/>
        <v>1.07</v>
      </c>
      <c r="BG81" s="58">
        <f t="shared" si="150"/>
        <v>1.07</v>
      </c>
      <c r="BH81" s="59" t="str">
        <f t="shared" si="151"/>
        <v>n</v>
      </c>
      <c r="BI81" s="32">
        <f t="shared" si="152"/>
        <v>15</v>
      </c>
      <c r="BJ81" s="34">
        <f t="shared" si="153"/>
        <v>2.1126760563380285</v>
      </c>
      <c r="BK81" s="34">
        <f t="shared" si="154"/>
        <v>12.887323943661972</v>
      </c>
      <c r="BL81" s="40">
        <f t="shared" si="155"/>
        <v>0</v>
      </c>
      <c r="BM81" s="41">
        <f t="shared" si="156"/>
        <v>0</v>
      </c>
      <c r="BN81" s="16">
        <f t="shared" si="184"/>
        <v>20.40000000000002</v>
      </c>
      <c r="BO81" s="111"/>
      <c r="BP81" s="31">
        <f t="shared" si="176"/>
        <v>520.4</v>
      </c>
      <c r="BQ81" s="4" t="s">
        <v>172</v>
      </c>
      <c r="BR81" s="49">
        <f t="shared" si="126"/>
        <v>1.07</v>
      </c>
      <c r="BS81" s="49">
        <f t="shared" si="127"/>
        <v>10.74</v>
      </c>
      <c r="BT81" s="42">
        <f t="shared" si="157"/>
        <v>1.25</v>
      </c>
      <c r="BU81" s="56">
        <f t="shared" si="158"/>
        <v>1.07</v>
      </c>
      <c r="BV81" s="58">
        <f t="shared" si="159"/>
        <v>1.1600000000000001</v>
      </c>
      <c r="BW81" s="59" t="str">
        <f t="shared" si="160"/>
        <v>n</v>
      </c>
      <c r="BX81" s="32">
        <f t="shared" si="161"/>
        <v>15</v>
      </c>
      <c r="BY81" s="34">
        <f t="shared" si="162"/>
        <v>7.5</v>
      </c>
      <c r="BZ81" s="34">
        <f t="shared" si="163"/>
        <v>7.5</v>
      </c>
      <c r="CA81" s="40">
        <f t="shared" si="187"/>
        <v>-7.5</v>
      </c>
      <c r="CB81" s="41">
        <f t="shared" si="164"/>
        <v>-7.5</v>
      </c>
      <c r="CC81" s="16">
        <f t="shared" si="188"/>
        <v>37.649999999999991</v>
      </c>
      <c r="CD81" s="111"/>
      <c r="CE81" s="31">
        <f t="shared" si="177"/>
        <v>537.65</v>
      </c>
      <c r="CF81" s="4" t="s">
        <v>172</v>
      </c>
      <c r="CG81" s="42">
        <f t="shared" si="165"/>
        <v>7.1</v>
      </c>
      <c r="CH81" s="56">
        <f t="shared" si="166"/>
        <v>1.07</v>
      </c>
      <c r="CI81" s="67" t="str">
        <f t="shared" si="178"/>
        <v/>
      </c>
      <c r="CJ81" s="58">
        <f t="shared" si="167"/>
        <v>2.2199999999999998</v>
      </c>
      <c r="CK81" s="59" t="str">
        <f t="shared" si="168"/>
        <v>n</v>
      </c>
      <c r="CL81" s="32">
        <f t="shared" si="169"/>
        <v>15</v>
      </c>
      <c r="CM81" s="34">
        <f t="shared" si="170"/>
        <v>3</v>
      </c>
      <c r="CN81" s="34">
        <f t="shared" si="171"/>
        <v>12</v>
      </c>
      <c r="CO81" s="40">
        <f t="shared" si="189"/>
        <v>18.299999999999997</v>
      </c>
      <c r="CP81" s="41">
        <f t="shared" si="172"/>
        <v>18.299999999999997</v>
      </c>
      <c r="CQ81" s="16">
        <f t="shared" si="190"/>
        <v>-4.1399999999999793</v>
      </c>
      <c r="CR81" s="111"/>
      <c r="CS81" s="31">
        <f t="shared" si="179"/>
        <v>495.86</v>
      </c>
    </row>
    <row r="82" spans="1:97" x14ac:dyDescent="0.25">
      <c r="A82" s="96">
        <v>23</v>
      </c>
      <c r="B82" s="13" t="s">
        <v>36</v>
      </c>
      <c r="C82" s="13" t="s">
        <v>123</v>
      </c>
      <c r="D82" s="24">
        <v>0.23</v>
      </c>
      <c r="E82" s="7">
        <v>0.36</v>
      </c>
      <c r="F82" s="25">
        <v>0.4</v>
      </c>
      <c r="G82" s="26">
        <v>2.75</v>
      </c>
      <c r="H82" s="12">
        <v>3.1</v>
      </c>
      <c r="I82" s="27">
        <v>3</v>
      </c>
      <c r="J82" s="20">
        <v>0.35666347075743049</v>
      </c>
      <c r="K82" s="14">
        <v>0.31639501438159157</v>
      </c>
      <c r="L82" s="21">
        <v>0.32694151486097794</v>
      </c>
      <c r="M82" s="17">
        <v>3</v>
      </c>
      <c r="N82" s="28">
        <v>0.98082454458293389</v>
      </c>
      <c r="O82" s="22">
        <v>1</v>
      </c>
      <c r="P82" s="9">
        <v>4.3478260869565215</v>
      </c>
      <c r="Q82" s="10">
        <v>2.7777777777777777</v>
      </c>
      <c r="R82" s="11">
        <v>2.5</v>
      </c>
      <c r="S82" s="4" t="s">
        <v>172</v>
      </c>
      <c r="T82" s="49">
        <f t="shared" si="130"/>
        <v>2.75</v>
      </c>
      <c r="U82" s="49">
        <f t="shared" si="131"/>
        <v>3</v>
      </c>
      <c r="V82" s="84">
        <f t="shared" si="132"/>
        <v>2.75</v>
      </c>
      <c r="W82" s="58">
        <f t="shared" si="133"/>
        <v>2.75</v>
      </c>
      <c r="X82" s="59" t="str">
        <f t="shared" si="134"/>
        <v>d</v>
      </c>
      <c r="Y82" s="32">
        <f t="shared" si="135"/>
        <v>15</v>
      </c>
      <c r="Z82" s="40">
        <f t="shared" si="136"/>
        <v>-15</v>
      </c>
      <c r="AA82" s="15">
        <f t="shared" si="137"/>
        <v>-15</v>
      </c>
      <c r="AB82" s="16">
        <f t="shared" si="180"/>
        <v>39.900000000000034</v>
      </c>
      <c r="AC82" s="111"/>
      <c r="AD82" s="31">
        <f t="shared" si="173"/>
        <v>539.90000000000009</v>
      </c>
      <c r="AE82" s="4" t="s">
        <v>172</v>
      </c>
      <c r="AF82" s="49">
        <f t="shared" si="138"/>
        <v>2.75</v>
      </c>
      <c r="AG82" s="49">
        <f t="shared" si="139"/>
        <v>3</v>
      </c>
      <c r="AH82" s="84">
        <f t="shared" si="185"/>
        <v>3</v>
      </c>
      <c r="AI82" s="58">
        <f t="shared" si="181"/>
        <v>3</v>
      </c>
      <c r="AJ82" s="59" t="str">
        <f t="shared" si="140"/>
        <v>d</v>
      </c>
      <c r="AK82" s="32">
        <f t="shared" si="141"/>
        <v>15</v>
      </c>
      <c r="AL82" s="40">
        <f t="shared" si="142"/>
        <v>30</v>
      </c>
      <c r="AM82" s="15">
        <f t="shared" si="143"/>
        <v>30</v>
      </c>
      <c r="AN82" s="16">
        <f t="shared" si="186"/>
        <v>-297</v>
      </c>
      <c r="AO82" s="111"/>
      <c r="AP82" s="31">
        <f t="shared" si="174"/>
        <v>203</v>
      </c>
      <c r="AQ82" s="4" t="s">
        <v>172</v>
      </c>
      <c r="AR82" s="49">
        <f t="shared" si="191"/>
        <v>1.46</v>
      </c>
      <c r="AS82" s="49">
        <f t="shared" si="192"/>
        <v>1.52</v>
      </c>
      <c r="AT82" s="84">
        <f t="shared" si="144"/>
        <v>1.46</v>
      </c>
      <c r="AU82" s="58">
        <f t="shared" si="145"/>
        <v>1.46</v>
      </c>
      <c r="AV82" s="59" t="str">
        <f t="shared" si="182"/>
        <v>d</v>
      </c>
      <c r="AW82" s="32">
        <f t="shared" si="146"/>
        <v>15</v>
      </c>
      <c r="AX82" s="40">
        <f t="shared" si="147"/>
        <v>-15</v>
      </c>
      <c r="AY82" s="15">
        <f t="shared" si="148"/>
        <v>-15</v>
      </c>
      <c r="AZ82" s="16">
        <f t="shared" si="183"/>
        <v>0.29999999999999183</v>
      </c>
      <c r="BA82" s="111"/>
      <c r="BB82" s="31">
        <f t="shared" si="175"/>
        <v>500.3</v>
      </c>
      <c r="BC82" s="4" t="s">
        <v>172</v>
      </c>
      <c r="BD82" s="49">
        <f t="shared" si="193"/>
        <v>1.86</v>
      </c>
      <c r="BE82" s="49">
        <f t="shared" si="194"/>
        <v>2.0299999999999998</v>
      </c>
      <c r="BF82" s="84">
        <f t="shared" si="149"/>
        <v>1.86</v>
      </c>
      <c r="BG82" s="58">
        <f t="shared" si="150"/>
        <v>1.86</v>
      </c>
      <c r="BH82" s="59" t="str">
        <f t="shared" si="151"/>
        <v>d</v>
      </c>
      <c r="BI82" s="32">
        <f t="shared" si="152"/>
        <v>15</v>
      </c>
      <c r="BJ82" s="34">
        <f t="shared" si="153"/>
        <v>4.838709677419355</v>
      </c>
      <c r="BK82" s="34">
        <f t="shared" si="154"/>
        <v>10.161290322580644</v>
      </c>
      <c r="BL82" s="40">
        <f t="shared" si="155"/>
        <v>-15</v>
      </c>
      <c r="BM82" s="41">
        <f t="shared" si="156"/>
        <v>-15</v>
      </c>
      <c r="BN82" s="16">
        <f t="shared" si="184"/>
        <v>5.4000000000000199</v>
      </c>
      <c r="BO82" s="111"/>
      <c r="BP82" s="31">
        <f t="shared" si="176"/>
        <v>505.40000000000003</v>
      </c>
      <c r="BQ82" s="4" t="s">
        <v>172</v>
      </c>
      <c r="BR82" s="49">
        <f t="shared" si="126"/>
        <v>1.86</v>
      </c>
      <c r="BS82" s="49">
        <f t="shared" si="127"/>
        <v>2.0299999999999998</v>
      </c>
      <c r="BT82" s="42">
        <f t="shared" si="157"/>
        <v>2.75</v>
      </c>
      <c r="BU82" s="56">
        <f t="shared" si="158"/>
        <v>1.86</v>
      </c>
      <c r="BV82" s="58">
        <f t="shared" si="159"/>
        <v>2.3050000000000002</v>
      </c>
      <c r="BW82" s="59" t="str">
        <f t="shared" si="160"/>
        <v>d</v>
      </c>
      <c r="BX82" s="32">
        <f t="shared" si="161"/>
        <v>15</v>
      </c>
      <c r="BY82" s="34">
        <f t="shared" si="162"/>
        <v>7.5</v>
      </c>
      <c r="BZ82" s="34">
        <f t="shared" si="163"/>
        <v>7.5</v>
      </c>
      <c r="CA82" s="40">
        <f t="shared" si="187"/>
        <v>-15</v>
      </c>
      <c r="CB82" s="41">
        <f t="shared" si="164"/>
        <v>-15</v>
      </c>
      <c r="CC82" s="16">
        <f t="shared" si="188"/>
        <v>22.649999999999991</v>
      </c>
      <c r="CD82" s="111"/>
      <c r="CE82" s="31">
        <f t="shared" si="177"/>
        <v>522.65</v>
      </c>
      <c r="CF82" s="4" t="s">
        <v>172</v>
      </c>
      <c r="CG82" s="42">
        <f t="shared" si="165"/>
        <v>3.1</v>
      </c>
      <c r="CH82" s="56">
        <f t="shared" si="166"/>
        <v>1.86</v>
      </c>
      <c r="CI82" s="67">
        <f t="shared" si="178"/>
        <v>1.4880000000000002</v>
      </c>
      <c r="CJ82" s="58">
        <f t="shared" si="167"/>
        <v>1.4200000000000002</v>
      </c>
      <c r="CK82" s="59" t="str">
        <f t="shared" si="168"/>
        <v>d</v>
      </c>
      <c r="CL82" s="32">
        <f t="shared" si="169"/>
        <v>15</v>
      </c>
      <c r="CM82" s="34">
        <f t="shared" si="170"/>
        <v>3</v>
      </c>
      <c r="CN82" s="34">
        <f t="shared" si="171"/>
        <v>12</v>
      </c>
      <c r="CO82" s="40">
        <f t="shared" si="189"/>
        <v>-15</v>
      </c>
      <c r="CP82" s="41">
        <f t="shared" si="172"/>
        <v>-15</v>
      </c>
      <c r="CQ82" s="16">
        <f t="shared" si="190"/>
        <v>-19.139999999999979</v>
      </c>
      <c r="CR82" s="111"/>
      <c r="CS82" s="31">
        <f t="shared" si="179"/>
        <v>480.86</v>
      </c>
    </row>
    <row r="83" spans="1:97" x14ac:dyDescent="0.25">
      <c r="A83" s="96">
        <v>24</v>
      </c>
      <c r="B83" s="13" t="s">
        <v>132</v>
      </c>
      <c r="C83" s="13" t="s">
        <v>124</v>
      </c>
      <c r="D83" s="24">
        <v>0.17</v>
      </c>
      <c r="E83" s="7">
        <v>0.2</v>
      </c>
      <c r="F83" s="25">
        <v>0.64</v>
      </c>
      <c r="G83" s="26">
        <v>1.35</v>
      </c>
      <c r="H83" s="12">
        <v>5.8</v>
      </c>
      <c r="I83" s="27">
        <v>9.5</v>
      </c>
      <c r="J83" s="20">
        <v>0.72734472972081043</v>
      </c>
      <c r="K83" s="14">
        <v>0.1692957560557059</v>
      </c>
      <c r="L83" s="21">
        <v>0.10335951422348359</v>
      </c>
      <c r="M83" s="17">
        <v>3</v>
      </c>
      <c r="N83" s="28">
        <v>0.98191538512309418</v>
      </c>
      <c r="O83" s="22">
        <v>1</v>
      </c>
      <c r="P83" s="9">
        <v>5.8823529411764701</v>
      </c>
      <c r="Q83" s="10">
        <v>5</v>
      </c>
      <c r="R83" s="11">
        <v>1.5625</v>
      </c>
      <c r="S83" s="4" t="s">
        <v>172</v>
      </c>
      <c r="T83" s="49">
        <f t="shared" si="130"/>
        <v>1.35</v>
      </c>
      <c r="U83" s="49">
        <f t="shared" si="131"/>
        <v>9.5</v>
      </c>
      <c r="V83" s="84">
        <f t="shared" si="132"/>
        <v>1.35</v>
      </c>
      <c r="W83" s="58">
        <f t="shared" si="133"/>
        <v>1.35</v>
      </c>
      <c r="X83" s="59" t="str">
        <f t="shared" si="134"/>
        <v>v</v>
      </c>
      <c r="Y83" s="32">
        <f t="shared" si="135"/>
        <v>15</v>
      </c>
      <c r="Z83" s="40">
        <f t="shared" si="136"/>
        <v>5.2500000000000018</v>
      </c>
      <c r="AA83" s="15">
        <f t="shared" si="137"/>
        <v>5.2500000000000018</v>
      </c>
      <c r="AB83" s="16">
        <f t="shared" si="180"/>
        <v>45.150000000000034</v>
      </c>
      <c r="AC83" s="111"/>
      <c r="AD83" s="31">
        <f t="shared" si="173"/>
        <v>545.15000000000009</v>
      </c>
      <c r="AE83" s="4" t="s">
        <v>172</v>
      </c>
      <c r="AF83" s="49">
        <f t="shared" si="138"/>
        <v>1.35</v>
      </c>
      <c r="AG83" s="49">
        <f t="shared" si="139"/>
        <v>9.5</v>
      </c>
      <c r="AH83" s="84">
        <f t="shared" si="185"/>
        <v>9.5</v>
      </c>
      <c r="AI83" s="58">
        <f t="shared" si="181"/>
        <v>9.5</v>
      </c>
      <c r="AJ83" s="59" t="str">
        <f t="shared" si="140"/>
        <v>v</v>
      </c>
      <c r="AK83" s="32">
        <f t="shared" si="141"/>
        <v>15</v>
      </c>
      <c r="AL83" s="40">
        <f t="shared" si="142"/>
        <v>-15</v>
      </c>
      <c r="AM83" s="15">
        <f t="shared" si="143"/>
        <v>-15</v>
      </c>
      <c r="AN83" s="16">
        <f t="shared" si="186"/>
        <v>-312</v>
      </c>
      <c r="AO83" s="111"/>
      <c r="AP83" s="31">
        <f t="shared" si="174"/>
        <v>188</v>
      </c>
      <c r="AQ83" s="4" t="s">
        <v>172</v>
      </c>
      <c r="AR83" s="49">
        <f t="shared" si="191"/>
        <v>1.1000000000000001</v>
      </c>
      <c r="AS83" s="49">
        <f t="shared" si="192"/>
        <v>3.6</v>
      </c>
      <c r="AT83" s="84">
        <f t="shared" si="144"/>
        <v>1.1000000000000001</v>
      </c>
      <c r="AU83" s="58">
        <f t="shared" si="145"/>
        <v>1.1000000000000001</v>
      </c>
      <c r="AV83" s="59" t="str">
        <f t="shared" si="182"/>
        <v>v</v>
      </c>
      <c r="AW83" s="32">
        <f t="shared" si="146"/>
        <v>15</v>
      </c>
      <c r="AX83" s="40">
        <f t="shared" si="147"/>
        <v>1.5000000000000013</v>
      </c>
      <c r="AY83" s="15">
        <f t="shared" si="148"/>
        <v>1.5000000000000013</v>
      </c>
      <c r="AZ83" s="16">
        <f t="shared" si="183"/>
        <v>1.7999999999999932</v>
      </c>
      <c r="BA83" s="111"/>
      <c r="BB83" s="31">
        <f t="shared" si="175"/>
        <v>501.8</v>
      </c>
      <c r="BC83" s="4" t="s">
        <v>172</v>
      </c>
      <c r="BD83" s="49">
        <f t="shared" si="193"/>
        <v>1.1200000000000001</v>
      </c>
      <c r="BE83" s="49">
        <f t="shared" si="194"/>
        <v>7.86</v>
      </c>
      <c r="BF83" s="84">
        <f t="shared" si="149"/>
        <v>1.1200000000000001</v>
      </c>
      <c r="BG83" s="58">
        <f t="shared" si="150"/>
        <v>1.1200000000000001</v>
      </c>
      <c r="BH83" s="59" t="str">
        <f t="shared" si="151"/>
        <v>v</v>
      </c>
      <c r="BI83" s="32">
        <f t="shared" si="152"/>
        <v>15</v>
      </c>
      <c r="BJ83" s="34">
        <f t="shared" si="153"/>
        <v>2.5862068965517242</v>
      </c>
      <c r="BK83" s="34">
        <f t="shared" si="154"/>
        <v>12.413793103448276</v>
      </c>
      <c r="BL83" s="40">
        <f t="shared" si="155"/>
        <v>1.8000000000000016</v>
      </c>
      <c r="BM83" s="41">
        <f t="shared" si="156"/>
        <v>1.8000000000000016</v>
      </c>
      <c r="BN83" s="16">
        <f t="shared" si="184"/>
        <v>7.2000000000000215</v>
      </c>
      <c r="BO83" s="111"/>
      <c r="BP83" s="31">
        <f t="shared" si="176"/>
        <v>507.20000000000005</v>
      </c>
      <c r="BQ83" s="4" t="s">
        <v>172</v>
      </c>
      <c r="BR83" s="49">
        <f t="shared" si="126"/>
        <v>1.1200000000000001</v>
      </c>
      <c r="BS83" s="49">
        <f t="shared" si="127"/>
        <v>7.86</v>
      </c>
      <c r="BT83" s="42">
        <f t="shared" si="157"/>
        <v>1.35</v>
      </c>
      <c r="BU83" s="56">
        <f t="shared" si="158"/>
        <v>1.1200000000000001</v>
      </c>
      <c r="BV83" s="58">
        <f t="shared" si="159"/>
        <v>1.2350000000000001</v>
      </c>
      <c r="BW83" s="59" t="str">
        <f t="shared" si="160"/>
        <v>v</v>
      </c>
      <c r="BX83" s="32">
        <f t="shared" si="161"/>
        <v>15</v>
      </c>
      <c r="BY83" s="34">
        <f t="shared" si="162"/>
        <v>7.5</v>
      </c>
      <c r="BZ83" s="34">
        <f t="shared" si="163"/>
        <v>7.5</v>
      </c>
      <c r="CA83" s="40">
        <f t="shared" si="187"/>
        <v>3.5249999999999986</v>
      </c>
      <c r="CB83" s="41">
        <f t="shared" si="164"/>
        <v>3.5249999999999986</v>
      </c>
      <c r="CC83" s="16">
        <f t="shared" si="188"/>
        <v>26.17499999999999</v>
      </c>
      <c r="CD83" s="111"/>
      <c r="CE83" s="31">
        <f t="shared" si="177"/>
        <v>526.17499999999995</v>
      </c>
      <c r="CF83" s="4" t="s">
        <v>172</v>
      </c>
      <c r="CG83" s="42">
        <f t="shared" si="165"/>
        <v>5.8</v>
      </c>
      <c r="CH83" s="56">
        <f t="shared" si="166"/>
        <v>1.1200000000000001</v>
      </c>
      <c r="CI83" s="67" t="str">
        <f t="shared" si="178"/>
        <v/>
      </c>
      <c r="CJ83" s="58">
        <f t="shared" si="167"/>
        <v>1.96</v>
      </c>
      <c r="CK83" s="59" t="str">
        <f t="shared" si="168"/>
        <v>v</v>
      </c>
      <c r="CL83" s="32">
        <f t="shared" si="169"/>
        <v>15</v>
      </c>
      <c r="CM83" s="34">
        <f t="shared" si="170"/>
        <v>3</v>
      </c>
      <c r="CN83" s="34">
        <f t="shared" si="171"/>
        <v>12</v>
      </c>
      <c r="CO83" s="40">
        <f t="shared" si="189"/>
        <v>-1.5599999999999987</v>
      </c>
      <c r="CP83" s="41">
        <f t="shared" si="172"/>
        <v>-1.5599999999999987</v>
      </c>
      <c r="CQ83" s="16">
        <f t="shared" si="190"/>
        <v>-20.699999999999978</v>
      </c>
      <c r="CR83" s="111"/>
      <c r="CS83" s="31">
        <f t="shared" si="179"/>
        <v>479.3</v>
      </c>
    </row>
    <row r="84" spans="1:97" x14ac:dyDescent="0.25">
      <c r="A84" s="96">
        <v>25</v>
      </c>
      <c r="B84" s="13" t="s">
        <v>49</v>
      </c>
      <c r="C84" s="13" t="s">
        <v>125</v>
      </c>
      <c r="D84" s="18">
        <v>0.41</v>
      </c>
      <c r="E84" s="8">
        <v>0.15</v>
      </c>
      <c r="F84" s="19">
        <v>0.44</v>
      </c>
      <c r="G84" s="26">
        <v>1.23</v>
      </c>
      <c r="H84" s="12">
        <v>8.1</v>
      </c>
      <c r="I84" s="27">
        <v>12.5</v>
      </c>
      <c r="J84" s="20">
        <v>0.79983884728410282</v>
      </c>
      <c r="K84" s="14">
        <v>0.12145701014314154</v>
      </c>
      <c r="L84" s="21">
        <v>7.8704142572755723E-2</v>
      </c>
      <c r="M84" s="17">
        <v>3</v>
      </c>
      <c r="N84" s="28">
        <v>0.98380178215944647</v>
      </c>
      <c r="O84" s="22">
        <v>1</v>
      </c>
      <c r="P84" s="9">
        <v>2.4390243902439024</v>
      </c>
      <c r="Q84" s="10">
        <v>6.666666666666667</v>
      </c>
      <c r="R84" s="11">
        <v>2.2727272727272729</v>
      </c>
      <c r="S84" s="4" t="s">
        <v>172</v>
      </c>
      <c r="T84" s="49">
        <f t="shared" si="130"/>
        <v>1.23</v>
      </c>
      <c r="U84" s="49">
        <f t="shared" si="131"/>
        <v>12.5</v>
      </c>
      <c r="V84" s="84">
        <f t="shared" si="132"/>
        <v>1.23</v>
      </c>
      <c r="W84" s="58">
        <f t="shared" si="133"/>
        <v>1.23</v>
      </c>
      <c r="X84" s="59" t="str">
        <f t="shared" si="134"/>
        <v>d</v>
      </c>
      <c r="Y84" s="32">
        <f t="shared" si="135"/>
        <v>15</v>
      </c>
      <c r="Z84" s="40">
        <f t="shared" si="136"/>
        <v>-15</v>
      </c>
      <c r="AA84" s="15">
        <f t="shared" si="137"/>
        <v>-15</v>
      </c>
      <c r="AB84" s="16">
        <f t="shared" si="180"/>
        <v>30.150000000000034</v>
      </c>
      <c r="AC84" s="111"/>
      <c r="AD84" s="31">
        <f t="shared" si="173"/>
        <v>530.15000000000009</v>
      </c>
      <c r="AE84" s="4" t="s">
        <v>172</v>
      </c>
      <c r="AF84" s="49">
        <f t="shared" si="138"/>
        <v>1.23</v>
      </c>
      <c r="AG84" s="49">
        <f t="shared" si="139"/>
        <v>12.5</v>
      </c>
      <c r="AH84" s="84">
        <f t="shared" si="185"/>
        <v>12.5</v>
      </c>
      <c r="AI84" s="58">
        <f t="shared" si="181"/>
        <v>12.5</v>
      </c>
      <c r="AJ84" s="59" t="str">
        <f t="shared" si="140"/>
        <v>d</v>
      </c>
      <c r="AK84" s="32">
        <f t="shared" si="141"/>
        <v>15</v>
      </c>
      <c r="AL84" s="40">
        <f t="shared" si="142"/>
        <v>172.5</v>
      </c>
      <c r="AM84" s="15">
        <f t="shared" si="143"/>
        <v>172.5</v>
      </c>
      <c r="AN84" s="16">
        <f t="shared" si="186"/>
        <v>-139.5</v>
      </c>
      <c r="AO84" s="111"/>
      <c r="AP84" s="31">
        <f t="shared" si="174"/>
        <v>360.5</v>
      </c>
      <c r="AQ84" s="4" t="s">
        <v>172</v>
      </c>
      <c r="AR84" s="49">
        <f t="shared" si="191"/>
        <v>1.07</v>
      </c>
      <c r="AS84" s="49">
        <f t="shared" si="192"/>
        <v>4.92</v>
      </c>
      <c r="AT84" s="84">
        <f t="shared" si="144"/>
        <v>1.07</v>
      </c>
      <c r="AU84" s="58">
        <f t="shared" si="145"/>
        <v>1.07</v>
      </c>
      <c r="AV84" s="59" t="str">
        <f t="shared" si="182"/>
        <v>d</v>
      </c>
      <c r="AW84" s="32">
        <f t="shared" si="146"/>
        <v>15</v>
      </c>
      <c r="AX84" s="40">
        <f t="shared" si="147"/>
        <v>-15</v>
      </c>
      <c r="AY84" s="15">
        <f t="shared" si="148"/>
        <v>-15</v>
      </c>
      <c r="AZ84" s="16">
        <f t="shared" si="183"/>
        <v>-13.200000000000006</v>
      </c>
      <c r="BA84" s="111"/>
      <c r="BB84" s="31">
        <f t="shared" si="175"/>
        <v>486.8</v>
      </c>
      <c r="BC84" s="4" t="s">
        <v>172</v>
      </c>
      <c r="BD84" s="49">
        <f t="shared" si="193"/>
        <v>1.08</v>
      </c>
      <c r="BE84" s="49">
        <f t="shared" si="194"/>
        <v>10.96</v>
      </c>
      <c r="BF84" s="84">
        <f t="shared" si="149"/>
        <v>1.08</v>
      </c>
      <c r="BG84" s="58">
        <f t="shared" si="150"/>
        <v>1.08</v>
      </c>
      <c r="BH84" s="59" t="str">
        <f t="shared" si="151"/>
        <v>d</v>
      </c>
      <c r="BI84" s="32">
        <f t="shared" si="152"/>
        <v>15</v>
      </c>
      <c r="BJ84" s="34">
        <f t="shared" si="153"/>
        <v>1.8518518518518519</v>
      </c>
      <c r="BK84" s="34">
        <f t="shared" si="154"/>
        <v>13.148148148148149</v>
      </c>
      <c r="BL84" s="40">
        <f t="shared" si="155"/>
        <v>-15</v>
      </c>
      <c r="BM84" s="41">
        <f t="shared" si="156"/>
        <v>-15</v>
      </c>
      <c r="BN84" s="16">
        <f t="shared" si="184"/>
        <v>-7.7999999999999785</v>
      </c>
      <c r="BO84" s="111"/>
      <c r="BP84" s="31">
        <f t="shared" si="176"/>
        <v>492.20000000000005</v>
      </c>
      <c r="BQ84" s="4" t="s">
        <v>172</v>
      </c>
      <c r="BR84" s="49">
        <f t="shared" si="126"/>
        <v>1.08</v>
      </c>
      <c r="BS84" s="49">
        <f t="shared" si="127"/>
        <v>10.96</v>
      </c>
      <c r="BT84" s="42">
        <f t="shared" si="157"/>
        <v>1.23</v>
      </c>
      <c r="BU84" s="56">
        <f t="shared" si="158"/>
        <v>1.08</v>
      </c>
      <c r="BV84" s="58">
        <f t="shared" si="159"/>
        <v>1.155</v>
      </c>
      <c r="BW84" s="59" t="str">
        <f t="shared" si="160"/>
        <v>d</v>
      </c>
      <c r="BX84" s="32">
        <f t="shared" si="161"/>
        <v>15</v>
      </c>
      <c r="BY84" s="34">
        <f t="shared" si="162"/>
        <v>7.5</v>
      </c>
      <c r="BZ84" s="34">
        <f t="shared" si="163"/>
        <v>7.5</v>
      </c>
      <c r="CA84" s="40">
        <f t="shared" si="187"/>
        <v>-15</v>
      </c>
      <c r="CB84" s="41">
        <f t="shared" si="164"/>
        <v>-15</v>
      </c>
      <c r="CC84" s="16">
        <f t="shared" si="188"/>
        <v>11.17499999999999</v>
      </c>
      <c r="CD84" s="111"/>
      <c r="CE84" s="31">
        <f t="shared" si="177"/>
        <v>511.17500000000001</v>
      </c>
      <c r="CF84" s="4" t="s">
        <v>172</v>
      </c>
      <c r="CG84" s="42">
        <f t="shared" si="165"/>
        <v>8.1</v>
      </c>
      <c r="CH84" s="56">
        <f t="shared" si="166"/>
        <v>1.08</v>
      </c>
      <c r="CI84" s="67" t="str">
        <f t="shared" si="178"/>
        <v/>
      </c>
      <c r="CJ84" s="58">
        <f t="shared" si="167"/>
        <v>2.42</v>
      </c>
      <c r="CK84" s="59" t="str">
        <f t="shared" si="168"/>
        <v>d</v>
      </c>
      <c r="CL84" s="32">
        <f t="shared" si="169"/>
        <v>15</v>
      </c>
      <c r="CM84" s="34">
        <f t="shared" si="170"/>
        <v>3</v>
      </c>
      <c r="CN84" s="34">
        <f t="shared" si="171"/>
        <v>12</v>
      </c>
      <c r="CO84" s="40">
        <f t="shared" si="189"/>
        <v>-15</v>
      </c>
      <c r="CP84" s="41">
        <f t="shared" si="172"/>
        <v>-15</v>
      </c>
      <c r="CQ84" s="16">
        <f t="shared" si="190"/>
        <v>-35.699999999999974</v>
      </c>
      <c r="CR84" s="111"/>
      <c r="CS84" s="31">
        <f t="shared" si="179"/>
        <v>464.3</v>
      </c>
    </row>
    <row r="85" spans="1:97" x14ac:dyDescent="0.25">
      <c r="A85" s="96">
        <v>26</v>
      </c>
      <c r="B85" s="13" t="s">
        <v>25</v>
      </c>
      <c r="C85" s="13" t="s">
        <v>126</v>
      </c>
      <c r="D85" s="18">
        <v>0.46</v>
      </c>
      <c r="E85" s="8">
        <v>0.22</v>
      </c>
      <c r="F85" s="19">
        <v>0.32</v>
      </c>
      <c r="G85" s="26">
        <v>1.3</v>
      </c>
      <c r="H85" s="12">
        <v>6.4</v>
      </c>
      <c r="I85" s="27">
        <v>11</v>
      </c>
      <c r="J85" s="20">
        <v>0.75682648892711257</v>
      </c>
      <c r="K85" s="14">
        <v>0.15373038056331972</v>
      </c>
      <c r="L85" s="21">
        <v>8.9443130509567856E-2</v>
      </c>
      <c r="M85" s="17">
        <v>3</v>
      </c>
      <c r="N85" s="28">
        <v>0.98387443560524634</v>
      </c>
      <c r="O85" s="22">
        <v>1</v>
      </c>
      <c r="P85" s="9">
        <v>2.1739130434782608</v>
      </c>
      <c r="Q85" s="10">
        <v>4.5454545454545459</v>
      </c>
      <c r="R85" s="11">
        <v>3.125</v>
      </c>
      <c r="S85" s="4" t="s">
        <v>172</v>
      </c>
      <c r="T85" s="49">
        <f t="shared" si="130"/>
        <v>1.3</v>
      </c>
      <c r="U85" s="49">
        <f t="shared" si="131"/>
        <v>11</v>
      </c>
      <c r="V85" s="84">
        <f t="shared" si="132"/>
        <v>1.3</v>
      </c>
      <c r="W85" s="58">
        <f t="shared" si="133"/>
        <v>1.3</v>
      </c>
      <c r="X85" s="59" t="str">
        <f t="shared" si="134"/>
        <v>d</v>
      </c>
      <c r="Y85" s="32">
        <f t="shared" si="135"/>
        <v>15</v>
      </c>
      <c r="Z85" s="40">
        <f t="shared" si="136"/>
        <v>-15</v>
      </c>
      <c r="AA85" s="15">
        <f t="shared" si="137"/>
        <v>-15</v>
      </c>
      <c r="AB85" s="16">
        <f t="shared" si="180"/>
        <v>15.150000000000034</v>
      </c>
      <c r="AC85" s="111"/>
      <c r="AD85" s="31">
        <f t="shared" si="173"/>
        <v>515.15000000000009</v>
      </c>
      <c r="AE85" s="4" t="s">
        <v>172</v>
      </c>
      <c r="AF85" s="49">
        <f t="shared" si="138"/>
        <v>1.3</v>
      </c>
      <c r="AG85" s="49">
        <f t="shared" si="139"/>
        <v>11</v>
      </c>
      <c r="AH85" s="84">
        <f t="shared" si="185"/>
        <v>11</v>
      </c>
      <c r="AI85" s="58">
        <f t="shared" si="181"/>
        <v>11</v>
      </c>
      <c r="AJ85" s="59" t="str">
        <f t="shared" si="140"/>
        <v>d</v>
      </c>
      <c r="AK85" s="32">
        <f t="shared" si="141"/>
        <v>15</v>
      </c>
      <c r="AL85" s="40">
        <f t="shared" si="142"/>
        <v>150</v>
      </c>
      <c r="AM85" s="15">
        <f t="shared" si="143"/>
        <v>150</v>
      </c>
      <c r="AN85" s="16">
        <f t="shared" si="186"/>
        <v>10.5</v>
      </c>
      <c r="AO85" s="111"/>
      <c r="AP85" s="31">
        <f t="shared" si="174"/>
        <v>510.5</v>
      </c>
      <c r="AQ85" s="4" t="s">
        <v>172</v>
      </c>
      <c r="AR85" s="49">
        <f t="shared" si="191"/>
        <v>1.08</v>
      </c>
      <c r="AS85" s="49">
        <f t="shared" si="192"/>
        <v>4.05</v>
      </c>
      <c r="AT85" s="84">
        <f t="shared" si="144"/>
        <v>1.08</v>
      </c>
      <c r="AU85" s="58">
        <f t="shared" si="145"/>
        <v>1.08</v>
      </c>
      <c r="AV85" s="59" t="str">
        <f t="shared" si="182"/>
        <v>d</v>
      </c>
      <c r="AW85" s="32">
        <f t="shared" si="146"/>
        <v>15</v>
      </c>
      <c r="AX85" s="40">
        <f t="shared" si="147"/>
        <v>-15</v>
      </c>
      <c r="AY85" s="15">
        <f t="shared" si="148"/>
        <v>-15</v>
      </c>
      <c r="AZ85" s="16">
        <f t="shared" si="183"/>
        <v>-28.200000000000006</v>
      </c>
      <c r="BA85" s="111"/>
      <c r="BB85" s="31">
        <f t="shared" si="175"/>
        <v>471.8</v>
      </c>
      <c r="BC85" s="4" t="s">
        <v>172</v>
      </c>
      <c r="BD85" s="49">
        <f t="shared" si="193"/>
        <v>1.1000000000000001</v>
      </c>
      <c r="BE85" s="49">
        <f t="shared" si="194"/>
        <v>9.2799999999999994</v>
      </c>
      <c r="BF85" s="84">
        <f t="shared" si="149"/>
        <v>1.1000000000000001</v>
      </c>
      <c r="BG85" s="58">
        <f t="shared" si="150"/>
        <v>1.1000000000000001</v>
      </c>
      <c r="BH85" s="59" t="str">
        <f t="shared" si="151"/>
        <v>d</v>
      </c>
      <c r="BI85" s="32">
        <f t="shared" si="152"/>
        <v>15</v>
      </c>
      <c r="BJ85" s="34">
        <f t="shared" si="153"/>
        <v>2.34375</v>
      </c>
      <c r="BK85" s="34">
        <f t="shared" si="154"/>
        <v>12.65625</v>
      </c>
      <c r="BL85" s="40">
        <f t="shared" si="155"/>
        <v>-15</v>
      </c>
      <c r="BM85" s="41">
        <f t="shared" si="156"/>
        <v>-15</v>
      </c>
      <c r="BN85" s="16">
        <f t="shared" si="184"/>
        <v>-22.799999999999979</v>
      </c>
      <c r="BO85" s="111"/>
      <c r="BP85" s="31">
        <f t="shared" si="176"/>
        <v>477.20000000000005</v>
      </c>
      <c r="BQ85" s="4" t="s">
        <v>172</v>
      </c>
      <c r="BR85" s="49">
        <f>IF(ROUND((((((G85-1)*BK85)-BJ85)/BI85)+1),2)&lt;1,1,ROUND((((((G85-1)*BK85)-BJ85)/BI85)+1),2))</f>
        <v>1.1000000000000001</v>
      </c>
      <c r="BS85" s="49">
        <f>IF(ROUND((((((I85-1)*BK85)-BJ85)/BI85)+1),2)&lt;1,1,ROUND((((((I85-1)*BK85)-BJ85)/BI85)+1),2))</f>
        <v>9.2799999999999994</v>
      </c>
      <c r="BT85" s="42">
        <f t="shared" si="157"/>
        <v>1.3</v>
      </c>
      <c r="BU85" s="56">
        <f t="shared" si="158"/>
        <v>1.1000000000000001</v>
      </c>
      <c r="BV85" s="58">
        <f t="shared" si="159"/>
        <v>1.2000000000000002</v>
      </c>
      <c r="BW85" s="59" t="str">
        <f t="shared" si="160"/>
        <v>d</v>
      </c>
      <c r="BX85" s="32">
        <f t="shared" si="161"/>
        <v>15</v>
      </c>
      <c r="BY85" s="34">
        <f t="shared" si="162"/>
        <v>7.5</v>
      </c>
      <c r="BZ85" s="34">
        <f t="shared" si="163"/>
        <v>7.5</v>
      </c>
      <c r="CA85" s="40">
        <f t="shared" si="187"/>
        <v>-15</v>
      </c>
      <c r="CB85" s="41">
        <f t="shared" si="164"/>
        <v>-15</v>
      </c>
      <c r="CC85" s="16">
        <f t="shared" si="188"/>
        <v>-3.8250000000000099</v>
      </c>
      <c r="CD85" s="111"/>
      <c r="CE85" s="31">
        <f t="shared" si="177"/>
        <v>496.17500000000001</v>
      </c>
      <c r="CF85" s="4" t="s">
        <v>172</v>
      </c>
      <c r="CG85" s="42">
        <f t="shared" si="165"/>
        <v>6.4</v>
      </c>
      <c r="CH85" s="56">
        <f t="shared" si="166"/>
        <v>1.1000000000000001</v>
      </c>
      <c r="CI85" s="67" t="str">
        <f t="shared" si="178"/>
        <v/>
      </c>
      <c r="CJ85" s="58">
        <f t="shared" si="167"/>
        <v>2.08</v>
      </c>
      <c r="CK85" s="59" t="str">
        <f t="shared" si="168"/>
        <v>d</v>
      </c>
      <c r="CL85" s="32">
        <f t="shared" si="169"/>
        <v>15</v>
      </c>
      <c r="CM85" s="34">
        <f t="shared" si="170"/>
        <v>3</v>
      </c>
      <c r="CN85" s="34">
        <f t="shared" si="171"/>
        <v>12</v>
      </c>
      <c r="CO85" s="40">
        <f t="shared" si="189"/>
        <v>-15</v>
      </c>
      <c r="CP85" s="41">
        <f t="shared" si="172"/>
        <v>-15</v>
      </c>
      <c r="CQ85" s="16">
        <f t="shared" si="190"/>
        <v>-50.699999999999974</v>
      </c>
      <c r="CR85" s="111"/>
      <c r="CS85" s="31">
        <f t="shared" si="179"/>
        <v>449.3</v>
      </c>
    </row>
    <row r="86" spans="1:97" x14ac:dyDescent="0.25">
      <c r="A86" s="96">
        <v>27</v>
      </c>
      <c r="B86" s="13" t="s">
        <v>27</v>
      </c>
      <c r="C86" s="13" t="s">
        <v>127</v>
      </c>
      <c r="D86" s="18">
        <v>0.05</v>
      </c>
      <c r="E86" s="8">
        <v>0.09</v>
      </c>
      <c r="F86" s="19">
        <v>0.86</v>
      </c>
      <c r="G86" s="26">
        <v>7.1</v>
      </c>
      <c r="H86" s="12">
        <v>4.9000000000000004</v>
      </c>
      <c r="I86" s="27">
        <v>1.5</v>
      </c>
      <c r="J86" s="20">
        <v>0.13923091494601253</v>
      </c>
      <c r="K86" s="14">
        <v>0.20174275430952834</v>
      </c>
      <c r="L86" s="21">
        <v>0.65902633074445927</v>
      </c>
      <c r="M86" s="17">
        <v>3</v>
      </c>
      <c r="N86" s="28">
        <v>0.9885394961166889</v>
      </c>
      <c r="O86" s="22">
        <v>2</v>
      </c>
      <c r="P86" s="9">
        <v>20</v>
      </c>
      <c r="Q86" s="10">
        <v>11.111111111111111</v>
      </c>
      <c r="R86" s="11">
        <v>1.1627906976744187</v>
      </c>
      <c r="S86" s="4" t="s">
        <v>172</v>
      </c>
      <c r="T86" s="49">
        <f t="shared" si="130"/>
        <v>7.1</v>
      </c>
      <c r="U86" s="49">
        <f t="shared" si="131"/>
        <v>1.5</v>
      </c>
      <c r="V86" s="84">
        <f t="shared" si="132"/>
        <v>1.5</v>
      </c>
      <c r="W86" s="58">
        <f t="shared" si="133"/>
        <v>1.5</v>
      </c>
      <c r="X86" s="59" t="str">
        <f t="shared" si="134"/>
        <v>d</v>
      </c>
      <c r="Y86" s="32">
        <f t="shared" si="135"/>
        <v>15</v>
      </c>
      <c r="Z86" s="40">
        <f t="shared" si="136"/>
        <v>-15</v>
      </c>
      <c r="AA86" s="15">
        <f t="shared" si="137"/>
        <v>-15</v>
      </c>
      <c r="AB86" s="16">
        <f t="shared" si="180"/>
        <v>0.15000000000003411</v>
      </c>
      <c r="AC86" s="111"/>
      <c r="AD86" s="31">
        <f t="shared" si="173"/>
        <v>500.15000000000003</v>
      </c>
      <c r="AE86" s="4" t="s">
        <v>172</v>
      </c>
      <c r="AF86" s="49">
        <f t="shared" si="138"/>
        <v>7.1</v>
      </c>
      <c r="AG86" s="49">
        <f t="shared" si="139"/>
        <v>1.5</v>
      </c>
      <c r="AH86" s="84">
        <f t="shared" si="185"/>
        <v>7.1</v>
      </c>
      <c r="AI86" s="58">
        <f t="shared" si="181"/>
        <v>7.1</v>
      </c>
      <c r="AJ86" s="59" t="str">
        <f t="shared" si="140"/>
        <v>d</v>
      </c>
      <c r="AK86" s="32">
        <f t="shared" si="141"/>
        <v>15</v>
      </c>
      <c r="AL86" s="40">
        <f t="shared" si="142"/>
        <v>91.5</v>
      </c>
      <c r="AM86" s="15">
        <f t="shared" si="143"/>
        <v>91.5</v>
      </c>
      <c r="AN86" s="16">
        <f t="shared" si="186"/>
        <v>102</v>
      </c>
      <c r="AO86" s="111"/>
      <c r="AP86" s="31">
        <f t="shared" si="174"/>
        <v>602</v>
      </c>
      <c r="AQ86" s="4" t="s">
        <v>172</v>
      </c>
      <c r="AR86" s="49">
        <f t="shared" si="191"/>
        <v>2.9</v>
      </c>
      <c r="AS86" s="49">
        <f t="shared" si="192"/>
        <v>1.1499999999999999</v>
      </c>
      <c r="AT86" s="84">
        <f t="shared" si="144"/>
        <v>1.1499999999999999</v>
      </c>
      <c r="AU86" s="58">
        <f t="shared" si="145"/>
        <v>1.1499999999999999</v>
      </c>
      <c r="AV86" s="59" t="str">
        <f t="shared" si="182"/>
        <v>d</v>
      </c>
      <c r="AW86" s="32">
        <f t="shared" si="146"/>
        <v>15</v>
      </c>
      <c r="AX86" s="40">
        <f t="shared" si="147"/>
        <v>-15</v>
      </c>
      <c r="AY86" s="15">
        <f t="shared" si="148"/>
        <v>-15</v>
      </c>
      <c r="AZ86" s="16">
        <f t="shared" si="183"/>
        <v>-43.2</v>
      </c>
      <c r="BA86" s="111"/>
      <c r="BB86" s="31">
        <f t="shared" si="175"/>
        <v>456.8</v>
      </c>
      <c r="BC86" s="4" t="s">
        <v>172</v>
      </c>
      <c r="BD86" s="49">
        <f t="shared" si="193"/>
        <v>5.65</v>
      </c>
      <c r="BE86" s="49">
        <f t="shared" si="194"/>
        <v>1.19</v>
      </c>
      <c r="BF86" s="84">
        <f t="shared" si="149"/>
        <v>1.19</v>
      </c>
      <c r="BG86" s="58">
        <f t="shared" si="150"/>
        <v>1.19</v>
      </c>
      <c r="BH86" s="59" t="str">
        <f t="shared" si="151"/>
        <v>d</v>
      </c>
      <c r="BI86" s="32">
        <f t="shared" si="152"/>
        <v>15</v>
      </c>
      <c r="BJ86" s="34">
        <f t="shared" si="153"/>
        <v>3.0612244897959182</v>
      </c>
      <c r="BK86" s="34">
        <f t="shared" si="154"/>
        <v>11.938775510204081</v>
      </c>
      <c r="BL86" s="40">
        <f t="shared" si="155"/>
        <v>-15</v>
      </c>
      <c r="BM86" s="41">
        <f t="shared" si="156"/>
        <v>-15</v>
      </c>
      <c r="BN86" s="16">
        <f t="shared" si="184"/>
        <v>-37.799999999999983</v>
      </c>
      <c r="BO86" s="111"/>
      <c r="BP86" s="31">
        <f t="shared" si="176"/>
        <v>462.20000000000005</v>
      </c>
      <c r="BQ86" s="4" t="s">
        <v>172</v>
      </c>
      <c r="BR86" s="49">
        <f t="shared" ref="BR86:BR106" si="195">IF(ROUND((((((G86-1)*BK86)-BJ86)/BI86)+1),2)&lt;1,1,ROUND((((((G86-1)*BK86)-BJ86)/BI86)+1),2))</f>
        <v>5.65</v>
      </c>
      <c r="BS86" s="49">
        <f t="shared" ref="BS86:BS106" si="196">IF(ROUND((((((I86-1)*BK86)-BJ86)/BI86)+1),2)&lt;1,1,ROUND((((((I86-1)*BK86)-BJ86)/BI86)+1),2))</f>
        <v>1.19</v>
      </c>
      <c r="BT86" s="42">
        <f t="shared" si="157"/>
        <v>1.5</v>
      </c>
      <c r="BU86" s="56">
        <f t="shared" si="158"/>
        <v>1.19</v>
      </c>
      <c r="BV86" s="58">
        <f t="shared" si="159"/>
        <v>1.345</v>
      </c>
      <c r="BW86" s="59" t="str">
        <f t="shared" si="160"/>
        <v>d</v>
      </c>
      <c r="BX86" s="32">
        <f t="shared" si="161"/>
        <v>15</v>
      </c>
      <c r="BY86" s="34">
        <f t="shared" si="162"/>
        <v>7.5</v>
      </c>
      <c r="BZ86" s="34">
        <f t="shared" si="163"/>
        <v>7.5</v>
      </c>
      <c r="CA86" s="40">
        <f t="shared" si="187"/>
        <v>-15</v>
      </c>
      <c r="CB86" s="41">
        <f t="shared" si="164"/>
        <v>-15</v>
      </c>
      <c r="CC86" s="16">
        <f t="shared" si="188"/>
        <v>-18.82500000000001</v>
      </c>
      <c r="CD86" s="111"/>
      <c r="CE86" s="31">
        <f t="shared" si="177"/>
        <v>481.17500000000001</v>
      </c>
      <c r="CF86" s="4" t="s">
        <v>172</v>
      </c>
      <c r="CG86" s="42">
        <f t="shared" si="165"/>
        <v>4.9000000000000004</v>
      </c>
      <c r="CH86" s="56">
        <f t="shared" si="166"/>
        <v>1.19</v>
      </c>
      <c r="CI86" s="67" t="str">
        <f t="shared" si="178"/>
        <v/>
      </c>
      <c r="CJ86" s="58">
        <f t="shared" si="167"/>
        <v>1.7800000000000002</v>
      </c>
      <c r="CK86" s="59" t="str">
        <f t="shared" si="168"/>
        <v>d</v>
      </c>
      <c r="CL86" s="32">
        <f t="shared" si="169"/>
        <v>15</v>
      </c>
      <c r="CM86" s="34">
        <f t="shared" si="170"/>
        <v>3</v>
      </c>
      <c r="CN86" s="34">
        <f t="shared" si="171"/>
        <v>12</v>
      </c>
      <c r="CO86" s="40">
        <f t="shared" si="189"/>
        <v>-15</v>
      </c>
      <c r="CP86" s="41">
        <f t="shared" si="172"/>
        <v>-15</v>
      </c>
      <c r="CQ86" s="16">
        <f t="shared" si="190"/>
        <v>-65.699999999999974</v>
      </c>
      <c r="CR86" s="111"/>
      <c r="CS86" s="31">
        <f t="shared" si="179"/>
        <v>434.3</v>
      </c>
    </row>
    <row r="87" spans="1:97" x14ac:dyDescent="0.25">
      <c r="A87" s="96">
        <v>28</v>
      </c>
      <c r="B87" s="13" t="s">
        <v>26</v>
      </c>
      <c r="C87" s="13" t="s">
        <v>128</v>
      </c>
      <c r="D87" s="18">
        <v>0.88</v>
      </c>
      <c r="E87" s="8">
        <v>7.0000000000000007E-2</v>
      </c>
      <c r="F87" s="19">
        <v>0.05</v>
      </c>
      <c r="G87" s="26">
        <v>1.54</v>
      </c>
      <c r="H87" s="12">
        <v>4.8</v>
      </c>
      <c r="I87" s="27">
        <v>6.5</v>
      </c>
      <c r="J87" s="20">
        <v>0.64194889099214025</v>
      </c>
      <c r="K87" s="14">
        <v>0.205958602526645</v>
      </c>
      <c r="L87" s="21">
        <v>0.15209250648121475</v>
      </c>
      <c r="M87" s="17">
        <v>3</v>
      </c>
      <c r="N87" s="28">
        <v>0.98860129212789594</v>
      </c>
      <c r="O87" s="22">
        <v>1</v>
      </c>
      <c r="P87" s="9">
        <v>1.1363636363636365</v>
      </c>
      <c r="Q87" s="10">
        <v>14.285714285714285</v>
      </c>
      <c r="R87" s="11">
        <v>20</v>
      </c>
      <c r="S87" s="4" t="s">
        <v>172</v>
      </c>
      <c r="T87" s="49">
        <f t="shared" si="130"/>
        <v>1.54</v>
      </c>
      <c r="U87" s="49">
        <f t="shared" si="131"/>
        <v>6.5</v>
      </c>
      <c r="V87" s="84">
        <f t="shared" si="132"/>
        <v>1.54</v>
      </c>
      <c r="W87" s="58">
        <f t="shared" si="133"/>
        <v>1.54</v>
      </c>
      <c r="X87" s="59" t="str">
        <f t="shared" si="134"/>
        <v>v</v>
      </c>
      <c r="Y87" s="32">
        <f t="shared" si="135"/>
        <v>15</v>
      </c>
      <c r="Z87" s="40">
        <f t="shared" si="136"/>
        <v>8.1000000000000014</v>
      </c>
      <c r="AA87" s="15">
        <f t="shared" si="137"/>
        <v>8.1000000000000014</v>
      </c>
      <c r="AB87" s="16">
        <f t="shared" si="180"/>
        <v>8.2500000000000355</v>
      </c>
      <c r="AC87" s="111"/>
      <c r="AD87" s="31">
        <f t="shared" si="173"/>
        <v>508.25000000000006</v>
      </c>
      <c r="AE87" s="4" t="s">
        <v>172</v>
      </c>
      <c r="AF87" s="49">
        <f t="shared" si="138"/>
        <v>1.54</v>
      </c>
      <c r="AG87" s="49">
        <f t="shared" si="139"/>
        <v>6.5</v>
      </c>
      <c r="AH87" s="84">
        <f t="shared" si="185"/>
        <v>6.5</v>
      </c>
      <c r="AI87" s="58">
        <f t="shared" si="181"/>
        <v>6.5</v>
      </c>
      <c r="AJ87" s="59" t="str">
        <f t="shared" si="140"/>
        <v>v</v>
      </c>
      <c r="AK87" s="32">
        <f t="shared" si="141"/>
        <v>15</v>
      </c>
      <c r="AL87" s="40">
        <f t="shared" si="142"/>
        <v>-15</v>
      </c>
      <c r="AM87" s="15">
        <f t="shared" si="143"/>
        <v>-15</v>
      </c>
      <c r="AN87" s="16">
        <f t="shared" si="186"/>
        <v>87</v>
      </c>
      <c r="AO87" s="111"/>
      <c r="AP87" s="31">
        <f t="shared" si="174"/>
        <v>587</v>
      </c>
      <c r="AQ87" s="4" t="s">
        <v>172</v>
      </c>
      <c r="AR87" s="49">
        <f t="shared" si="191"/>
        <v>1.17</v>
      </c>
      <c r="AS87" s="49">
        <f t="shared" si="192"/>
        <v>2.76</v>
      </c>
      <c r="AT87" s="84">
        <f t="shared" si="144"/>
        <v>1.17</v>
      </c>
      <c r="AU87" s="58">
        <f t="shared" si="145"/>
        <v>1.17</v>
      </c>
      <c r="AV87" s="59" t="str">
        <f t="shared" si="182"/>
        <v>v</v>
      </c>
      <c r="AW87" s="32">
        <f t="shared" si="146"/>
        <v>15</v>
      </c>
      <c r="AX87" s="40">
        <f t="shared" si="147"/>
        <v>2.5499999999999989</v>
      </c>
      <c r="AY87" s="15">
        <f t="shared" si="148"/>
        <v>2.5499999999999989</v>
      </c>
      <c r="AZ87" s="16">
        <f t="shared" si="183"/>
        <v>-40.650000000000006</v>
      </c>
      <c r="BA87" s="111"/>
      <c r="BB87" s="31">
        <f t="shared" si="175"/>
        <v>459.35</v>
      </c>
      <c r="BC87" s="4" t="s">
        <v>172</v>
      </c>
      <c r="BD87" s="49">
        <f t="shared" si="193"/>
        <v>1.22</v>
      </c>
      <c r="BE87" s="49">
        <f t="shared" si="194"/>
        <v>5.15</v>
      </c>
      <c r="BF87" s="84">
        <f t="shared" si="149"/>
        <v>1.22</v>
      </c>
      <c r="BG87" s="58">
        <f t="shared" si="150"/>
        <v>1.22</v>
      </c>
      <c r="BH87" s="59" t="str">
        <f t="shared" si="151"/>
        <v>v</v>
      </c>
      <c r="BI87" s="32">
        <f t="shared" si="152"/>
        <v>15</v>
      </c>
      <c r="BJ87" s="34">
        <f t="shared" si="153"/>
        <v>3.125</v>
      </c>
      <c r="BK87" s="34">
        <f t="shared" si="154"/>
        <v>11.875</v>
      </c>
      <c r="BL87" s="40">
        <f t="shared" si="155"/>
        <v>3.3</v>
      </c>
      <c r="BM87" s="41">
        <f t="shared" si="156"/>
        <v>3.3</v>
      </c>
      <c r="BN87" s="16">
        <f t="shared" si="184"/>
        <v>-34.499999999999986</v>
      </c>
      <c r="BO87" s="111"/>
      <c r="BP87" s="31">
        <f t="shared" si="176"/>
        <v>465.5</v>
      </c>
      <c r="BQ87" s="4" t="s">
        <v>172</v>
      </c>
      <c r="BR87" s="49">
        <f t="shared" si="195"/>
        <v>1.22</v>
      </c>
      <c r="BS87" s="49">
        <f t="shared" si="196"/>
        <v>5.15</v>
      </c>
      <c r="BT87" s="42">
        <f t="shared" si="157"/>
        <v>1.54</v>
      </c>
      <c r="BU87" s="56">
        <f t="shared" si="158"/>
        <v>1.22</v>
      </c>
      <c r="BV87" s="58">
        <f t="shared" si="159"/>
        <v>1.38</v>
      </c>
      <c r="BW87" s="59" t="str">
        <f t="shared" si="160"/>
        <v>v</v>
      </c>
      <c r="BX87" s="32">
        <f t="shared" si="161"/>
        <v>15</v>
      </c>
      <c r="BY87" s="34">
        <f t="shared" si="162"/>
        <v>7.5</v>
      </c>
      <c r="BZ87" s="34">
        <f t="shared" si="163"/>
        <v>7.5</v>
      </c>
      <c r="CA87" s="40">
        <f t="shared" si="187"/>
        <v>5.7000000000000028</v>
      </c>
      <c r="CB87" s="41">
        <f t="shared" si="164"/>
        <v>5.7000000000000028</v>
      </c>
      <c r="CC87" s="16">
        <f t="shared" si="188"/>
        <v>-13.125000000000007</v>
      </c>
      <c r="CD87" s="111"/>
      <c r="CE87" s="31">
        <f t="shared" si="177"/>
        <v>486.875</v>
      </c>
      <c r="CF87" s="4" t="s">
        <v>172</v>
      </c>
      <c r="CG87" s="42">
        <f t="shared" si="165"/>
        <v>4.8</v>
      </c>
      <c r="CH87" s="56">
        <f t="shared" si="166"/>
        <v>1.22</v>
      </c>
      <c r="CI87" s="67" t="str">
        <f t="shared" si="178"/>
        <v/>
      </c>
      <c r="CJ87" s="58">
        <f t="shared" si="167"/>
        <v>1.76</v>
      </c>
      <c r="CK87" s="59" t="str">
        <f t="shared" si="168"/>
        <v>v</v>
      </c>
      <c r="CL87" s="32">
        <f t="shared" si="169"/>
        <v>15</v>
      </c>
      <c r="CM87" s="34">
        <f t="shared" si="170"/>
        <v>3</v>
      </c>
      <c r="CN87" s="34">
        <f t="shared" si="171"/>
        <v>12</v>
      </c>
      <c r="CO87" s="40">
        <f t="shared" si="189"/>
        <v>-0.35999999999999943</v>
      </c>
      <c r="CP87" s="41">
        <f t="shared" si="172"/>
        <v>-0.35999999999999943</v>
      </c>
      <c r="CQ87" s="16">
        <f t="shared" si="190"/>
        <v>-66.059999999999974</v>
      </c>
      <c r="CR87" s="111"/>
      <c r="CS87" s="31">
        <f t="shared" si="179"/>
        <v>433.94000000000005</v>
      </c>
    </row>
    <row r="88" spans="1:97" x14ac:dyDescent="0.25">
      <c r="A88" s="96">
        <v>29</v>
      </c>
      <c r="B88" s="13" t="s">
        <v>31</v>
      </c>
      <c r="C88" s="13" t="s">
        <v>129</v>
      </c>
      <c r="D88" s="18">
        <v>0.36</v>
      </c>
      <c r="E88" s="8">
        <v>0.24</v>
      </c>
      <c r="F88" s="19">
        <v>0.4</v>
      </c>
      <c r="G88" s="26">
        <v>2.95</v>
      </c>
      <c r="H88" s="12">
        <v>2.25</v>
      </c>
      <c r="I88" s="27">
        <v>4.4000000000000004</v>
      </c>
      <c r="J88" s="20">
        <v>0.33539425764377062</v>
      </c>
      <c r="K88" s="14">
        <v>0.43973913779961044</v>
      </c>
      <c r="L88" s="21">
        <v>0.22486660455661894</v>
      </c>
      <c r="M88" s="17">
        <v>3</v>
      </c>
      <c r="N88" s="28">
        <v>0.98941306004912344</v>
      </c>
      <c r="O88" s="22">
        <v>1</v>
      </c>
      <c r="P88" s="9">
        <v>2.7777777777777777</v>
      </c>
      <c r="Q88" s="10">
        <v>4.166666666666667</v>
      </c>
      <c r="R88" s="11">
        <v>2.5</v>
      </c>
      <c r="S88" s="4" t="s">
        <v>172</v>
      </c>
      <c r="T88" s="49">
        <f t="shared" si="130"/>
        <v>2.95</v>
      </c>
      <c r="U88" s="49">
        <f t="shared" si="131"/>
        <v>4.4000000000000004</v>
      </c>
      <c r="V88" s="84">
        <f t="shared" si="132"/>
        <v>2.95</v>
      </c>
      <c r="W88" s="58">
        <f t="shared" si="133"/>
        <v>2.95</v>
      </c>
      <c r="X88" s="59" t="str">
        <f t="shared" si="134"/>
        <v>n</v>
      </c>
      <c r="Y88" s="32">
        <f t="shared" si="135"/>
        <v>15</v>
      </c>
      <c r="Z88" s="40">
        <f t="shared" si="136"/>
        <v>-15</v>
      </c>
      <c r="AA88" s="15">
        <f t="shared" si="137"/>
        <v>-15</v>
      </c>
      <c r="AB88" s="16">
        <f t="shared" si="180"/>
        <v>-6.7499999999999645</v>
      </c>
      <c r="AC88" s="111"/>
      <c r="AD88" s="31">
        <f t="shared" si="173"/>
        <v>493.25000000000006</v>
      </c>
      <c r="AE88" s="4" t="s">
        <v>172</v>
      </c>
      <c r="AF88" s="49">
        <f t="shared" si="138"/>
        <v>2.95</v>
      </c>
      <c r="AG88" s="49">
        <f t="shared" si="139"/>
        <v>4.4000000000000004</v>
      </c>
      <c r="AH88" s="84">
        <f t="shared" si="185"/>
        <v>4.4000000000000004</v>
      </c>
      <c r="AI88" s="58">
        <f t="shared" si="181"/>
        <v>4.4000000000000004</v>
      </c>
      <c r="AJ88" s="59" t="str">
        <f t="shared" si="140"/>
        <v>n</v>
      </c>
      <c r="AK88" s="32">
        <f t="shared" si="141"/>
        <v>15</v>
      </c>
      <c r="AL88" s="40">
        <f t="shared" si="142"/>
        <v>-15</v>
      </c>
      <c r="AM88" s="15">
        <f t="shared" si="143"/>
        <v>-15</v>
      </c>
      <c r="AN88" s="16">
        <f t="shared" si="186"/>
        <v>72</v>
      </c>
      <c r="AO88" s="111"/>
      <c r="AP88" s="31">
        <f t="shared" si="174"/>
        <v>572</v>
      </c>
      <c r="AQ88" s="4" t="s">
        <v>172</v>
      </c>
      <c r="AR88" s="49">
        <f t="shared" si="191"/>
        <v>1.28</v>
      </c>
      <c r="AS88" s="49">
        <f t="shared" si="192"/>
        <v>1.49</v>
      </c>
      <c r="AT88" s="84">
        <f t="shared" si="144"/>
        <v>1.28</v>
      </c>
      <c r="AU88" s="58">
        <f t="shared" si="145"/>
        <v>1.28</v>
      </c>
      <c r="AV88" s="59" t="str">
        <f t="shared" si="182"/>
        <v>n</v>
      </c>
      <c r="AW88" s="32">
        <f t="shared" si="146"/>
        <v>15</v>
      </c>
      <c r="AX88" s="40">
        <f t="shared" si="147"/>
        <v>4.2</v>
      </c>
      <c r="AY88" s="15">
        <f t="shared" si="148"/>
        <v>4.2</v>
      </c>
      <c r="AZ88" s="16">
        <f t="shared" si="183"/>
        <v>-36.450000000000003</v>
      </c>
      <c r="BA88" s="111"/>
      <c r="BB88" s="31">
        <f t="shared" si="175"/>
        <v>463.55</v>
      </c>
      <c r="BC88" s="4" t="s">
        <v>172</v>
      </c>
      <c r="BD88" s="49">
        <f t="shared" si="193"/>
        <v>1.64</v>
      </c>
      <c r="BE88" s="49">
        <f t="shared" si="194"/>
        <v>2.44</v>
      </c>
      <c r="BF88" s="84">
        <f t="shared" si="149"/>
        <v>1.64</v>
      </c>
      <c r="BG88" s="58">
        <f t="shared" si="150"/>
        <v>1.64</v>
      </c>
      <c r="BH88" s="59" t="str">
        <f t="shared" si="151"/>
        <v>n</v>
      </c>
      <c r="BI88" s="32">
        <f t="shared" si="152"/>
        <v>15</v>
      </c>
      <c r="BJ88" s="34">
        <f t="shared" si="153"/>
        <v>6.666666666666667</v>
      </c>
      <c r="BK88" s="34">
        <f t="shared" si="154"/>
        <v>8.3333333333333321</v>
      </c>
      <c r="BL88" s="40">
        <f t="shared" si="155"/>
        <v>0</v>
      </c>
      <c r="BM88" s="41">
        <f t="shared" si="156"/>
        <v>0</v>
      </c>
      <c r="BN88" s="16">
        <f t="shared" si="184"/>
        <v>-34.499999999999986</v>
      </c>
      <c r="BO88" s="111"/>
      <c r="BP88" s="31">
        <f t="shared" si="176"/>
        <v>465.5</v>
      </c>
      <c r="BQ88" s="4" t="s">
        <v>172</v>
      </c>
      <c r="BR88" s="49">
        <f t="shared" si="195"/>
        <v>1.64</v>
      </c>
      <c r="BS88" s="49">
        <f t="shared" si="196"/>
        <v>2.44</v>
      </c>
      <c r="BT88" s="42">
        <f t="shared" si="157"/>
        <v>2.95</v>
      </c>
      <c r="BU88" s="56">
        <f t="shared" si="158"/>
        <v>1.64</v>
      </c>
      <c r="BV88" s="58">
        <f t="shared" si="159"/>
        <v>2.2949999999999999</v>
      </c>
      <c r="BW88" s="59" t="str">
        <f t="shared" si="160"/>
        <v>n</v>
      </c>
      <c r="BX88" s="32">
        <f t="shared" si="161"/>
        <v>15</v>
      </c>
      <c r="BY88" s="34">
        <f t="shared" si="162"/>
        <v>7.5</v>
      </c>
      <c r="BZ88" s="34">
        <f t="shared" si="163"/>
        <v>7.5</v>
      </c>
      <c r="CA88" s="40">
        <f t="shared" si="187"/>
        <v>-7.5</v>
      </c>
      <c r="CB88" s="41">
        <f t="shared" si="164"/>
        <v>-7.5</v>
      </c>
      <c r="CC88" s="16">
        <f t="shared" si="188"/>
        <v>-20.625000000000007</v>
      </c>
      <c r="CD88" s="111"/>
      <c r="CE88" s="31">
        <f t="shared" si="177"/>
        <v>479.375</v>
      </c>
      <c r="CF88" s="4" t="s">
        <v>172</v>
      </c>
      <c r="CG88" s="42">
        <f t="shared" si="165"/>
        <v>2.25</v>
      </c>
      <c r="CH88" s="56">
        <f t="shared" si="166"/>
        <v>1.64</v>
      </c>
      <c r="CI88" s="67">
        <f t="shared" si="178"/>
        <v>1.3120000000000001</v>
      </c>
      <c r="CJ88" s="58">
        <f t="shared" si="167"/>
        <v>1.25</v>
      </c>
      <c r="CK88" s="59" t="str">
        <f t="shared" si="168"/>
        <v>n</v>
      </c>
      <c r="CL88" s="32">
        <f t="shared" si="169"/>
        <v>15</v>
      </c>
      <c r="CM88" s="34">
        <f t="shared" si="170"/>
        <v>3</v>
      </c>
      <c r="CN88" s="34">
        <f t="shared" si="171"/>
        <v>12</v>
      </c>
      <c r="CO88" s="40">
        <f t="shared" si="189"/>
        <v>3.75</v>
      </c>
      <c r="CP88" s="41">
        <f t="shared" si="172"/>
        <v>3.75</v>
      </c>
      <c r="CQ88" s="16">
        <f t="shared" si="190"/>
        <v>-62.309999999999974</v>
      </c>
      <c r="CR88" s="111"/>
      <c r="CS88" s="31">
        <f t="shared" si="179"/>
        <v>437.69000000000005</v>
      </c>
    </row>
    <row r="89" spans="1:97" x14ac:dyDescent="0.25">
      <c r="A89" s="96">
        <v>30</v>
      </c>
      <c r="B89" s="13" t="s">
        <v>26</v>
      </c>
      <c r="C89" s="13" t="s">
        <v>130</v>
      </c>
      <c r="D89" s="24">
        <v>0.13</v>
      </c>
      <c r="E89" s="7">
        <v>0.04</v>
      </c>
      <c r="F89" s="25">
        <v>0.83</v>
      </c>
      <c r="G89" s="26">
        <v>3.05</v>
      </c>
      <c r="H89" s="12">
        <v>3.55</v>
      </c>
      <c r="I89" s="27">
        <v>2.5</v>
      </c>
      <c r="J89" s="20">
        <v>0.32476443143353773</v>
      </c>
      <c r="K89" s="14">
        <v>0.27902296221754647</v>
      </c>
      <c r="L89" s="21">
        <v>0.39621260634891597</v>
      </c>
      <c r="M89" s="17">
        <v>3</v>
      </c>
      <c r="N89" s="28">
        <v>0.99053151587228994</v>
      </c>
      <c r="O89" s="22">
        <v>2</v>
      </c>
      <c r="P89" s="9">
        <v>7.6923076923076916</v>
      </c>
      <c r="Q89" s="10">
        <v>25</v>
      </c>
      <c r="R89" s="11">
        <v>1.2048192771084338</v>
      </c>
      <c r="S89" s="4" t="s">
        <v>172</v>
      </c>
      <c r="T89" s="49">
        <f t="shared" si="130"/>
        <v>3.05</v>
      </c>
      <c r="U89" s="49">
        <f t="shared" si="131"/>
        <v>2.5</v>
      </c>
      <c r="V89" s="84">
        <f t="shared" si="132"/>
        <v>2.5</v>
      </c>
      <c r="W89" s="58">
        <f t="shared" si="133"/>
        <v>2.5</v>
      </c>
      <c r="X89" s="59" t="str">
        <f t="shared" si="134"/>
        <v>d</v>
      </c>
      <c r="Y89" s="32">
        <f t="shared" si="135"/>
        <v>15</v>
      </c>
      <c r="Z89" s="40">
        <f t="shared" si="136"/>
        <v>-15</v>
      </c>
      <c r="AA89" s="15">
        <f t="shared" si="137"/>
        <v>-15</v>
      </c>
      <c r="AB89" s="16">
        <f t="shared" si="180"/>
        <v>-21.749999999999964</v>
      </c>
      <c r="AC89" s="111"/>
      <c r="AD89" s="31">
        <f t="shared" si="173"/>
        <v>478.25000000000006</v>
      </c>
      <c r="AE89" s="4" t="s">
        <v>172</v>
      </c>
      <c r="AF89" s="49">
        <f t="shared" si="138"/>
        <v>3.05</v>
      </c>
      <c r="AG89" s="49">
        <f t="shared" si="139"/>
        <v>2.5</v>
      </c>
      <c r="AH89" s="84">
        <f t="shared" si="185"/>
        <v>3.05</v>
      </c>
      <c r="AI89" s="58">
        <f t="shared" si="181"/>
        <v>3.05</v>
      </c>
      <c r="AJ89" s="59" t="str">
        <f t="shared" si="140"/>
        <v>d</v>
      </c>
      <c r="AK89" s="32">
        <f t="shared" si="141"/>
        <v>15</v>
      </c>
      <c r="AL89" s="40">
        <f t="shared" si="142"/>
        <v>30.749999999999996</v>
      </c>
      <c r="AM89" s="15">
        <f t="shared" si="143"/>
        <v>30.749999999999996</v>
      </c>
      <c r="AN89" s="16">
        <f t="shared" si="186"/>
        <v>102.75</v>
      </c>
      <c r="AO89" s="111"/>
      <c r="AP89" s="31">
        <f t="shared" si="174"/>
        <v>602.75</v>
      </c>
      <c r="AQ89" s="4" t="s">
        <v>172</v>
      </c>
      <c r="AR89" s="49">
        <f t="shared" si="191"/>
        <v>1.64</v>
      </c>
      <c r="AS89" s="49">
        <f t="shared" si="192"/>
        <v>1.47</v>
      </c>
      <c r="AT89" s="84">
        <f t="shared" si="144"/>
        <v>1.47</v>
      </c>
      <c r="AU89" s="58">
        <f t="shared" si="145"/>
        <v>1.47</v>
      </c>
      <c r="AV89" s="59" t="str">
        <f t="shared" si="182"/>
        <v>d</v>
      </c>
      <c r="AW89" s="32">
        <f t="shared" si="146"/>
        <v>15</v>
      </c>
      <c r="AX89" s="40">
        <f t="shared" si="147"/>
        <v>-15</v>
      </c>
      <c r="AY89" s="15">
        <f t="shared" si="148"/>
        <v>-15</v>
      </c>
      <c r="AZ89" s="16">
        <f t="shared" si="183"/>
        <v>-51.45</v>
      </c>
      <c r="BA89" s="111"/>
      <c r="BB89" s="31">
        <f t="shared" si="175"/>
        <v>448.55</v>
      </c>
      <c r="BC89" s="4" t="s">
        <v>172</v>
      </c>
      <c r="BD89" s="49">
        <f>IF(ROUND((((((G89-1)*BK89)-BJ89)/BI89)+1),2)&lt;1,1,ROUND((((((G89-1)*BK89)-BJ89)/BI89)+1),2))</f>
        <v>2.19</v>
      </c>
      <c r="BE89" s="49">
        <f>IF(ROUND((((((I89-1)*BK89)-BJ89)/BI89)+1),2)&lt;1,1,ROUND((((((I89-1)*BK89)-BJ89)/BI89)+1),2))</f>
        <v>1.8</v>
      </c>
      <c r="BF89" s="84">
        <f t="shared" si="149"/>
        <v>1.8</v>
      </c>
      <c r="BG89" s="58">
        <f t="shared" si="150"/>
        <v>1.8</v>
      </c>
      <c r="BH89" s="59" t="str">
        <f t="shared" si="151"/>
        <v>d</v>
      </c>
      <c r="BI89" s="32">
        <f t="shared" si="152"/>
        <v>15</v>
      </c>
      <c r="BJ89" s="34">
        <f t="shared" si="153"/>
        <v>4.2253521126760569</v>
      </c>
      <c r="BK89" s="34">
        <f t="shared" si="154"/>
        <v>10.774647887323944</v>
      </c>
      <c r="BL89" s="40">
        <f t="shared" si="155"/>
        <v>-15</v>
      </c>
      <c r="BM89" s="41">
        <f t="shared" si="156"/>
        <v>-15</v>
      </c>
      <c r="BN89" s="16">
        <f t="shared" si="184"/>
        <v>-49.499999999999986</v>
      </c>
      <c r="BO89" s="111"/>
      <c r="BP89" s="31">
        <f t="shared" si="176"/>
        <v>450.5</v>
      </c>
      <c r="BQ89" s="4" t="s">
        <v>172</v>
      </c>
      <c r="BR89" s="49">
        <f t="shared" si="195"/>
        <v>2.19</v>
      </c>
      <c r="BS89" s="49">
        <f t="shared" si="196"/>
        <v>1.8</v>
      </c>
      <c r="BT89" s="42">
        <f t="shared" si="157"/>
        <v>2.5</v>
      </c>
      <c r="BU89" s="56">
        <f t="shared" si="158"/>
        <v>1.8</v>
      </c>
      <c r="BV89" s="58">
        <f t="shared" si="159"/>
        <v>2.15</v>
      </c>
      <c r="BW89" s="59" t="str">
        <f t="shared" si="160"/>
        <v>d</v>
      </c>
      <c r="BX89" s="32">
        <f t="shared" si="161"/>
        <v>15</v>
      </c>
      <c r="BY89" s="34">
        <f t="shared" si="162"/>
        <v>7.5</v>
      </c>
      <c r="BZ89" s="34">
        <f t="shared" si="163"/>
        <v>7.5</v>
      </c>
      <c r="CA89" s="40">
        <f t="shared" si="187"/>
        <v>-15</v>
      </c>
      <c r="CB89" s="41">
        <f t="shared" si="164"/>
        <v>-15</v>
      </c>
      <c r="CC89" s="16">
        <f t="shared" si="188"/>
        <v>-35.625000000000007</v>
      </c>
      <c r="CD89" s="111"/>
      <c r="CE89" s="31">
        <f t="shared" si="177"/>
        <v>464.375</v>
      </c>
      <c r="CF89" s="4" t="s">
        <v>172</v>
      </c>
      <c r="CG89" s="42">
        <f t="shared" si="165"/>
        <v>3.55</v>
      </c>
      <c r="CH89" s="56">
        <f t="shared" si="166"/>
        <v>1.8</v>
      </c>
      <c r="CI89" s="67">
        <f t="shared" si="178"/>
        <v>1.4400000000000002</v>
      </c>
      <c r="CJ89" s="58">
        <f t="shared" si="167"/>
        <v>1.51</v>
      </c>
      <c r="CK89" s="59" t="str">
        <f t="shared" si="168"/>
        <v>d</v>
      </c>
      <c r="CL89" s="32">
        <f t="shared" si="169"/>
        <v>15</v>
      </c>
      <c r="CM89" s="34">
        <f t="shared" si="170"/>
        <v>3</v>
      </c>
      <c r="CN89" s="34">
        <f t="shared" si="171"/>
        <v>12</v>
      </c>
      <c r="CO89" s="40">
        <f t="shared" si="189"/>
        <v>-15</v>
      </c>
      <c r="CP89" s="41">
        <f t="shared" si="172"/>
        <v>-15</v>
      </c>
      <c r="CQ89" s="16">
        <f t="shared" si="190"/>
        <v>-77.309999999999974</v>
      </c>
      <c r="CR89" s="111"/>
      <c r="CS89" s="31">
        <f t="shared" si="179"/>
        <v>422.69000000000005</v>
      </c>
    </row>
    <row r="90" spans="1:97" x14ac:dyDescent="0.25">
      <c r="A90" s="90" t="s">
        <v>1</v>
      </c>
      <c r="B90" s="90" t="s">
        <v>21</v>
      </c>
      <c r="C90" s="50" t="s">
        <v>150</v>
      </c>
      <c r="D90" s="91" t="s">
        <v>12</v>
      </c>
      <c r="E90" s="91" t="s">
        <v>13</v>
      </c>
      <c r="F90" s="91" t="s">
        <v>14</v>
      </c>
      <c r="G90" s="92" t="s">
        <v>8</v>
      </c>
      <c r="H90" s="92" t="s">
        <v>11</v>
      </c>
      <c r="I90" s="92" t="s">
        <v>9</v>
      </c>
      <c r="J90" s="91" t="s">
        <v>12</v>
      </c>
      <c r="K90" s="91" t="s">
        <v>13</v>
      </c>
      <c r="L90" s="91" t="s">
        <v>14</v>
      </c>
      <c r="M90" s="93" t="s">
        <v>0</v>
      </c>
      <c r="N90" s="94" t="s">
        <v>3</v>
      </c>
      <c r="O90" s="95" t="s">
        <v>10</v>
      </c>
      <c r="S90" s="4" t="s">
        <v>172</v>
      </c>
      <c r="T90" s="52"/>
      <c r="U90" s="52"/>
      <c r="V90" s="85"/>
      <c r="W90" s="71"/>
      <c r="X90" s="65"/>
      <c r="Y90" s="62"/>
      <c r="Z90" s="33"/>
      <c r="AA90" s="33"/>
      <c r="AB90" s="33">
        <f t="shared" si="180"/>
        <v>-21.749999999999964</v>
      </c>
      <c r="AC90" s="63"/>
      <c r="AD90" s="33"/>
      <c r="AE90" s="4" t="s">
        <v>172</v>
      </c>
      <c r="AF90" s="52"/>
      <c r="AG90" s="52"/>
      <c r="AH90" s="85"/>
      <c r="AI90" s="71"/>
      <c r="AJ90" s="65"/>
      <c r="AK90" s="66"/>
      <c r="AL90" s="33"/>
      <c r="AM90" s="33"/>
      <c r="AN90" s="33">
        <f t="shared" si="186"/>
        <v>102.75</v>
      </c>
      <c r="AO90" s="63"/>
      <c r="AP90" s="33"/>
      <c r="AQ90" s="4" t="s">
        <v>172</v>
      </c>
      <c r="AR90" s="49" t="e">
        <f t="shared" si="191"/>
        <v>#VALUE!</v>
      </c>
      <c r="AS90" s="49" t="e">
        <f t="shared" si="192"/>
        <v>#VALUE!</v>
      </c>
      <c r="AT90" s="85"/>
      <c r="AU90" s="64"/>
      <c r="AV90" s="61"/>
      <c r="AW90" s="66"/>
      <c r="AX90" s="33"/>
      <c r="AY90" s="33"/>
      <c r="AZ90" s="33">
        <f t="shared" si="183"/>
        <v>-51.45</v>
      </c>
      <c r="BA90" s="63"/>
      <c r="BB90" s="33"/>
      <c r="BC90" s="4" t="s">
        <v>172</v>
      </c>
      <c r="BD90" s="49" t="e">
        <f t="shared" ref="BD90:BD115" si="197">IF(ROUND((((((G90-1)*BK90)-BJ90)/BI90)+1),2)&lt;1,1,ROUND((((((G90-1)*BK90)-BJ90)/BI90)+1),2))</f>
        <v>#VALUE!</v>
      </c>
      <c r="BE90" s="49" t="e">
        <f t="shared" ref="BE90:BE115" si="198">IF(ROUND((((((I90-1)*BK90)-BJ90)/BI90)+1),2)&lt;1,1,ROUND((((((I90-1)*BK90)-BJ90)/BI90)+1),2))</f>
        <v>#VALUE!</v>
      </c>
      <c r="BF90" s="85"/>
      <c r="BG90" s="64"/>
      <c r="BH90" s="65"/>
      <c r="BI90" s="66"/>
      <c r="BJ90" s="48"/>
      <c r="BK90" s="48"/>
      <c r="BL90" s="33"/>
      <c r="BM90" s="33"/>
      <c r="BN90" s="33">
        <f t="shared" si="184"/>
        <v>-49.499999999999986</v>
      </c>
      <c r="BO90" s="63"/>
      <c r="BP90" s="33"/>
      <c r="BQ90" s="4" t="s">
        <v>172</v>
      </c>
      <c r="BR90" s="49" t="e">
        <f t="shared" si="195"/>
        <v>#VALUE!</v>
      </c>
      <c r="BS90" s="49" t="e">
        <f t="shared" si="196"/>
        <v>#VALUE!</v>
      </c>
      <c r="BT90" s="45"/>
      <c r="BU90" s="57"/>
      <c r="BV90" s="64"/>
      <c r="BW90" s="61"/>
      <c r="BX90" s="62"/>
      <c r="BY90" s="35"/>
      <c r="BZ90" s="35"/>
      <c r="CA90" s="43"/>
      <c r="CB90" s="44"/>
      <c r="CC90" s="33">
        <f t="shared" si="188"/>
        <v>-35.625000000000007</v>
      </c>
      <c r="CD90" s="63"/>
      <c r="CE90" s="33"/>
      <c r="CF90" s="4" t="s">
        <v>172</v>
      </c>
      <c r="CG90" s="45"/>
      <c r="CH90" s="57"/>
      <c r="CI90" s="68" t="str">
        <f t="shared" si="178"/>
        <v/>
      </c>
      <c r="CJ90" s="60"/>
      <c r="CK90" s="61"/>
      <c r="CL90" s="62"/>
      <c r="CM90" s="35"/>
      <c r="CN90" s="35"/>
      <c r="CO90" s="43"/>
      <c r="CP90" s="44"/>
      <c r="CQ90" s="33">
        <f t="shared" si="190"/>
        <v>-77.309999999999974</v>
      </c>
      <c r="CR90" s="63"/>
      <c r="CS90" s="33"/>
    </row>
    <row r="91" spans="1:97" ht="15.75" customHeight="1" x14ac:dyDescent="0.25">
      <c r="A91" s="96">
        <v>1</v>
      </c>
      <c r="B91" s="13" t="s">
        <v>33</v>
      </c>
      <c r="C91" s="13" t="s">
        <v>145</v>
      </c>
      <c r="D91" s="24">
        <v>0.68</v>
      </c>
      <c r="E91" s="7">
        <v>0.26</v>
      </c>
      <c r="F91" s="25">
        <v>0.06</v>
      </c>
      <c r="G91" s="26">
        <v>1.36</v>
      </c>
      <c r="H91" s="12">
        <v>4.8</v>
      </c>
      <c r="I91" s="27">
        <v>6</v>
      </c>
      <c r="J91" s="20">
        <v>0.66225165562913901</v>
      </c>
      <c r="K91" s="14">
        <v>0.18763796909492272</v>
      </c>
      <c r="L91" s="21">
        <v>0.15011037527593818</v>
      </c>
      <c r="M91" s="17">
        <v>3</v>
      </c>
      <c r="N91" s="28">
        <v>0.90066225165562908</v>
      </c>
      <c r="O91" s="22">
        <v>1</v>
      </c>
      <c r="P91" s="9">
        <v>1.4705882352941175</v>
      </c>
      <c r="Q91" s="10">
        <v>3.8461538461538458</v>
      </c>
      <c r="R91" s="11">
        <v>16.666666666666668</v>
      </c>
      <c r="S91" s="4" t="s">
        <v>172</v>
      </c>
      <c r="T91" s="49">
        <f>G91</f>
        <v>1.36</v>
      </c>
      <c r="U91" s="49">
        <f>I91</f>
        <v>6</v>
      </c>
      <c r="V91" s="84">
        <f>MIN(T91:U91)</f>
        <v>1.36</v>
      </c>
      <c r="W91" s="58">
        <f>V91</f>
        <v>1.36</v>
      </c>
      <c r="X91" s="59" t="str">
        <f>IF(LEFT(B91)=RIGHT(B91),"n",IF(AND(LEFT(B91)&gt;RIGHT(B91),O91=1),"v",IF(AND(LEFT(B91)&gt;RIGHT(B91),O91=2),"d",IF(AND(LEFT(B91)&lt;RIGHT(B91),O91=1),"d",IF(AND(LEFT(B91)&lt;RIGHT(B91),O91=2),"v","")))))</f>
        <v>v</v>
      </c>
      <c r="Y91" s="32">
        <f>IF($A$2="normalisé",$J$1,$J$1*(AD90/$AC$1))</f>
        <v>15</v>
      </c>
      <c r="Z91" s="40">
        <f>IF(X91="v",(W91-1)*Y91,IF(AV91="n",-Y91,IF(AV91="d",-Y91,0)))</f>
        <v>5.4000000000000012</v>
      </c>
      <c r="AA91" s="15">
        <f>IF(AND(W91&gt;=$AA$1,W91&lt;=$AB$1),Z91*(Y91/$J$1),0)</f>
        <v>5.4000000000000012</v>
      </c>
      <c r="AB91" s="16">
        <f t="shared" si="180"/>
        <v>-16.349999999999962</v>
      </c>
      <c r="AC91" s="111">
        <f>SUM(AA91:AA95)</f>
        <v>8.5500000000000007</v>
      </c>
      <c r="AD91" s="31">
        <f t="shared" si="173"/>
        <v>483.65000000000003</v>
      </c>
      <c r="AE91" s="4" t="s">
        <v>172</v>
      </c>
      <c r="AF91" s="49">
        <f>G91</f>
        <v>1.36</v>
      </c>
      <c r="AG91" s="49">
        <f>I91</f>
        <v>6</v>
      </c>
      <c r="AH91" s="84">
        <f t="shared" si="185"/>
        <v>6</v>
      </c>
      <c r="AI91" s="58">
        <f t="shared" si="181"/>
        <v>6</v>
      </c>
      <c r="AJ91" s="59" t="str">
        <f>X91</f>
        <v>v</v>
      </c>
      <c r="AK91" s="32">
        <f>IF($A$2="normalisé",$J$1,$J$1*(AP90/$AO$1))</f>
        <v>15</v>
      </c>
      <c r="AL91" s="40">
        <f>IF(AJ91="v",-AK91,IF(AV91="n",-AK91,IF(AV91="d",AK91*(AI91-1),0)))</f>
        <v>-15</v>
      </c>
      <c r="AM91" s="15">
        <f>IF(AND(AI91&gt;=$AM$1,AI91&lt;=$AN$1),AL91*(AK91/$J$1),0)</f>
        <v>-15</v>
      </c>
      <c r="AN91" s="16">
        <f t="shared" si="186"/>
        <v>87.75</v>
      </c>
      <c r="AO91" s="111">
        <f>SUM(AM91:AM95)</f>
        <v>-75</v>
      </c>
      <c r="AP91" s="31">
        <f t="shared" si="174"/>
        <v>587.75</v>
      </c>
      <c r="AQ91" s="4" t="s">
        <v>172</v>
      </c>
      <c r="AR91" s="49">
        <f t="shared" si="191"/>
        <v>1.06</v>
      </c>
      <c r="AS91" s="49">
        <f t="shared" si="192"/>
        <v>2.67</v>
      </c>
      <c r="AT91" s="84">
        <f>MIN(AR91:AS91)</f>
        <v>1.06</v>
      </c>
      <c r="AU91" s="58">
        <f>AT91</f>
        <v>1.06</v>
      </c>
      <c r="AV91" s="59" t="str">
        <f t="shared" si="182"/>
        <v>v</v>
      </c>
      <c r="AW91" s="32">
        <f>IF($A$2="normalisé",$J$1,$J$1*(BB90/$BA$1))</f>
        <v>15</v>
      </c>
      <c r="AX91" s="40">
        <f>IF(AV91="v",(AT91-1)*AW91,IF(AV91="n",(AT91-1)*AW91,IF(AV91="d",-AW91,0)))</f>
        <v>0.9000000000000008</v>
      </c>
      <c r="AY91" s="15">
        <f>IF(AND(AT91&gt;=$AY$1,AT91&lt;=$AZ$1),AX91*(AW91/$J$1),0)</f>
        <v>0.9000000000000008</v>
      </c>
      <c r="AZ91" s="16">
        <f t="shared" si="183"/>
        <v>-50.550000000000004</v>
      </c>
      <c r="BA91" s="111">
        <f>SUM(AY91:AY95)</f>
        <v>6.2999999999999989</v>
      </c>
      <c r="BB91" s="31">
        <f t="shared" si="175"/>
        <v>449.45</v>
      </c>
      <c r="BC91" s="4" t="s">
        <v>172</v>
      </c>
      <c r="BD91" s="49">
        <f t="shared" si="197"/>
        <v>1.08</v>
      </c>
      <c r="BE91" s="49">
        <f t="shared" si="198"/>
        <v>4.75</v>
      </c>
      <c r="BF91" s="84">
        <f>MIN(BD91:BE91)</f>
        <v>1.08</v>
      </c>
      <c r="BG91" s="58">
        <f>BF91</f>
        <v>1.08</v>
      </c>
      <c r="BH91" s="59" t="str">
        <f>AV91</f>
        <v>v</v>
      </c>
      <c r="BI91" s="32">
        <f>IF($A$2="normalisé",$J$1,$J$1*(BP90/$BO$1))</f>
        <v>15</v>
      </c>
      <c r="BJ91" s="34">
        <f>BI91/H91</f>
        <v>3.125</v>
      </c>
      <c r="BK91" s="34">
        <f>BI91-BJ91</f>
        <v>11.875</v>
      </c>
      <c r="BL91" s="40">
        <f>IF(BH91="v",(BF91-1)*BI91,IF(BH91="n",0,IF(BH91="d",-BI91)))</f>
        <v>1.2000000000000011</v>
      </c>
      <c r="BM91" s="41">
        <f>IF(AND(BF91&gt;=$BM$1,BF91&lt;=$BN$1),BL91*(BI91/$J$1),0)</f>
        <v>1.2000000000000011</v>
      </c>
      <c r="BN91" s="16">
        <f t="shared" si="184"/>
        <v>-48.299999999999983</v>
      </c>
      <c r="BO91" s="111">
        <f>SUM(BM91:BM95)</f>
        <v>5.1000000000000014</v>
      </c>
      <c r="BP91" s="31">
        <f t="shared" si="176"/>
        <v>451.70000000000005</v>
      </c>
      <c r="BQ91" s="4" t="s">
        <v>172</v>
      </c>
      <c r="BR91" s="49">
        <f t="shared" si="195"/>
        <v>1.08</v>
      </c>
      <c r="BS91" s="49">
        <f t="shared" si="196"/>
        <v>4.75</v>
      </c>
      <c r="BT91" s="42">
        <f>MIN(G91,I91)</f>
        <v>1.36</v>
      </c>
      <c r="BU91" s="56">
        <f>MIN(BD91:BE91)</f>
        <v>1.08</v>
      </c>
      <c r="BV91" s="58">
        <f>BT91*$CE$2+BU91*(1-$CE$2)</f>
        <v>1.2200000000000002</v>
      </c>
      <c r="BW91" s="59" t="str">
        <f>AV91</f>
        <v>v</v>
      </c>
      <c r="BX91" s="32">
        <f>IF($A$2="normalisé",$J$1,$J$1*(CE90/$CE$1))</f>
        <v>15</v>
      </c>
      <c r="BY91" s="34">
        <f>BX91*$CE$2</f>
        <v>7.5</v>
      </c>
      <c r="BZ91" s="34">
        <f>BX91*(1-$CE$2)</f>
        <v>7.5</v>
      </c>
      <c r="CA91" s="40">
        <f t="shared" si="187"/>
        <v>3.3000000000000043</v>
      </c>
      <c r="CB91" s="41">
        <f>IF(OR(OR(BT91&lt;$BX$1,BT91&gt;$CB$1),OR(BU91&lt;$CC$1,BU91&gt;$CD$1)),0,CA91*(BX91/$J$1))</f>
        <v>3.3000000000000043</v>
      </c>
      <c r="CC91" s="16">
        <f t="shared" si="188"/>
        <v>-32.325000000000003</v>
      </c>
      <c r="CD91" s="111">
        <f>SUM(CB91:CB95)</f>
        <v>6.8250000000000064</v>
      </c>
      <c r="CE91" s="31">
        <f t="shared" si="177"/>
        <v>467.67500000000001</v>
      </c>
      <c r="CF91" s="4" t="s">
        <v>172</v>
      </c>
      <c r="CG91" s="42">
        <f>H91</f>
        <v>4.8</v>
      </c>
      <c r="CH91" s="56">
        <f>MIN(BD91:BE91)</f>
        <v>1.08</v>
      </c>
      <c r="CI91" s="67" t="str">
        <f t="shared" si="178"/>
        <v/>
      </c>
      <c r="CJ91" s="58">
        <f>(1-$CS$2)+$CS$2*CG91</f>
        <v>1.76</v>
      </c>
      <c r="CK91" s="59" t="str">
        <f>AV91</f>
        <v>v</v>
      </c>
      <c r="CL91" s="32">
        <f>IF($A$2="normalisé",$J$1,$J$1*(CS90/$CS$1))</f>
        <v>15</v>
      </c>
      <c r="CM91" s="34">
        <f>CL91*$CS$2</f>
        <v>3</v>
      </c>
      <c r="CN91" s="34">
        <f>CL91*(1-$CS$2)</f>
        <v>12</v>
      </c>
      <c r="CO91" s="40">
        <f t="shared" si="189"/>
        <v>-2.0399999999999991</v>
      </c>
      <c r="CP91" s="41">
        <f>IF(OR(OR(CG91&lt;$CL$1,CG91&gt;$CP$1),OR(CH91&lt;$CQ$1,CH91&gt;$CR$1)),0,CO91*(CL91/$J$1))</f>
        <v>-2.0399999999999991</v>
      </c>
      <c r="CQ91" s="16">
        <f t="shared" si="190"/>
        <v>-79.349999999999966</v>
      </c>
      <c r="CR91" s="111">
        <f>SUM(CP91:CP95)</f>
        <v>-1.7699999999999996</v>
      </c>
      <c r="CS91" s="31">
        <f t="shared" si="179"/>
        <v>420.65000000000003</v>
      </c>
    </row>
    <row r="92" spans="1:97" x14ac:dyDescent="0.25">
      <c r="A92" s="96">
        <v>2</v>
      </c>
      <c r="B92" s="13" t="s">
        <v>28</v>
      </c>
      <c r="C92" s="13" t="s">
        <v>146</v>
      </c>
      <c r="D92" s="24">
        <v>0.73</v>
      </c>
      <c r="E92" s="7">
        <v>0.18</v>
      </c>
      <c r="F92" s="25">
        <v>0.09</v>
      </c>
      <c r="G92" s="26">
        <v>1.8</v>
      </c>
      <c r="H92" s="12">
        <v>3.3</v>
      </c>
      <c r="I92" s="27">
        <v>4</v>
      </c>
      <c r="J92" s="20">
        <v>0.50113895216400905</v>
      </c>
      <c r="K92" s="14">
        <v>0.27334851936218679</v>
      </c>
      <c r="L92" s="21">
        <v>0.2255125284738041</v>
      </c>
      <c r="M92" s="17">
        <v>3</v>
      </c>
      <c r="N92" s="28">
        <v>0.90205011389521639</v>
      </c>
      <c r="O92" s="22">
        <v>1</v>
      </c>
      <c r="P92" s="9">
        <v>1.3698630136986301</v>
      </c>
      <c r="Q92" s="10">
        <v>5.5555555555555554</v>
      </c>
      <c r="R92" s="11">
        <v>11.111111111111111</v>
      </c>
      <c r="S92" s="4" t="s">
        <v>172</v>
      </c>
      <c r="T92" s="49">
        <f>G92</f>
        <v>1.8</v>
      </c>
      <c r="U92" s="49">
        <f>I92</f>
        <v>4</v>
      </c>
      <c r="V92" s="84">
        <f>MIN(T92:U92)</f>
        <v>1.8</v>
      </c>
      <c r="W92" s="58">
        <f>V92</f>
        <v>1.8</v>
      </c>
      <c r="X92" s="59" t="str">
        <f>IF(LEFT(B92)=RIGHT(B92),"n",IF(AND(LEFT(B92)&gt;RIGHT(B92),O92=1),"v",IF(AND(LEFT(B92)&gt;RIGHT(B92),O92=2),"d",IF(AND(LEFT(B92)&lt;RIGHT(B92),O92=1),"d",IF(AND(LEFT(B92)&lt;RIGHT(B92),O92=2),"v","")))))</f>
        <v>v</v>
      </c>
      <c r="Y92" s="32">
        <f>IF($A$2="normalisé",$J$1,$J$1*(AD91/$AC$1))</f>
        <v>15</v>
      </c>
      <c r="Z92" s="40">
        <f>IF(X92="v",(W92-1)*Y92,IF(AV92="n",-Y92,IF(AV92="d",-Y92,0)))</f>
        <v>12</v>
      </c>
      <c r="AA92" s="15">
        <f>IF(AND(W92&gt;=$AA$1,W92&lt;=$AB$1),Z92*(Y92/$J$1),0)</f>
        <v>12</v>
      </c>
      <c r="AB92" s="16">
        <f t="shared" si="180"/>
        <v>-4.3499999999999623</v>
      </c>
      <c r="AC92" s="111"/>
      <c r="AD92" s="31">
        <f t="shared" si="173"/>
        <v>495.65000000000003</v>
      </c>
      <c r="AE92" s="4" t="s">
        <v>172</v>
      </c>
      <c r="AF92" s="49">
        <f>G92</f>
        <v>1.8</v>
      </c>
      <c r="AG92" s="49">
        <f>I92</f>
        <v>4</v>
      </c>
      <c r="AH92" s="84">
        <f t="shared" si="185"/>
        <v>4</v>
      </c>
      <c r="AI92" s="58">
        <f t="shared" si="181"/>
        <v>4</v>
      </c>
      <c r="AJ92" s="59" t="str">
        <f>X92</f>
        <v>v</v>
      </c>
      <c r="AK92" s="32">
        <f>IF($A$2="normalisé",$J$1,$J$1*(AP91/$AO$1))</f>
        <v>15</v>
      </c>
      <c r="AL92" s="40">
        <f>IF(AJ92="v",-AK92,IF(AV92="n",-AK92,IF(AV92="d",AK92*(AI92-1),0)))</f>
        <v>-15</v>
      </c>
      <c r="AM92" s="15">
        <f>IF(AND(AI92&gt;=$AM$1,AI92&lt;=$AN$1),AL92*(AK92/$J$1),0)</f>
        <v>-15</v>
      </c>
      <c r="AN92" s="16">
        <f t="shared" si="186"/>
        <v>72.75</v>
      </c>
      <c r="AO92" s="111"/>
      <c r="AP92" s="31">
        <f t="shared" si="174"/>
        <v>572.75</v>
      </c>
      <c r="AQ92" s="4" t="s">
        <v>172</v>
      </c>
      <c r="AR92" s="49">
        <f t="shared" si="191"/>
        <v>1.1599999999999999</v>
      </c>
      <c r="AS92" s="49">
        <f t="shared" si="192"/>
        <v>1.81</v>
      </c>
      <c r="AT92" s="84">
        <f>MIN(AR92:AS92)</f>
        <v>1.1599999999999999</v>
      </c>
      <c r="AU92" s="58">
        <f>AT92</f>
        <v>1.1599999999999999</v>
      </c>
      <c r="AV92" s="59" t="str">
        <f t="shared" si="182"/>
        <v>v</v>
      </c>
      <c r="AW92" s="32">
        <f>IF($A$2="normalisé",$J$1,$J$1*(BB91/$BA$1))</f>
        <v>15</v>
      </c>
      <c r="AX92" s="40">
        <f>IF(AV92="v",(AT92-1)*AW92,IF(AV92="n",(AT92-1)*AW92,IF(AV92="d",-AW92,0)))</f>
        <v>2.3999999999999986</v>
      </c>
      <c r="AY92" s="15">
        <f>IF(AND(AT92&gt;=$AY$1,AT92&lt;=$AZ$1),AX92*(AW92/$J$1),0)</f>
        <v>2.3999999999999986</v>
      </c>
      <c r="AZ92" s="16">
        <f t="shared" si="183"/>
        <v>-48.150000000000006</v>
      </c>
      <c r="BA92" s="111"/>
      <c r="BB92" s="31">
        <f t="shared" si="175"/>
        <v>451.85</v>
      </c>
      <c r="BC92" s="4" t="s">
        <v>172</v>
      </c>
      <c r="BD92" s="49">
        <f t="shared" si="197"/>
        <v>1.25</v>
      </c>
      <c r="BE92" s="49">
        <f t="shared" si="198"/>
        <v>2.79</v>
      </c>
      <c r="BF92" s="84">
        <f>MIN(BD92:BE92)</f>
        <v>1.25</v>
      </c>
      <c r="BG92" s="58">
        <f>BF92</f>
        <v>1.25</v>
      </c>
      <c r="BH92" s="59" t="str">
        <f>AV92</f>
        <v>v</v>
      </c>
      <c r="BI92" s="32">
        <f>IF($A$2="normalisé",$J$1,$J$1*(BP91/$BO$1))</f>
        <v>15</v>
      </c>
      <c r="BJ92" s="34">
        <f>BI92/H92</f>
        <v>4.5454545454545459</v>
      </c>
      <c r="BK92" s="34">
        <f>BI92-BJ92</f>
        <v>10.454545454545453</v>
      </c>
      <c r="BL92" s="40">
        <f>IF(BH92="v",(BF92-1)*BI92,IF(BH92="n",0,IF(BH92="d",-BI92)))</f>
        <v>3.75</v>
      </c>
      <c r="BM92" s="41">
        <f>IF(AND(BF92&gt;=$BM$1,BF92&lt;=$BN$1),BL92*(BI92/$J$1),0)</f>
        <v>3.75</v>
      </c>
      <c r="BN92" s="16">
        <f t="shared" si="184"/>
        <v>-44.549999999999983</v>
      </c>
      <c r="BO92" s="111"/>
      <c r="BP92" s="31">
        <f t="shared" si="176"/>
        <v>455.45000000000005</v>
      </c>
      <c r="BQ92" s="4" t="s">
        <v>172</v>
      </c>
      <c r="BR92" s="49">
        <f t="shared" si="195"/>
        <v>1.25</v>
      </c>
      <c r="BS92" s="49">
        <f t="shared" si="196"/>
        <v>2.79</v>
      </c>
      <c r="BT92" s="42">
        <f>MIN(G92,I92)</f>
        <v>1.8</v>
      </c>
      <c r="BU92" s="56">
        <f>MIN(BD92:BE92)</f>
        <v>1.25</v>
      </c>
      <c r="BV92" s="58">
        <f>BT92*$CE$2+BU92*(1-$CE$2)</f>
        <v>1.5249999999999999</v>
      </c>
      <c r="BW92" s="59" t="str">
        <f>AV92</f>
        <v>v</v>
      </c>
      <c r="BX92" s="32">
        <f>IF($A$2="normalisé",$J$1,$J$1*(CE91/$CE$1))</f>
        <v>15</v>
      </c>
      <c r="BY92" s="34">
        <f>BX92*$CE$2</f>
        <v>7.5</v>
      </c>
      <c r="BZ92" s="34">
        <f>BX92*(1-$CE$2)</f>
        <v>7.5</v>
      </c>
      <c r="CA92" s="40">
        <f t="shared" si="187"/>
        <v>7.875</v>
      </c>
      <c r="CB92" s="41">
        <f>IF(OR(OR(BT92&lt;$BX$1,BT92&gt;$CB$1),OR(BU92&lt;$CC$1,BU92&gt;$CD$1)),0,CA92*(BX92/$J$1))</f>
        <v>7.875</v>
      </c>
      <c r="CC92" s="16">
        <f t="shared" si="188"/>
        <v>-24.450000000000003</v>
      </c>
      <c r="CD92" s="111"/>
      <c r="CE92" s="31">
        <f t="shared" si="177"/>
        <v>475.55</v>
      </c>
      <c r="CF92" s="4" t="s">
        <v>172</v>
      </c>
      <c r="CG92" s="42">
        <f>H92</f>
        <v>3.3</v>
      </c>
      <c r="CH92" s="56">
        <f>MIN(BD92:BE92)</f>
        <v>1.25</v>
      </c>
      <c r="CI92" s="67">
        <f t="shared" si="178"/>
        <v>1</v>
      </c>
      <c r="CJ92" s="58">
        <f>(1-$CS$2)+$CS$2*CG92</f>
        <v>1.46</v>
      </c>
      <c r="CK92" s="59" t="str">
        <f>AV92</f>
        <v>v</v>
      </c>
      <c r="CL92" s="32">
        <f>IF($A$2="normalisé",$J$1,$J$1*(CS91/$CS$1))</f>
        <v>15</v>
      </c>
      <c r="CM92" s="34">
        <f>CL92*$CS$2</f>
        <v>3</v>
      </c>
      <c r="CN92" s="34">
        <f>CL92*(1-$CS$2)</f>
        <v>12</v>
      </c>
      <c r="CO92" s="40">
        <f t="shared" si="189"/>
        <v>0</v>
      </c>
      <c r="CP92" s="41">
        <f>IF(OR(OR(CG92&lt;$CL$1,CG92&gt;$CP$1),OR(CH92&lt;$CQ$1,CH92&gt;$CR$1)),0,CO92*(CL92/$J$1))</f>
        <v>0</v>
      </c>
      <c r="CQ92" s="16">
        <f t="shared" si="190"/>
        <v>-79.349999999999966</v>
      </c>
      <c r="CR92" s="111"/>
      <c r="CS92" s="31">
        <f t="shared" si="179"/>
        <v>420.65000000000003</v>
      </c>
    </row>
    <row r="93" spans="1:97" x14ac:dyDescent="0.25">
      <c r="A93" s="96">
        <v>3</v>
      </c>
      <c r="B93" s="13" t="s">
        <v>73</v>
      </c>
      <c r="C93" s="13" t="s">
        <v>147</v>
      </c>
      <c r="D93" s="24">
        <v>0.41</v>
      </c>
      <c r="E93" s="7">
        <v>0.3</v>
      </c>
      <c r="F93" s="25">
        <v>0.28999999999999998</v>
      </c>
      <c r="G93" s="26">
        <v>1.18</v>
      </c>
      <c r="H93" s="12">
        <v>5.6</v>
      </c>
      <c r="I93" s="27">
        <v>13</v>
      </c>
      <c r="J93" s="20">
        <v>0.76835394942373469</v>
      </c>
      <c r="K93" s="14">
        <v>0.16190315362857266</v>
      </c>
      <c r="L93" s="21">
        <v>6.974289694769284E-2</v>
      </c>
      <c r="M93" s="17">
        <v>3</v>
      </c>
      <c r="N93" s="28">
        <v>0.90665766032000683</v>
      </c>
      <c r="O93" s="22">
        <v>1</v>
      </c>
      <c r="P93" s="9">
        <v>2.4390243902439024</v>
      </c>
      <c r="Q93" s="10">
        <v>3.3333333333333335</v>
      </c>
      <c r="R93" s="11">
        <v>3.4482758620689657</v>
      </c>
      <c r="S93" s="4" t="s">
        <v>172</v>
      </c>
      <c r="T93" s="49">
        <f>G93</f>
        <v>1.18</v>
      </c>
      <c r="U93" s="49">
        <f>I93</f>
        <v>13</v>
      </c>
      <c r="V93" s="84">
        <f>MIN(T93:U93)</f>
        <v>1.18</v>
      </c>
      <c r="W93" s="58">
        <f>V93</f>
        <v>1.18</v>
      </c>
      <c r="X93" s="59" t="str">
        <f>IF(LEFT(B93)=RIGHT(B93),"n",IF(AND(LEFT(B93)&gt;RIGHT(B93),O93=1),"v",IF(AND(LEFT(B93)&gt;RIGHT(B93),O93=2),"d",IF(AND(LEFT(B93)&lt;RIGHT(B93),O93=1),"d",IF(AND(LEFT(B93)&lt;RIGHT(B93),O93=2),"v","")))))</f>
        <v>v</v>
      </c>
      <c r="Y93" s="32">
        <f>IF($A$2="normalisé",$J$1,$J$1*(AD92/$AC$1))</f>
        <v>15</v>
      </c>
      <c r="Z93" s="40">
        <f>IF(X93="v",(W93-1)*Y93,IF(AV93="n",-Y93,IF(AV93="d",-Y93,0)))</f>
        <v>2.6999999999999993</v>
      </c>
      <c r="AA93" s="15">
        <f>IF(AND(W93&gt;=$AA$1,W93&lt;=$AB$1),Z93*(Y93/$J$1),0)</f>
        <v>2.6999999999999993</v>
      </c>
      <c r="AB93" s="16">
        <f t="shared" si="180"/>
        <v>-1.6499999999999631</v>
      </c>
      <c r="AC93" s="111"/>
      <c r="AD93" s="31">
        <f t="shared" si="173"/>
        <v>498.35</v>
      </c>
      <c r="AE93" s="4" t="s">
        <v>172</v>
      </c>
      <c r="AF93" s="49">
        <f>G93</f>
        <v>1.18</v>
      </c>
      <c r="AG93" s="49">
        <f>I93</f>
        <v>13</v>
      </c>
      <c r="AH93" s="84">
        <f t="shared" si="185"/>
        <v>13</v>
      </c>
      <c r="AI93" s="58">
        <f t="shared" si="181"/>
        <v>13</v>
      </c>
      <c r="AJ93" s="59" t="str">
        <f>X93</f>
        <v>v</v>
      </c>
      <c r="AK93" s="32">
        <f>IF($A$2="normalisé",$J$1,$J$1*(AP92/$AO$1))</f>
        <v>15</v>
      </c>
      <c r="AL93" s="40">
        <f>IF(AJ93="v",-AK93,IF(AV93="n",-AK93,IF(AV93="d",AK93*(AI93-1),0)))</f>
        <v>-15</v>
      </c>
      <c r="AM93" s="15">
        <f>IF(AND(AI93&gt;=$AM$1,AI93&lt;=$AN$1),AL93*(AK93/$J$1),0)</f>
        <v>-15</v>
      </c>
      <c r="AN93" s="16">
        <f t="shared" si="186"/>
        <v>57.75</v>
      </c>
      <c r="AO93" s="111"/>
      <c r="AP93" s="31">
        <f t="shared" si="174"/>
        <v>557.75</v>
      </c>
      <c r="AQ93" s="4" t="s">
        <v>172</v>
      </c>
      <c r="AR93" s="49">
        <f t="shared" si="191"/>
        <v>1</v>
      </c>
      <c r="AS93" s="49">
        <f t="shared" si="192"/>
        <v>3.91</v>
      </c>
      <c r="AT93" s="84">
        <f>MIN(AR93:AS93)</f>
        <v>1</v>
      </c>
      <c r="AU93" s="58">
        <f>AT93</f>
        <v>1</v>
      </c>
      <c r="AV93" s="59" t="str">
        <f t="shared" si="182"/>
        <v>v</v>
      </c>
      <c r="AW93" s="32">
        <f>IF($A$2="normalisé",$J$1,$J$1*(BB92/$BA$1))</f>
        <v>15</v>
      </c>
      <c r="AX93" s="40">
        <f>IF(AV93="v",(AT93-1)*AW93,IF(AV93="n",(AT93-1)*AW93,IF(AV93="d",-AW93,0)))</f>
        <v>0</v>
      </c>
      <c r="AY93" s="15">
        <f>IF(AND(AT93&gt;=$AY$1,AT93&lt;=$AZ$1),AX93*(AW93/$J$1),0)</f>
        <v>0</v>
      </c>
      <c r="AZ93" s="16">
        <f t="shared" si="183"/>
        <v>-48.150000000000006</v>
      </c>
      <c r="BA93" s="111"/>
      <c r="BB93" s="31">
        <f t="shared" si="175"/>
        <v>451.85</v>
      </c>
      <c r="BC93" s="4" t="s">
        <v>172</v>
      </c>
      <c r="BD93" s="49">
        <f t="shared" si="197"/>
        <v>1</v>
      </c>
      <c r="BE93" s="49">
        <f t="shared" si="198"/>
        <v>10.68</v>
      </c>
      <c r="BF93" s="84">
        <f>MIN(BD93:BE93)</f>
        <v>1</v>
      </c>
      <c r="BG93" s="58">
        <f>BF93</f>
        <v>1</v>
      </c>
      <c r="BH93" s="59" t="str">
        <f>AV93</f>
        <v>v</v>
      </c>
      <c r="BI93" s="32">
        <f>IF($A$2="normalisé",$J$1,$J$1*(BP92/$BO$1))</f>
        <v>15</v>
      </c>
      <c r="BJ93" s="34">
        <f>BI93/H93</f>
        <v>2.6785714285714288</v>
      </c>
      <c r="BK93" s="34">
        <f>BI93-BJ93</f>
        <v>12.321428571428571</v>
      </c>
      <c r="BL93" s="40">
        <f>IF(BH93="v",(BF93-1)*BI93,IF(BH93="n",0,IF(BH93="d",-BI93)))</f>
        <v>0</v>
      </c>
      <c r="BM93" s="41">
        <f>IF(AND(BF93&gt;=$BM$1,BF93&lt;=$BN$1),BL93*(BI93/$J$1),0)</f>
        <v>0</v>
      </c>
      <c r="BN93" s="16">
        <f t="shared" si="184"/>
        <v>-44.549999999999983</v>
      </c>
      <c r="BO93" s="111"/>
      <c r="BP93" s="31">
        <f t="shared" si="176"/>
        <v>455.45000000000005</v>
      </c>
      <c r="BQ93" s="4" t="s">
        <v>172</v>
      </c>
      <c r="BR93" s="49">
        <f t="shared" si="195"/>
        <v>1</v>
      </c>
      <c r="BS93" s="49">
        <f t="shared" si="196"/>
        <v>10.68</v>
      </c>
      <c r="BT93" s="42">
        <f>MIN(G93,I93)</f>
        <v>1.18</v>
      </c>
      <c r="BU93" s="56">
        <f>MIN(BD93:BE93)</f>
        <v>1</v>
      </c>
      <c r="BV93" s="58">
        <f>BT93*$CE$2+BU93*(1-$CE$2)</f>
        <v>1.0899999999999999</v>
      </c>
      <c r="BW93" s="59" t="str">
        <f>AV93</f>
        <v>v</v>
      </c>
      <c r="BX93" s="32">
        <f>IF($A$2="normalisé",$J$1,$J$1*(CE92/$CE$1))</f>
        <v>15</v>
      </c>
      <c r="BY93" s="34">
        <f>BX93*$CE$2</f>
        <v>7.5</v>
      </c>
      <c r="BZ93" s="34">
        <f>BX93*(1-$CE$2)</f>
        <v>7.5</v>
      </c>
      <c r="CA93" s="40">
        <f t="shared" si="187"/>
        <v>1.3500000000000014</v>
      </c>
      <c r="CB93" s="41">
        <f>IF(OR(OR(BT93&lt;$BX$1,BT93&gt;$CB$1),OR(BU93&lt;$CC$1,BU93&gt;$CD$1)),0,CA93*(BX93/$J$1))</f>
        <v>1.3500000000000014</v>
      </c>
      <c r="CC93" s="16">
        <f t="shared" si="188"/>
        <v>-23.1</v>
      </c>
      <c r="CD93" s="111"/>
      <c r="CE93" s="31">
        <f t="shared" si="177"/>
        <v>476.9</v>
      </c>
      <c r="CF93" s="4" t="s">
        <v>172</v>
      </c>
      <c r="CG93" s="42">
        <f>H93</f>
        <v>5.6</v>
      </c>
      <c r="CH93" s="56">
        <f>MIN(BD93:BE93)</f>
        <v>1</v>
      </c>
      <c r="CI93" s="67" t="str">
        <f t="shared" si="178"/>
        <v/>
      </c>
      <c r="CJ93" s="58">
        <f>(1-$CS$2)+$CS$2*CG93</f>
        <v>1.92</v>
      </c>
      <c r="CK93" s="59" t="str">
        <f>AV93</f>
        <v>v</v>
      </c>
      <c r="CL93" s="32">
        <f>IF($A$2="normalisé",$J$1,$J$1*(CS92/$CS$1))</f>
        <v>15</v>
      </c>
      <c r="CM93" s="34">
        <f>CL93*$CS$2</f>
        <v>3</v>
      </c>
      <c r="CN93" s="34">
        <f>CL93*(1-$CS$2)</f>
        <v>12</v>
      </c>
      <c r="CO93" s="40">
        <f t="shared" si="189"/>
        <v>-3</v>
      </c>
      <c r="CP93" s="41">
        <f>IF(OR(OR(CG93&lt;$CL$1,CG93&gt;$CP$1),OR(CH93&lt;$CQ$1,CH93&gt;$CR$1)),0,CO93*(CL93/$J$1))</f>
        <v>-3</v>
      </c>
      <c r="CQ93" s="16">
        <f t="shared" si="190"/>
        <v>-82.349999999999966</v>
      </c>
      <c r="CR93" s="111"/>
      <c r="CS93" s="31">
        <f t="shared" si="179"/>
        <v>417.65000000000003</v>
      </c>
    </row>
    <row r="94" spans="1:97" x14ac:dyDescent="0.25">
      <c r="A94" s="96">
        <v>4</v>
      </c>
      <c r="B94" s="13" t="s">
        <v>73</v>
      </c>
      <c r="C94" s="13" t="s">
        <v>148</v>
      </c>
      <c r="D94" s="24">
        <v>0.61</v>
      </c>
      <c r="E94" s="7">
        <v>0.33</v>
      </c>
      <c r="F94" s="25">
        <v>0.06</v>
      </c>
      <c r="G94" s="26">
        <v>1.23</v>
      </c>
      <c r="H94" s="12">
        <v>5.7</v>
      </c>
      <c r="I94" s="27">
        <v>9</v>
      </c>
      <c r="J94" s="20">
        <v>0.73939551173952534</v>
      </c>
      <c r="K94" s="14">
        <v>0.15955376832273968</v>
      </c>
      <c r="L94" s="21">
        <v>0.10105071993773512</v>
      </c>
      <c r="M94" s="17">
        <v>3</v>
      </c>
      <c r="N94" s="28">
        <v>0.90945647943961616</v>
      </c>
      <c r="O94" s="22">
        <v>1</v>
      </c>
      <c r="P94" s="9">
        <v>1.639344262295082</v>
      </c>
      <c r="Q94" s="10">
        <v>3.0303030303030303</v>
      </c>
      <c r="R94" s="11">
        <v>16.666666666666668</v>
      </c>
      <c r="S94" s="4" t="s">
        <v>172</v>
      </c>
      <c r="T94" s="49">
        <f>G94</f>
        <v>1.23</v>
      </c>
      <c r="U94" s="49">
        <f>I94</f>
        <v>9</v>
      </c>
      <c r="V94" s="84">
        <f>MIN(T94:U94)</f>
        <v>1.23</v>
      </c>
      <c r="W94" s="58">
        <f>V94</f>
        <v>1.23</v>
      </c>
      <c r="X94" s="59" t="str">
        <f>IF(LEFT(B94)=RIGHT(B94),"n",IF(AND(LEFT(B94)&gt;RIGHT(B94),O94=1),"v",IF(AND(LEFT(B94)&gt;RIGHT(B94),O94=2),"d",IF(AND(LEFT(B94)&lt;RIGHT(B94),O94=1),"d",IF(AND(LEFT(B94)&lt;RIGHT(B94),O94=2),"v","")))))</f>
        <v>v</v>
      </c>
      <c r="Y94" s="32">
        <f>IF($A$2="normalisé",$J$1,$J$1*(AD93/$AC$1))</f>
        <v>15</v>
      </c>
      <c r="Z94" s="40">
        <f>IF(X94="v",(W94-1)*Y94,IF(AV94="n",-Y94,IF(AV94="d",-Y94,0)))</f>
        <v>3.4499999999999997</v>
      </c>
      <c r="AA94" s="15">
        <f>IF(AND(W94&gt;=$AA$1,W94&lt;=$AB$1),Z94*(Y94/$J$1),0)</f>
        <v>3.4499999999999997</v>
      </c>
      <c r="AB94" s="16">
        <f t="shared" si="180"/>
        <v>1.8000000000000367</v>
      </c>
      <c r="AC94" s="111"/>
      <c r="AD94" s="31">
        <f t="shared" si="173"/>
        <v>501.8</v>
      </c>
      <c r="AE94" s="4" t="s">
        <v>172</v>
      </c>
      <c r="AF94" s="49">
        <f>G94</f>
        <v>1.23</v>
      </c>
      <c r="AG94" s="49">
        <f>I94</f>
        <v>9</v>
      </c>
      <c r="AH94" s="84">
        <f t="shared" si="185"/>
        <v>9</v>
      </c>
      <c r="AI94" s="58">
        <f t="shared" si="181"/>
        <v>9</v>
      </c>
      <c r="AJ94" s="59" t="str">
        <f>X94</f>
        <v>v</v>
      </c>
      <c r="AK94" s="32">
        <f>IF($A$2="normalisé",$J$1,$J$1*(AP93/$AO$1))</f>
        <v>15</v>
      </c>
      <c r="AL94" s="40">
        <f>IF(AJ94="v",-AK94,IF(AV94="n",-AK94,IF(AV94="d",AK94*(AI94-1),0)))</f>
        <v>-15</v>
      </c>
      <c r="AM94" s="15">
        <f>IF(AND(AI94&gt;=$AM$1,AI94&lt;=$AN$1),AL94*(AK94/$J$1),0)</f>
        <v>-15</v>
      </c>
      <c r="AN94" s="16">
        <f t="shared" si="186"/>
        <v>42.75</v>
      </c>
      <c r="AO94" s="111"/>
      <c r="AP94" s="31">
        <f t="shared" si="174"/>
        <v>542.75</v>
      </c>
      <c r="AQ94" s="4" t="s">
        <v>172</v>
      </c>
      <c r="AR94" s="49">
        <f t="shared" si="191"/>
        <v>1.01</v>
      </c>
      <c r="AS94" s="49">
        <f t="shared" si="192"/>
        <v>3.49</v>
      </c>
      <c r="AT94" s="84">
        <f>MIN(AR94:AS94)</f>
        <v>1.01</v>
      </c>
      <c r="AU94" s="58">
        <f>AT94</f>
        <v>1.01</v>
      </c>
      <c r="AV94" s="59" t="str">
        <f t="shared" si="182"/>
        <v>v</v>
      </c>
      <c r="AW94" s="32">
        <f>IF($A$2="normalisé",$J$1,$J$1*(BB93/$BA$1))</f>
        <v>15</v>
      </c>
      <c r="AX94" s="40">
        <f>IF(AV94="v",(AT94-1)*AW94,IF(AV94="n",(AT94-1)*AW94,IF(AV94="d",-AW94,0)))</f>
        <v>0.15000000000000013</v>
      </c>
      <c r="AY94" s="15">
        <f>IF(AND(AT94&gt;=$AY$1,AT94&lt;=$AZ$1),AX94*(AW94/$J$1),0)</f>
        <v>0.15000000000000013</v>
      </c>
      <c r="AZ94" s="16">
        <f t="shared" si="183"/>
        <v>-48.000000000000007</v>
      </c>
      <c r="BA94" s="111"/>
      <c r="BB94" s="31">
        <f t="shared" si="175"/>
        <v>452</v>
      </c>
      <c r="BC94" s="4" t="s">
        <v>172</v>
      </c>
      <c r="BD94" s="49">
        <f t="shared" si="197"/>
        <v>1.01</v>
      </c>
      <c r="BE94" s="49">
        <f t="shared" si="198"/>
        <v>7.42</v>
      </c>
      <c r="BF94" s="84">
        <f>MIN(BD94:BE94)</f>
        <v>1.01</v>
      </c>
      <c r="BG94" s="58">
        <f>BF94</f>
        <v>1.01</v>
      </c>
      <c r="BH94" s="59" t="str">
        <f>AV94</f>
        <v>v</v>
      </c>
      <c r="BI94" s="32">
        <f>IF($A$2="normalisé",$J$1,$J$1*(BP93/$BO$1))</f>
        <v>15</v>
      </c>
      <c r="BJ94" s="34">
        <f>BI94/H94</f>
        <v>2.6315789473684208</v>
      </c>
      <c r="BK94" s="34">
        <f>BI94-BJ94</f>
        <v>12.368421052631579</v>
      </c>
      <c r="BL94" s="40">
        <f>IF(BH94="v",(BF94-1)*BI94,IF(BH94="n",0,IF(BH94="d",-BI94)))</f>
        <v>0.15000000000000013</v>
      </c>
      <c r="BM94" s="41">
        <f>IF(AND(BF94&gt;=$BM$1,BF94&lt;=$BN$1),BL94*(BI94/$J$1),0)</f>
        <v>0.15000000000000013</v>
      </c>
      <c r="BN94" s="16">
        <f t="shared" si="184"/>
        <v>-44.399999999999984</v>
      </c>
      <c r="BO94" s="111"/>
      <c r="BP94" s="31">
        <f t="shared" si="176"/>
        <v>455.6</v>
      </c>
      <c r="BQ94" s="4" t="s">
        <v>172</v>
      </c>
      <c r="BR94" s="49">
        <f t="shared" si="195"/>
        <v>1.01</v>
      </c>
      <c r="BS94" s="49">
        <f t="shared" si="196"/>
        <v>7.42</v>
      </c>
      <c r="BT94" s="42">
        <f>MIN(G94,I94)</f>
        <v>1.23</v>
      </c>
      <c r="BU94" s="56">
        <f>MIN(BD94:BE94)</f>
        <v>1.01</v>
      </c>
      <c r="BV94" s="58">
        <f>BT94*$CE$2+BU94*(1-$CE$2)</f>
        <v>1.1200000000000001</v>
      </c>
      <c r="BW94" s="59" t="str">
        <f>AV94</f>
        <v>v</v>
      </c>
      <c r="BX94" s="32">
        <f>IF($A$2="normalisé",$J$1,$J$1*(CE93/$CE$1))</f>
        <v>15</v>
      </c>
      <c r="BY94" s="34">
        <f>BX94*$CE$2</f>
        <v>7.5</v>
      </c>
      <c r="BZ94" s="34">
        <f>BX94*(1-$CE$2)</f>
        <v>7.5</v>
      </c>
      <c r="CA94" s="40">
        <f t="shared" si="187"/>
        <v>1.8000000000000007</v>
      </c>
      <c r="CB94" s="41">
        <f>IF(OR(OR(BT94&lt;$BX$1,BT94&gt;$CB$1),OR(BU94&lt;$CC$1,BU94&gt;$CD$1)),0,CA94*(BX94/$J$1))</f>
        <v>1.8000000000000007</v>
      </c>
      <c r="CC94" s="16">
        <f t="shared" si="188"/>
        <v>-21.3</v>
      </c>
      <c r="CD94" s="111"/>
      <c r="CE94" s="31">
        <f t="shared" si="177"/>
        <v>478.7</v>
      </c>
      <c r="CF94" s="4" t="s">
        <v>172</v>
      </c>
      <c r="CG94" s="42">
        <f>H94</f>
        <v>5.7</v>
      </c>
      <c r="CH94" s="56">
        <f>MIN(BD94:BE94)</f>
        <v>1.01</v>
      </c>
      <c r="CI94" s="67" t="str">
        <f t="shared" si="178"/>
        <v/>
      </c>
      <c r="CJ94" s="58">
        <f>(1-$CS$2)+$CS$2*CG94</f>
        <v>1.9400000000000002</v>
      </c>
      <c r="CK94" s="59" t="str">
        <f>AV94</f>
        <v>v</v>
      </c>
      <c r="CL94" s="32">
        <f>IF($A$2="normalisé",$J$1,$J$1*(CS93/$CS$1))</f>
        <v>15</v>
      </c>
      <c r="CM94" s="34">
        <f>CL94*$CS$2</f>
        <v>3</v>
      </c>
      <c r="CN94" s="34">
        <f>CL94*(1-$CS$2)</f>
        <v>12</v>
      </c>
      <c r="CO94" s="40">
        <f t="shared" si="189"/>
        <v>-2.879999999999999</v>
      </c>
      <c r="CP94" s="41">
        <f>IF(OR(OR(CG94&lt;$CL$1,CG94&gt;$CP$1),OR(CH94&lt;$CQ$1,CH94&gt;$CR$1)),0,CO94*(CL94/$J$1))</f>
        <v>-2.879999999999999</v>
      </c>
      <c r="CQ94" s="16">
        <f t="shared" si="190"/>
        <v>-85.229999999999961</v>
      </c>
      <c r="CR94" s="111"/>
      <c r="CS94" s="31">
        <f t="shared" si="179"/>
        <v>414.77000000000004</v>
      </c>
    </row>
    <row r="95" spans="1:97" x14ac:dyDescent="0.25">
      <c r="A95" s="96">
        <v>5</v>
      </c>
      <c r="B95" s="13" t="s">
        <v>31</v>
      </c>
      <c r="C95" s="13" t="s">
        <v>149</v>
      </c>
      <c r="D95" s="24">
        <v>0.35</v>
      </c>
      <c r="E95" s="7">
        <v>0.28000000000000003</v>
      </c>
      <c r="F95" s="25">
        <v>0.37</v>
      </c>
      <c r="G95" s="26">
        <v>1.95</v>
      </c>
      <c r="H95" s="12">
        <v>3.05</v>
      </c>
      <c r="I95" s="27">
        <v>4.2</v>
      </c>
      <c r="J95" s="20">
        <v>0.47536877261341492</v>
      </c>
      <c r="K95" s="14">
        <v>0.30392429724464232</v>
      </c>
      <c r="L95" s="21">
        <v>0.22070693014194262</v>
      </c>
      <c r="M95" s="17">
        <v>3</v>
      </c>
      <c r="N95" s="28">
        <v>0.92696910659615905</v>
      </c>
      <c r="O95" s="22">
        <v>1</v>
      </c>
      <c r="P95" s="9">
        <v>2.8571428571428572</v>
      </c>
      <c r="Q95" s="10">
        <v>3.5714285714285712</v>
      </c>
      <c r="R95" s="11">
        <v>2.7027027027027026</v>
      </c>
      <c r="S95" s="4" t="s">
        <v>172</v>
      </c>
      <c r="T95" s="49">
        <f>G95</f>
        <v>1.95</v>
      </c>
      <c r="U95" s="49">
        <f>I95</f>
        <v>4.2</v>
      </c>
      <c r="V95" s="84">
        <f>MIN(T95:U95)</f>
        <v>1.95</v>
      </c>
      <c r="W95" s="58">
        <f>V95</f>
        <v>1.95</v>
      </c>
      <c r="X95" s="59" t="str">
        <f>IF(LEFT(B95)=RIGHT(B95),"n",IF(AND(LEFT(B95)&gt;RIGHT(B95),O95=1),"v",IF(AND(LEFT(B95)&gt;RIGHT(B95),O95=2),"d",IF(AND(LEFT(B95)&lt;RIGHT(B95),O95=1),"d",IF(AND(LEFT(B95)&lt;RIGHT(B95),O95=2),"v","")))))</f>
        <v>n</v>
      </c>
      <c r="Y95" s="32">
        <f>IF($A$2="normalisé",$J$1,$J$1*(AD94/$AC$1))</f>
        <v>15</v>
      </c>
      <c r="Z95" s="40">
        <f>IF(X95="v",(W95-1)*Y95,IF(AV95="n",-Y95,IF(AV95="d",-Y95,0)))</f>
        <v>-15</v>
      </c>
      <c r="AA95" s="15">
        <f>IF(AND(W95&gt;=$AA$1,W95&lt;=$AB$1),Z95*(Y95/$J$1),0)</f>
        <v>-15</v>
      </c>
      <c r="AB95" s="16">
        <f t="shared" si="180"/>
        <v>-13.199999999999964</v>
      </c>
      <c r="AC95" s="111"/>
      <c r="AD95" s="31">
        <f t="shared" si="173"/>
        <v>486.8</v>
      </c>
      <c r="AE95" s="4" t="s">
        <v>172</v>
      </c>
      <c r="AF95" s="49">
        <f>G95</f>
        <v>1.95</v>
      </c>
      <c r="AG95" s="49">
        <f>I95</f>
        <v>4.2</v>
      </c>
      <c r="AH95" s="84">
        <f t="shared" si="185"/>
        <v>4.2</v>
      </c>
      <c r="AI95" s="58">
        <f t="shared" si="181"/>
        <v>4.2</v>
      </c>
      <c r="AJ95" s="59" t="str">
        <f>X95</f>
        <v>n</v>
      </c>
      <c r="AK95" s="32">
        <f>IF($A$2="normalisé",$J$1,$J$1*(AP94/$AO$1))</f>
        <v>15</v>
      </c>
      <c r="AL95" s="40">
        <f>IF(AJ95="v",-AK95,IF(AV95="n",-AK95,IF(AV95="d",AK95*(AI95-1),0)))</f>
        <v>-15</v>
      </c>
      <c r="AM95" s="15">
        <f>IF(AND(AI95&gt;=$AM$1,AI95&lt;=$AN$1),AL95*(AK95/$J$1),0)</f>
        <v>-15</v>
      </c>
      <c r="AN95" s="16">
        <f t="shared" si="186"/>
        <v>27.75</v>
      </c>
      <c r="AO95" s="111"/>
      <c r="AP95" s="31">
        <f t="shared" si="174"/>
        <v>527.75</v>
      </c>
      <c r="AQ95" s="4" t="s">
        <v>172</v>
      </c>
      <c r="AR95" s="49">
        <f t="shared" si="191"/>
        <v>1.19</v>
      </c>
      <c r="AS95" s="49">
        <f t="shared" si="192"/>
        <v>1.77</v>
      </c>
      <c r="AT95" s="84">
        <f>MIN(AR95:AS95)</f>
        <v>1.19</v>
      </c>
      <c r="AU95" s="58">
        <f>AT95</f>
        <v>1.19</v>
      </c>
      <c r="AV95" s="59" t="str">
        <f t="shared" si="182"/>
        <v>n</v>
      </c>
      <c r="AW95" s="32">
        <f>IF($A$2="normalisé",$J$1,$J$1*(BB94/$BA$1))</f>
        <v>15</v>
      </c>
      <c r="AX95" s="40">
        <f>IF(AV95="v",(AT95-1)*AW95,IF(AV95="n",(AT95-1)*AW95,IF(AV95="d",-AW95,0)))</f>
        <v>2.8499999999999992</v>
      </c>
      <c r="AY95" s="15">
        <f>IF(AND(AT95&gt;=$AY$1,AT95&lt;=$AZ$1),AX95*(AW95/$J$1),0)</f>
        <v>2.8499999999999992</v>
      </c>
      <c r="AZ95" s="16">
        <f t="shared" si="183"/>
        <v>-45.150000000000006</v>
      </c>
      <c r="BA95" s="111"/>
      <c r="BB95" s="31">
        <f t="shared" si="175"/>
        <v>454.85</v>
      </c>
      <c r="BC95" s="4" t="s">
        <v>172</v>
      </c>
      <c r="BD95" s="49">
        <f t="shared" si="197"/>
        <v>1.31</v>
      </c>
      <c r="BE95" s="49">
        <f t="shared" si="198"/>
        <v>2.82</v>
      </c>
      <c r="BF95" s="84">
        <f>MIN(BD95:BE95)</f>
        <v>1.31</v>
      </c>
      <c r="BG95" s="58">
        <f>BF95</f>
        <v>1.31</v>
      </c>
      <c r="BH95" s="59" t="str">
        <f>AV95</f>
        <v>n</v>
      </c>
      <c r="BI95" s="32">
        <f>IF($A$2="normalisé",$J$1,$J$1*(BP94/$BO$1))</f>
        <v>15</v>
      </c>
      <c r="BJ95" s="34">
        <f>BI95/H95</f>
        <v>4.918032786885246</v>
      </c>
      <c r="BK95" s="34">
        <f>BI95-BJ95</f>
        <v>10.081967213114755</v>
      </c>
      <c r="BL95" s="40">
        <f>IF(BH95="v",(BF95-1)*BI95,IF(BH95="n",0,IF(BH95="d",-BI95)))</f>
        <v>0</v>
      </c>
      <c r="BM95" s="41">
        <f>IF(AND(BF95&gt;=$BM$1,BF95&lt;=$BN$1),BL95*(BI95/$J$1),0)</f>
        <v>0</v>
      </c>
      <c r="BN95" s="16">
        <f t="shared" si="184"/>
        <v>-44.399999999999984</v>
      </c>
      <c r="BO95" s="111"/>
      <c r="BP95" s="31">
        <f t="shared" si="176"/>
        <v>455.6</v>
      </c>
      <c r="BQ95" s="4" t="s">
        <v>172</v>
      </c>
      <c r="BR95" s="49">
        <f t="shared" si="195"/>
        <v>1.31</v>
      </c>
      <c r="BS95" s="49">
        <f t="shared" si="196"/>
        <v>2.82</v>
      </c>
      <c r="BT95" s="42">
        <f>MIN(G95,I95)</f>
        <v>1.95</v>
      </c>
      <c r="BU95" s="56">
        <f>MIN(BD95:BE95)</f>
        <v>1.31</v>
      </c>
      <c r="BV95" s="58">
        <f>BT95*$CE$2+BU95*(1-$CE$2)</f>
        <v>1.63</v>
      </c>
      <c r="BW95" s="59" t="str">
        <f>AV95</f>
        <v>n</v>
      </c>
      <c r="BX95" s="32">
        <f>IF($A$2="normalisé",$J$1,$J$1*(CE94/$CE$1))</f>
        <v>15</v>
      </c>
      <c r="BY95" s="34">
        <f>BX95*$CE$2</f>
        <v>7.5</v>
      </c>
      <c r="BZ95" s="34">
        <f>BX95*(1-$CE$2)</f>
        <v>7.5</v>
      </c>
      <c r="CA95" s="40">
        <f t="shared" si="187"/>
        <v>-7.5</v>
      </c>
      <c r="CB95" s="41">
        <f>IF(OR(OR(BT95&lt;$BX$1,BT95&gt;$CB$1),OR(BU95&lt;$CC$1,BU95&gt;$CD$1)),0,CA95*(BX95/$J$1))</f>
        <v>-7.5</v>
      </c>
      <c r="CC95" s="16">
        <f t="shared" si="188"/>
        <v>-28.8</v>
      </c>
      <c r="CD95" s="111"/>
      <c r="CE95" s="31">
        <f t="shared" si="177"/>
        <v>471.2</v>
      </c>
      <c r="CF95" s="4" t="s">
        <v>172</v>
      </c>
      <c r="CG95" s="42">
        <f>H95</f>
        <v>3.05</v>
      </c>
      <c r="CH95" s="56">
        <f>MIN(BD95:BE95)</f>
        <v>1.31</v>
      </c>
      <c r="CI95" s="67">
        <f t="shared" si="178"/>
        <v>1.048</v>
      </c>
      <c r="CJ95" s="58">
        <f>(1-$CS$2)+$CS$2*CG95</f>
        <v>1.4100000000000001</v>
      </c>
      <c r="CK95" s="59" t="str">
        <f>AV95</f>
        <v>n</v>
      </c>
      <c r="CL95" s="32">
        <f>IF($A$2="normalisé",$J$1,$J$1*(CS94/$CS$1))</f>
        <v>15</v>
      </c>
      <c r="CM95" s="34">
        <f>CL95*$CS$2</f>
        <v>3</v>
      </c>
      <c r="CN95" s="34">
        <f>CL95*(1-$CS$2)</f>
        <v>12</v>
      </c>
      <c r="CO95" s="40">
        <f t="shared" si="189"/>
        <v>6.1499999999999986</v>
      </c>
      <c r="CP95" s="41">
        <f>IF(OR(OR(CG95&lt;$CL$1,CG95&gt;$CP$1),OR(CH95&lt;$CQ$1,CH95&gt;$CR$1)),0,CO95*(CL95/$J$1))</f>
        <v>6.1499999999999986</v>
      </c>
      <c r="CQ95" s="16">
        <f t="shared" si="190"/>
        <v>-79.079999999999956</v>
      </c>
      <c r="CR95" s="111"/>
      <c r="CS95" s="31">
        <f t="shared" si="179"/>
        <v>420.92000000000007</v>
      </c>
    </row>
    <row r="96" spans="1:97" x14ac:dyDescent="0.25">
      <c r="A96" s="90" t="s">
        <v>1</v>
      </c>
      <c r="B96" s="90" t="s">
        <v>21</v>
      </c>
      <c r="C96" s="50" t="s">
        <v>167</v>
      </c>
      <c r="D96" s="91" t="s">
        <v>12</v>
      </c>
      <c r="E96" s="91" t="s">
        <v>13</v>
      </c>
      <c r="F96" s="91" t="s">
        <v>14</v>
      </c>
      <c r="G96" s="92" t="s">
        <v>8</v>
      </c>
      <c r="H96" s="92" t="s">
        <v>11</v>
      </c>
      <c r="I96" s="92" t="s">
        <v>9</v>
      </c>
      <c r="J96" s="91" t="s">
        <v>12</v>
      </c>
      <c r="K96" s="91" t="s">
        <v>13</v>
      </c>
      <c r="L96" s="91" t="s">
        <v>14</v>
      </c>
      <c r="M96" s="93" t="s">
        <v>0</v>
      </c>
      <c r="N96" s="94" t="s">
        <v>3</v>
      </c>
      <c r="O96" s="95" t="s">
        <v>10</v>
      </c>
      <c r="S96" s="4" t="s">
        <v>172</v>
      </c>
      <c r="T96" s="52"/>
      <c r="U96" s="52"/>
      <c r="V96" s="85"/>
      <c r="W96" s="71"/>
      <c r="X96" s="65"/>
      <c r="Y96" s="62"/>
      <c r="Z96" s="33"/>
      <c r="AA96" s="33"/>
      <c r="AB96" s="33">
        <f t="shared" si="180"/>
        <v>-13.199999999999964</v>
      </c>
      <c r="AC96" s="63"/>
      <c r="AD96" s="33"/>
      <c r="AE96" s="4" t="s">
        <v>172</v>
      </c>
      <c r="AF96" s="52"/>
      <c r="AG96" s="52"/>
      <c r="AH96" s="85"/>
      <c r="AI96" s="71"/>
      <c r="AJ96" s="65"/>
      <c r="AK96" s="66"/>
      <c r="AL96" s="33"/>
      <c r="AM96" s="33"/>
      <c r="AN96" s="33">
        <f t="shared" si="186"/>
        <v>27.75</v>
      </c>
      <c r="AO96" s="63"/>
      <c r="AP96" s="33"/>
      <c r="AQ96" s="4" t="s">
        <v>172</v>
      </c>
      <c r="AR96" s="49" t="e">
        <f t="shared" si="191"/>
        <v>#VALUE!</v>
      </c>
      <c r="AS96" s="49" t="e">
        <f t="shared" si="192"/>
        <v>#VALUE!</v>
      </c>
      <c r="AT96" s="85"/>
      <c r="AU96" s="64"/>
      <c r="AV96" s="61"/>
      <c r="AW96" s="66"/>
      <c r="AX96" s="33"/>
      <c r="AY96" s="33"/>
      <c r="AZ96" s="33">
        <f t="shared" si="183"/>
        <v>-45.150000000000006</v>
      </c>
      <c r="BA96" s="63"/>
      <c r="BB96" s="33"/>
      <c r="BC96" s="4" t="s">
        <v>172</v>
      </c>
      <c r="BD96" s="49" t="e">
        <f t="shared" si="197"/>
        <v>#VALUE!</v>
      </c>
      <c r="BE96" s="49" t="e">
        <f t="shared" si="198"/>
        <v>#VALUE!</v>
      </c>
      <c r="BF96" s="85"/>
      <c r="BG96" s="64"/>
      <c r="BH96" s="65"/>
      <c r="BI96" s="66"/>
      <c r="BJ96" s="48"/>
      <c r="BK96" s="48"/>
      <c r="BL96" s="33"/>
      <c r="BM96" s="33"/>
      <c r="BN96" s="33">
        <f t="shared" si="184"/>
        <v>-44.399999999999984</v>
      </c>
      <c r="BO96" s="63"/>
      <c r="BP96" s="33"/>
      <c r="BQ96" s="4" t="s">
        <v>172</v>
      </c>
      <c r="BR96" s="49" t="e">
        <f t="shared" si="195"/>
        <v>#VALUE!</v>
      </c>
      <c r="BS96" s="49" t="e">
        <f t="shared" si="196"/>
        <v>#VALUE!</v>
      </c>
      <c r="BT96" s="45"/>
      <c r="BU96" s="57"/>
      <c r="BV96" s="64"/>
      <c r="BW96" s="61"/>
      <c r="BX96" s="62"/>
      <c r="BY96" s="35"/>
      <c r="BZ96" s="35"/>
      <c r="CA96" s="43"/>
      <c r="CB96" s="44"/>
      <c r="CC96" s="33">
        <f t="shared" si="188"/>
        <v>-28.8</v>
      </c>
      <c r="CD96" s="63"/>
      <c r="CE96" s="33"/>
      <c r="CF96" s="4" t="s">
        <v>172</v>
      </c>
      <c r="CG96" s="45"/>
      <c r="CH96" s="57"/>
      <c r="CI96" s="68" t="str">
        <f t="shared" si="178"/>
        <v/>
      </c>
      <c r="CJ96" s="60"/>
      <c r="CK96" s="61"/>
      <c r="CL96" s="62"/>
      <c r="CM96" s="35"/>
      <c r="CN96" s="35"/>
      <c r="CO96" s="43"/>
      <c r="CP96" s="44"/>
      <c r="CQ96" s="33">
        <f t="shared" si="190"/>
        <v>-79.079999999999956</v>
      </c>
      <c r="CR96" s="63"/>
      <c r="CS96" s="33"/>
    </row>
    <row r="97" spans="1:97" x14ac:dyDescent="0.25">
      <c r="A97" s="30">
        <v>1</v>
      </c>
      <c r="B97" s="13" t="s">
        <v>30</v>
      </c>
      <c r="C97" s="13" t="s">
        <v>151</v>
      </c>
      <c r="D97" s="24" t="s">
        <v>155</v>
      </c>
      <c r="E97" s="7" t="s">
        <v>156</v>
      </c>
      <c r="F97" s="25" t="s">
        <v>157</v>
      </c>
      <c r="G97" s="26">
        <v>2.4500000000000002</v>
      </c>
      <c r="H97" s="12">
        <v>2.85</v>
      </c>
      <c r="I97" s="27">
        <v>2.95</v>
      </c>
      <c r="J97" s="20">
        <v>0.37172543384547363</v>
      </c>
      <c r="K97" s="14">
        <v>0.31955344313031941</v>
      </c>
      <c r="L97" s="21">
        <v>0.3087211230242069</v>
      </c>
      <c r="M97" s="17">
        <v>3</v>
      </c>
      <c r="N97" s="28">
        <v>0.9107273129214104</v>
      </c>
      <c r="O97" s="22">
        <v>1</v>
      </c>
      <c r="P97" s="9">
        <v>3.8461538461538458</v>
      </c>
      <c r="Q97" s="10">
        <v>2.8571428571428572</v>
      </c>
      <c r="R97" s="11">
        <v>2.5641025641025639</v>
      </c>
      <c r="S97" s="4" t="s">
        <v>172</v>
      </c>
      <c r="T97" s="49">
        <f>G97</f>
        <v>2.4500000000000002</v>
      </c>
      <c r="U97" s="49">
        <f>I97</f>
        <v>2.95</v>
      </c>
      <c r="V97" s="84">
        <f>MIN(T97:U97)</f>
        <v>2.4500000000000002</v>
      </c>
      <c r="W97" s="58">
        <f>V97</f>
        <v>2.4500000000000002</v>
      </c>
      <c r="X97" s="59" t="str">
        <f>IF(LEFT(B97)=RIGHT(B97),"n",IF(AND(LEFT(B97)&gt;RIGHT(B97),O97=1),"v",IF(AND(LEFT(B97)&gt;RIGHT(B97),O97=2),"d",IF(AND(LEFT(B97)&lt;RIGHT(B97),O97=1),"d",IF(AND(LEFT(B97)&lt;RIGHT(B97),O97=2),"v","")))))</f>
        <v>n</v>
      </c>
      <c r="Y97" s="32">
        <f>IF($A$2="normalisé",$J$1,$J$1*(AD96/$AC$1))</f>
        <v>15</v>
      </c>
      <c r="Z97" s="40">
        <f>IF(X97="v",(W97-1)*Y97,IF(AV97="n",-Y97,IF(AV97="d",-Y97,0)))</f>
        <v>-15</v>
      </c>
      <c r="AA97" s="15">
        <f>IF(AND(W97&gt;=$AA$1,W97&lt;=$AB$1),Z97*(Y97/$J$1),0)</f>
        <v>-15</v>
      </c>
      <c r="AB97" s="16">
        <f t="shared" si="180"/>
        <v>-28.199999999999964</v>
      </c>
      <c r="AC97" s="101">
        <f>SUM(AA97:AA100)</f>
        <v>-14.850000000000001</v>
      </c>
      <c r="AD97" s="31">
        <f t="shared" si="173"/>
        <v>471.8</v>
      </c>
      <c r="AE97" s="4" t="s">
        <v>172</v>
      </c>
      <c r="AF97" s="49">
        <f>G97</f>
        <v>2.4500000000000002</v>
      </c>
      <c r="AG97" s="49">
        <f>I97</f>
        <v>2.95</v>
      </c>
      <c r="AH97" s="84">
        <f t="shared" si="185"/>
        <v>2.95</v>
      </c>
      <c r="AI97" s="58">
        <f t="shared" si="181"/>
        <v>2.95</v>
      </c>
      <c r="AJ97" s="59" t="str">
        <f>X97</f>
        <v>n</v>
      </c>
      <c r="AK97" s="32">
        <f>IF($A$2="normalisé",$J$1,$J$1*(AP96/$AO$1))</f>
        <v>15</v>
      </c>
      <c r="AL97" s="40">
        <f>IF(AJ97="v",-AK97,IF(AV97="n",-AK97,IF(AV97="d",AK97*(AI97-1),0)))</f>
        <v>-15</v>
      </c>
      <c r="AM97" s="15">
        <f>IF(AND(AI97&gt;=$AM$1,AI97&lt;=$AN$1),AL97*(AK97/$J$1),0)</f>
        <v>-15</v>
      </c>
      <c r="AN97" s="16">
        <f t="shared" si="186"/>
        <v>12.75</v>
      </c>
      <c r="AO97" s="101">
        <f>SUM(AM97:AM100)</f>
        <v>-13.5</v>
      </c>
      <c r="AP97" s="31">
        <f t="shared" si="174"/>
        <v>512.75</v>
      </c>
      <c r="AQ97" s="4" t="s">
        <v>172</v>
      </c>
      <c r="AR97" s="49">
        <f t="shared" si="191"/>
        <v>1.32</v>
      </c>
      <c r="AS97" s="49">
        <f t="shared" si="192"/>
        <v>1.45</v>
      </c>
      <c r="AT97" s="84">
        <f>MIN(AR97:AS97)</f>
        <v>1.32</v>
      </c>
      <c r="AU97" s="58">
        <f>AT97</f>
        <v>1.32</v>
      </c>
      <c r="AV97" s="59" t="str">
        <f t="shared" si="182"/>
        <v>n</v>
      </c>
      <c r="AW97" s="32">
        <f>IF($A$2="normalisé",$J$1,$J$1*(BB96/$BA$1))</f>
        <v>15</v>
      </c>
      <c r="AX97" s="40">
        <f>IF(AV97="v",(AT97-1)*AW97,IF(AV97="n",(AT97-1)*AW97,IF(AV97="d",-AW97,0)))</f>
        <v>4.8000000000000007</v>
      </c>
      <c r="AY97" s="15">
        <f>IF(AND(AT97&gt;=$AY$1,AT97&lt;=$AZ$1),AX97*(AW97/$J$1),0)</f>
        <v>4.8000000000000007</v>
      </c>
      <c r="AZ97" s="16">
        <f t="shared" si="183"/>
        <v>-40.350000000000009</v>
      </c>
      <c r="BA97" s="101">
        <f>SUM(AY97:AY100)</f>
        <v>-6.4499999999999993</v>
      </c>
      <c r="BB97" s="31">
        <f t="shared" si="175"/>
        <v>459.65</v>
      </c>
      <c r="BC97" s="4" t="s">
        <v>172</v>
      </c>
      <c r="BD97" s="49">
        <f t="shared" si="197"/>
        <v>1.59</v>
      </c>
      <c r="BE97" s="49">
        <f t="shared" si="198"/>
        <v>1.91</v>
      </c>
      <c r="BF97" s="84">
        <f>MIN(BD97:BE97)</f>
        <v>1.59</v>
      </c>
      <c r="BG97" s="58">
        <f>BF97</f>
        <v>1.59</v>
      </c>
      <c r="BH97" s="59" t="str">
        <f>AV97</f>
        <v>n</v>
      </c>
      <c r="BI97" s="32">
        <f>IF($A$2="normalisé",$J$1,$J$1*(BP96/$BO$1))</f>
        <v>15</v>
      </c>
      <c r="BJ97" s="34">
        <f>BI97/H97</f>
        <v>5.2631578947368416</v>
      </c>
      <c r="BK97" s="34">
        <f>BI97-BJ97</f>
        <v>9.7368421052631575</v>
      </c>
      <c r="BL97" s="40">
        <f>IF(BH97="v",(BF97-1)*BI97,IF(BH97="n",0,IF(BH97="d",-BI97)))</f>
        <v>0</v>
      </c>
      <c r="BM97" s="41">
        <f>IF(AND(BF97&gt;=$BM$1,BF97&lt;=$BN$1),BL97*(BI97/$J$1),0)</f>
        <v>0</v>
      </c>
      <c r="BN97" s="16">
        <f t="shared" si="184"/>
        <v>-44.399999999999984</v>
      </c>
      <c r="BO97" s="101">
        <f>SUM(BM97:BM100)</f>
        <v>-9.1500000000000021</v>
      </c>
      <c r="BP97" s="31">
        <f t="shared" si="176"/>
        <v>455.6</v>
      </c>
      <c r="BQ97" s="4" t="s">
        <v>172</v>
      </c>
      <c r="BR97" s="49">
        <f t="shared" si="195"/>
        <v>1.59</v>
      </c>
      <c r="BS97" s="49">
        <f t="shared" si="196"/>
        <v>1.91</v>
      </c>
      <c r="BT97" s="42">
        <f>MIN(G97,I97)</f>
        <v>2.4500000000000002</v>
      </c>
      <c r="BU97" s="56">
        <f>MIN(BD97:BE97)</f>
        <v>1.59</v>
      </c>
      <c r="BV97" s="58">
        <f>BT97*$CE$2+BU97*(1-$CE$2)</f>
        <v>2.02</v>
      </c>
      <c r="BW97" s="59" t="str">
        <f>AV97</f>
        <v>n</v>
      </c>
      <c r="BX97" s="32">
        <f>IF($A$2="normalisé",$J$1,$J$1*(CE96/$CE$1))</f>
        <v>15</v>
      </c>
      <c r="BY97" s="34">
        <f>BX97*$CE$2</f>
        <v>7.5</v>
      </c>
      <c r="BZ97" s="34">
        <f>BX97*(1-$CE$2)</f>
        <v>7.5</v>
      </c>
      <c r="CA97" s="40">
        <f t="shared" si="187"/>
        <v>-7.5</v>
      </c>
      <c r="CB97" s="41">
        <f>IF(OR(OR(BT97&lt;$BX$1,BT97&gt;$CB$1),OR(BU97&lt;$CC$1,BU97&gt;$CD$1)),0,CA97*(BX97/$J$1))</f>
        <v>-7.5</v>
      </c>
      <c r="CC97" s="16">
        <f t="shared" si="188"/>
        <v>-36.299999999999997</v>
      </c>
      <c r="CD97" s="101">
        <f>SUM(CB97:CB100)</f>
        <v>-12.000000000000004</v>
      </c>
      <c r="CE97" s="31">
        <f t="shared" si="177"/>
        <v>463.7</v>
      </c>
      <c r="CF97" s="4" t="s">
        <v>172</v>
      </c>
      <c r="CG97" s="42">
        <f>H97</f>
        <v>2.85</v>
      </c>
      <c r="CH97" s="56">
        <f>MIN(BD97:BE97)</f>
        <v>1.59</v>
      </c>
      <c r="CI97" s="67">
        <f t="shared" si="178"/>
        <v>1.2720000000000002</v>
      </c>
      <c r="CJ97" s="58">
        <f>(1-$CS$2)+$CS$2*CG97</f>
        <v>1.37</v>
      </c>
      <c r="CK97" s="59" t="str">
        <f>AV97</f>
        <v>n</v>
      </c>
      <c r="CL97" s="32">
        <f>IF($A$2="normalisé",$J$1,$J$1*(CS96/$CS$1))</f>
        <v>15</v>
      </c>
      <c r="CM97" s="34">
        <f>CL97*$CS$2</f>
        <v>3</v>
      </c>
      <c r="CN97" s="34">
        <f>CL97*(1-$CS$2)</f>
        <v>12</v>
      </c>
      <c r="CO97" s="40">
        <f t="shared" si="189"/>
        <v>5.5500000000000007</v>
      </c>
      <c r="CP97" s="41">
        <f>IF(OR(OR(CG97&lt;$CL$1,CG97&gt;$CP$1),OR(CH97&lt;$CQ$1,CH97&gt;$CR$1)),0,CO97*(CL97/$J$1))</f>
        <v>5.5500000000000007</v>
      </c>
      <c r="CQ97" s="16">
        <f t="shared" si="190"/>
        <v>-73.529999999999959</v>
      </c>
      <c r="CR97" s="101">
        <f>SUM(CP97:CP100)</f>
        <v>-10.77</v>
      </c>
      <c r="CS97" s="31">
        <f t="shared" si="179"/>
        <v>426.47</v>
      </c>
    </row>
    <row r="98" spans="1:97" x14ac:dyDescent="0.25">
      <c r="A98" s="30">
        <v>2</v>
      </c>
      <c r="B98" s="13" t="s">
        <v>27</v>
      </c>
      <c r="C98" s="13" t="s">
        <v>152</v>
      </c>
      <c r="D98" s="24" t="s">
        <v>158</v>
      </c>
      <c r="E98" s="7" t="s">
        <v>159</v>
      </c>
      <c r="F98" s="25" t="s">
        <v>160</v>
      </c>
      <c r="G98" s="26">
        <v>1.01</v>
      </c>
      <c r="H98" s="12">
        <v>14</v>
      </c>
      <c r="I98" s="27">
        <v>35</v>
      </c>
      <c r="J98" s="20">
        <v>0.90826521344232525</v>
      </c>
      <c r="K98" s="14">
        <v>6.5524847541196321E-2</v>
      </c>
      <c r="L98" s="21">
        <v>2.6209939016478528E-2</v>
      </c>
      <c r="M98" s="17">
        <v>3</v>
      </c>
      <c r="N98" s="28">
        <v>0.91734786557674852</v>
      </c>
      <c r="O98" s="22">
        <v>1</v>
      </c>
      <c r="P98" s="9">
        <v>1.5625</v>
      </c>
      <c r="Q98" s="10">
        <v>7.1428571428571423</v>
      </c>
      <c r="R98" s="11">
        <v>4.5454545454545459</v>
      </c>
      <c r="S98" s="4" t="s">
        <v>172</v>
      </c>
      <c r="T98" s="49">
        <f>G98</f>
        <v>1.01</v>
      </c>
      <c r="U98" s="49">
        <f>I98</f>
        <v>35</v>
      </c>
      <c r="V98" s="84">
        <f>MIN(T98:U98)</f>
        <v>1.01</v>
      </c>
      <c r="W98" s="58">
        <f>V98</f>
        <v>1.01</v>
      </c>
      <c r="X98" s="59" t="str">
        <f>IF(LEFT(B98)=RIGHT(B98),"n",IF(AND(LEFT(B98)&gt;RIGHT(B98),O98=1),"v",IF(AND(LEFT(B98)&gt;RIGHT(B98),O98=2),"d",IF(AND(LEFT(B98)&lt;RIGHT(B98),O98=1),"d",IF(AND(LEFT(B98)&lt;RIGHT(B98),O98=2),"v","")))))</f>
        <v>v</v>
      </c>
      <c r="Y98" s="32">
        <f>IF($A$2="normalisé",$J$1,$J$1*(AD97/$AC$1))</f>
        <v>15</v>
      </c>
      <c r="Z98" s="40">
        <f>IF(X98="v",(W98-1)*Y98,IF(AV98="n",-Y98,IF(AV98="d",-Y98,0)))</f>
        <v>0.15000000000000013</v>
      </c>
      <c r="AA98" s="15">
        <f>IF(AND(W98&gt;=$AA$1,W98&lt;=$AB$1),Z98*(Y98/$J$1),0)</f>
        <v>0.15000000000000013</v>
      </c>
      <c r="AB98" s="16">
        <f t="shared" si="180"/>
        <v>-28.049999999999965</v>
      </c>
      <c r="AC98" s="102"/>
      <c r="AD98" s="31">
        <f t="shared" si="173"/>
        <v>471.95000000000005</v>
      </c>
      <c r="AE98" s="4" t="s">
        <v>172</v>
      </c>
      <c r="AF98" s="49">
        <f>G98</f>
        <v>1.01</v>
      </c>
      <c r="AG98" s="49">
        <f>I98</f>
        <v>35</v>
      </c>
      <c r="AH98" s="84">
        <f t="shared" si="185"/>
        <v>35</v>
      </c>
      <c r="AI98" s="58">
        <f t="shared" si="181"/>
        <v>35</v>
      </c>
      <c r="AJ98" s="59" t="str">
        <f>X98</f>
        <v>v</v>
      </c>
      <c r="AK98" s="32">
        <f>IF($A$2="normalisé",$J$1,$J$1*(AP97/$AO$1))</f>
        <v>15</v>
      </c>
      <c r="AL98" s="40">
        <f>IF(AJ98="v",-AK98,IF(AV98="n",-AK98,IF(AV98="d",AK98*(AI98-1),0)))</f>
        <v>-15</v>
      </c>
      <c r="AM98" s="15">
        <f>IF(AND(AI98&gt;=$AM$1,AI98&lt;=$AN$1),AL98*(AK98/$J$1),0)</f>
        <v>-15</v>
      </c>
      <c r="AN98" s="16">
        <f t="shared" si="186"/>
        <v>-2.25</v>
      </c>
      <c r="AO98" s="102"/>
      <c r="AP98" s="31">
        <f t="shared" si="174"/>
        <v>497.75</v>
      </c>
      <c r="AQ98" s="4" t="s">
        <v>172</v>
      </c>
      <c r="AR98" s="49">
        <f t="shared" si="191"/>
        <v>1</v>
      </c>
      <c r="AS98" s="49">
        <f t="shared" si="192"/>
        <v>10</v>
      </c>
      <c r="AT98" s="84">
        <f>MIN(AR98:AS98)</f>
        <v>1</v>
      </c>
      <c r="AU98" s="58">
        <f>AT98</f>
        <v>1</v>
      </c>
      <c r="AV98" s="59" t="str">
        <f t="shared" si="182"/>
        <v>v</v>
      </c>
      <c r="AW98" s="32">
        <f>IF($A$2="normalisé",$J$1,$J$1*(BB97/$BA$1))</f>
        <v>15</v>
      </c>
      <c r="AX98" s="40">
        <f>IF(AV98="v",(AT98-1)*AW98,IF(AV98="n",(AT98-1)*AW98,IF(AV98="d",-AW98,0)))</f>
        <v>0</v>
      </c>
      <c r="AY98" s="15">
        <f>IF(AND(AT98&gt;=$AY$1,AT98&lt;=$AZ$1),AX98*(AW98/$J$1),0)</f>
        <v>0</v>
      </c>
      <c r="AZ98" s="16">
        <f t="shared" si="183"/>
        <v>-40.350000000000009</v>
      </c>
      <c r="BA98" s="102"/>
      <c r="BB98" s="31">
        <f t="shared" si="175"/>
        <v>459.65</v>
      </c>
      <c r="BC98" s="4" t="s">
        <v>172</v>
      </c>
      <c r="BD98" s="49">
        <f t="shared" si="197"/>
        <v>1</v>
      </c>
      <c r="BE98" s="49">
        <f t="shared" si="198"/>
        <v>32.5</v>
      </c>
      <c r="BF98" s="84">
        <f>MIN(BD98:BE98)</f>
        <v>1</v>
      </c>
      <c r="BG98" s="58">
        <f>BF98</f>
        <v>1</v>
      </c>
      <c r="BH98" s="59" t="str">
        <f>AV98</f>
        <v>v</v>
      </c>
      <c r="BI98" s="32">
        <f>IF($A$2="normalisé",$J$1,$J$1*(BP97/$BO$1))</f>
        <v>15</v>
      </c>
      <c r="BJ98" s="34">
        <f>BI98/H98</f>
        <v>1.0714285714285714</v>
      </c>
      <c r="BK98" s="34">
        <f>BI98-BJ98</f>
        <v>13.928571428571429</v>
      </c>
      <c r="BL98" s="40">
        <f>IF(BH98="v",(BF98-1)*BI98,IF(BH98="n",0,IF(BH98="d",-BI98)))</f>
        <v>0</v>
      </c>
      <c r="BM98" s="41">
        <f>IF(AND(BF98&gt;=$BM$1,BF98&lt;=$BN$1),BL98*(BI98/$J$1),0)</f>
        <v>0</v>
      </c>
      <c r="BN98" s="16">
        <f t="shared" si="184"/>
        <v>-44.399999999999984</v>
      </c>
      <c r="BO98" s="102"/>
      <c r="BP98" s="31">
        <f t="shared" si="176"/>
        <v>455.6</v>
      </c>
      <c r="BQ98" s="4" t="s">
        <v>172</v>
      </c>
      <c r="BR98" s="49">
        <f t="shared" si="195"/>
        <v>1</v>
      </c>
      <c r="BS98" s="49">
        <f t="shared" si="196"/>
        <v>32.5</v>
      </c>
      <c r="BT98" s="42">
        <f>MIN(G98,I98)</f>
        <v>1.01</v>
      </c>
      <c r="BU98" s="56">
        <f>MIN(BD98:BE98)</f>
        <v>1</v>
      </c>
      <c r="BV98" s="58">
        <f>BT98*$CE$2+BU98*(1-$CE$2)</f>
        <v>1.0049999999999999</v>
      </c>
      <c r="BW98" s="59" t="str">
        <f>AV98</f>
        <v>v</v>
      </c>
      <c r="BX98" s="32">
        <f>IF($A$2="normalisé",$J$1,$J$1*(CE97/$CE$1))</f>
        <v>15</v>
      </c>
      <c r="BY98" s="34">
        <f>BX98*$CE$2</f>
        <v>7.5</v>
      </c>
      <c r="BZ98" s="34">
        <f>BX98*(1-$CE$2)</f>
        <v>7.5</v>
      </c>
      <c r="CA98" s="40">
        <f t="shared" si="187"/>
        <v>7.4999999999999289E-2</v>
      </c>
      <c r="CB98" s="41">
        <f>IF(OR(OR(BT98&lt;$BX$1,BT98&gt;$CB$1),OR(BU98&lt;$CC$1,BU98&gt;$CD$1)),0,CA98*(BX98/$J$1))</f>
        <v>7.4999999999999289E-2</v>
      </c>
      <c r="CC98" s="16">
        <f t="shared" si="188"/>
        <v>-36.224999999999994</v>
      </c>
      <c r="CD98" s="102"/>
      <c r="CE98" s="31">
        <f t="shared" si="177"/>
        <v>463.77499999999998</v>
      </c>
      <c r="CF98" s="4" t="s">
        <v>172</v>
      </c>
      <c r="CG98" s="42">
        <f>H98</f>
        <v>14</v>
      </c>
      <c r="CH98" s="56">
        <f>MIN(BD98:BE98)</f>
        <v>1</v>
      </c>
      <c r="CI98" s="67" t="str">
        <f t="shared" si="178"/>
        <v/>
      </c>
      <c r="CJ98" s="58">
        <f>(1-$CS$2)+$CS$2*CG98</f>
        <v>3.6000000000000005</v>
      </c>
      <c r="CK98" s="59" t="str">
        <f>AV98</f>
        <v>v</v>
      </c>
      <c r="CL98" s="32">
        <f>IF($A$2="normalisé",$J$1,$J$1*(CS97/$CS$1))</f>
        <v>15</v>
      </c>
      <c r="CM98" s="34">
        <f>CL98*$CS$2</f>
        <v>3</v>
      </c>
      <c r="CN98" s="34">
        <f>CL98*(1-$CS$2)</f>
        <v>12</v>
      </c>
      <c r="CO98" s="40">
        <f t="shared" si="189"/>
        <v>-3</v>
      </c>
      <c r="CP98" s="41">
        <f>IF(OR(OR(CG98&lt;$CL$1,CG98&gt;$CP$1),OR(CH98&lt;$CQ$1,CH98&gt;$CR$1)),0,CO98*(CL98/$J$1))</f>
        <v>-3</v>
      </c>
      <c r="CQ98" s="16">
        <f t="shared" si="190"/>
        <v>-76.529999999999959</v>
      </c>
      <c r="CR98" s="102"/>
      <c r="CS98" s="31">
        <f t="shared" si="179"/>
        <v>423.47</v>
      </c>
    </row>
    <row r="99" spans="1:97" x14ac:dyDescent="0.25">
      <c r="A99" s="30">
        <v>3</v>
      </c>
      <c r="B99" s="13" t="s">
        <v>32</v>
      </c>
      <c r="C99" s="13" t="s">
        <v>153</v>
      </c>
      <c r="D99" s="24" t="s">
        <v>161</v>
      </c>
      <c r="E99" s="7" t="s">
        <v>162</v>
      </c>
      <c r="F99" s="25" t="s">
        <v>163</v>
      </c>
      <c r="G99" s="26">
        <v>3.1</v>
      </c>
      <c r="H99" s="12">
        <v>3.35</v>
      </c>
      <c r="I99" s="27">
        <v>2.15</v>
      </c>
      <c r="J99" s="20">
        <v>0.29697969281517372</v>
      </c>
      <c r="K99" s="14">
        <v>0.27481702917225032</v>
      </c>
      <c r="L99" s="21">
        <v>0.42820327801257613</v>
      </c>
      <c r="M99" s="17">
        <v>3</v>
      </c>
      <c r="N99" s="28">
        <v>0.92063704772703858</v>
      </c>
      <c r="O99" s="22">
        <v>2</v>
      </c>
      <c r="P99" s="9">
        <v>8.3333333333333339</v>
      </c>
      <c r="Q99" s="10">
        <v>2.4390243902439024</v>
      </c>
      <c r="R99" s="11">
        <v>2.0833333333333335</v>
      </c>
      <c r="S99" s="4" t="s">
        <v>172</v>
      </c>
      <c r="T99" s="49">
        <f>G99</f>
        <v>3.1</v>
      </c>
      <c r="U99" s="49">
        <f>I99</f>
        <v>2.15</v>
      </c>
      <c r="V99" s="84">
        <f>MIN(T99:U99)</f>
        <v>2.15</v>
      </c>
      <c r="W99" s="58">
        <f>V99</f>
        <v>2.15</v>
      </c>
      <c r="X99" s="59" t="str">
        <f>IF(LEFT(B99)=RIGHT(B99),"n",IF(AND(LEFT(B99)&gt;RIGHT(B99),O99=1),"v",IF(AND(LEFT(B99)&gt;RIGHT(B99),O99=2),"d",IF(AND(LEFT(B99)&lt;RIGHT(B99),O99=1),"d",IF(AND(LEFT(B99)&lt;RIGHT(B99),O99=2),"v","")))))</f>
        <v>d</v>
      </c>
      <c r="Y99" s="32">
        <f>IF($A$2="normalisé",$J$1,$J$1*(AD98/$AC$1))</f>
        <v>15</v>
      </c>
      <c r="Z99" s="40">
        <f>IF(X99="v",(W99-1)*Y99,IF(AV99="n",-Y99,IF(AV99="d",-Y99,0)))</f>
        <v>-15</v>
      </c>
      <c r="AA99" s="15">
        <f>IF(AND(W99&gt;=$AA$1,W99&lt;=$AB$1),Z99*(Y99/$J$1),0)</f>
        <v>-15</v>
      </c>
      <c r="AB99" s="16">
        <f t="shared" si="180"/>
        <v>-43.049999999999969</v>
      </c>
      <c r="AC99" s="102"/>
      <c r="AD99" s="31">
        <f t="shared" si="173"/>
        <v>456.95000000000005</v>
      </c>
      <c r="AE99" s="4" t="s">
        <v>172</v>
      </c>
      <c r="AF99" s="49">
        <f>G99</f>
        <v>3.1</v>
      </c>
      <c r="AG99" s="49">
        <f>I99</f>
        <v>2.15</v>
      </c>
      <c r="AH99" s="84">
        <f t="shared" si="185"/>
        <v>3.1</v>
      </c>
      <c r="AI99" s="58">
        <f t="shared" si="181"/>
        <v>3.1</v>
      </c>
      <c r="AJ99" s="59" t="str">
        <f>X99</f>
        <v>d</v>
      </c>
      <c r="AK99" s="32">
        <f>IF($A$2="normalisé",$J$1,$J$1*(AP98/$AO$1))</f>
        <v>15</v>
      </c>
      <c r="AL99" s="40">
        <f>IF(AJ99="v",-AK99,IF(AV99="n",-AK99,IF(AV99="d",AK99*(AI99-1),0)))</f>
        <v>31.5</v>
      </c>
      <c r="AM99" s="15">
        <f>IF(AND(AI99&gt;=$AM$1,AI99&lt;=$AN$1),AL99*(AK99/$J$1),0)</f>
        <v>31.5</v>
      </c>
      <c r="AN99" s="16">
        <f t="shared" si="186"/>
        <v>29.25</v>
      </c>
      <c r="AO99" s="102"/>
      <c r="AP99" s="31">
        <f t="shared" si="174"/>
        <v>529.25</v>
      </c>
      <c r="AQ99" s="4" t="s">
        <v>172</v>
      </c>
      <c r="AR99" s="49">
        <f t="shared" si="191"/>
        <v>1.61</v>
      </c>
      <c r="AS99" s="49">
        <f t="shared" si="192"/>
        <v>1.31</v>
      </c>
      <c r="AT99" s="84">
        <f>MIN(AR99:AS99)</f>
        <v>1.31</v>
      </c>
      <c r="AU99" s="58">
        <f>AT99</f>
        <v>1.31</v>
      </c>
      <c r="AV99" s="59" t="str">
        <f t="shared" si="182"/>
        <v>d</v>
      </c>
      <c r="AW99" s="32">
        <f>IF($A$2="normalisé",$J$1,$J$1*(BB98/$BA$1))</f>
        <v>15</v>
      </c>
      <c r="AX99" s="40">
        <f>IF(AV99="v",(AT99-1)*AW99,IF(AV99="n",(AT99-1)*AW99,IF(AV99="d",-AW99,0)))</f>
        <v>-15</v>
      </c>
      <c r="AY99" s="15">
        <f>IF(AND(AT99&gt;=$AY$1,AT99&lt;=$AZ$1),AX99*(AW99/$J$1),0)</f>
        <v>-15</v>
      </c>
      <c r="AZ99" s="16">
        <f t="shared" si="183"/>
        <v>-55.350000000000009</v>
      </c>
      <c r="BA99" s="102"/>
      <c r="BB99" s="31">
        <f t="shared" si="175"/>
        <v>444.65</v>
      </c>
      <c r="BC99" s="4" t="s">
        <v>172</v>
      </c>
      <c r="BD99" s="49">
        <f t="shared" si="197"/>
        <v>2.17</v>
      </c>
      <c r="BE99" s="49">
        <f t="shared" si="198"/>
        <v>1.51</v>
      </c>
      <c r="BF99" s="84">
        <f>MIN(BD99:BE99)</f>
        <v>1.51</v>
      </c>
      <c r="BG99" s="58">
        <f>BF99</f>
        <v>1.51</v>
      </c>
      <c r="BH99" s="59" t="str">
        <f>AV99</f>
        <v>d</v>
      </c>
      <c r="BI99" s="32">
        <f>IF($A$2="normalisé",$J$1,$J$1*(BP98/$BO$1))</f>
        <v>15</v>
      </c>
      <c r="BJ99" s="34">
        <f>BI99/H99</f>
        <v>4.4776119402985071</v>
      </c>
      <c r="BK99" s="34">
        <f>BI99-BJ99</f>
        <v>10.522388059701493</v>
      </c>
      <c r="BL99" s="40">
        <f>IF(BH99="v",(BF99-1)*BI99,IF(BH99="n",0,IF(BH99="d",-BI99)))</f>
        <v>-15</v>
      </c>
      <c r="BM99" s="41">
        <f>IF(AND(BF99&gt;=$BM$1,BF99&lt;=$BN$1),BL99*(BI99/$J$1),0)</f>
        <v>-15</v>
      </c>
      <c r="BN99" s="16">
        <f t="shared" si="184"/>
        <v>-59.399999999999984</v>
      </c>
      <c r="BO99" s="102"/>
      <c r="BP99" s="31">
        <f t="shared" si="176"/>
        <v>440.6</v>
      </c>
      <c r="BQ99" s="4" t="s">
        <v>172</v>
      </c>
      <c r="BR99" s="49">
        <f t="shared" si="195"/>
        <v>2.17</v>
      </c>
      <c r="BS99" s="49">
        <f t="shared" si="196"/>
        <v>1.51</v>
      </c>
      <c r="BT99" s="42">
        <f>MIN(G99,I99)</f>
        <v>2.15</v>
      </c>
      <c r="BU99" s="56">
        <f>MIN(BD99:BE99)</f>
        <v>1.51</v>
      </c>
      <c r="BV99" s="58">
        <f>BT99*$CE$2+BU99*(1-$CE$2)</f>
        <v>1.83</v>
      </c>
      <c r="BW99" s="59" t="str">
        <f>AV99</f>
        <v>d</v>
      </c>
      <c r="BX99" s="32">
        <f>IF($A$2="normalisé",$J$1,$J$1*(CE98/$CE$1))</f>
        <v>15</v>
      </c>
      <c r="BY99" s="34">
        <f>BX99*$CE$2</f>
        <v>7.5</v>
      </c>
      <c r="BZ99" s="34">
        <f>BX99*(1-$CE$2)</f>
        <v>7.5</v>
      </c>
      <c r="CA99" s="40">
        <f t="shared" si="187"/>
        <v>-15</v>
      </c>
      <c r="CB99" s="41">
        <f>IF(OR(OR(BT99&lt;$BX$1,BT99&gt;$CB$1),OR(BU99&lt;$CC$1,BU99&gt;$CD$1)),0,CA99*(BX99/$J$1))</f>
        <v>-15</v>
      </c>
      <c r="CC99" s="16">
        <f t="shared" si="188"/>
        <v>-51.224999999999994</v>
      </c>
      <c r="CD99" s="102"/>
      <c r="CE99" s="31">
        <f t="shared" si="177"/>
        <v>448.77499999999998</v>
      </c>
      <c r="CF99" s="4" t="s">
        <v>172</v>
      </c>
      <c r="CG99" s="42">
        <f>H99</f>
        <v>3.35</v>
      </c>
      <c r="CH99" s="56">
        <f>MIN(BD99:BE99)</f>
        <v>1.51</v>
      </c>
      <c r="CI99" s="67">
        <f t="shared" si="178"/>
        <v>1.2080000000000002</v>
      </c>
      <c r="CJ99" s="58">
        <f>(1-$CS$2)+$CS$2*CG99</f>
        <v>1.4700000000000002</v>
      </c>
      <c r="CK99" s="59" t="str">
        <f>AV99</f>
        <v>d</v>
      </c>
      <c r="CL99" s="32">
        <f>IF($A$2="normalisé",$J$1,$J$1*(CS98/$CS$1))</f>
        <v>15</v>
      </c>
      <c r="CM99" s="34">
        <f>CL99*$CS$2</f>
        <v>3</v>
      </c>
      <c r="CN99" s="34">
        <f>CL99*(1-$CS$2)</f>
        <v>12</v>
      </c>
      <c r="CO99" s="40">
        <f t="shared" si="189"/>
        <v>-15</v>
      </c>
      <c r="CP99" s="41">
        <f>IF(OR(OR(CG99&lt;$CL$1,CG99&gt;$CP$1),OR(CH99&lt;$CQ$1,CH99&gt;$CR$1)),0,CO99*(CL99/$J$1))</f>
        <v>-15</v>
      </c>
      <c r="CQ99" s="16">
        <f t="shared" si="190"/>
        <v>-91.529999999999959</v>
      </c>
      <c r="CR99" s="102"/>
      <c r="CS99" s="31">
        <f t="shared" si="179"/>
        <v>408.47</v>
      </c>
    </row>
    <row r="100" spans="1:97" x14ac:dyDescent="0.25">
      <c r="A100" s="30">
        <v>4</v>
      </c>
      <c r="B100" s="13" t="s">
        <v>99</v>
      </c>
      <c r="C100" s="13" t="s">
        <v>154</v>
      </c>
      <c r="D100" s="24" t="s">
        <v>164</v>
      </c>
      <c r="E100" s="7" t="s">
        <v>165</v>
      </c>
      <c r="F100" s="25" t="s">
        <v>166</v>
      </c>
      <c r="G100" s="26">
        <v>3.9</v>
      </c>
      <c r="H100" s="12">
        <v>3.3</v>
      </c>
      <c r="I100" s="27">
        <v>2</v>
      </c>
      <c r="J100" s="20">
        <v>0.242024202420242</v>
      </c>
      <c r="K100" s="14">
        <v>0.28602860286028603</v>
      </c>
      <c r="L100" s="21">
        <v>0.47194719471947189</v>
      </c>
      <c r="M100" s="17">
        <v>3</v>
      </c>
      <c r="N100" s="28">
        <v>0.94389438943894377</v>
      </c>
      <c r="O100" s="22">
        <v>2</v>
      </c>
      <c r="P100" s="9">
        <v>10</v>
      </c>
      <c r="Q100" s="10">
        <v>12.5</v>
      </c>
      <c r="R100" s="11">
        <v>1.2195121951219512</v>
      </c>
      <c r="S100" s="4" t="s">
        <v>172</v>
      </c>
      <c r="T100" s="49">
        <f>G100</f>
        <v>3.9</v>
      </c>
      <c r="U100" s="49">
        <f>I100</f>
        <v>2</v>
      </c>
      <c r="V100" s="84">
        <f>MIN(T100:U100)</f>
        <v>2</v>
      </c>
      <c r="W100" s="58">
        <f>V100</f>
        <v>2</v>
      </c>
      <c r="X100" s="59" t="str">
        <f>IF(LEFT(B100)=RIGHT(B100),"n",IF(AND(LEFT(B100)&gt;RIGHT(B100),O100=1),"v",IF(AND(LEFT(B100)&gt;RIGHT(B100),O100=2),"d",IF(AND(LEFT(B100)&lt;RIGHT(B100),O100=1),"d",IF(AND(LEFT(B100)&lt;RIGHT(B100),O100=2),"v","")))))</f>
        <v>v</v>
      </c>
      <c r="Y100" s="32">
        <f>IF($A$2="normalisé",$J$1,$J$1*(AD99/$AC$1))</f>
        <v>15</v>
      </c>
      <c r="Z100" s="40">
        <f>IF(X100="v",(W100-1)*Y100,IF(AV100="n",-Y100,IF(AV100="d",-Y100,0)))</f>
        <v>15</v>
      </c>
      <c r="AA100" s="15">
        <f>IF(AND(W100&gt;=$AA$1,W100&lt;=$AB$1),Z100*(Y100/$J$1),0)</f>
        <v>15</v>
      </c>
      <c r="AB100" s="16">
        <f t="shared" si="180"/>
        <v>-28.049999999999969</v>
      </c>
      <c r="AC100" s="103"/>
      <c r="AD100" s="31">
        <f t="shared" si="173"/>
        <v>471.95000000000005</v>
      </c>
      <c r="AE100" s="4" t="s">
        <v>172</v>
      </c>
      <c r="AF100" s="49">
        <f>G100</f>
        <v>3.9</v>
      </c>
      <c r="AG100" s="49">
        <f>I100</f>
        <v>2</v>
      </c>
      <c r="AH100" s="84">
        <f t="shared" si="185"/>
        <v>3.9</v>
      </c>
      <c r="AI100" s="58">
        <f t="shared" si="181"/>
        <v>3.9</v>
      </c>
      <c r="AJ100" s="59" t="str">
        <f>X100</f>
        <v>v</v>
      </c>
      <c r="AK100" s="32">
        <f>IF($A$2="normalisé",$J$1,$J$1*(AP99/$AO$1))</f>
        <v>15</v>
      </c>
      <c r="AL100" s="40">
        <f>IF(AJ100="v",-AK100,IF(AV100="n",-AK100,IF(AV100="d",AK100*(AI100-1),0)))</f>
        <v>-15</v>
      </c>
      <c r="AM100" s="15">
        <f>IF(AND(AI100&gt;=$AM$1,AI100&lt;=$AN$1),AL100*(AK100/$J$1),0)</f>
        <v>-15</v>
      </c>
      <c r="AN100" s="16">
        <f t="shared" si="186"/>
        <v>14.25</v>
      </c>
      <c r="AO100" s="103"/>
      <c r="AP100" s="31">
        <f t="shared" si="174"/>
        <v>514.25</v>
      </c>
      <c r="AQ100" s="4" t="s">
        <v>172</v>
      </c>
      <c r="AR100" s="49">
        <f t="shared" si="191"/>
        <v>1.79</v>
      </c>
      <c r="AS100" s="49">
        <f t="shared" si="192"/>
        <v>1.25</v>
      </c>
      <c r="AT100" s="84">
        <f>MIN(AR100:AS100)</f>
        <v>1.25</v>
      </c>
      <c r="AU100" s="58">
        <f>AT100</f>
        <v>1.25</v>
      </c>
      <c r="AV100" s="59" t="str">
        <f t="shared" si="182"/>
        <v>v</v>
      </c>
      <c r="AW100" s="32">
        <f>IF($A$2="normalisé",$J$1,$J$1*(BB99/$BA$1))</f>
        <v>15</v>
      </c>
      <c r="AX100" s="40">
        <f>IF(AV100="v",(AT100-1)*AW100,IF(AV100="n",(AT100-1)*AW100,IF(AV100="d",-AW100,0)))</f>
        <v>3.75</v>
      </c>
      <c r="AY100" s="15">
        <f>IF(AND(AT100&gt;=$AY$1,AT100&lt;=$AZ$1),AX100*(AW100/$J$1),0)</f>
        <v>3.75</v>
      </c>
      <c r="AZ100" s="16">
        <f t="shared" si="183"/>
        <v>-51.600000000000009</v>
      </c>
      <c r="BA100" s="103"/>
      <c r="BB100" s="31">
        <f t="shared" si="175"/>
        <v>448.4</v>
      </c>
      <c r="BC100" s="4" t="s">
        <v>172</v>
      </c>
      <c r="BD100" s="49">
        <f t="shared" si="197"/>
        <v>2.72</v>
      </c>
      <c r="BE100" s="49">
        <f t="shared" si="198"/>
        <v>1.39</v>
      </c>
      <c r="BF100" s="84">
        <f>MIN(BD100:BE100)</f>
        <v>1.39</v>
      </c>
      <c r="BG100" s="58">
        <f>BF100</f>
        <v>1.39</v>
      </c>
      <c r="BH100" s="59" t="str">
        <f>AV100</f>
        <v>v</v>
      </c>
      <c r="BI100" s="32">
        <f>IF($A$2="normalisé",$J$1,$J$1*(BP99/$BO$1))</f>
        <v>15</v>
      </c>
      <c r="BJ100" s="34">
        <f>BI100/H100</f>
        <v>4.5454545454545459</v>
      </c>
      <c r="BK100" s="34">
        <f>BI100-BJ100</f>
        <v>10.454545454545453</v>
      </c>
      <c r="BL100" s="40">
        <f>IF(BH100="v",(BF100-1)*BI100,IF(BH100="n",0,IF(BH100="d",-BI100)))</f>
        <v>5.8499999999999988</v>
      </c>
      <c r="BM100" s="41">
        <f>IF(AND(BF100&gt;=$BM$1,BF100&lt;=$BN$1),BL100*(BI100/$J$1),0)</f>
        <v>5.8499999999999988</v>
      </c>
      <c r="BN100" s="16">
        <f t="shared" si="184"/>
        <v>-53.549999999999983</v>
      </c>
      <c r="BO100" s="103"/>
      <c r="BP100" s="31">
        <f t="shared" si="176"/>
        <v>446.45000000000005</v>
      </c>
      <c r="BQ100" s="4" t="s">
        <v>172</v>
      </c>
      <c r="BR100" s="49">
        <f t="shared" si="195"/>
        <v>2.72</v>
      </c>
      <c r="BS100" s="49">
        <f t="shared" si="196"/>
        <v>1.39</v>
      </c>
      <c r="BT100" s="42">
        <f>MIN(G100,I100)</f>
        <v>2</v>
      </c>
      <c r="BU100" s="56">
        <f>MIN(BD100:BE100)</f>
        <v>1.39</v>
      </c>
      <c r="BV100" s="58">
        <f>BT100*$CE$2+BU100*(1-$CE$2)</f>
        <v>1.6949999999999998</v>
      </c>
      <c r="BW100" s="59" t="str">
        <f>AV100</f>
        <v>v</v>
      </c>
      <c r="BX100" s="32">
        <f>IF($A$2="normalisé",$J$1,$J$1*(CE99/$CE$1))</f>
        <v>15</v>
      </c>
      <c r="BY100" s="34">
        <f>BX100*$CE$2</f>
        <v>7.5</v>
      </c>
      <c r="BZ100" s="34">
        <f>BX100*(1-$CE$2)</f>
        <v>7.5</v>
      </c>
      <c r="CA100" s="40">
        <f t="shared" si="187"/>
        <v>10.424999999999997</v>
      </c>
      <c r="CB100" s="41">
        <f>IF(OR(OR(BT100&lt;$BX$1,BT100&gt;$CB$1),OR(BU100&lt;$CC$1,BU100&gt;$CD$1)),0,CA100*(BX100/$J$1))</f>
        <v>10.424999999999997</v>
      </c>
      <c r="CC100" s="16">
        <f t="shared" si="188"/>
        <v>-40.799999999999997</v>
      </c>
      <c r="CD100" s="103"/>
      <c r="CE100" s="31">
        <f t="shared" si="177"/>
        <v>459.2</v>
      </c>
      <c r="CF100" s="4" t="s">
        <v>172</v>
      </c>
      <c r="CG100" s="42">
        <f>H100</f>
        <v>3.3</v>
      </c>
      <c r="CH100" s="56">
        <f>MIN(BD100:BE100)</f>
        <v>1.39</v>
      </c>
      <c r="CI100" s="67">
        <f t="shared" ref="CI100:CI131" si="199">IF((1-$CS$2)*CH100&lt;1,"",(1-$CS$2)*CH100)</f>
        <v>1.1119999999999999</v>
      </c>
      <c r="CJ100" s="58">
        <f>(1-$CS$2)+$CS$2*CG100</f>
        <v>1.46</v>
      </c>
      <c r="CK100" s="59" t="str">
        <f>AV100</f>
        <v>v</v>
      </c>
      <c r="CL100" s="32">
        <f>IF($A$2="normalisé",$J$1,$J$1*(CS99/$CS$1))</f>
        <v>15</v>
      </c>
      <c r="CM100" s="34">
        <f>CL100*$CS$2</f>
        <v>3</v>
      </c>
      <c r="CN100" s="34">
        <f>CL100*(1-$CS$2)</f>
        <v>12</v>
      </c>
      <c r="CO100" s="40">
        <f t="shared" si="189"/>
        <v>1.6799999999999997</v>
      </c>
      <c r="CP100" s="41">
        <f>IF(OR(OR(CG100&lt;$CL$1,CG100&gt;$CP$1),OR(CH100&lt;$CQ$1,CH100&gt;$CR$1)),0,CO100*(CL100/$J$1))</f>
        <v>1.6799999999999997</v>
      </c>
      <c r="CQ100" s="16">
        <f t="shared" si="190"/>
        <v>-89.849999999999966</v>
      </c>
      <c r="CR100" s="103"/>
      <c r="CS100" s="31">
        <f t="shared" si="179"/>
        <v>410.15000000000003</v>
      </c>
    </row>
    <row r="101" spans="1:97" x14ac:dyDescent="0.25">
      <c r="A101" s="90" t="s">
        <v>1</v>
      </c>
      <c r="B101" s="90" t="s">
        <v>21</v>
      </c>
      <c r="C101" s="50" t="s">
        <v>203</v>
      </c>
      <c r="D101" s="91" t="s">
        <v>12</v>
      </c>
      <c r="E101" s="91" t="s">
        <v>13</v>
      </c>
      <c r="F101" s="91" t="s">
        <v>14</v>
      </c>
      <c r="G101" s="92" t="s">
        <v>8</v>
      </c>
      <c r="H101" s="92" t="s">
        <v>11</v>
      </c>
      <c r="I101" s="92" t="s">
        <v>9</v>
      </c>
      <c r="J101" s="91" t="s">
        <v>12</v>
      </c>
      <c r="K101" s="91" t="s">
        <v>13</v>
      </c>
      <c r="L101" s="91" t="s">
        <v>14</v>
      </c>
      <c r="M101" s="93" t="s">
        <v>0</v>
      </c>
      <c r="N101" s="94" t="s">
        <v>3</v>
      </c>
      <c r="O101" s="95" t="s">
        <v>10</v>
      </c>
      <c r="S101" s="4" t="s">
        <v>172</v>
      </c>
      <c r="T101" s="49" t="str">
        <f t="shared" ref="T101:T118" si="200">G101</f>
        <v>pari 1</v>
      </c>
      <c r="U101" s="49" t="str">
        <f t="shared" ref="U101:U118" si="201">I101</f>
        <v>pari 2</v>
      </c>
      <c r="V101" s="84">
        <f t="shared" ref="V101:V118" si="202">MIN(T101:U101)</f>
        <v>0</v>
      </c>
      <c r="W101" s="71"/>
      <c r="X101" s="65"/>
      <c r="Y101" s="66"/>
      <c r="Z101" s="33"/>
      <c r="AA101" s="33"/>
      <c r="AB101" s="33">
        <f t="shared" ref="AB101:AB118" si="203">AB100+AA101</f>
        <v>-28.049999999999969</v>
      </c>
      <c r="AC101" s="63"/>
      <c r="AD101" s="33"/>
      <c r="AE101" s="4" t="s">
        <v>172</v>
      </c>
      <c r="AF101" s="49" t="str">
        <f t="shared" ref="AF101:AF118" si="204">G101</f>
        <v>pari 1</v>
      </c>
      <c r="AG101" s="49" t="str">
        <f t="shared" ref="AG101:AG118" si="205">I101</f>
        <v>pari 2</v>
      </c>
      <c r="AH101" s="84">
        <f t="shared" ref="AH101:AH118" si="206">MAX(AF101:AG101)</f>
        <v>0</v>
      </c>
      <c r="AI101" s="71"/>
      <c r="AJ101" s="65"/>
      <c r="AK101" s="66"/>
      <c r="AL101" s="33"/>
      <c r="AM101" s="33"/>
      <c r="AN101" s="33">
        <f t="shared" ref="AN101:AN118" si="207">AN100+AM101</f>
        <v>14.25</v>
      </c>
      <c r="AO101" s="63"/>
      <c r="AP101" s="33"/>
      <c r="AQ101" s="4" t="s">
        <v>172</v>
      </c>
      <c r="AR101" s="49" t="e">
        <f t="shared" si="191"/>
        <v>#VALUE!</v>
      </c>
      <c r="AS101" s="49" t="e">
        <f t="shared" si="192"/>
        <v>#VALUE!</v>
      </c>
      <c r="AT101" s="84" t="e">
        <f t="shared" ref="AT101:AT118" si="208">MIN(AR101:AS101)</f>
        <v>#VALUE!</v>
      </c>
      <c r="AU101" s="71"/>
      <c r="AV101" s="65"/>
      <c r="AW101" s="66"/>
      <c r="AX101" s="33"/>
      <c r="AY101" s="33"/>
      <c r="AZ101" s="33">
        <f t="shared" ref="AZ101:AZ118" si="209">AZ100+AY101</f>
        <v>-51.600000000000009</v>
      </c>
      <c r="BA101" s="63"/>
      <c r="BB101" s="33"/>
      <c r="BC101" s="4" t="s">
        <v>172</v>
      </c>
      <c r="BD101" s="49" t="e">
        <f t="shared" si="197"/>
        <v>#VALUE!</v>
      </c>
      <c r="BE101" s="49" t="e">
        <f t="shared" si="198"/>
        <v>#VALUE!</v>
      </c>
      <c r="BF101" s="84" t="e">
        <f t="shared" ref="BF101:BF118" si="210">MIN(BD101:BE101)</f>
        <v>#VALUE!</v>
      </c>
      <c r="BG101" s="71"/>
      <c r="BH101" s="65"/>
      <c r="BI101" s="66"/>
      <c r="BJ101" s="48"/>
      <c r="BK101" s="48"/>
      <c r="BL101" s="33"/>
      <c r="BM101" s="33"/>
      <c r="BN101" s="33">
        <f t="shared" ref="BN101:BN118" si="211">BN100+BM101</f>
        <v>-53.549999999999983</v>
      </c>
      <c r="BO101" s="63"/>
      <c r="BP101" s="33"/>
      <c r="BQ101" s="4" t="s">
        <v>172</v>
      </c>
      <c r="BR101" s="49" t="e">
        <f t="shared" si="195"/>
        <v>#VALUE!</v>
      </c>
      <c r="BS101" s="49" t="e">
        <f t="shared" si="196"/>
        <v>#VALUE!</v>
      </c>
      <c r="BT101" s="42">
        <f t="shared" ref="BT101:BT118" si="212">MIN(G101,I101)</f>
        <v>0</v>
      </c>
      <c r="BU101" s="56" t="e">
        <f t="shared" ref="BU101:BU118" si="213">MIN(BD101:BE101)</f>
        <v>#VALUE!</v>
      </c>
      <c r="BV101" s="71"/>
      <c r="BW101" s="65"/>
      <c r="BX101" s="66"/>
      <c r="BY101" s="48"/>
      <c r="BZ101" s="48"/>
      <c r="CA101" s="33"/>
      <c r="CB101" s="33"/>
      <c r="CC101" s="33">
        <f t="shared" ref="CC101:CC118" si="214">CC100+CB101</f>
        <v>-40.799999999999997</v>
      </c>
      <c r="CD101" s="63"/>
      <c r="CE101" s="33"/>
      <c r="CF101" s="4" t="s">
        <v>172</v>
      </c>
      <c r="CG101" s="42" t="str">
        <f t="shared" ref="CG101:CG118" si="215">H101</f>
        <v>pari N</v>
      </c>
      <c r="CH101" s="56" t="e">
        <f t="shared" ref="CH101:CH118" si="216">MIN(BD101:BE101)</f>
        <v>#VALUE!</v>
      </c>
      <c r="CI101" s="99"/>
      <c r="CJ101" s="71"/>
      <c r="CK101" s="65"/>
      <c r="CL101" s="66"/>
      <c r="CM101" s="48"/>
      <c r="CN101" s="48"/>
      <c r="CO101" s="33"/>
      <c r="CP101" s="33"/>
      <c r="CQ101" s="33">
        <f t="shared" ref="CQ101:CQ118" si="217">CQ100+CP101</f>
        <v>-89.849999999999966</v>
      </c>
      <c r="CR101" s="63"/>
      <c r="CS101" s="33"/>
    </row>
    <row r="102" spans="1:97" x14ac:dyDescent="0.25">
      <c r="A102" s="30">
        <v>1</v>
      </c>
      <c r="B102" s="13" t="s">
        <v>32</v>
      </c>
      <c r="C102" s="13" t="s">
        <v>193</v>
      </c>
      <c r="D102" s="24">
        <v>0.49</v>
      </c>
      <c r="E102" s="7">
        <v>0.28000000000000003</v>
      </c>
      <c r="F102" s="25">
        <v>0.23</v>
      </c>
      <c r="G102" s="26">
        <v>1.0900000000000001</v>
      </c>
      <c r="H102" s="12">
        <v>8</v>
      </c>
      <c r="I102" s="27">
        <v>15</v>
      </c>
      <c r="J102" s="20">
        <v>0.82718687530157864</v>
      </c>
      <c r="K102" s="14">
        <v>0.11270421175984009</v>
      </c>
      <c r="L102" s="21">
        <v>6.010891293858138E-2</v>
      </c>
      <c r="M102" s="17">
        <v>3</v>
      </c>
      <c r="N102" s="28">
        <v>0.90163369407872074</v>
      </c>
      <c r="O102" s="22">
        <v>1</v>
      </c>
      <c r="P102" s="9">
        <v>2.0408163265306123</v>
      </c>
      <c r="Q102" s="10">
        <v>3.5714285714285712</v>
      </c>
      <c r="R102" s="11">
        <v>4.3478260869565215</v>
      </c>
      <c r="S102" s="4" t="s">
        <v>172</v>
      </c>
      <c r="T102" s="49">
        <f t="shared" si="200"/>
        <v>1.0900000000000001</v>
      </c>
      <c r="U102" s="49">
        <f t="shared" si="201"/>
        <v>15</v>
      </c>
      <c r="V102" s="84">
        <f t="shared" si="202"/>
        <v>1.0900000000000001</v>
      </c>
      <c r="W102" s="58">
        <f t="shared" ref="W102:W118" si="218">V102</f>
        <v>1.0900000000000001</v>
      </c>
      <c r="X102" s="59" t="str">
        <f t="shared" ref="X102:X118" si="219">IF(LEFT(B102)=RIGHT(B102),"n",IF(AND(LEFT(B102)&gt;RIGHT(B102),O102=1),"v",IF(AND(LEFT(B102)&gt;RIGHT(B102),O102=2),"d",IF(AND(LEFT(B102)&lt;RIGHT(B102),O102=1),"d",IF(AND(LEFT(B102)&lt;RIGHT(B102),O102=2),"v","")))))</f>
        <v>v</v>
      </c>
      <c r="Y102" s="32">
        <f t="shared" ref="Y102:Y118" si="220">IF($A$2="normalisé",$J$1,$J$1*(AD101/$AC$1))</f>
        <v>15</v>
      </c>
      <c r="Z102" s="40">
        <f t="shared" ref="Z102:Z118" si="221">IF(X102="v",(W102-1)*Y102,IF(AV102="n",-Y102,IF(AV102="d",-Y102,0)))</f>
        <v>1.3500000000000012</v>
      </c>
      <c r="AA102" s="15">
        <f t="shared" ref="AA102:AA118" si="222">IF(AND(W102&gt;=$AA$1,W102&lt;=$AB$1),Z102*(Y102/$J$1),0)</f>
        <v>1.3500000000000012</v>
      </c>
      <c r="AB102" s="16">
        <f t="shared" si="203"/>
        <v>-26.699999999999967</v>
      </c>
      <c r="AC102" s="101">
        <f>SUM(AA102:AA110)</f>
        <v>-49.349999999999994</v>
      </c>
      <c r="AD102" s="31">
        <f t="shared" ref="AD102:AD118" si="223">$AC$1+AB102</f>
        <v>473.3</v>
      </c>
      <c r="AE102" s="4" t="s">
        <v>172</v>
      </c>
      <c r="AF102" s="49">
        <f t="shared" si="204"/>
        <v>1.0900000000000001</v>
      </c>
      <c r="AG102" s="49">
        <f t="shared" si="205"/>
        <v>15</v>
      </c>
      <c r="AH102" s="84">
        <f t="shared" si="206"/>
        <v>15</v>
      </c>
      <c r="AI102" s="58">
        <f t="shared" ref="AI102:AI118" si="224">AH102</f>
        <v>15</v>
      </c>
      <c r="AJ102" s="59" t="str">
        <f t="shared" ref="AJ102:AJ118" si="225">X102</f>
        <v>v</v>
      </c>
      <c r="AK102" s="32">
        <f t="shared" ref="AK102:AK118" si="226">IF($A$2="normalisé",$J$1,$J$1*(AP101/$AO$1))</f>
        <v>15</v>
      </c>
      <c r="AL102" s="40">
        <f t="shared" ref="AL102:AL118" si="227">IF(AJ102="v",-AK102,IF(AV102="n",-AK102,IF(AV102="d",AK102*(AI102-1),0)))</f>
        <v>-15</v>
      </c>
      <c r="AM102" s="15">
        <f t="shared" ref="AM102:AM118" si="228">IF(AND(AI102&gt;=$AM$1,AI102&lt;=$AN$1),AL102*(AK102/$J$1),0)</f>
        <v>-15</v>
      </c>
      <c r="AN102" s="16">
        <f t="shared" si="207"/>
        <v>-0.75</v>
      </c>
      <c r="AO102" s="101">
        <f>SUM(AM102:AM110)</f>
        <v>26.25</v>
      </c>
      <c r="AP102" s="31">
        <f t="shared" ref="AP102:AP118" si="229">$AO$1+AN102</f>
        <v>499.25</v>
      </c>
      <c r="AQ102" s="4" t="s">
        <v>172</v>
      </c>
      <c r="AR102" s="49">
        <f t="shared" si="191"/>
        <v>1</v>
      </c>
      <c r="AS102" s="49">
        <f t="shared" si="192"/>
        <v>5.22</v>
      </c>
      <c r="AT102" s="84">
        <f t="shared" si="208"/>
        <v>1</v>
      </c>
      <c r="AU102" s="58">
        <f t="shared" ref="AU102:AU118" si="230">AT102</f>
        <v>1</v>
      </c>
      <c r="AV102" s="59" t="str">
        <f t="shared" ref="AV102:AV118" si="231">X102</f>
        <v>v</v>
      </c>
      <c r="AW102" s="32">
        <f t="shared" ref="AW102:AW118" si="232">IF($A$2="normalisé",$J$1,$J$1*(BB101/$BA$1))</f>
        <v>15</v>
      </c>
      <c r="AX102" s="40">
        <f t="shared" ref="AX102:AX118" si="233">IF(AV102="v",(AT102-1)*AW102,IF(AV102="n",(AT102-1)*AW102,IF(AV102="d",-AW102,0)))</f>
        <v>0</v>
      </c>
      <c r="AY102" s="15">
        <f t="shared" ref="AY102:AY118" si="234">IF(AND(AT102&gt;=$AY$1,AT102&lt;=$AZ$1),AX102*(AW102/$J$1),0)</f>
        <v>0</v>
      </c>
      <c r="AZ102" s="16">
        <f t="shared" si="209"/>
        <v>-51.600000000000009</v>
      </c>
      <c r="BA102" s="101">
        <f>SUM(AY102:AY110)</f>
        <v>-37.200000000000003</v>
      </c>
      <c r="BB102" s="31">
        <f t="shared" ref="BB102:BB118" si="235">$BA$1+AZ102</f>
        <v>448.4</v>
      </c>
      <c r="BC102" s="4" t="s">
        <v>172</v>
      </c>
      <c r="BD102" s="49">
        <f t="shared" si="197"/>
        <v>1</v>
      </c>
      <c r="BE102" s="49">
        <f t="shared" si="198"/>
        <v>13.13</v>
      </c>
      <c r="BF102" s="84">
        <f t="shared" si="210"/>
        <v>1</v>
      </c>
      <c r="BG102" s="58">
        <f t="shared" ref="BG102:BG118" si="236">BF102</f>
        <v>1</v>
      </c>
      <c r="BH102" s="59" t="str">
        <f t="shared" ref="BH102:BH118" si="237">AV102</f>
        <v>v</v>
      </c>
      <c r="BI102" s="32">
        <f t="shared" ref="BI102:BI118" si="238">IF($A$2="normalisé",$J$1,$J$1*(BP101/$BO$1))</f>
        <v>15</v>
      </c>
      <c r="BJ102" s="34">
        <f t="shared" ref="BJ102:BJ118" si="239">BI102/H102</f>
        <v>1.875</v>
      </c>
      <c r="BK102" s="34">
        <f t="shared" ref="BK102:BK118" si="240">BI102-BJ102</f>
        <v>13.125</v>
      </c>
      <c r="BL102" s="40">
        <f t="shared" ref="BL102:BL118" si="241">IF(BH102="v",(BF102-1)*BI102,IF(BH102="n",0,IF(BH102="d",-BI102)))</f>
        <v>0</v>
      </c>
      <c r="BM102" s="41">
        <f t="shared" ref="BM102:BM118" si="242">IF(AND(BF102&gt;=$BM$1,BF102&lt;=$BN$1),BL102*(BI102/$J$1),0)</f>
        <v>0</v>
      </c>
      <c r="BN102" s="16">
        <f t="shared" si="211"/>
        <v>-53.549999999999983</v>
      </c>
      <c r="BO102" s="101">
        <f>SUM(BM102:BM110)</f>
        <v>-37.65</v>
      </c>
      <c r="BP102" s="31">
        <f t="shared" ref="BP102:BP118" si="243">$BO$1+BN102</f>
        <v>446.45000000000005</v>
      </c>
      <c r="BQ102" s="4" t="s">
        <v>172</v>
      </c>
      <c r="BR102" s="49">
        <f t="shared" si="195"/>
        <v>1</v>
      </c>
      <c r="BS102" s="49">
        <f t="shared" si="196"/>
        <v>13.13</v>
      </c>
      <c r="BT102" s="42">
        <f t="shared" si="212"/>
        <v>1.0900000000000001</v>
      </c>
      <c r="BU102" s="56">
        <f t="shared" si="213"/>
        <v>1</v>
      </c>
      <c r="BV102" s="58">
        <f t="shared" ref="BV102:BV118" si="244">BT102*$CE$2+BU102*(1-$CE$2)</f>
        <v>1.0449999999999999</v>
      </c>
      <c r="BW102" s="59" t="str">
        <f t="shared" ref="BW102:BW118" si="245">AV102</f>
        <v>v</v>
      </c>
      <c r="BX102" s="32">
        <f t="shared" ref="BX102:BX118" si="246">IF($A$2="normalisé",$J$1,$J$1*(CE101/$CE$1))</f>
        <v>15</v>
      </c>
      <c r="BY102" s="34">
        <f t="shared" ref="BY102:BY118" si="247">BX102*$CE$2</f>
        <v>7.5</v>
      </c>
      <c r="BZ102" s="34">
        <f t="shared" ref="BZ102:BZ118" si="248">BX102*(1-$CE$2)</f>
        <v>7.5</v>
      </c>
      <c r="CA102" s="40">
        <f t="shared" ref="CA102:CA118" si="249">IF(BW102="v",((BT102*BY102+BU102*BZ102)-(BY102+BZ102)),IF(BW102="n",((0*BY102+1*BZ102)-(BY102+BZ102)),IF(BW102="d",-BX102)))</f>
        <v>0.67500000000000071</v>
      </c>
      <c r="CB102" s="41">
        <f t="shared" ref="CB102:CB118" si="250">IF(OR(OR(BT102&lt;$BX$1,BT102&gt;$CB$1),OR(BU102&lt;$CC$1,BU102&gt;$CD$1)),0,CA102*(BX102/$J$1))</f>
        <v>0.67500000000000071</v>
      </c>
      <c r="CC102" s="16">
        <f t="shared" si="214"/>
        <v>-40.125</v>
      </c>
      <c r="CD102" s="101">
        <f>SUM(CB102:CB110)</f>
        <v>-43.5</v>
      </c>
      <c r="CE102" s="31">
        <f t="shared" ref="CE102:CE118" si="251">$CE$1+CC102</f>
        <v>459.875</v>
      </c>
      <c r="CF102" s="4" t="s">
        <v>172</v>
      </c>
      <c r="CG102" s="42">
        <f t="shared" si="215"/>
        <v>8</v>
      </c>
      <c r="CH102" s="56">
        <f t="shared" si="216"/>
        <v>1</v>
      </c>
      <c r="CI102" s="67" t="str">
        <f t="shared" ref="CI102:CI118" si="252">IF((1-$CS$2)*CH102&lt;1,"",(1-$CS$2)*CH102)</f>
        <v/>
      </c>
      <c r="CJ102" s="58">
        <f t="shared" ref="CJ102:CJ118" si="253">(1-$CS$2)+$CS$2*CG102</f>
        <v>2.4000000000000004</v>
      </c>
      <c r="CK102" s="59" t="str">
        <f t="shared" ref="CK102:CK118" si="254">AV102</f>
        <v>v</v>
      </c>
      <c r="CL102" s="32">
        <f t="shared" ref="CL102:CL118" si="255">IF($A$2="normalisé",$J$1,$J$1*(CS101/$CS$1))</f>
        <v>15</v>
      </c>
      <c r="CM102" s="34">
        <f t="shared" ref="CM102:CM118" si="256">CL102*$CS$2</f>
        <v>3</v>
      </c>
      <c r="CN102" s="34">
        <f t="shared" ref="CN102:CN118" si="257">CL102*(1-$CS$2)</f>
        <v>12</v>
      </c>
      <c r="CO102" s="40">
        <f t="shared" ref="CO102:CO118" si="258">IF(CK102="v",((0*CM102+CH102*CN102)-(CM102+CN102)),IF(CK102="n",((CG102*CM102+1*CN102)-(CM102+CN102)),IF(CK102="d",-CL102)))</f>
        <v>-3</v>
      </c>
      <c r="CP102" s="41">
        <f t="shared" ref="CP102:CP118" si="259">IF(OR(OR(CG102&lt;$CL$1,CG102&gt;$CP$1),OR(CH102&lt;$CQ$1,CH102&gt;$CR$1)),0,CO102*(CL102/$J$1))</f>
        <v>-3</v>
      </c>
      <c r="CQ102" s="16">
        <f t="shared" si="217"/>
        <v>-92.849999999999966</v>
      </c>
      <c r="CR102" s="101">
        <f>SUM(CP102:CP110)</f>
        <v>-16.470000000000002</v>
      </c>
      <c r="CS102" s="31">
        <f t="shared" ref="CS102:CS118" si="260">$CS$1+CQ102</f>
        <v>407.15000000000003</v>
      </c>
    </row>
    <row r="103" spans="1:97" x14ac:dyDescent="0.25">
      <c r="A103" s="30">
        <v>2</v>
      </c>
      <c r="B103" s="13" t="s">
        <v>49</v>
      </c>
      <c r="C103" s="13" t="s">
        <v>194</v>
      </c>
      <c r="D103" s="24">
        <v>0.06</v>
      </c>
      <c r="E103" s="7">
        <v>0.13</v>
      </c>
      <c r="F103" s="25">
        <v>0.81</v>
      </c>
      <c r="G103" s="26">
        <v>14</v>
      </c>
      <c r="H103" s="12">
        <v>8</v>
      </c>
      <c r="I103" s="27">
        <v>1.1000000000000001</v>
      </c>
      <c r="J103" s="20">
        <v>6.4610866372980899E-2</v>
      </c>
      <c r="K103" s="14">
        <v>0.11306901615271658</v>
      </c>
      <c r="L103" s="21">
        <v>0.82232011747430234</v>
      </c>
      <c r="M103" s="17">
        <v>3</v>
      </c>
      <c r="N103" s="28">
        <v>0.90455212922173267</v>
      </c>
      <c r="O103" s="22">
        <v>2</v>
      </c>
      <c r="P103" s="9">
        <v>16.666666666666668</v>
      </c>
      <c r="Q103" s="10">
        <v>7.6923076923076916</v>
      </c>
      <c r="R103" s="11">
        <v>1.2345679012345678</v>
      </c>
      <c r="S103" s="4" t="s">
        <v>172</v>
      </c>
      <c r="T103" s="49">
        <f t="shared" si="200"/>
        <v>14</v>
      </c>
      <c r="U103" s="49">
        <f t="shared" si="201"/>
        <v>1.1000000000000001</v>
      </c>
      <c r="V103" s="84">
        <f t="shared" si="202"/>
        <v>1.1000000000000001</v>
      </c>
      <c r="W103" s="58">
        <f t="shared" si="218"/>
        <v>1.1000000000000001</v>
      </c>
      <c r="X103" s="59" t="str">
        <f t="shared" si="219"/>
        <v>v</v>
      </c>
      <c r="Y103" s="32">
        <f t="shared" si="220"/>
        <v>15</v>
      </c>
      <c r="Z103" s="40">
        <f t="shared" si="221"/>
        <v>1.5000000000000013</v>
      </c>
      <c r="AA103" s="15">
        <f t="shared" si="222"/>
        <v>1.5000000000000013</v>
      </c>
      <c r="AB103" s="16">
        <f t="shared" si="203"/>
        <v>-25.199999999999967</v>
      </c>
      <c r="AC103" s="102"/>
      <c r="AD103" s="31">
        <f t="shared" si="223"/>
        <v>474.8</v>
      </c>
      <c r="AE103" s="4" t="s">
        <v>172</v>
      </c>
      <c r="AF103" s="49">
        <f t="shared" si="204"/>
        <v>14</v>
      </c>
      <c r="AG103" s="49">
        <f t="shared" si="205"/>
        <v>1.1000000000000001</v>
      </c>
      <c r="AH103" s="84">
        <f t="shared" si="206"/>
        <v>14</v>
      </c>
      <c r="AI103" s="58">
        <f t="shared" si="224"/>
        <v>14</v>
      </c>
      <c r="AJ103" s="59" t="str">
        <f t="shared" si="225"/>
        <v>v</v>
      </c>
      <c r="AK103" s="32">
        <f t="shared" si="226"/>
        <v>15</v>
      </c>
      <c r="AL103" s="40">
        <f t="shared" si="227"/>
        <v>-15</v>
      </c>
      <c r="AM103" s="15">
        <f t="shared" si="228"/>
        <v>-15</v>
      </c>
      <c r="AN103" s="16">
        <f t="shared" si="207"/>
        <v>-15.75</v>
      </c>
      <c r="AO103" s="102"/>
      <c r="AP103" s="31">
        <f t="shared" si="229"/>
        <v>484.25</v>
      </c>
      <c r="AQ103" s="4" t="s">
        <v>172</v>
      </c>
      <c r="AR103" s="49">
        <f t="shared" si="191"/>
        <v>5.09</v>
      </c>
      <c r="AS103" s="49">
        <f t="shared" si="192"/>
        <v>1</v>
      </c>
      <c r="AT103" s="84">
        <f t="shared" si="208"/>
        <v>1</v>
      </c>
      <c r="AU103" s="58">
        <f t="shared" si="230"/>
        <v>1</v>
      </c>
      <c r="AV103" s="59" t="str">
        <f t="shared" si="231"/>
        <v>v</v>
      </c>
      <c r="AW103" s="32">
        <f t="shared" si="232"/>
        <v>15</v>
      </c>
      <c r="AX103" s="40">
        <f t="shared" si="233"/>
        <v>0</v>
      </c>
      <c r="AY103" s="15">
        <f t="shared" si="234"/>
        <v>0</v>
      </c>
      <c r="AZ103" s="16">
        <f t="shared" si="209"/>
        <v>-51.600000000000009</v>
      </c>
      <c r="BA103" s="102"/>
      <c r="BB103" s="31">
        <f t="shared" si="235"/>
        <v>448.4</v>
      </c>
      <c r="BC103" s="4" t="s">
        <v>172</v>
      </c>
      <c r="BD103" s="49">
        <f t="shared" si="197"/>
        <v>12.25</v>
      </c>
      <c r="BE103" s="49">
        <f t="shared" si="198"/>
        <v>1</v>
      </c>
      <c r="BF103" s="84">
        <f t="shared" si="210"/>
        <v>1</v>
      </c>
      <c r="BG103" s="58">
        <f t="shared" si="236"/>
        <v>1</v>
      </c>
      <c r="BH103" s="59" t="str">
        <f t="shared" si="237"/>
        <v>v</v>
      </c>
      <c r="BI103" s="32">
        <f t="shared" si="238"/>
        <v>15</v>
      </c>
      <c r="BJ103" s="34">
        <f t="shared" si="239"/>
        <v>1.875</v>
      </c>
      <c r="BK103" s="34">
        <f t="shared" si="240"/>
        <v>13.125</v>
      </c>
      <c r="BL103" s="40">
        <f t="shared" si="241"/>
        <v>0</v>
      </c>
      <c r="BM103" s="41">
        <f t="shared" si="242"/>
        <v>0</v>
      </c>
      <c r="BN103" s="16">
        <f t="shared" si="211"/>
        <v>-53.549999999999983</v>
      </c>
      <c r="BO103" s="102"/>
      <c r="BP103" s="31">
        <f t="shared" si="243"/>
        <v>446.45000000000005</v>
      </c>
      <c r="BQ103" s="4" t="s">
        <v>172</v>
      </c>
      <c r="BR103" s="49">
        <f t="shared" si="195"/>
        <v>12.25</v>
      </c>
      <c r="BS103" s="49">
        <f t="shared" si="196"/>
        <v>1</v>
      </c>
      <c r="BT103" s="42">
        <f t="shared" si="212"/>
        <v>1.1000000000000001</v>
      </c>
      <c r="BU103" s="56">
        <f t="shared" si="213"/>
        <v>1</v>
      </c>
      <c r="BV103" s="58">
        <f t="shared" si="244"/>
        <v>1.05</v>
      </c>
      <c r="BW103" s="59" t="str">
        <f t="shared" si="245"/>
        <v>v</v>
      </c>
      <c r="BX103" s="32">
        <f t="shared" si="246"/>
        <v>15</v>
      </c>
      <c r="BY103" s="34">
        <f t="shared" si="247"/>
        <v>7.5</v>
      </c>
      <c r="BZ103" s="34">
        <f t="shared" si="248"/>
        <v>7.5</v>
      </c>
      <c r="CA103" s="40">
        <f t="shared" si="249"/>
        <v>0.75</v>
      </c>
      <c r="CB103" s="41">
        <f t="shared" si="250"/>
        <v>0.75</v>
      </c>
      <c r="CC103" s="16">
        <f t="shared" si="214"/>
        <v>-39.375</v>
      </c>
      <c r="CD103" s="102"/>
      <c r="CE103" s="31">
        <f t="shared" si="251"/>
        <v>460.625</v>
      </c>
      <c r="CF103" s="4" t="s">
        <v>172</v>
      </c>
      <c r="CG103" s="42">
        <f t="shared" si="215"/>
        <v>8</v>
      </c>
      <c r="CH103" s="56">
        <f t="shared" si="216"/>
        <v>1</v>
      </c>
      <c r="CI103" s="67" t="str">
        <f t="shared" si="252"/>
        <v/>
      </c>
      <c r="CJ103" s="58">
        <f t="shared" si="253"/>
        <v>2.4000000000000004</v>
      </c>
      <c r="CK103" s="59" t="str">
        <f t="shared" si="254"/>
        <v>v</v>
      </c>
      <c r="CL103" s="32">
        <f t="shared" si="255"/>
        <v>15</v>
      </c>
      <c r="CM103" s="34">
        <f t="shared" si="256"/>
        <v>3</v>
      </c>
      <c r="CN103" s="34">
        <f t="shared" si="257"/>
        <v>12</v>
      </c>
      <c r="CO103" s="40">
        <f t="shared" si="258"/>
        <v>-3</v>
      </c>
      <c r="CP103" s="41">
        <f t="shared" si="259"/>
        <v>-3</v>
      </c>
      <c r="CQ103" s="16">
        <f t="shared" si="217"/>
        <v>-95.849999999999966</v>
      </c>
      <c r="CR103" s="102"/>
      <c r="CS103" s="31">
        <f t="shared" si="260"/>
        <v>404.15000000000003</v>
      </c>
    </row>
    <row r="104" spans="1:97" x14ac:dyDescent="0.25">
      <c r="A104" s="30">
        <v>3</v>
      </c>
      <c r="B104" s="13" t="s">
        <v>36</v>
      </c>
      <c r="C104" s="13" t="s">
        <v>195</v>
      </c>
      <c r="D104" s="24">
        <v>0.2</v>
      </c>
      <c r="E104" s="7">
        <v>0.4</v>
      </c>
      <c r="F104" s="25">
        <v>0.4</v>
      </c>
      <c r="G104" s="26">
        <v>2.4</v>
      </c>
      <c r="H104" s="12">
        <v>3.7</v>
      </c>
      <c r="I104" s="27">
        <v>2.4</v>
      </c>
      <c r="J104" s="20">
        <v>0.3775510204081633</v>
      </c>
      <c r="K104" s="14">
        <v>0.24489795918367346</v>
      </c>
      <c r="L104" s="21">
        <v>0.3775510204081633</v>
      </c>
      <c r="M104" s="17">
        <v>3</v>
      </c>
      <c r="N104" s="28">
        <v>0.90612244897959182</v>
      </c>
      <c r="O104" s="22">
        <v>1</v>
      </c>
      <c r="P104" s="9">
        <v>5</v>
      </c>
      <c r="Q104" s="10">
        <v>2.5</v>
      </c>
      <c r="R104" s="11">
        <v>2.5</v>
      </c>
      <c r="S104" s="4" t="s">
        <v>172</v>
      </c>
      <c r="T104" s="49">
        <f t="shared" si="200"/>
        <v>2.4</v>
      </c>
      <c r="U104" s="49">
        <f t="shared" si="201"/>
        <v>2.4</v>
      </c>
      <c r="V104" s="84">
        <f t="shared" si="202"/>
        <v>2.4</v>
      </c>
      <c r="W104" s="58">
        <f t="shared" si="218"/>
        <v>2.4</v>
      </c>
      <c r="X104" s="59" t="str">
        <f t="shared" si="219"/>
        <v>d</v>
      </c>
      <c r="Y104" s="32">
        <f t="shared" si="220"/>
        <v>15</v>
      </c>
      <c r="Z104" s="40">
        <f t="shared" si="221"/>
        <v>-15</v>
      </c>
      <c r="AA104" s="15">
        <f t="shared" si="222"/>
        <v>-15</v>
      </c>
      <c r="AB104" s="16">
        <f t="shared" si="203"/>
        <v>-40.199999999999967</v>
      </c>
      <c r="AC104" s="102"/>
      <c r="AD104" s="31">
        <f t="shared" si="223"/>
        <v>459.8</v>
      </c>
      <c r="AE104" s="4" t="s">
        <v>172</v>
      </c>
      <c r="AF104" s="49">
        <f t="shared" si="204"/>
        <v>2.4</v>
      </c>
      <c r="AG104" s="49">
        <f t="shared" si="205"/>
        <v>2.4</v>
      </c>
      <c r="AH104" s="84">
        <f t="shared" si="206"/>
        <v>2.4</v>
      </c>
      <c r="AI104" s="58">
        <f t="shared" si="224"/>
        <v>2.4</v>
      </c>
      <c r="AJ104" s="59" t="str">
        <f t="shared" si="225"/>
        <v>d</v>
      </c>
      <c r="AK104" s="32">
        <f t="shared" si="226"/>
        <v>15</v>
      </c>
      <c r="AL104" s="40">
        <f t="shared" si="227"/>
        <v>21</v>
      </c>
      <c r="AM104" s="15">
        <f t="shared" si="228"/>
        <v>21</v>
      </c>
      <c r="AN104" s="16">
        <f t="shared" si="207"/>
        <v>5.25</v>
      </c>
      <c r="AO104" s="102"/>
      <c r="AP104" s="31">
        <f t="shared" si="229"/>
        <v>505.25</v>
      </c>
      <c r="AQ104" s="4" t="s">
        <v>172</v>
      </c>
      <c r="AR104" s="49">
        <f t="shared" si="191"/>
        <v>1.46</v>
      </c>
      <c r="AS104" s="49">
        <f t="shared" si="192"/>
        <v>1.46</v>
      </c>
      <c r="AT104" s="84">
        <f t="shared" si="208"/>
        <v>1.46</v>
      </c>
      <c r="AU104" s="58">
        <f t="shared" si="230"/>
        <v>1.46</v>
      </c>
      <c r="AV104" s="59" t="str">
        <f t="shared" si="231"/>
        <v>d</v>
      </c>
      <c r="AW104" s="32">
        <f t="shared" si="232"/>
        <v>15</v>
      </c>
      <c r="AX104" s="40">
        <f t="shared" si="233"/>
        <v>-15</v>
      </c>
      <c r="AY104" s="15">
        <f t="shared" si="234"/>
        <v>-15</v>
      </c>
      <c r="AZ104" s="16">
        <f t="shared" si="209"/>
        <v>-66.600000000000009</v>
      </c>
      <c r="BA104" s="102"/>
      <c r="BB104" s="31">
        <f t="shared" si="235"/>
        <v>433.4</v>
      </c>
      <c r="BC104" s="4" t="s">
        <v>172</v>
      </c>
      <c r="BD104" s="49">
        <f t="shared" si="197"/>
        <v>1.75</v>
      </c>
      <c r="BE104" s="49">
        <f t="shared" si="198"/>
        <v>1.75</v>
      </c>
      <c r="BF104" s="84">
        <f t="shared" si="210"/>
        <v>1.75</v>
      </c>
      <c r="BG104" s="58">
        <f t="shared" si="236"/>
        <v>1.75</v>
      </c>
      <c r="BH104" s="59" t="str">
        <f t="shared" si="237"/>
        <v>d</v>
      </c>
      <c r="BI104" s="32">
        <f t="shared" si="238"/>
        <v>15</v>
      </c>
      <c r="BJ104" s="34">
        <f t="shared" si="239"/>
        <v>4.0540540540540535</v>
      </c>
      <c r="BK104" s="34">
        <f t="shared" si="240"/>
        <v>10.945945945945947</v>
      </c>
      <c r="BL104" s="40">
        <f t="shared" si="241"/>
        <v>-15</v>
      </c>
      <c r="BM104" s="41">
        <f t="shared" si="242"/>
        <v>-15</v>
      </c>
      <c r="BN104" s="16">
        <f t="shared" si="211"/>
        <v>-68.549999999999983</v>
      </c>
      <c r="BO104" s="102"/>
      <c r="BP104" s="31">
        <f t="shared" si="243"/>
        <v>431.45000000000005</v>
      </c>
      <c r="BQ104" s="4" t="s">
        <v>172</v>
      </c>
      <c r="BR104" s="49">
        <f t="shared" si="195"/>
        <v>1.75</v>
      </c>
      <c r="BS104" s="49">
        <f t="shared" si="196"/>
        <v>1.75</v>
      </c>
      <c r="BT104" s="42">
        <f t="shared" si="212"/>
        <v>2.4</v>
      </c>
      <c r="BU104" s="56">
        <f t="shared" si="213"/>
        <v>1.75</v>
      </c>
      <c r="BV104" s="58">
        <f t="shared" si="244"/>
        <v>2.0750000000000002</v>
      </c>
      <c r="BW104" s="59" t="str">
        <f t="shared" si="245"/>
        <v>d</v>
      </c>
      <c r="BX104" s="32">
        <f t="shared" si="246"/>
        <v>15</v>
      </c>
      <c r="BY104" s="34">
        <f t="shared" si="247"/>
        <v>7.5</v>
      </c>
      <c r="BZ104" s="34">
        <f t="shared" si="248"/>
        <v>7.5</v>
      </c>
      <c r="CA104" s="40">
        <f t="shared" si="249"/>
        <v>-15</v>
      </c>
      <c r="CB104" s="41">
        <f t="shared" si="250"/>
        <v>-15</v>
      </c>
      <c r="CC104" s="16">
        <f t="shared" si="214"/>
        <v>-54.375</v>
      </c>
      <c r="CD104" s="102"/>
      <c r="CE104" s="31">
        <f t="shared" si="251"/>
        <v>445.625</v>
      </c>
      <c r="CF104" s="4" t="s">
        <v>172</v>
      </c>
      <c r="CG104" s="42">
        <f t="shared" si="215"/>
        <v>3.7</v>
      </c>
      <c r="CH104" s="56">
        <f t="shared" si="216"/>
        <v>1.75</v>
      </c>
      <c r="CI104" s="67">
        <f t="shared" si="252"/>
        <v>1.4000000000000001</v>
      </c>
      <c r="CJ104" s="58">
        <f t="shared" si="253"/>
        <v>1.54</v>
      </c>
      <c r="CK104" s="59" t="str">
        <f t="shared" si="254"/>
        <v>d</v>
      </c>
      <c r="CL104" s="32">
        <f t="shared" si="255"/>
        <v>15</v>
      </c>
      <c r="CM104" s="34">
        <f t="shared" si="256"/>
        <v>3</v>
      </c>
      <c r="CN104" s="34">
        <f t="shared" si="257"/>
        <v>12</v>
      </c>
      <c r="CO104" s="40">
        <f t="shared" si="258"/>
        <v>-15</v>
      </c>
      <c r="CP104" s="41">
        <f t="shared" si="259"/>
        <v>-15</v>
      </c>
      <c r="CQ104" s="16">
        <f t="shared" si="217"/>
        <v>-110.84999999999997</v>
      </c>
      <c r="CR104" s="102"/>
      <c r="CS104" s="31">
        <f t="shared" si="260"/>
        <v>389.15000000000003</v>
      </c>
    </row>
    <row r="105" spans="1:97" x14ac:dyDescent="0.25">
      <c r="A105" s="30">
        <v>4</v>
      </c>
      <c r="B105" s="13" t="s">
        <v>73</v>
      </c>
      <c r="C105" s="13" t="s">
        <v>196</v>
      </c>
      <c r="D105" s="24">
        <v>0.62</v>
      </c>
      <c r="E105" s="7">
        <v>0.21</v>
      </c>
      <c r="F105" s="25">
        <v>0.17</v>
      </c>
      <c r="G105" s="26">
        <v>1.1200000000000001</v>
      </c>
      <c r="H105" s="12">
        <v>7</v>
      </c>
      <c r="I105" s="27">
        <v>15</v>
      </c>
      <c r="J105" s="20">
        <v>0.80993520518358531</v>
      </c>
      <c r="K105" s="14">
        <v>0.12958963282937366</v>
      </c>
      <c r="L105" s="21">
        <v>6.0475161987041046E-2</v>
      </c>
      <c r="M105" s="17">
        <v>3</v>
      </c>
      <c r="N105" s="28">
        <v>0.90712742980561567</v>
      </c>
      <c r="O105" s="22">
        <v>1</v>
      </c>
      <c r="P105" s="9">
        <v>1.6129032258064517</v>
      </c>
      <c r="Q105" s="10">
        <v>4.7619047619047619</v>
      </c>
      <c r="R105" s="11">
        <v>5.8823529411764701</v>
      </c>
      <c r="S105" s="4" t="s">
        <v>172</v>
      </c>
      <c r="T105" s="49">
        <f t="shared" si="200"/>
        <v>1.1200000000000001</v>
      </c>
      <c r="U105" s="49">
        <f t="shared" si="201"/>
        <v>15</v>
      </c>
      <c r="V105" s="84">
        <f t="shared" si="202"/>
        <v>1.1200000000000001</v>
      </c>
      <c r="W105" s="58">
        <f t="shared" si="218"/>
        <v>1.1200000000000001</v>
      </c>
      <c r="X105" s="59" t="str">
        <f t="shared" si="219"/>
        <v>v</v>
      </c>
      <c r="Y105" s="32">
        <f t="shared" si="220"/>
        <v>15</v>
      </c>
      <c r="Z105" s="40">
        <f t="shared" si="221"/>
        <v>1.8000000000000016</v>
      </c>
      <c r="AA105" s="15">
        <f t="shared" si="222"/>
        <v>1.8000000000000016</v>
      </c>
      <c r="AB105" s="16">
        <f t="shared" si="203"/>
        <v>-38.399999999999963</v>
      </c>
      <c r="AC105" s="102"/>
      <c r="AD105" s="31">
        <f t="shared" si="223"/>
        <v>461.6</v>
      </c>
      <c r="AE105" s="4" t="s">
        <v>172</v>
      </c>
      <c r="AF105" s="49">
        <f t="shared" si="204"/>
        <v>1.1200000000000001</v>
      </c>
      <c r="AG105" s="49">
        <f t="shared" si="205"/>
        <v>15</v>
      </c>
      <c r="AH105" s="84">
        <f t="shared" si="206"/>
        <v>15</v>
      </c>
      <c r="AI105" s="58">
        <f t="shared" si="224"/>
        <v>15</v>
      </c>
      <c r="AJ105" s="59" t="str">
        <f t="shared" si="225"/>
        <v>v</v>
      </c>
      <c r="AK105" s="32">
        <f t="shared" si="226"/>
        <v>15</v>
      </c>
      <c r="AL105" s="40">
        <f t="shared" si="227"/>
        <v>-15</v>
      </c>
      <c r="AM105" s="15">
        <f t="shared" si="228"/>
        <v>-15</v>
      </c>
      <c r="AN105" s="16">
        <f t="shared" si="207"/>
        <v>-9.75</v>
      </c>
      <c r="AO105" s="102"/>
      <c r="AP105" s="31">
        <f t="shared" si="229"/>
        <v>490.25</v>
      </c>
      <c r="AQ105" s="4" t="s">
        <v>172</v>
      </c>
      <c r="AR105" s="49">
        <f t="shared" si="191"/>
        <v>1</v>
      </c>
      <c r="AS105" s="49">
        <f t="shared" si="192"/>
        <v>4.7699999999999996</v>
      </c>
      <c r="AT105" s="84">
        <f t="shared" si="208"/>
        <v>1</v>
      </c>
      <c r="AU105" s="58">
        <f t="shared" si="230"/>
        <v>1</v>
      </c>
      <c r="AV105" s="59" t="str">
        <f t="shared" si="231"/>
        <v>v</v>
      </c>
      <c r="AW105" s="32">
        <f t="shared" si="232"/>
        <v>15</v>
      </c>
      <c r="AX105" s="40">
        <f t="shared" si="233"/>
        <v>0</v>
      </c>
      <c r="AY105" s="15">
        <f t="shared" si="234"/>
        <v>0</v>
      </c>
      <c r="AZ105" s="16">
        <f t="shared" si="209"/>
        <v>-66.600000000000009</v>
      </c>
      <c r="BA105" s="102"/>
      <c r="BB105" s="31">
        <f t="shared" si="235"/>
        <v>433.4</v>
      </c>
      <c r="BC105" s="4" t="s">
        <v>172</v>
      </c>
      <c r="BD105" s="49">
        <f t="shared" si="197"/>
        <v>1</v>
      </c>
      <c r="BE105" s="49">
        <f t="shared" si="198"/>
        <v>12.86</v>
      </c>
      <c r="BF105" s="84">
        <f t="shared" si="210"/>
        <v>1</v>
      </c>
      <c r="BG105" s="58">
        <f t="shared" si="236"/>
        <v>1</v>
      </c>
      <c r="BH105" s="59" t="str">
        <f t="shared" si="237"/>
        <v>v</v>
      </c>
      <c r="BI105" s="32">
        <f t="shared" si="238"/>
        <v>15</v>
      </c>
      <c r="BJ105" s="34">
        <f t="shared" si="239"/>
        <v>2.1428571428571428</v>
      </c>
      <c r="BK105" s="34">
        <f t="shared" si="240"/>
        <v>12.857142857142858</v>
      </c>
      <c r="BL105" s="40">
        <f t="shared" si="241"/>
        <v>0</v>
      </c>
      <c r="BM105" s="41">
        <f t="shared" si="242"/>
        <v>0</v>
      </c>
      <c r="BN105" s="16">
        <f t="shared" si="211"/>
        <v>-68.549999999999983</v>
      </c>
      <c r="BO105" s="102"/>
      <c r="BP105" s="31">
        <f t="shared" si="243"/>
        <v>431.45000000000005</v>
      </c>
      <c r="BQ105" s="4" t="s">
        <v>172</v>
      </c>
      <c r="BR105" s="49">
        <f t="shared" si="195"/>
        <v>1</v>
      </c>
      <c r="BS105" s="49">
        <f t="shared" si="196"/>
        <v>12.86</v>
      </c>
      <c r="BT105" s="42">
        <f t="shared" si="212"/>
        <v>1.1200000000000001</v>
      </c>
      <c r="BU105" s="56">
        <f t="shared" si="213"/>
        <v>1</v>
      </c>
      <c r="BV105" s="58">
        <f t="shared" si="244"/>
        <v>1.06</v>
      </c>
      <c r="BW105" s="59" t="str">
        <f t="shared" si="245"/>
        <v>v</v>
      </c>
      <c r="BX105" s="32">
        <f t="shared" si="246"/>
        <v>15</v>
      </c>
      <c r="BY105" s="34">
        <f t="shared" si="247"/>
        <v>7.5</v>
      </c>
      <c r="BZ105" s="34">
        <f t="shared" si="248"/>
        <v>7.5</v>
      </c>
      <c r="CA105" s="40">
        <f t="shared" si="249"/>
        <v>0.90000000000000036</v>
      </c>
      <c r="CB105" s="41">
        <f t="shared" si="250"/>
        <v>0.90000000000000036</v>
      </c>
      <c r="CC105" s="16">
        <f t="shared" si="214"/>
        <v>-53.475000000000001</v>
      </c>
      <c r="CD105" s="102"/>
      <c r="CE105" s="31">
        <f t="shared" si="251"/>
        <v>446.52499999999998</v>
      </c>
      <c r="CF105" s="4" t="s">
        <v>172</v>
      </c>
      <c r="CG105" s="42">
        <f t="shared" si="215"/>
        <v>7</v>
      </c>
      <c r="CH105" s="56">
        <f t="shared" si="216"/>
        <v>1</v>
      </c>
      <c r="CI105" s="67" t="str">
        <f t="shared" si="252"/>
        <v/>
      </c>
      <c r="CJ105" s="58">
        <f t="shared" si="253"/>
        <v>2.2000000000000002</v>
      </c>
      <c r="CK105" s="59" t="str">
        <f t="shared" si="254"/>
        <v>v</v>
      </c>
      <c r="CL105" s="32">
        <f t="shared" si="255"/>
        <v>15</v>
      </c>
      <c r="CM105" s="34">
        <f t="shared" si="256"/>
        <v>3</v>
      </c>
      <c r="CN105" s="34">
        <f t="shared" si="257"/>
        <v>12</v>
      </c>
      <c r="CO105" s="40">
        <f t="shared" si="258"/>
        <v>-3</v>
      </c>
      <c r="CP105" s="41">
        <f t="shared" si="259"/>
        <v>-3</v>
      </c>
      <c r="CQ105" s="16">
        <f t="shared" si="217"/>
        <v>-113.84999999999997</v>
      </c>
      <c r="CR105" s="102"/>
      <c r="CS105" s="31">
        <f t="shared" si="260"/>
        <v>386.15000000000003</v>
      </c>
    </row>
    <row r="106" spans="1:97" x14ac:dyDescent="0.25">
      <c r="A106" s="30">
        <v>5</v>
      </c>
      <c r="B106" s="13" t="s">
        <v>30</v>
      </c>
      <c r="C106" s="13" t="s">
        <v>197</v>
      </c>
      <c r="D106" s="24">
        <v>0.69</v>
      </c>
      <c r="E106" s="7">
        <v>0.15</v>
      </c>
      <c r="F106" s="25">
        <v>0.15</v>
      </c>
      <c r="G106" s="26">
        <v>1.06</v>
      </c>
      <c r="H106" s="12">
        <v>10</v>
      </c>
      <c r="I106" s="27">
        <v>20</v>
      </c>
      <c r="J106" s="20">
        <v>0.86281276962899045</v>
      </c>
      <c r="K106" s="14">
        <v>9.1458153580672996E-2</v>
      </c>
      <c r="L106" s="21">
        <v>4.5729076790336498E-2</v>
      </c>
      <c r="M106" s="17">
        <v>3</v>
      </c>
      <c r="N106" s="28">
        <v>0.91458153580672996</v>
      </c>
      <c r="O106" s="22">
        <v>1</v>
      </c>
      <c r="P106" s="9">
        <v>1.4492753623188408</v>
      </c>
      <c r="Q106" s="10">
        <v>6.666666666666667</v>
      </c>
      <c r="R106" s="11">
        <v>6.666666666666667</v>
      </c>
      <c r="S106" s="4" t="s">
        <v>172</v>
      </c>
      <c r="T106" s="49">
        <f t="shared" si="200"/>
        <v>1.06</v>
      </c>
      <c r="U106" s="49">
        <f t="shared" si="201"/>
        <v>20</v>
      </c>
      <c r="V106" s="84">
        <f t="shared" si="202"/>
        <v>1.06</v>
      </c>
      <c r="W106" s="58">
        <f t="shared" si="218"/>
        <v>1.06</v>
      </c>
      <c r="X106" s="59" t="str">
        <f t="shared" si="219"/>
        <v>n</v>
      </c>
      <c r="Y106" s="32">
        <f t="shared" si="220"/>
        <v>15</v>
      </c>
      <c r="Z106" s="40">
        <f t="shared" si="221"/>
        <v>-15</v>
      </c>
      <c r="AA106" s="15">
        <f t="shared" si="222"/>
        <v>-15</v>
      </c>
      <c r="AB106" s="16">
        <f t="shared" si="203"/>
        <v>-53.399999999999963</v>
      </c>
      <c r="AC106" s="102"/>
      <c r="AD106" s="31">
        <f t="shared" si="223"/>
        <v>446.6</v>
      </c>
      <c r="AE106" s="4" t="s">
        <v>172</v>
      </c>
      <c r="AF106" s="49">
        <f t="shared" si="204"/>
        <v>1.06</v>
      </c>
      <c r="AG106" s="49">
        <f t="shared" si="205"/>
        <v>20</v>
      </c>
      <c r="AH106" s="84">
        <f t="shared" si="206"/>
        <v>20</v>
      </c>
      <c r="AI106" s="58">
        <f t="shared" si="224"/>
        <v>20</v>
      </c>
      <c r="AJ106" s="59" t="str">
        <f t="shared" si="225"/>
        <v>n</v>
      </c>
      <c r="AK106" s="32">
        <f t="shared" si="226"/>
        <v>15</v>
      </c>
      <c r="AL106" s="40">
        <f t="shared" si="227"/>
        <v>-15</v>
      </c>
      <c r="AM106" s="15">
        <f t="shared" si="228"/>
        <v>-15</v>
      </c>
      <c r="AN106" s="16">
        <f t="shared" si="207"/>
        <v>-24.75</v>
      </c>
      <c r="AO106" s="102"/>
      <c r="AP106" s="31">
        <f t="shared" si="229"/>
        <v>475.25</v>
      </c>
      <c r="AQ106" s="4" t="s">
        <v>172</v>
      </c>
      <c r="AR106" s="49">
        <f t="shared" si="191"/>
        <v>1</v>
      </c>
      <c r="AS106" s="49">
        <f t="shared" si="192"/>
        <v>6.67</v>
      </c>
      <c r="AT106" s="84">
        <f t="shared" si="208"/>
        <v>1</v>
      </c>
      <c r="AU106" s="58">
        <f t="shared" si="230"/>
        <v>1</v>
      </c>
      <c r="AV106" s="59" t="str">
        <f t="shared" si="231"/>
        <v>n</v>
      </c>
      <c r="AW106" s="32">
        <f t="shared" si="232"/>
        <v>15</v>
      </c>
      <c r="AX106" s="40">
        <f t="shared" si="233"/>
        <v>0</v>
      </c>
      <c r="AY106" s="15">
        <f t="shared" si="234"/>
        <v>0</v>
      </c>
      <c r="AZ106" s="16">
        <f t="shared" si="209"/>
        <v>-66.600000000000009</v>
      </c>
      <c r="BA106" s="102"/>
      <c r="BB106" s="31">
        <f t="shared" si="235"/>
        <v>433.4</v>
      </c>
      <c r="BC106" s="4" t="s">
        <v>172</v>
      </c>
      <c r="BD106" s="49">
        <f t="shared" si="197"/>
        <v>1</v>
      </c>
      <c r="BE106" s="49">
        <f t="shared" si="198"/>
        <v>18</v>
      </c>
      <c r="BF106" s="84">
        <f t="shared" si="210"/>
        <v>1</v>
      </c>
      <c r="BG106" s="58">
        <f t="shared" si="236"/>
        <v>1</v>
      </c>
      <c r="BH106" s="59" t="str">
        <f t="shared" si="237"/>
        <v>n</v>
      </c>
      <c r="BI106" s="32">
        <f t="shared" si="238"/>
        <v>15</v>
      </c>
      <c r="BJ106" s="34">
        <f t="shared" si="239"/>
        <v>1.5</v>
      </c>
      <c r="BK106" s="34">
        <f t="shared" si="240"/>
        <v>13.5</v>
      </c>
      <c r="BL106" s="40">
        <f t="shared" si="241"/>
        <v>0</v>
      </c>
      <c r="BM106" s="41">
        <f t="shared" si="242"/>
        <v>0</v>
      </c>
      <c r="BN106" s="16">
        <f t="shared" si="211"/>
        <v>-68.549999999999983</v>
      </c>
      <c r="BO106" s="102"/>
      <c r="BP106" s="31">
        <f t="shared" si="243"/>
        <v>431.45000000000005</v>
      </c>
      <c r="BQ106" s="4" t="s">
        <v>172</v>
      </c>
      <c r="BR106" s="49">
        <f t="shared" si="195"/>
        <v>1</v>
      </c>
      <c r="BS106" s="49">
        <f t="shared" si="196"/>
        <v>18</v>
      </c>
      <c r="BT106" s="42">
        <f t="shared" si="212"/>
        <v>1.06</v>
      </c>
      <c r="BU106" s="56">
        <f t="shared" si="213"/>
        <v>1</v>
      </c>
      <c r="BV106" s="58">
        <f t="shared" si="244"/>
        <v>1.03</v>
      </c>
      <c r="BW106" s="59" t="str">
        <f t="shared" si="245"/>
        <v>n</v>
      </c>
      <c r="BX106" s="32">
        <f t="shared" si="246"/>
        <v>15</v>
      </c>
      <c r="BY106" s="34">
        <f t="shared" si="247"/>
        <v>7.5</v>
      </c>
      <c r="BZ106" s="34">
        <f t="shared" si="248"/>
        <v>7.5</v>
      </c>
      <c r="CA106" s="40">
        <f t="shared" si="249"/>
        <v>-7.5</v>
      </c>
      <c r="CB106" s="41">
        <f t="shared" si="250"/>
        <v>-7.5</v>
      </c>
      <c r="CC106" s="16">
        <f t="shared" si="214"/>
        <v>-60.975000000000001</v>
      </c>
      <c r="CD106" s="102"/>
      <c r="CE106" s="31">
        <f t="shared" si="251"/>
        <v>439.02499999999998</v>
      </c>
      <c r="CF106" s="4" t="s">
        <v>172</v>
      </c>
      <c r="CG106" s="42">
        <f t="shared" si="215"/>
        <v>10</v>
      </c>
      <c r="CH106" s="56">
        <f t="shared" si="216"/>
        <v>1</v>
      </c>
      <c r="CI106" s="67" t="str">
        <f t="shared" si="252"/>
        <v/>
      </c>
      <c r="CJ106" s="58">
        <f t="shared" si="253"/>
        <v>2.8</v>
      </c>
      <c r="CK106" s="59" t="str">
        <f t="shared" si="254"/>
        <v>n</v>
      </c>
      <c r="CL106" s="32">
        <f t="shared" si="255"/>
        <v>15</v>
      </c>
      <c r="CM106" s="34">
        <f t="shared" si="256"/>
        <v>3</v>
      </c>
      <c r="CN106" s="34">
        <f t="shared" si="257"/>
        <v>12</v>
      </c>
      <c r="CO106" s="40">
        <f t="shared" si="258"/>
        <v>27</v>
      </c>
      <c r="CP106" s="41">
        <f t="shared" si="259"/>
        <v>27</v>
      </c>
      <c r="CQ106" s="16">
        <f t="shared" si="217"/>
        <v>-86.849999999999966</v>
      </c>
      <c r="CR106" s="102"/>
      <c r="CS106" s="31">
        <f t="shared" si="260"/>
        <v>413.15000000000003</v>
      </c>
    </row>
    <row r="107" spans="1:97" x14ac:dyDescent="0.25">
      <c r="A107" s="30">
        <v>6</v>
      </c>
      <c r="B107" s="13" t="s">
        <v>34</v>
      </c>
      <c r="C107" s="13" t="s">
        <v>198</v>
      </c>
      <c r="D107" s="24">
        <v>0.14000000000000001</v>
      </c>
      <c r="E107" s="7">
        <v>0.44</v>
      </c>
      <c r="F107" s="25">
        <v>0.42</v>
      </c>
      <c r="G107" s="26">
        <v>2.4</v>
      </c>
      <c r="H107" s="12">
        <v>2.65</v>
      </c>
      <c r="I107" s="27">
        <v>3.45</v>
      </c>
      <c r="J107" s="20">
        <v>0.38442131819615266</v>
      </c>
      <c r="K107" s="14">
        <v>0.34815515610217601</v>
      </c>
      <c r="L107" s="21">
        <v>0.26742352570167138</v>
      </c>
      <c r="M107" s="17">
        <v>3</v>
      </c>
      <c r="N107" s="28">
        <v>0.92261116367076634</v>
      </c>
      <c r="O107" s="22">
        <v>1</v>
      </c>
      <c r="P107" s="9">
        <v>7.1428571428571423</v>
      </c>
      <c r="Q107" s="10">
        <v>2.2727272727272729</v>
      </c>
      <c r="R107" s="11">
        <v>2.3809523809523809</v>
      </c>
      <c r="S107" s="4" t="s">
        <v>172</v>
      </c>
      <c r="T107" s="49">
        <f t="shared" si="200"/>
        <v>2.4</v>
      </c>
      <c r="U107" s="49">
        <f t="shared" si="201"/>
        <v>3.45</v>
      </c>
      <c r="V107" s="84">
        <f t="shared" si="202"/>
        <v>2.4</v>
      </c>
      <c r="W107" s="58">
        <f t="shared" si="218"/>
        <v>2.4</v>
      </c>
      <c r="X107" s="59" t="str">
        <f t="shared" si="219"/>
        <v>v</v>
      </c>
      <c r="Y107" s="32">
        <f t="shared" si="220"/>
        <v>15</v>
      </c>
      <c r="Z107" s="40">
        <f t="shared" si="221"/>
        <v>21</v>
      </c>
      <c r="AA107" s="15">
        <f t="shared" si="222"/>
        <v>21</v>
      </c>
      <c r="AB107" s="16">
        <f t="shared" si="203"/>
        <v>-32.399999999999963</v>
      </c>
      <c r="AC107" s="102"/>
      <c r="AD107" s="31">
        <f t="shared" si="223"/>
        <v>467.6</v>
      </c>
      <c r="AE107" s="4" t="s">
        <v>172</v>
      </c>
      <c r="AF107" s="49">
        <f t="shared" si="204"/>
        <v>2.4</v>
      </c>
      <c r="AG107" s="49">
        <f t="shared" si="205"/>
        <v>3.45</v>
      </c>
      <c r="AH107" s="84">
        <f t="shared" si="206"/>
        <v>3.45</v>
      </c>
      <c r="AI107" s="58">
        <f t="shared" si="224"/>
        <v>3.45</v>
      </c>
      <c r="AJ107" s="59" t="str">
        <f t="shared" si="225"/>
        <v>v</v>
      </c>
      <c r="AK107" s="32">
        <f t="shared" si="226"/>
        <v>15</v>
      </c>
      <c r="AL107" s="40">
        <f t="shared" si="227"/>
        <v>-15</v>
      </c>
      <c r="AM107" s="15">
        <f t="shared" si="228"/>
        <v>-15</v>
      </c>
      <c r="AN107" s="16">
        <f t="shared" si="207"/>
        <v>-39.75</v>
      </c>
      <c r="AO107" s="102"/>
      <c r="AP107" s="31">
        <f t="shared" si="229"/>
        <v>460.25</v>
      </c>
      <c r="AQ107" s="4" t="s">
        <v>172</v>
      </c>
      <c r="AR107" s="49">
        <f t="shared" si="191"/>
        <v>1.26</v>
      </c>
      <c r="AS107" s="49">
        <f t="shared" si="192"/>
        <v>1.5</v>
      </c>
      <c r="AT107" s="84">
        <f t="shared" si="208"/>
        <v>1.26</v>
      </c>
      <c r="AU107" s="58">
        <f t="shared" si="230"/>
        <v>1.26</v>
      </c>
      <c r="AV107" s="59" t="str">
        <f t="shared" si="231"/>
        <v>v</v>
      </c>
      <c r="AW107" s="32">
        <f t="shared" si="232"/>
        <v>15</v>
      </c>
      <c r="AX107" s="40">
        <f t="shared" si="233"/>
        <v>3.9000000000000004</v>
      </c>
      <c r="AY107" s="15">
        <f t="shared" si="234"/>
        <v>3.9000000000000004</v>
      </c>
      <c r="AZ107" s="16">
        <f t="shared" si="209"/>
        <v>-62.70000000000001</v>
      </c>
      <c r="BA107" s="102"/>
      <c r="BB107" s="31">
        <f t="shared" si="235"/>
        <v>437.3</v>
      </c>
      <c r="BC107" s="4" t="s">
        <v>172</v>
      </c>
      <c r="BD107" s="49">
        <f t="shared" si="197"/>
        <v>1.49</v>
      </c>
      <c r="BE107" s="49">
        <f t="shared" si="198"/>
        <v>2.15</v>
      </c>
      <c r="BF107" s="84">
        <f t="shared" si="210"/>
        <v>1.49</v>
      </c>
      <c r="BG107" s="58">
        <f t="shared" si="236"/>
        <v>1.49</v>
      </c>
      <c r="BH107" s="59" t="str">
        <f t="shared" si="237"/>
        <v>v</v>
      </c>
      <c r="BI107" s="32">
        <f t="shared" si="238"/>
        <v>15</v>
      </c>
      <c r="BJ107" s="34">
        <f t="shared" si="239"/>
        <v>5.6603773584905666</v>
      </c>
      <c r="BK107" s="34">
        <f t="shared" si="240"/>
        <v>9.3396226415094326</v>
      </c>
      <c r="BL107" s="40">
        <f t="shared" si="241"/>
        <v>7.35</v>
      </c>
      <c r="BM107" s="41">
        <f t="shared" si="242"/>
        <v>7.35</v>
      </c>
      <c r="BN107" s="16">
        <f t="shared" si="211"/>
        <v>-61.199999999999982</v>
      </c>
      <c r="BO107" s="102"/>
      <c r="BP107" s="31">
        <f t="shared" si="243"/>
        <v>438.8</v>
      </c>
      <c r="BQ107" s="4" t="s">
        <v>172</v>
      </c>
      <c r="BR107" s="49">
        <f>IF(ROUND((((((G107-1)*BK107)-BJ107)/BI107)+1),2)&lt;1,1,ROUND((((((G107-1)*BK107)-BJ107)/BI107)+1),2))</f>
        <v>1.49</v>
      </c>
      <c r="BS107" s="49">
        <f>IF(ROUND((((((I107-1)*BK107)-BJ107)/BI107)+1),2)&lt;1,1,ROUND((((((I107-1)*BK107)-BJ107)/BI107)+1),2))</f>
        <v>2.15</v>
      </c>
      <c r="BT107" s="42">
        <f t="shared" si="212"/>
        <v>2.4</v>
      </c>
      <c r="BU107" s="56">
        <f t="shared" si="213"/>
        <v>1.49</v>
      </c>
      <c r="BV107" s="58">
        <f t="shared" si="244"/>
        <v>1.9449999999999998</v>
      </c>
      <c r="BW107" s="59" t="str">
        <f t="shared" si="245"/>
        <v>v</v>
      </c>
      <c r="BX107" s="32">
        <f t="shared" si="246"/>
        <v>15</v>
      </c>
      <c r="BY107" s="34">
        <f t="shared" si="247"/>
        <v>7.5</v>
      </c>
      <c r="BZ107" s="34">
        <f t="shared" si="248"/>
        <v>7.5</v>
      </c>
      <c r="CA107" s="40">
        <f t="shared" si="249"/>
        <v>14.175000000000001</v>
      </c>
      <c r="CB107" s="41">
        <f t="shared" si="250"/>
        <v>14.175000000000001</v>
      </c>
      <c r="CC107" s="16">
        <f t="shared" si="214"/>
        <v>-46.8</v>
      </c>
      <c r="CD107" s="102"/>
      <c r="CE107" s="31">
        <f t="shared" si="251"/>
        <v>453.2</v>
      </c>
      <c r="CF107" s="4" t="s">
        <v>172</v>
      </c>
      <c r="CG107" s="42">
        <f t="shared" si="215"/>
        <v>2.65</v>
      </c>
      <c r="CH107" s="56">
        <f t="shared" si="216"/>
        <v>1.49</v>
      </c>
      <c r="CI107" s="67">
        <f t="shared" si="252"/>
        <v>1.1919999999999999</v>
      </c>
      <c r="CJ107" s="58">
        <f t="shared" si="253"/>
        <v>1.33</v>
      </c>
      <c r="CK107" s="59" t="str">
        <f t="shared" si="254"/>
        <v>v</v>
      </c>
      <c r="CL107" s="32">
        <f t="shared" si="255"/>
        <v>15</v>
      </c>
      <c r="CM107" s="34">
        <f t="shared" si="256"/>
        <v>3</v>
      </c>
      <c r="CN107" s="34">
        <f t="shared" si="257"/>
        <v>12</v>
      </c>
      <c r="CO107" s="40">
        <f t="shared" si="258"/>
        <v>2.879999999999999</v>
      </c>
      <c r="CP107" s="41">
        <f t="shared" si="259"/>
        <v>2.879999999999999</v>
      </c>
      <c r="CQ107" s="16">
        <f t="shared" si="217"/>
        <v>-83.96999999999997</v>
      </c>
      <c r="CR107" s="102"/>
      <c r="CS107" s="31">
        <f t="shared" si="260"/>
        <v>416.03000000000003</v>
      </c>
    </row>
    <row r="108" spans="1:97" x14ac:dyDescent="0.25">
      <c r="A108" s="30">
        <v>7</v>
      </c>
      <c r="B108" s="13" t="s">
        <v>32</v>
      </c>
      <c r="C108" s="13" t="s">
        <v>199</v>
      </c>
      <c r="D108" s="24">
        <v>0.42</v>
      </c>
      <c r="E108" s="7">
        <v>0.42</v>
      </c>
      <c r="F108" s="25">
        <v>0.16</v>
      </c>
      <c r="G108" s="26">
        <v>2.95</v>
      </c>
      <c r="H108" s="12">
        <v>2.9</v>
      </c>
      <c r="I108" s="27">
        <v>2.6</v>
      </c>
      <c r="J108" s="20">
        <v>0.3172733010730065</v>
      </c>
      <c r="K108" s="14">
        <v>0.32274353040185144</v>
      </c>
      <c r="L108" s="21">
        <v>0.35998316852514201</v>
      </c>
      <c r="M108" s="17">
        <v>3</v>
      </c>
      <c r="N108" s="28">
        <v>0.93595623816536921</v>
      </c>
      <c r="O108" s="22">
        <v>2</v>
      </c>
      <c r="P108" s="9">
        <v>2.3809523809523809</v>
      </c>
      <c r="Q108" s="10">
        <v>2.3809523809523809</v>
      </c>
      <c r="R108" s="11">
        <v>6.25</v>
      </c>
      <c r="S108" s="4" t="s">
        <v>172</v>
      </c>
      <c r="T108" s="49">
        <f t="shared" si="200"/>
        <v>2.95</v>
      </c>
      <c r="U108" s="49">
        <f t="shared" si="201"/>
        <v>2.6</v>
      </c>
      <c r="V108" s="84">
        <f t="shared" si="202"/>
        <v>2.6</v>
      </c>
      <c r="W108" s="58">
        <f t="shared" si="218"/>
        <v>2.6</v>
      </c>
      <c r="X108" s="59" t="str">
        <f t="shared" si="219"/>
        <v>d</v>
      </c>
      <c r="Y108" s="32">
        <f t="shared" si="220"/>
        <v>15</v>
      </c>
      <c r="Z108" s="40">
        <f t="shared" si="221"/>
        <v>-15</v>
      </c>
      <c r="AA108" s="15">
        <f t="shared" si="222"/>
        <v>-15</v>
      </c>
      <c r="AB108" s="16">
        <f t="shared" si="203"/>
        <v>-47.399999999999963</v>
      </c>
      <c r="AC108" s="102"/>
      <c r="AD108" s="31">
        <f t="shared" si="223"/>
        <v>452.6</v>
      </c>
      <c r="AE108" s="4" t="s">
        <v>172</v>
      </c>
      <c r="AF108" s="49">
        <f t="shared" si="204"/>
        <v>2.95</v>
      </c>
      <c r="AG108" s="49">
        <f t="shared" si="205"/>
        <v>2.6</v>
      </c>
      <c r="AH108" s="84">
        <f t="shared" si="206"/>
        <v>2.95</v>
      </c>
      <c r="AI108" s="58">
        <f t="shared" si="224"/>
        <v>2.95</v>
      </c>
      <c r="AJ108" s="59" t="str">
        <f t="shared" si="225"/>
        <v>d</v>
      </c>
      <c r="AK108" s="32">
        <f t="shared" si="226"/>
        <v>15</v>
      </c>
      <c r="AL108" s="40">
        <f t="shared" si="227"/>
        <v>29.250000000000004</v>
      </c>
      <c r="AM108" s="15">
        <f t="shared" si="228"/>
        <v>29.250000000000004</v>
      </c>
      <c r="AN108" s="16">
        <f t="shared" si="207"/>
        <v>-10.499999999999996</v>
      </c>
      <c r="AO108" s="102"/>
      <c r="AP108" s="31">
        <f t="shared" si="229"/>
        <v>489.5</v>
      </c>
      <c r="AQ108" s="4" t="s">
        <v>172</v>
      </c>
      <c r="AR108" s="49">
        <f t="shared" si="191"/>
        <v>1.46</v>
      </c>
      <c r="AS108" s="49">
        <f t="shared" si="192"/>
        <v>1.37</v>
      </c>
      <c r="AT108" s="84">
        <f t="shared" si="208"/>
        <v>1.37</v>
      </c>
      <c r="AU108" s="58">
        <f t="shared" si="230"/>
        <v>1.37</v>
      </c>
      <c r="AV108" s="59" t="str">
        <f t="shared" si="231"/>
        <v>d</v>
      </c>
      <c r="AW108" s="32">
        <f t="shared" si="232"/>
        <v>15</v>
      </c>
      <c r="AX108" s="40">
        <f t="shared" si="233"/>
        <v>-15</v>
      </c>
      <c r="AY108" s="15">
        <f t="shared" si="234"/>
        <v>-15</v>
      </c>
      <c r="AZ108" s="16">
        <f t="shared" si="209"/>
        <v>-77.700000000000017</v>
      </c>
      <c r="BA108" s="102"/>
      <c r="BB108" s="31">
        <f t="shared" si="235"/>
        <v>422.29999999999995</v>
      </c>
      <c r="BC108" s="4" t="s">
        <v>172</v>
      </c>
      <c r="BD108" s="49">
        <f t="shared" si="197"/>
        <v>1.93</v>
      </c>
      <c r="BE108" s="49">
        <f t="shared" si="198"/>
        <v>1.7</v>
      </c>
      <c r="BF108" s="84">
        <f t="shared" si="210"/>
        <v>1.7</v>
      </c>
      <c r="BG108" s="58">
        <f t="shared" si="236"/>
        <v>1.7</v>
      </c>
      <c r="BH108" s="59" t="str">
        <f t="shared" si="237"/>
        <v>d</v>
      </c>
      <c r="BI108" s="32">
        <f t="shared" si="238"/>
        <v>15</v>
      </c>
      <c r="BJ108" s="34">
        <f t="shared" si="239"/>
        <v>5.1724137931034484</v>
      </c>
      <c r="BK108" s="34">
        <f t="shared" si="240"/>
        <v>9.8275862068965516</v>
      </c>
      <c r="BL108" s="40">
        <f t="shared" si="241"/>
        <v>-15</v>
      </c>
      <c r="BM108" s="41">
        <f t="shared" si="242"/>
        <v>-15</v>
      </c>
      <c r="BN108" s="16">
        <f t="shared" si="211"/>
        <v>-76.199999999999989</v>
      </c>
      <c r="BO108" s="102"/>
      <c r="BP108" s="31">
        <f t="shared" si="243"/>
        <v>423.8</v>
      </c>
      <c r="BQ108" s="4" t="s">
        <v>172</v>
      </c>
      <c r="BR108" s="49">
        <f t="shared" ref="BR108:BR118" si="261">IF(ROUND((((((G108-1)*BK108)-BJ108)/BI108)+1),2)&lt;1,1,ROUND((((((G108-1)*BK108)-BJ108)/BI108)+1),2))</f>
        <v>1.93</v>
      </c>
      <c r="BS108" s="49">
        <f t="shared" ref="BS108:BS118" si="262">IF(ROUND((((((I108-1)*BK108)-BJ108)/BI108)+1),2)&lt;1,1,ROUND((((((I108-1)*BK108)-BJ108)/BI108)+1),2))</f>
        <v>1.7</v>
      </c>
      <c r="BT108" s="42">
        <f t="shared" si="212"/>
        <v>2.6</v>
      </c>
      <c r="BU108" s="56">
        <f t="shared" si="213"/>
        <v>1.7</v>
      </c>
      <c r="BV108" s="58">
        <f t="shared" si="244"/>
        <v>2.15</v>
      </c>
      <c r="BW108" s="59" t="str">
        <f t="shared" si="245"/>
        <v>d</v>
      </c>
      <c r="BX108" s="32">
        <f t="shared" si="246"/>
        <v>15</v>
      </c>
      <c r="BY108" s="34">
        <f t="shared" si="247"/>
        <v>7.5</v>
      </c>
      <c r="BZ108" s="34">
        <f t="shared" si="248"/>
        <v>7.5</v>
      </c>
      <c r="CA108" s="40">
        <f t="shared" si="249"/>
        <v>-15</v>
      </c>
      <c r="CB108" s="41">
        <f t="shared" si="250"/>
        <v>-15</v>
      </c>
      <c r="CC108" s="16">
        <f t="shared" si="214"/>
        <v>-61.8</v>
      </c>
      <c r="CD108" s="102"/>
      <c r="CE108" s="31">
        <f t="shared" si="251"/>
        <v>438.2</v>
      </c>
      <c r="CF108" s="4" t="s">
        <v>172</v>
      </c>
      <c r="CG108" s="42">
        <f t="shared" si="215"/>
        <v>2.9</v>
      </c>
      <c r="CH108" s="56">
        <f t="shared" si="216"/>
        <v>1.7</v>
      </c>
      <c r="CI108" s="67">
        <f t="shared" si="252"/>
        <v>1.36</v>
      </c>
      <c r="CJ108" s="58">
        <f t="shared" si="253"/>
        <v>1.38</v>
      </c>
      <c r="CK108" s="59" t="str">
        <f t="shared" si="254"/>
        <v>d</v>
      </c>
      <c r="CL108" s="32">
        <f t="shared" si="255"/>
        <v>15</v>
      </c>
      <c r="CM108" s="34">
        <f t="shared" si="256"/>
        <v>3</v>
      </c>
      <c r="CN108" s="34">
        <f t="shared" si="257"/>
        <v>12</v>
      </c>
      <c r="CO108" s="40">
        <f t="shared" si="258"/>
        <v>-15</v>
      </c>
      <c r="CP108" s="41">
        <f t="shared" si="259"/>
        <v>-15</v>
      </c>
      <c r="CQ108" s="16">
        <f t="shared" si="217"/>
        <v>-98.96999999999997</v>
      </c>
      <c r="CR108" s="102"/>
      <c r="CS108" s="31">
        <f t="shared" si="260"/>
        <v>401.03000000000003</v>
      </c>
    </row>
    <row r="109" spans="1:97" x14ac:dyDescent="0.25">
      <c r="A109" s="30">
        <v>8</v>
      </c>
      <c r="B109" s="13" t="s">
        <v>25</v>
      </c>
      <c r="C109" s="13" t="s">
        <v>200</v>
      </c>
      <c r="D109" s="24">
        <v>0.18</v>
      </c>
      <c r="E109" s="7">
        <v>0.39</v>
      </c>
      <c r="F109" s="25">
        <v>0.42</v>
      </c>
      <c r="G109" s="26">
        <v>1.66</v>
      </c>
      <c r="H109" s="12">
        <v>3.95</v>
      </c>
      <c r="I109" s="27">
        <v>5.4</v>
      </c>
      <c r="J109" s="20">
        <v>0.57881739979919145</v>
      </c>
      <c r="K109" s="14">
        <v>0.24324984396624247</v>
      </c>
      <c r="L109" s="21">
        <v>0.17793275623456625</v>
      </c>
      <c r="M109" s="17">
        <v>3</v>
      </c>
      <c r="N109" s="28">
        <v>0.96083688366665776</v>
      </c>
      <c r="O109" s="22">
        <v>1</v>
      </c>
      <c r="P109" s="9">
        <v>5.5555555555555554</v>
      </c>
      <c r="Q109" s="10">
        <v>2.5641025641025639</v>
      </c>
      <c r="R109" s="11">
        <v>2.3809523809523809</v>
      </c>
      <c r="S109" s="4" t="s">
        <v>172</v>
      </c>
      <c r="T109" s="49">
        <f t="shared" si="200"/>
        <v>1.66</v>
      </c>
      <c r="U109" s="49">
        <f t="shared" si="201"/>
        <v>5.4</v>
      </c>
      <c r="V109" s="84">
        <f t="shared" si="202"/>
        <v>1.66</v>
      </c>
      <c r="W109" s="58">
        <f t="shared" si="218"/>
        <v>1.66</v>
      </c>
      <c r="X109" s="59" t="str">
        <f t="shared" si="219"/>
        <v>d</v>
      </c>
      <c r="Y109" s="32">
        <f t="shared" si="220"/>
        <v>15</v>
      </c>
      <c r="Z109" s="40">
        <f t="shared" si="221"/>
        <v>-15</v>
      </c>
      <c r="AA109" s="15">
        <f t="shared" si="222"/>
        <v>-15</v>
      </c>
      <c r="AB109" s="16">
        <f t="shared" si="203"/>
        <v>-62.399999999999963</v>
      </c>
      <c r="AC109" s="102"/>
      <c r="AD109" s="31">
        <f t="shared" si="223"/>
        <v>437.6</v>
      </c>
      <c r="AE109" s="4" t="s">
        <v>172</v>
      </c>
      <c r="AF109" s="49">
        <f t="shared" si="204"/>
        <v>1.66</v>
      </c>
      <c r="AG109" s="49">
        <f t="shared" si="205"/>
        <v>5.4</v>
      </c>
      <c r="AH109" s="84">
        <f t="shared" si="206"/>
        <v>5.4</v>
      </c>
      <c r="AI109" s="58">
        <f t="shared" si="224"/>
        <v>5.4</v>
      </c>
      <c r="AJ109" s="59" t="str">
        <f t="shared" si="225"/>
        <v>d</v>
      </c>
      <c r="AK109" s="32">
        <f t="shared" si="226"/>
        <v>15</v>
      </c>
      <c r="AL109" s="40">
        <f t="shared" si="227"/>
        <v>66</v>
      </c>
      <c r="AM109" s="15">
        <f t="shared" si="228"/>
        <v>66</v>
      </c>
      <c r="AN109" s="16">
        <f t="shared" si="207"/>
        <v>55.5</v>
      </c>
      <c r="AO109" s="102"/>
      <c r="AP109" s="31">
        <f t="shared" si="229"/>
        <v>555.5</v>
      </c>
      <c r="AQ109" s="4" t="s">
        <v>172</v>
      </c>
      <c r="AR109" s="49">
        <f t="shared" si="191"/>
        <v>1.17</v>
      </c>
      <c r="AS109" s="49">
        <f t="shared" si="192"/>
        <v>2.2799999999999998</v>
      </c>
      <c r="AT109" s="84">
        <f t="shared" si="208"/>
        <v>1.17</v>
      </c>
      <c r="AU109" s="58">
        <f t="shared" si="230"/>
        <v>1.17</v>
      </c>
      <c r="AV109" s="59" t="str">
        <f t="shared" si="231"/>
        <v>d</v>
      </c>
      <c r="AW109" s="32">
        <f t="shared" si="232"/>
        <v>15</v>
      </c>
      <c r="AX109" s="40">
        <f t="shared" si="233"/>
        <v>-15</v>
      </c>
      <c r="AY109" s="15">
        <f t="shared" si="234"/>
        <v>-15</v>
      </c>
      <c r="AZ109" s="16">
        <f t="shared" si="209"/>
        <v>-92.700000000000017</v>
      </c>
      <c r="BA109" s="102"/>
      <c r="BB109" s="31">
        <f t="shared" si="235"/>
        <v>407.29999999999995</v>
      </c>
      <c r="BC109" s="4" t="s">
        <v>172</v>
      </c>
      <c r="BD109" s="49">
        <f t="shared" si="197"/>
        <v>1.24</v>
      </c>
      <c r="BE109" s="49">
        <f t="shared" si="198"/>
        <v>4.03</v>
      </c>
      <c r="BF109" s="84">
        <f t="shared" si="210"/>
        <v>1.24</v>
      </c>
      <c r="BG109" s="58">
        <f t="shared" si="236"/>
        <v>1.24</v>
      </c>
      <c r="BH109" s="59" t="str">
        <f t="shared" si="237"/>
        <v>d</v>
      </c>
      <c r="BI109" s="32">
        <f t="shared" si="238"/>
        <v>15</v>
      </c>
      <c r="BJ109" s="34">
        <f t="shared" si="239"/>
        <v>3.7974683544303796</v>
      </c>
      <c r="BK109" s="34">
        <f t="shared" si="240"/>
        <v>11.202531645569621</v>
      </c>
      <c r="BL109" s="40">
        <f t="shared" si="241"/>
        <v>-15</v>
      </c>
      <c r="BM109" s="41">
        <f t="shared" si="242"/>
        <v>-15</v>
      </c>
      <c r="BN109" s="16">
        <f t="shared" si="211"/>
        <v>-91.199999999999989</v>
      </c>
      <c r="BO109" s="102"/>
      <c r="BP109" s="31">
        <f t="shared" si="243"/>
        <v>408.8</v>
      </c>
      <c r="BQ109" s="4" t="s">
        <v>172</v>
      </c>
      <c r="BR109" s="49">
        <f t="shared" si="261"/>
        <v>1.24</v>
      </c>
      <c r="BS109" s="49">
        <f t="shared" si="262"/>
        <v>4.03</v>
      </c>
      <c r="BT109" s="42">
        <f t="shared" si="212"/>
        <v>1.66</v>
      </c>
      <c r="BU109" s="56">
        <f t="shared" si="213"/>
        <v>1.24</v>
      </c>
      <c r="BV109" s="58">
        <f t="shared" si="244"/>
        <v>1.45</v>
      </c>
      <c r="BW109" s="59" t="str">
        <f t="shared" si="245"/>
        <v>d</v>
      </c>
      <c r="BX109" s="32">
        <f t="shared" si="246"/>
        <v>15</v>
      </c>
      <c r="BY109" s="34">
        <f t="shared" si="247"/>
        <v>7.5</v>
      </c>
      <c r="BZ109" s="34">
        <f t="shared" si="248"/>
        <v>7.5</v>
      </c>
      <c r="CA109" s="40">
        <f t="shared" si="249"/>
        <v>-15</v>
      </c>
      <c r="CB109" s="41">
        <f t="shared" si="250"/>
        <v>-15</v>
      </c>
      <c r="CC109" s="16">
        <f t="shared" si="214"/>
        <v>-76.8</v>
      </c>
      <c r="CD109" s="102"/>
      <c r="CE109" s="31">
        <f t="shared" si="251"/>
        <v>423.2</v>
      </c>
      <c r="CF109" s="4" t="s">
        <v>172</v>
      </c>
      <c r="CG109" s="42">
        <f t="shared" si="215"/>
        <v>3.95</v>
      </c>
      <c r="CH109" s="56">
        <f t="shared" si="216"/>
        <v>1.24</v>
      </c>
      <c r="CI109" s="67" t="str">
        <f t="shared" si="252"/>
        <v/>
      </c>
      <c r="CJ109" s="58">
        <f t="shared" si="253"/>
        <v>1.59</v>
      </c>
      <c r="CK109" s="59" t="str">
        <f t="shared" si="254"/>
        <v>d</v>
      </c>
      <c r="CL109" s="32">
        <f t="shared" si="255"/>
        <v>15</v>
      </c>
      <c r="CM109" s="34">
        <f t="shared" si="256"/>
        <v>3</v>
      </c>
      <c r="CN109" s="34">
        <f t="shared" si="257"/>
        <v>12</v>
      </c>
      <c r="CO109" s="40">
        <f t="shared" si="258"/>
        <v>-15</v>
      </c>
      <c r="CP109" s="41">
        <f t="shared" si="259"/>
        <v>-15</v>
      </c>
      <c r="CQ109" s="16">
        <f t="shared" si="217"/>
        <v>-113.96999999999997</v>
      </c>
      <c r="CR109" s="102"/>
      <c r="CS109" s="31">
        <f t="shared" si="260"/>
        <v>386.03000000000003</v>
      </c>
    </row>
    <row r="110" spans="1:97" x14ac:dyDescent="0.25">
      <c r="A110" s="30">
        <v>9</v>
      </c>
      <c r="B110" s="13" t="s">
        <v>31</v>
      </c>
      <c r="C110" s="13" t="s">
        <v>201</v>
      </c>
      <c r="D110" s="24">
        <v>0.65</v>
      </c>
      <c r="E110" s="7">
        <v>0.1</v>
      </c>
      <c r="F110" s="25">
        <v>0.25</v>
      </c>
      <c r="G110" s="26">
        <v>4.5</v>
      </c>
      <c r="H110" s="12">
        <v>3.55</v>
      </c>
      <c r="I110" s="27">
        <v>1.95</v>
      </c>
      <c r="J110" s="20">
        <v>0.21856500118399241</v>
      </c>
      <c r="K110" s="14">
        <v>0.27705422685294812</v>
      </c>
      <c r="L110" s="21">
        <v>0.50438077196305942</v>
      </c>
      <c r="M110" s="17">
        <v>3</v>
      </c>
      <c r="N110" s="28">
        <v>0.98354250532796583</v>
      </c>
      <c r="O110" s="22">
        <v>2</v>
      </c>
      <c r="P110" s="9">
        <v>1.5384615384615383</v>
      </c>
      <c r="Q110" s="10">
        <v>10</v>
      </c>
      <c r="R110" s="11">
        <v>4</v>
      </c>
      <c r="S110" s="4" t="s">
        <v>172</v>
      </c>
      <c r="T110" s="49">
        <f t="shared" si="200"/>
        <v>4.5</v>
      </c>
      <c r="U110" s="49">
        <f t="shared" si="201"/>
        <v>1.95</v>
      </c>
      <c r="V110" s="84">
        <f t="shared" si="202"/>
        <v>1.95</v>
      </c>
      <c r="W110" s="58">
        <f t="shared" si="218"/>
        <v>1.95</v>
      </c>
      <c r="X110" s="59" t="str">
        <f t="shared" si="219"/>
        <v>n</v>
      </c>
      <c r="Y110" s="32">
        <f t="shared" si="220"/>
        <v>15</v>
      </c>
      <c r="Z110" s="40">
        <f t="shared" si="221"/>
        <v>-15</v>
      </c>
      <c r="AA110" s="15">
        <f t="shared" si="222"/>
        <v>-15</v>
      </c>
      <c r="AB110" s="16">
        <f t="shared" si="203"/>
        <v>-77.399999999999963</v>
      </c>
      <c r="AC110" s="103"/>
      <c r="AD110" s="31">
        <f t="shared" si="223"/>
        <v>422.6</v>
      </c>
      <c r="AE110" s="4" t="s">
        <v>172</v>
      </c>
      <c r="AF110" s="49">
        <f t="shared" si="204"/>
        <v>4.5</v>
      </c>
      <c r="AG110" s="49">
        <f t="shared" si="205"/>
        <v>1.95</v>
      </c>
      <c r="AH110" s="84">
        <f t="shared" si="206"/>
        <v>4.5</v>
      </c>
      <c r="AI110" s="58">
        <f t="shared" si="224"/>
        <v>4.5</v>
      </c>
      <c r="AJ110" s="59" t="str">
        <f t="shared" si="225"/>
        <v>n</v>
      </c>
      <c r="AK110" s="32">
        <f t="shared" si="226"/>
        <v>15</v>
      </c>
      <c r="AL110" s="40">
        <f t="shared" si="227"/>
        <v>-15</v>
      </c>
      <c r="AM110" s="15">
        <f t="shared" si="228"/>
        <v>-15</v>
      </c>
      <c r="AN110" s="16">
        <f t="shared" si="207"/>
        <v>40.5</v>
      </c>
      <c r="AO110" s="103"/>
      <c r="AP110" s="31">
        <f t="shared" si="229"/>
        <v>540.5</v>
      </c>
      <c r="AQ110" s="4" t="s">
        <v>172</v>
      </c>
      <c r="AR110" s="49">
        <f t="shared" si="191"/>
        <v>1.98</v>
      </c>
      <c r="AS110" s="49">
        <f t="shared" si="192"/>
        <v>1.26</v>
      </c>
      <c r="AT110" s="84">
        <f t="shared" si="208"/>
        <v>1.26</v>
      </c>
      <c r="AU110" s="58">
        <f t="shared" si="230"/>
        <v>1.26</v>
      </c>
      <c r="AV110" s="59" t="str">
        <f t="shared" si="231"/>
        <v>n</v>
      </c>
      <c r="AW110" s="32">
        <f t="shared" si="232"/>
        <v>15</v>
      </c>
      <c r="AX110" s="40">
        <f t="shared" si="233"/>
        <v>3.9000000000000004</v>
      </c>
      <c r="AY110" s="15">
        <f t="shared" si="234"/>
        <v>3.9000000000000004</v>
      </c>
      <c r="AZ110" s="16">
        <f t="shared" si="209"/>
        <v>-88.800000000000011</v>
      </c>
      <c r="BA110" s="103"/>
      <c r="BB110" s="31">
        <f t="shared" si="235"/>
        <v>411.2</v>
      </c>
      <c r="BC110" s="4" t="s">
        <v>172</v>
      </c>
      <c r="BD110" s="49">
        <f t="shared" si="197"/>
        <v>3.23</v>
      </c>
      <c r="BE110" s="49">
        <f t="shared" si="198"/>
        <v>1.4</v>
      </c>
      <c r="BF110" s="84">
        <f t="shared" si="210"/>
        <v>1.4</v>
      </c>
      <c r="BG110" s="58">
        <f t="shared" si="236"/>
        <v>1.4</v>
      </c>
      <c r="BH110" s="59" t="str">
        <f t="shared" si="237"/>
        <v>n</v>
      </c>
      <c r="BI110" s="32">
        <f t="shared" si="238"/>
        <v>15</v>
      </c>
      <c r="BJ110" s="34">
        <f t="shared" si="239"/>
        <v>4.2253521126760569</v>
      </c>
      <c r="BK110" s="34">
        <f t="shared" si="240"/>
        <v>10.774647887323944</v>
      </c>
      <c r="BL110" s="40">
        <f t="shared" si="241"/>
        <v>0</v>
      </c>
      <c r="BM110" s="41">
        <f t="shared" si="242"/>
        <v>0</v>
      </c>
      <c r="BN110" s="16">
        <f t="shared" si="211"/>
        <v>-91.199999999999989</v>
      </c>
      <c r="BO110" s="103"/>
      <c r="BP110" s="31">
        <f t="shared" si="243"/>
        <v>408.8</v>
      </c>
      <c r="BQ110" s="4" t="s">
        <v>172</v>
      </c>
      <c r="BR110" s="49">
        <f t="shared" si="261"/>
        <v>3.23</v>
      </c>
      <c r="BS110" s="49">
        <f t="shared" si="262"/>
        <v>1.4</v>
      </c>
      <c r="BT110" s="42">
        <f t="shared" si="212"/>
        <v>1.95</v>
      </c>
      <c r="BU110" s="56">
        <f t="shared" si="213"/>
        <v>1.4</v>
      </c>
      <c r="BV110" s="58">
        <f t="shared" si="244"/>
        <v>1.6749999999999998</v>
      </c>
      <c r="BW110" s="59" t="str">
        <f t="shared" si="245"/>
        <v>n</v>
      </c>
      <c r="BX110" s="32">
        <f t="shared" si="246"/>
        <v>15</v>
      </c>
      <c r="BY110" s="34">
        <f t="shared" si="247"/>
        <v>7.5</v>
      </c>
      <c r="BZ110" s="34">
        <f t="shared" si="248"/>
        <v>7.5</v>
      </c>
      <c r="CA110" s="40">
        <f t="shared" si="249"/>
        <v>-7.5</v>
      </c>
      <c r="CB110" s="41">
        <f t="shared" si="250"/>
        <v>-7.5</v>
      </c>
      <c r="CC110" s="16">
        <f t="shared" si="214"/>
        <v>-84.3</v>
      </c>
      <c r="CD110" s="103"/>
      <c r="CE110" s="31">
        <f t="shared" si="251"/>
        <v>415.7</v>
      </c>
      <c r="CF110" s="4" t="s">
        <v>172</v>
      </c>
      <c r="CG110" s="42">
        <f t="shared" si="215"/>
        <v>3.55</v>
      </c>
      <c r="CH110" s="56">
        <f t="shared" si="216"/>
        <v>1.4</v>
      </c>
      <c r="CI110" s="67">
        <f t="shared" si="252"/>
        <v>1.1199999999999999</v>
      </c>
      <c r="CJ110" s="58">
        <f t="shared" si="253"/>
        <v>1.51</v>
      </c>
      <c r="CK110" s="59" t="str">
        <f t="shared" si="254"/>
        <v>n</v>
      </c>
      <c r="CL110" s="32">
        <f t="shared" si="255"/>
        <v>15</v>
      </c>
      <c r="CM110" s="34">
        <f t="shared" si="256"/>
        <v>3</v>
      </c>
      <c r="CN110" s="34">
        <f t="shared" si="257"/>
        <v>12</v>
      </c>
      <c r="CO110" s="40">
        <f t="shared" si="258"/>
        <v>7.6499999999999986</v>
      </c>
      <c r="CP110" s="41">
        <f t="shared" si="259"/>
        <v>7.6499999999999986</v>
      </c>
      <c r="CQ110" s="16">
        <f t="shared" si="217"/>
        <v>-106.31999999999996</v>
      </c>
      <c r="CR110" s="103"/>
      <c r="CS110" s="31">
        <f t="shared" si="260"/>
        <v>393.68000000000006</v>
      </c>
    </row>
    <row r="111" spans="1:97" x14ac:dyDescent="0.25">
      <c r="A111" s="90" t="s">
        <v>1</v>
      </c>
      <c r="B111" s="90" t="s">
        <v>21</v>
      </c>
      <c r="C111" s="50" t="s">
        <v>202</v>
      </c>
      <c r="D111" s="91" t="s">
        <v>12</v>
      </c>
      <c r="E111" s="91" t="s">
        <v>13</v>
      </c>
      <c r="F111" s="91" t="s">
        <v>14</v>
      </c>
      <c r="G111" s="92" t="s">
        <v>8</v>
      </c>
      <c r="H111" s="92" t="s">
        <v>11</v>
      </c>
      <c r="I111" s="92" t="s">
        <v>9</v>
      </c>
      <c r="J111" s="91" t="s">
        <v>12</v>
      </c>
      <c r="K111" s="91" t="s">
        <v>13</v>
      </c>
      <c r="L111" s="91" t="s">
        <v>14</v>
      </c>
      <c r="M111" s="93" t="s">
        <v>0</v>
      </c>
      <c r="N111" s="94" t="s">
        <v>3</v>
      </c>
      <c r="O111" s="95" t="s">
        <v>10</v>
      </c>
      <c r="S111" s="4" t="s">
        <v>172</v>
      </c>
      <c r="T111" s="49" t="str">
        <f t="shared" si="200"/>
        <v>pari 1</v>
      </c>
      <c r="U111" s="49" t="str">
        <f t="shared" si="201"/>
        <v>pari 2</v>
      </c>
      <c r="V111" s="84">
        <f t="shared" si="202"/>
        <v>0</v>
      </c>
      <c r="W111" s="71"/>
      <c r="X111" s="65"/>
      <c r="Y111" s="66"/>
      <c r="Z111" s="33"/>
      <c r="AA111" s="33"/>
      <c r="AB111" s="33">
        <f t="shared" si="203"/>
        <v>-77.399999999999963</v>
      </c>
      <c r="AC111" s="63"/>
      <c r="AD111" s="33"/>
      <c r="AE111" s="4" t="s">
        <v>172</v>
      </c>
      <c r="AF111" s="49" t="str">
        <f t="shared" si="204"/>
        <v>pari 1</v>
      </c>
      <c r="AG111" s="49" t="str">
        <f t="shared" si="205"/>
        <v>pari 2</v>
      </c>
      <c r="AH111" s="84">
        <f t="shared" si="206"/>
        <v>0</v>
      </c>
      <c r="AI111" s="71"/>
      <c r="AJ111" s="65"/>
      <c r="AK111" s="66"/>
      <c r="AL111" s="33"/>
      <c r="AM111" s="33"/>
      <c r="AN111" s="33">
        <f t="shared" si="207"/>
        <v>40.5</v>
      </c>
      <c r="AO111" s="63"/>
      <c r="AP111" s="33"/>
      <c r="AQ111" s="4" t="s">
        <v>172</v>
      </c>
      <c r="AR111" s="49" t="e">
        <f t="shared" si="191"/>
        <v>#VALUE!</v>
      </c>
      <c r="AS111" s="49" t="e">
        <f t="shared" si="192"/>
        <v>#VALUE!</v>
      </c>
      <c r="AT111" s="84" t="e">
        <f t="shared" si="208"/>
        <v>#VALUE!</v>
      </c>
      <c r="AU111" s="71"/>
      <c r="AV111" s="65"/>
      <c r="AW111" s="66"/>
      <c r="AX111" s="33"/>
      <c r="AY111" s="33"/>
      <c r="AZ111" s="33">
        <f t="shared" si="209"/>
        <v>-88.800000000000011</v>
      </c>
      <c r="BA111" s="63"/>
      <c r="BB111" s="33"/>
      <c r="BC111" s="4" t="s">
        <v>172</v>
      </c>
      <c r="BD111" s="49" t="e">
        <f t="shared" si="197"/>
        <v>#VALUE!</v>
      </c>
      <c r="BE111" s="49" t="e">
        <f t="shared" si="198"/>
        <v>#VALUE!</v>
      </c>
      <c r="BF111" s="84" t="e">
        <f t="shared" si="210"/>
        <v>#VALUE!</v>
      </c>
      <c r="BG111" s="71"/>
      <c r="BH111" s="65"/>
      <c r="BI111" s="66"/>
      <c r="BJ111" s="48"/>
      <c r="BK111" s="48"/>
      <c r="BL111" s="33"/>
      <c r="BM111" s="33"/>
      <c r="BN111" s="33">
        <f t="shared" si="211"/>
        <v>-91.199999999999989</v>
      </c>
      <c r="BO111" s="63"/>
      <c r="BP111" s="33"/>
      <c r="BQ111" s="4" t="s">
        <v>172</v>
      </c>
      <c r="BR111" s="49" t="e">
        <f t="shared" si="261"/>
        <v>#VALUE!</v>
      </c>
      <c r="BS111" s="49" t="e">
        <f t="shared" si="262"/>
        <v>#VALUE!</v>
      </c>
      <c r="BT111" s="42">
        <f t="shared" si="212"/>
        <v>0</v>
      </c>
      <c r="BU111" s="56" t="e">
        <f t="shared" si="213"/>
        <v>#VALUE!</v>
      </c>
      <c r="BV111" s="71"/>
      <c r="BW111" s="65"/>
      <c r="BX111" s="66"/>
      <c r="BY111" s="48"/>
      <c r="BZ111" s="48"/>
      <c r="CA111" s="33"/>
      <c r="CB111" s="33"/>
      <c r="CC111" s="33">
        <f t="shared" si="214"/>
        <v>-84.3</v>
      </c>
      <c r="CD111" s="63"/>
      <c r="CE111" s="33"/>
      <c r="CF111" s="4" t="s">
        <v>172</v>
      </c>
      <c r="CG111" s="42" t="str">
        <f t="shared" si="215"/>
        <v>pari N</v>
      </c>
      <c r="CH111" s="56" t="e">
        <f t="shared" si="216"/>
        <v>#VALUE!</v>
      </c>
      <c r="CI111" s="99"/>
      <c r="CJ111" s="71"/>
      <c r="CK111" s="65"/>
      <c r="CL111" s="66"/>
      <c r="CM111" s="48"/>
      <c r="CN111" s="48"/>
      <c r="CO111" s="33"/>
      <c r="CP111" s="33"/>
      <c r="CQ111" s="33">
        <f t="shared" si="217"/>
        <v>-106.31999999999996</v>
      </c>
      <c r="CR111" s="63"/>
      <c r="CS111" s="33"/>
    </row>
    <row r="112" spans="1:97" x14ac:dyDescent="0.25">
      <c r="A112" s="30">
        <v>1</v>
      </c>
      <c r="B112" s="13" t="s">
        <v>27</v>
      </c>
      <c r="C112" s="13" t="s">
        <v>204</v>
      </c>
      <c r="D112" s="24">
        <v>0.08</v>
      </c>
      <c r="E112" s="7">
        <v>0.21</v>
      </c>
      <c r="F112" s="25">
        <v>0.71</v>
      </c>
      <c r="G112" s="26">
        <v>11</v>
      </c>
      <c r="H112" s="12">
        <v>4.8</v>
      </c>
      <c r="I112" s="27">
        <v>1.24</v>
      </c>
      <c r="J112" s="20">
        <v>8.2219029727041662E-2</v>
      </c>
      <c r="K112" s="14">
        <v>0.18841860979113714</v>
      </c>
      <c r="L112" s="21">
        <v>0.72936236048182113</v>
      </c>
      <c r="M112" s="17">
        <v>3</v>
      </c>
      <c r="N112" s="28">
        <v>0.90440932699745824</v>
      </c>
      <c r="O112" s="22">
        <v>2</v>
      </c>
      <c r="P112" s="9">
        <v>12.5</v>
      </c>
      <c r="Q112" s="10">
        <v>4.7619047619047619</v>
      </c>
      <c r="R112" s="11">
        <v>1.4084507042253522</v>
      </c>
      <c r="S112" s="4" t="s">
        <v>172</v>
      </c>
      <c r="T112" s="49">
        <f t="shared" si="200"/>
        <v>11</v>
      </c>
      <c r="U112" s="49">
        <f t="shared" si="201"/>
        <v>1.24</v>
      </c>
      <c r="V112" s="84">
        <f t="shared" si="202"/>
        <v>1.24</v>
      </c>
      <c r="W112" s="58">
        <f t="shared" si="218"/>
        <v>1.24</v>
      </c>
      <c r="X112" s="59" t="str">
        <f t="shared" si="219"/>
        <v>d</v>
      </c>
      <c r="Y112" s="32">
        <f t="shared" si="220"/>
        <v>15</v>
      </c>
      <c r="Z112" s="40">
        <f t="shared" si="221"/>
        <v>-15</v>
      </c>
      <c r="AA112" s="15">
        <f t="shared" si="222"/>
        <v>-15</v>
      </c>
      <c r="AB112" s="16">
        <f t="shared" si="203"/>
        <v>-92.399999999999963</v>
      </c>
      <c r="AC112" s="101">
        <f>SUM(AA112:AA118)</f>
        <v>-29.699999999999996</v>
      </c>
      <c r="AD112" s="31">
        <f t="shared" si="223"/>
        <v>407.6</v>
      </c>
      <c r="AE112" s="4" t="s">
        <v>172</v>
      </c>
      <c r="AF112" s="49">
        <f t="shared" si="204"/>
        <v>11</v>
      </c>
      <c r="AG112" s="49">
        <f t="shared" si="205"/>
        <v>1.24</v>
      </c>
      <c r="AH112" s="84">
        <f t="shared" si="206"/>
        <v>11</v>
      </c>
      <c r="AI112" s="58">
        <f t="shared" si="224"/>
        <v>11</v>
      </c>
      <c r="AJ112" s="59" t="str">
        <f t="shared" si="225"/>
        <v>d</v>
      </c>
      <c r="AK112" s="32">
        <f t="shared" si="226"/>
        <v>15</v>
      </c>
      <c r="AL112" s="40">
        <f t="shared" si="227"/>
        <v>150</v>
      </c>
      <c r="AM112" s="15">
        <f t="shared" si="228"/>
        <v>150</v>
      </c>
      <c r="AN112" s="16">
        <f t="shared" si="207"/>
        <v>190.5</v>
      </c>
      <c r="AO112" s="101">
        <f>SUM(AM112:AM118)</f>
        <v>102.75</v>
      </c>
      <c r="AP112" s="31">
        <f t="shared" si="229"/>
        <v>690.5</v>
      </c>
      <c r="AQ112" s="4" t="s">
        <v>172</v>
      </c>
      <c r="AR112" s="49">
        <f t="shared" si="191"/>
        <v>3.34</v>
      </c>
      <c r="AS112" s="49">
        <f t="shared" si="192"/>
        <v>1</v>
      </c>
      <c r="AT112" s="84">
        <f t="shared" si="208"/>
        <v>1</v>
      </c>
      <c r="AU112" s="58">
        <f t="shared" si="230"/>
        <v>1</v>
      </c>
      <c r="AV112" s="59" t="str">
        <f t="shared" si="231"/>
        <v>d</v>
      </c>
      <c r="AW112" s="32">
        <f t="shared" si="232"/>
        <v>15</v>
      </c>
      <c r="AX112" s="40">
        <f t="shared" si="233"/>
        <v>-15</v>
      </c>
      <c r="AY112" s="15">
        <f t="shared" si="234"/>
        <v>-15</v>
      </c>
      <c r="AZ112" s="16">
        <f t="shared" si="209"/>
        <v>-103.80000000000001</v>
      </c>
      <c r="BA112" s="101">
        <f>SUM(AY112:AY118)</f>
        <v>-19.799999999999997</v>
      </c>
      <c r="BB112" s="31">
        <f t="shared" si="235"/>
        <v>396.2</v>
      </c>
      <c r="BC112" s="4" t="s">
        <v>172</v>
      </c>
      <c r="BD112" s="49">
        <f t="shared" si="197"/>
        <v>8.7100000000000009</v>
      </c>
      <c r="BE112" s="49">
        <f t="shared" si="198"/>
        <v>1</v>
      </c>
      <c r="BF112" s="84">
        <f t="shared" si="210"/>
        <v>1</v>
      </c>
      <c r="BG112" s="58">
        <f t="shared" si="236"/>
        <v>1</v>
      </c>
      <c r="BH112" s="59" t="str">
        <f t="shared" si="237"/>
        <v>d</v>
      </c>
      <c r="BI112" s="32">
        <f t="shared" si="238"/>
        <v>15</v>
      </c>
      <c r="BJ112" s="34">
        <f t="shared" si="239"/>
        <v>3.125</v>
      </c>
      <c r="BK112" s="34">
        <f t="shared" si="240"/>
        <v>11.875</v>
      </c>
      <c r="BL112" s="40">
        <f t="shared" si="241"/>
        <v>-15</v>
      </c>
      <c r="BM112" s="41">
        <f t="shared" si="242"/>
        <v>-15</v>
      </c>
      <c r="BN112" s="16">
        <f t="shared" si="211"/>
        <v>-106.19999999999999</v>
      </c>
      <c r="BO112" s="101">
        <f>SUM(BM112:BM118)</f>
        <v>-19.5</v>
      </c>
      <c r="BP112" s="31">
        <f t="shared" si="243"/>
        <v>393.8</v>
      </c>
      <c r="BQ112" s="4" t="s">
        <v>172</v>
      </c>
      <c r="BR112" s="49">
        <f t="shared" si="261"/>
        <v>8.7100000000000009</v>
      </c>
      <c r="BS112" s="49">
        <f t="shared" si="262"/>
        <v>1</v>
      </c>
      <c r="BT112" s="42">
        <f t="shared" si="212"/>
        <v>1.24</v>
      </c>
      <c r="BU112" s="56">
        <f t="shared" si="213"/>
        <v>1</v>
      </c>
      <c r="BV112" s="58">
        <f t="shared" si="244"/>
        <v>1.1200000000000001</v>
      </c>
      <c r="BW112" s="59" t="str">
        <f t="shared" si="245"/>
        <v>d</v>
      </c>
      <c r="BX112" s="32">
        <f t="shared" si="246"/>
        <v>15</v>
      </c>
      <c r="BY112" s="34">
        <f t="shared" si="247"/>
        <v>7.5</v>
      </c>
      <c r="BZ112" s="34">
        <f t="shared" si="248"/>
        <v>7.5</v>
      </c>
      <c r="CA112" s="40">
        <f t="shared" si="249"/>
        <v>-15</v>
      </c>
      <c r="CB112" s="41">
        <f t="shared" si="250"/>
        <v>-15</v>
      </c>
      <c r="CC112" s="16">
        <f t="shared" si="214"/>
        <v>-99.3</v>
      </c>
      <c r="CD112" s="101">
        <f>SUM(CB112:CB118)</f>
        <v>-24.6</v>
      </c>
      <c r="CE112" s="31">
        <f t="shared" si="251"/>
        <v>400.7</v>
      </c>
      <c r="CF112" s="4" t="s">
        <v>172</v>
      </c>
      <c r="CG112" s="42">
        <f t="shared" si="215"/>
        <v>4.8</v>
      </c>
      <c r="CH112" s="56">
        <f t="shared" si="216"/>
        <v>1</v>
      </c>
      <c r="CI112" s="67" t="str">
        <f t="shared" si="252"/>
        <v/>
      </c>
      <c r="CJ112" s="58">
        <f t="shared" si="253"/>
        <v>1.76</v>
      </c>
      <c r="CK112" s="59" t="str">
        <f t="shared" si="254"/>
        <v>d</v>
      </c>
      <c r="CL112" s="32">
        <f t="shared" si="255"/>
        <v>15</v>
      </c>
      <c r="CM112" s="34">
        <f t="shared" si="256"/>
        <v>3</v>
      </c>
      <c r="CN112" s="34">
        <f t="shared" si="257"/>
        <v>12</v>
      </c>
      <c r="CO112" s="40">
        <f t="shared" si="258"/>
        <v>-15</v>
      </c>
      <c r="CP112" s="41">
        <f t="shared" si="259"/>
        <v>-15</v>
      </c>
      <c r="CQ112" s="16">
        <f t="shared" si="217"/>
        <v>-121.31999999999996</v>
      </c>
      <c r="CR112" s="101">
        <f>SUM(CP112:CP118)</f>
        <v>2.4000000000000021</v>
      </c>
      <c r="CS112" s="31">
        <f t="shared" si="260"/>
        <v>378.68000000000006</v>
      </c>
    </row>
    <row r="113" spans="1:97" x14ac:dyDescent="0.25">
      <c r="A113" s="30">
        <v>2</v>
      </c>
      <c r="B113" s="13" t="s">
        <v>36</v>
      </c>
      <c r="C113" s="13" t="s">
        <v>205</v>
      </c>
      <c r="D113" s="24">
        <v>0.28999999999999998</v>
      </c>
      <c r="E113" s="7">
        <v>0.38</v>
      </c>
      <c r="F113" s="25">
        <v>0.33</v>
      </c>
      <c r="G113" s="26">
        <v>4.7</v>
      </c>
      <c r="H113" s="12">
        <v>3.3</v>
      </c>
      <c r="I113" s="27">
        <v>1.7</v>
      </c>
      <c r="J113" s="20">
        <v>0.19271727928546892</v>
      </c>
      <c r="K113" s="14">
        <v>0.27447612504294061</v>
      </c>
      <c r="L113" s="21">
        <v>0.5328065956715905</v>
      </c>
      <c r="M113" s="17">
        <v>3</v>
      </c>
      <c r="N113" s="28">
        <v>0.9057712126417039</v>
      </c>
      <c r="O113" s="22">
        <v>2</v>
      </c>
      <c r="P113" s="9">
        <v>3.4482758620689657</v>
      </c>
      <c r="Q113" s="10">
        <v>2.6315789473684212</v>
      </c>
      <c r="R113" s="11">
        <v>3.0303030303030303</v>
      </c>
      <c r="S113" s="4" t="s">
        <v>172</v>
      </c>
      <c r="T113" s="49">
        <f t="shared" si="200"/>
        <v>4.7</v>
      </c>
      <c r="U113" s="49">
        <f t="shared" si="201"/>
        <v>1.7</v>
      </c>
      <c r="V113" s="84">
        <f t="shared" si="202"/>
        <v>1.7</v>
      </c>
      <c r="W113" s="58">
        <f t="shared" si="218"/>
        <v>1.7</v>
      </c>
      <c r="X113" s="59" t="str">
        <f t="shared" si="219"/>
        <v>v</v>
      </c>
      <c r="Y113" s="32">
        <f t="shared" si="220"/>
        <v>15</v>
      </c>
      <c r="Z113" s="40">
        <f t="shared" si="221"/>
        <v>10.5</v>
      </c>
      <c r="AA113" s="15">
        <f t="shared" si="222"/>
        <v>10.5</v>
      </c>
      <c r="AB113" s="16">
        <f t="shared" si="203"/>
        <v>-81.899999999999963</v>
      </c>
      <c r="AC113" s="102"/>
      <c r="AD113" s="31">
        <f t="shared" si="223"/>
        <v>418.1</v>
      </c>
      <c r="AE113" s="4" t="s">
        <v>172</v>
      </c>
      <c r="AF113" s="49">
        <f t="shared" si="204"/>
        <v>4.7</v>
      </c>
      <c r="AG113" s="49">
        <f t="shared" si="205"/>
        <v>1.7</v>
      </c>
      <c r="AH113" s="84">
        <f t="shared" si="206"/>
        <v>4.7</v>
      </c>
      <c r="AI113" s="58">
        <f t="shared" si="224"/>
        <v>4.7</v>
      </c>
      <c r="AJ113" s="59" t="str">
        <f t="shared" si="225"/>
        <v>v</v>
      </c>
      <c r="AK113" s="32">
        <f t="shared" si="226"/>
        <v>15</v>
      </c>
      <c r="AL113" s="40">
        <f t="shared" si="227"/>
        <v>-15</v>
      </c>
      <c r="AM113" s="15">
        <f t="shared" si="228"/>
        <v>-15</v>
      </c>
      <c r="AN113" s="16">
        <f t="shared" si="207"/>
        <v>175.5</v>
      </c>
      <c r="AO113" s="102"/>
      <c r="AP113" s="31">
        <f t="shared" si="229"/>
        <v>675.5</v>
      </c>
      <c r="AQ113" s="4" t="s">
        <v>172</v>
      </c>
      <c r="AR113" s="49">
        <f t="shared" si="191"/>
        <v>1.94</v>
      </c>
      <c r="AS113" s="49">
        <f t="shared" si="192"/>
        <v>1.1200000000000001</v>
      </c>
      <c r="AT113" s="84">
        <f t="shared" si="208"/>
        <v>1.1200000000000001</v>
      </c>
      <c r="AU113" s="58">
        <f t="shared" si="230"/>
        <v>1.1200000000000001</v>
      </c>
      <c r="AV113" s="59" t="str">
        <f t="shared" si="231"/>
        <v>v</v>
      </c>
      <c r="AW113" s="32">
        <f t="shared" si="232"/>
        <v>15</v>
      </c>
      <c r="AX113" s="40">
        <f t="shared" si="233"/>
        <v>1.8000000000000016</v>
      </c>
      <c r="AY113" s="15">
        <f t="shared" si="234"/>
        <v>1.8000000000000016</v>
      </c>
      <c r="AZ113" s="16">
        <f t="shared" si="209"/>
        <v>-102.00000000000001</v>
      </c>
      <c r="BA113" s="102"/>
      <c r="BB113" s="31">
        <f t="shared" si="235"/>
        <v>398</v>
      </c>
      <c r="BC113" s="4" t="s">
        <v>172</v>
      </c>
      <c r="BD113" s="49">
        <f t="shared" si="197"/>
        <v>3.28</v>
      </c>
      <c r="BE113" s="49">
        <f t="shared" si="198"/>
        <v>1.18</v>
      </c>
      <c r="BF113" s="84">
        <f t="shared" si="210"/>
        <v>1.18</v>
      </c>
      <c r="BG113" s="58">
        <f t="shared" si="236"/>
        <v>1.18</v>
      </c>
      <c r="BH113" s="59" t="str">
        <f t="shared" si="237"/>
        <v>v</v>
      </c>
      <c r="BI113" s="32">
        <f t="shared" si="238"/>
        <v>15</v>
      </c>
      <c r="BJ113" s="34">
        <f t="shared" si="239"/>
        <v>4.5454545454545459</v>
      </c>
      <c r="BK113" s="34">
        <f t="shared" si="240"/>
        <v>10.454545454545453</v>
      </c>
      <c r="BL113" s="40">
        <f t="shared" si="241"/>
        <v>2.6999999999999993</v>
      </c>
      <c r="BM113" s="41">
        <f t="shared" si="242"/>
        <v>2.6999999999999993</v>
      </c>
      <c r="BN113" s="16">
        <f t="shared" si="211"/>
        <v>-103.49999999999999</v>
      </c>
      <c r="BO113" s="102"/>
      <c r="BP113" s="31">
        <f t="shared" si="243"/>
        <v>396.5</v>
      </c>
      <c r="BQ113" s="4" t="s">
        <v>172</v>
      </c>
      <c r="BR113" s="49">
        <f t="shared" si="261"/>
        <v>3.28</v>
      </c>
      <c r="BS113" s="49">
        <f t="shared" si="262"/>
        <v>1.18</v>
      </c>
      <c r="BT113" s="42">
        <f t="shared" si="212"/>
        <v>1.7</v>
      </c>
      <c r="BU113" s="56">
        <f t="shared" si="213"/>
        <v>1.18</v>
      </c>
      <c r="BV113" s="58">
        <f t="shared" si="244"/>
        <v>1.44</v>
      </c>
      <c r="BW113" s="59" t="str">
        <f t="shared" si="245"/>
        <v>v</v>
      </c>
      <c r="BX113" s="32">
        <f t="shared" si="246"/>
        <v>15</v>
      </c>
      <c r="BY113" s="34">
        <f t="shared" si="247"/>
        <v>7.5</v>
      </c>
      <c r="BZ113" s="34">
        <f t="shared" si="248"/>
        <v>7.5</v>
      </c>
      <c r="CA113" s="40">
        <f t="shared" si="249"/>
        <v>6.6000000000000014</v>
      </c>
      <c r="CB113" s="41">
        <f t="shared" si="250"/>
        <v>6.6000000000000014</v>
      </c>
      <c r="CC113" s="16">
        <f t="shared" si="214"/>
        <v>-92.699999999999989</v>
      </c>
      <c r="CD113" s="102"/>
      <c r="CE113" s="31">
        <f t="shared" si="251"/>
        <v>407.3</v>
      </c>
      <c r="CF113" s="4" t="s">
        <v>172</v>
      </c>
      <c r="CG113" s="42">
        <f t="shared" si="215"/>
        <v>3.3</v>
      </c>
      <c r="CH113" s="56">
        <f t="shared" si="216"/>
        <v>1.18</v>
      </c>
      <c r="CI113" s="67" t="str">
        <f t="shared" si="252"/>
        <v/>
      </c>
      <c r="CJ113" s="58">
        <f t="shared" si="253"/>
        <v>1.46</v>
      </c>
      <c r="CK113" s="59" t="str">
        <f t="shared" si="254"/>
        <v>v</v>
      </c>
      <c r="CL113" s="32">
        <f t="shared" si="255"/>
        <v>15</v>
      </c>
      <c r="CM113" s="34">
        <f t="shared" si="256"/>
        <v>3</v>
      </c>
      <c r="CN113" s="34">
        <f t="shared" si="257"/>
        <v>12</v>
      </c>
      <c r="CO113" s="40">
        <f t="shared" si="258"/>
        <v>-0.83999999999999986</v>
      </c>
      <c r="CP113" s="41">
        <f t="shared" si="259"/>
        <v>-0.83999999999999986</v>
      </c>
      <c r="CQ113" s="16">
        <f t="shared" si="217"/>
        <v>-122.15999999999997</v>
      </c>
      <c r="CR113" s="102"/>
      <c r="CS113" s="31">
        <f t="shared" si="260"/>
        <v>377.84000000000003</v>
      </c>
    </row>
    <row r="114" spans="1:97" x14ac:dyDescent="0.25">
      <c r="A114" s="30">
        <v>3</v>
      </c>
      <c r="B114" s="13" t="s">
        <v>210</v>
      </c>
      <c r="C114" s="13" t="s">
        <v>206</v>
      </c>
      <c r="D114" s="24">
        <v>0.62</v>
      </c>
      <c r="E114" s="7">
        <v>0.16</v>
      </c>
      <c r="F114" s="25">
        <v>0.22</v>
      </c>
      <c r="G114" s="26">
        <v>1.1200000000000001</v>
      </c>
      <c r="H114" s="12">
        <v>7.25</v>
      </c>
      <c r="I114" s="27">
        <v>14</v>
      </c>
      <c r="J114" s="20">
        <v>0.81005586592178769</v>
      </c>
      <c r="K114" s="14">
        <v>0.12513966480446928</v>
      </c>
      <c r="L114" s="21">
        <v>6.4804469273743018E-2</v>
      </c>
      <c r="M114" s="17">
        <v>3</v>
      </c>
      <c r="N114" s="28">
        <v>0.90726256983240228</v>
      </c>
      <c r="O114" s="22">
        <v>1</v>
      </c>
      <c r="P114" s="9">
        <v>1.6129032258064517</v>
      </c>
      <c r="Q114" s="10">
        <v>6.25</v>
      </c>
      <c r="R114" s="11">
        <v>4.5454545454545459</v>
      </c>
      <c r="S114" s="4" t="s">
        <v>172</v>
      </c>
      <c r="T114" s="49">
        <f t="shared" si="200"/>
        <v>1.1200000000000001</v>
      </c>
      <c r="U114" s="49">
        <f t="shared" si="201"/>
        <v>14</v>
      </c>
      <c r="V114" s="84">
        <f t="shared" si="202"/>
        <v>1.1200000000000001</v>
      </c>
      <c r="W114" s="58">
        <f t="shared" si="218"/>
        <v>1.1200000000000001</v>
      </c>
      <c r="X114" s="59" t="str">
        <f t="shared" si="219"/>
        <v>v</v>
      </c>
      <c r="Y114" s="32">
        <f t="shared" si="220"/>
        <v>15</v>
      </c>
      <c r="Z114" s="40">
        <f t="shared" si="221"/>
        <v>1.8000000000000016</v>
      </c>
      <c r="AA114" s="15">
        <f t="shared" si="222"/>
        <v>1.8000000000000016</v>
      </c>
      <c r="AB114" s="16">
        <f t="shared" si="203"/>
        <v>-80.099999999999966</v>
      </c>
      <c r="AC114" s="102"/>
      <c r="AD114" s="31">
        <f t="shared" si="223"/>
        <v>419.90000000000003</v>
      </c>
      <c r="AE114" s="4" t="s">
        <v>172</v>
      </c>
      <c r="AF114" s="49">
        <f t="shared" si="204"/>
        <v>1.1200000000000001</v>
      </c>
      <c r="AG114" s="49">
        <f t="shared" si="205"/>
        <v>14</v>
      </c>
      <c r="AH114" s="84">
        <f t="shared" si="206"/>
        <v>14</v>
      </c>
      <c r="AI114" s="58">
        <f t="shared" si="224"/>
        <v>14</v>
      </c>
      <c r="AJ114" s="59" t="str">
        <f t="shared" si="225"/>
        <v>v</v>
      </c>
      <c r="AK114" s="32">
        <f t="shared" si="226"/>
        <v>15</v>
      </c>
      <c r="AL114" s="40">
        <f t="shared" si="227"/>
        <v>-15</v>
      </c>
      <c r="AM114" s="15">
        <f t="shared" si="228"/>
        <v>-15</v>
      </c>
      <c r="AN114" s="16">
        <f t="shared" si="207"/>
        <v>160.5</v>
      </c>
      <c r="AO114" s="102"/>
      <c r="AP114" s="31">
        <f t="shared" si="229"/>
        <v>660.5</v>
      </c>
      <c r="AQ114" s="4" t="s">
        <v>172</v>
      </c>
      <c r="AR114" s="49">
        <f t="shared" si="191"/>
        <v>1</v>
      </c>
      <c r="AS114" s="49">
        <f t="shared" si="192"/>
        <v>4.78</v>
      </c>
      <c r="AT114" s="84">
        <f t="shared" si="208"/>
        <v>1</v>
      </c>
      <c r="AU114" s="58">
        <f t="shared" si="230"/>
        <v>1</v>
      </c>
      <c r="AV114" s="59" t="str">
        <f t="shared" si="231"/>
        <v>v</v>
      </c>
      <c r="AW114" s="32">
        <f t="shared" si="232"/>
        <v>15</v>
      </c>
      <c r="AX114" s="40">
        <f t="shared" si="233"/>
        <v>0</v>
      </c>
      <c r="AY114" s="15">
        <f t="shared" si="234"/>
        <v>0</v>
      </c>
      <c r="AZ114" s="16">
        <f t="shared" si="209"/>
        <v>-102.00000000000001</v>
      </c>
      <c r="BA114" s="102"/>
      <c r="BB114" s="31">
        <f t="shared" si="235"/>
        <v>398</v>
      </c>
      <c r="BC114" s="4" t="s">
        <v>172</v>
      </c>
      <c r="BD114" s="49">
        <f t="shared" si="197"/>
        <v>1</v>
      </c>
      <c r="BE114" s="49">
        <f t="shared" si="198"/>
        <v>12.07</v>
      </c>
      <c r="BF114" s="84">
        <f t="shared" si="210"/>
        <v>1</v>
      </c>
      <c r="BG114" s="58">
        <f t="shared" si="236"/>
        <v>1</v>
      </c>
      <c r="BH114" s="59" t="str">
        <f t="shared" si="237"/>
        <v>v</v>
      </c>
      <c r="BI114" s="32">
        <f t="shared" si="238"/>
        <v>15</v>
      </c>
      <c r="BJ114" s="34">
        <f t="shared" si="239"/>
        <v>2.0689655172413794</v>
      </c>
      <c r="BK114" s="34">
        <f t="shared" si="240"/>
        <v>12.931034482758621</v>
      </c>
      <c r="BL114" s="40">
        <f t="shared" si="241"/>
        <v>0</v>
      </c>
      <c r="BM114" s="41">
        <f t="shared" si="242"/>
        <v>0</v>
      </c>
      <c r="BN114" s="16">
        <f t="shared" si="211"/>
        <v>-103.49999999999999</v>
      </c>
      <c r="BO114" s="102"/>
      <c r="BP114" s="31">
        <f t="shared" si="243"/>
        <v>396.5</v>
      </c>
      <c r="BQ114" s="4" t="s">
        <v>172</v>
      </c>
      <c r="BR114" s="49">
        <f t="shared" si="261"/>
        <v>1</v>
      </c>
      <c r="BS114" s="49">
        <f t="shared" si="262"/>
        <v>12.07</v>
      </c>
      <c r="BT114" s="42">
        <f t="shared" si="212"/>
        <v>1.1200000000000001</v>
      </c>
      <c r="BU114" s="56">
        <f t="shared" si="213"/>
        <v>1</v>
      </c>
      <c r="BV114" s="58">
        <f t="shared" si="244"/>
        <v>1.06</v>
      </c>
      <c r="BW114" s="59" t="str">
        <f t="shared" si="245"/>
        <v>v</v>
      </c>
      <c r="BX114" s="32">
        <f t="shared" si="246"/>
        <v>15</v>
      </c>
      <c r="BY114" s="34">
        <f t="shared" si="247"/>
        <v>7.5</v>
      </c>
      <c r="BZ114" s="34">
        <f t="shared" si="248"/>
        <v>7.5</v>
      </c>
      <c r="CA114" s="40">
        <f t="shared" si="249"/>
        <v>0.90000000000000036</v>
      </c>
      <c r="CB114" s="41">
        <f t="shared" si="250"/>
        <v>0.90000000000000036</v>
      </c>
      <c r="CC114" s="16">
        <f t="shared" si="214"/>
        <v>-91.799999999999983</v>
      </c>
      <c r="CD114" s="102"/>
      <c r="CE114" s="31">
        <f t="shared" si="251"/>
        <v>408.20000000000005</v>
      </c>
      <c r="CF114" s="4" t="s">
        <v>172</v>
      </c>
      <c r="CG114" s="42">
        <f t="shared" si="215"/>
        <v>7.25</v>
      </c>
      <c r="CH114" s="56">
        <f t="shared" si="216"/>
        <v>1</v>
      </c>
      <c r="CI114" s="67" t="str">
        <f t="shared" si="252"/>
        <v/>
      </c>
      <c r="CJ114" s="58">
        <f t="shared" si="253"/>
        <v>2.25</v>
      </c>
      <c r="CK114" s="59" t="str">
        <f t="shared" si="254"/>
        <v>v</v>
      </c>
      <c r="CL114" s="32">
        <f t="shared" si="255"/>
        <v>15</v>
      </c>
      <c r="CM114" s="34">
        <f t="shared" si="256"/>
        <v>3</v>
      </c>
      <c r="CN114" s="34">
        <f t="shared" si="257"/>
        <v>12</v>
      </c>
      <c r="CO114" s="40">
        <f t="shared" si="258"/>
        <v>-3</v>
      </c>
      <c r="CP114" s="41">
        <f t="shared" si="259"/>
        <v>-3</v>
      </c>
      <c r="CQ114" s="16">
        <f t="shared" si="217"/>
        <v>-125.15999999999997</v>
      </c>
      <c r="CR114" s="102"/>
      <c r="CS114" s="31">
        <f t="shared" si="260"/>
        <v>374.84000000000003</v>
      </c>
    </row>
    <row r="115" spans="1:97" x14ac:dyDescent="0.25">
      <c r="A115" s="30">
        <v>4</v>
      </c>
      <c r="B115" s="13" t="s">
        <v>31</v>
      </c>
      <c r="C115" s="13" t="s">
        <v>207</v>
      </c>
      <c r="D115" s="24">
        <v>0.37</v>
      </c>
      <c r="E115" s="7">
        <v>0.25</v>
      </c>
      <c r="F115" s="25">
        <v>0.38</v>
      </c>
      <c r="G115" s="26">
        <v>2.15</v>
      </c>
      <c r="H115" s="12">
        <v>3</v>
      </c>
      <c r="I115" s="27">
        <v>3.3</v>
      </c>
      <c r="J115" s="20">
        <v>0.42226487523992323</v>
      </c>
      <c r="K115" s="14">
        <v>0.30262316058861166</v>
      </c>
      <c r="L115" s="21">
        <v>0.27511196417146516</v>
      </c>
      <c r="M115" s="17">
        <v>3</v>
      </c>
      <c r="N115" s="28">
        <v>0.90786948176583493</v>
      </c>
      <c r="O115" s="22">
        <v>1</v>
      </c>
      <c r="P115" s="9">
        <v>2.7027027027027026</v>
      </c>
      <c r="Q115" s="10">
        <v>4</v>
      </c>
      <c r="R115" s="11">
        <v>2.6315789473684212</v>
      </c>
      <c r="S115" s="4" t="s">
        <v>172</v>
      </c>
      <c r="T115" s="49">
        <f t="shared" si="200"/>
        <v>2.15</v>
      </c>
      <c r="U115" s="49">
        <f t="shared" si="201"/>
        <v>3.3</v>
      </c>
      <c r="V115" s="84">
        <f t="shared" si="202"/>
        <v>2.15</v>
      </c>
      <c r="W115" s="58">
        <f t="shared" si="218"/>
        <v>2.15</v>
      </c>
      <c r="X115" s="59" t="str">
        <f t="shared" si="219"/>
        <v>n</v>
      </c>
      <c r="Y115" s="32">
        <f t="shared" si="220"/>
        <v>15</v>
      </c>
      <c r="Z115" s="40">
        <f t="shared" si="221"/>
        <v>-15</v>
      </c>
      <c r="AA115" s="15">
        <f t="shared" si="222"/>
        <v>-15</v>
      </c>
      <c r="AB115" s="16">
        <f t="shared" si="203"/>
        <v>-95.099999999999966</v>
      </c>
      <c r="AC115" s="102"/>
      <c r="AD115" s="31">
        <f t="shared" si="223"/>
        <v>404.90000000000003</v>
      </c>
      <c r="AE115" s="4" t="s">
        <v>172</v>
      </c>
      <c r="AF115" s="49">
        <f t="shared" si="204"/>
        <v>2.15</v>
      </c>
      <c r="AG115" s="49">
        <f t="shared" si="205"/>
        <v>3.3</v>
      </c>
      <c r="AH115" s="84">
        <f t="shared" si="206"/>
        <v>3.3</v>
      </c>
      <c r="AI115" s="58">
        <f t="shared" si="224"/>
        <v>3.3</v>
      </c>
      <c r="AJ115" s="59" t="str">
        <f t="shared" si="225"/>
        <v>n</v>
      </c>
      <c r="AK115" s="32">
        <f t="shared" si="226"/>
        <v>15</v>
      </c>
      <c r="AL115" s="40">
        <f t="shared" si="227"/>
        <v>-15</v>
      </c>
      <c r="AM115" s="15">
        <f t="shared" si="228"/>
        <v>-15</v>
      </c>
      <c r="AN115" s="16">
        <f t="shared" si="207"/>
        <v>145.5</v>
      </c>
      <c r="AO115" s="102"/>
      <c r="AP115" s="31">
        <f t="shared" si="229"/>
        <v>645.5</v>
      </c>
      <c r="AQ115" s="4" t="s">
        <v>172</v>
      </c>
      <c r="AR115" s="49">
        <f t="shared" si="191"/>
        <v>1.25</v>
      </c>
      <c r="AS115" s="49">
        <f t="shared" si="192"/>
        <v>1.57</v>
      </c>
      <c r="AT115" s="84">
        <f t="shared" si="208"/>
        <v>1.25</v>
      </c>
      <c r="AU115" s="58">
        <f t="shared" si="230"/>
        <v>1.25</v>
      </c>
      <c r="AV115" s="59" t="str">
        <f t="shared" si="231"/>
        <v>n</v>
      </c>
      <c r="AW115" s="32">
        <f t="shared" si="232"/>
        <v>15</v>
      </c>
      <c r="AX115" s="40">
        <f t="shared" si="233"/>
        <v>3.75</v>
      </c>
      <c r="AY115" s="15">
        <f t="shared" si="234"/>
        <v>3.75</v>
      </c>
      <c r="AZ115" s="16">
        <f t="shared" si="209"/>
        <v>-98.250000000000014</v>
      </c>
      <c r="BA115" s="102"/>
      <c r="BB115" s="31">
        <f t="shared" si="235"/>
        <v>401.75</v>
      </c>
      <c r="BC115" s="4" t="s">
        <v>172</v>
      </c>
      <c r="BD115" s="49">
        <f t="shared" si="197"/>
        <v>1.43</v>
      </c>
      <c r="BE115" s="49">
        <f t="shared" si="198"/>
        <v>2.2000000000000002</v>
      </c>
      <c r="BF115" s="84">
        <f t="shared" si="210"/>
        <v>1.43</v>
      </c>
      <c r="BG115" s="58">
        <f t="shared" si="236"/>
        <v>1.43</v>
      </c>
      <c r="BH115" s="59" t="str">
        <f t="shared" si="237"/>
        <v>n</v>
      </c>
      <c r="BI115" s="32">
        <f t="shared" si="238"/>
        <v>15</v>
      </c>
      <c r="BJ115" s="34">
        <f t="shared" si="239"/>
        <v>5</v>
      </c>
      <c r="BK115" s="34">
        <f t="shared" si="240"/>
        <v>10</v>
      </c>
      <c r="BL115" s="40">
        <f t="shared" si="241"/>
        <v>0</v>
      </c>
      <c r="BM115" s="41">
        <f t="shared" si="242"/>
        <v>0</v>
      </c>
      <c r="BN115" s="16">
        <f t="shared" si="211"/>
        <v>-103.49999999999999</v>
      </c>
      <c r="BO115" s="102"/>
      <c r="BP115" s="31">
        <f t="shared" si="243"/>
        <v>396.5</v>
      </c>
      <c r="BQ115" s="4" t="s">
        <v>172</v>
      </c>
      <c r="BR115" s="49">
        <f t="shared" si="261"/>
        <v>1.43</v>
      </c>
      <c r="BS115" s="49">
        <f t="shared" si="262"/>
        <v>2.2000000000000002</v>
      </c>
      <c r="BT115" s="42">
        <f t="shared" si="212"/>
        <v>2.15</v>
      </c>
      <c r="BU115" s="56">
        <f t="shared" si="213"/>
        <v>1.43</v>
      </c>
      <c r="BV115" s="58">
        <f t="shared" si="244"/>
        <v>1.79</v>
      </c>
      <c r="BW115" s="59" t="str">
        <f t="shared" si="245"/>
        <v>n</v>
      </c>
      <c r="BX115" s="32">
        <f t="shared" si="246"/>
        <v>15</v>
      </c>
      <c r="BY115" s="34">
        <f t="shared" si="247"/>
        <v>7.5</v>
      </c>
      <c r="BZ115" s="34">
        <f t="shared" si="248"/>
        <v>7.5</v>
      </c>
      <c r="CA115" s="40">
        <f t="shared" si="249"/>
        <v>-7.5</v>
      </c>
      <c r="CB115" s="41">
        <f t="shared" si="250"/>
        <v>-7.5</v>
      </c>
      <c r="CC115" s="16">
        <f t="shared" si="214"/>
        <v>-99.299999999999983</v>
      </c>
      <c r="CD115" s="102"/>
      <c r="CE115" s="31">
        <f t="shared" si="251"/>
        <v>400.70000000000005</v>
      </c>
      <c r="CF115" s="4" t="s">
        <v>172</v>
      </c>
      <c r="CG115" s="42">
        <f t="shared" si="215"/>
        <v>3</v>
      </c>
      <c r="CH115" s="56">
        <f t="shared" si="216"/>
        <v>1.43</v>
      </c>
      <c r="CI115" s="67">
        <f t="shared" si="252"/>
        <v>1.1439999999999999</v>
      </c>
      <c r="CJ115" s="58">
        <f t="shared" si="253"/>
        <v>1.4000000000000001</v>
      </c>
      <c r="CK115" s="59" t="str">
        <f t="shared" si="254"/>
        <v>n</v>
      </c>
      <c r="CL115" s="32">
        <f t="shared" si="255"/>
        <v>15</v>
      </c>
      <c r="CM115" s="34">
        <f t="shared" si="256"/>
        <v>3</v>
      </c>
      <c r="CN115" s="34">
        <f t="shared" si="257"/>
        <v>12</v>
      </c>
      <c r="CO115" s="40">
        <f t="shared" si="258"/>
        <v>6</v>
      </c>
      <c r="CP115" s="41">
        <f t="shared" si="259"/>
        <v>6</v>
      </c>
      <c r="CQ115" s="16">
        <f t="shared" si="217"/>
        <v>-119.15999999999997</v>
      </c>
      <c r="CR115" s="102"/>
      <c r="CS115" s="31">
        <f t="shared" si="260"/>
        <v>380.84000000000003</v>
      </c>
    </row>
    <row r="116" spans="1:97" x14ac:dyDescent="0.25">
      <c r="A116" s="30">
        <v>5</v>
      </c>
      <c r="B116" s="13" t="s">
        <v>36</v>
      </c>
      <c r="C116" s="13" t="s">
        <v>208</v>
      </c>
      <c r="D116" s="24">
        <v>0.13</v>
      </c>
      <c r="E116" s="7">
        <v>0.38</v>
      </c>
      <c r="F116" s="25">
        <v>0.49</v>
      </c>
      <c r="G116" s="26">
        <v>2.95</v>
      </c>
      <c r="H116" s="12">
        <v>3.25</v>
      </c>
      <c r="I116" s="27">
        <v>2.2000000000000002</v>
      </c>
      <c r="J116" s="20">
        <v>0.30782477666559033</v>
      </c>
      <c r="K116" s="14">
        <v>0.27941018189645894</v>
      </c>
      <c r="L116" s="21">
        <v>0.41276504143795067</v>
      </c>
      <c r="M116" s="17">
        <v>3</v>
      </c>
      <c r="N116" s="28">
        <v>0.90808309116349151</v>
      </c>
      <c r="O116" s="22">
        <v>2</v>
      </c>
      <c r="P116" s="9">
        <v>7.6923076923076916</v>
      </c>
      <c r="Q116" s="10">
        <v>2.6315789473684212</v>
      </c>
      <c r="R116" s="11">
        <v>2.0408163265306123</v>
      </c>
      <c r="S116" s="4" t="s">
        <v>172</v>
      </c>
      <c r="T116" s="49">
        <f t="shared" si="200"/>
        <v>2.95</v>
      </c>
      <c r="U116" s="49">
        <f t="shared" si="201"/>
        <v>2.2000000000000002</v>
      </c>
      <c r="V116" s="84">
        <f t="shared" si="202"/>
        <v>2.2000000000000002</v>
      </c>
      <c r="W116" s="58">
        <f t="shared" si="218"/>
        <v>2.2000000000000002</v>
      </c>
      <c r="X116" s="59" t="str">
        <f t="shared" si="219"/>
        <v>v</v>
      </c>
      <c r="Y116" s="32">
        <f t="shared" si="220"/>
        <v>15</v>
      </c>
      <c r="Z116" s="40">
        <f t="shared" si="221"/>
        <v>18.000000000000004</v>
      </c>
      <c r="AA116" s="15">
        <f t="shared" si="222"/>
        <v>18.000000000000004</v>
      </c>
      <c r="AB116" s="16">
        <f t="shared" si="203"/>
        <v>-77.099999999999966</v>
      </c>
      <c r="AC116" s="102"/>
      <c r="AD116" s="31">
        <f t="shared" si="223"/>
        <v>422.90000000000003</v>
      </c>
      <c r="AE116" s="4" t="s">
        <v>172</v>
      </c>
      <c r="AF116" s="49">
        <f t="shared" si="204"/>
        <v>2.95</v>
      </c>
      <c r="AG116" s="49">
        <f t="shared" si="205"/>
        <v>2.2000000000000002</v>
      </c>
      <c r="AH116" s="84">
        <f t="shared" si="206"/>
        <v>2.95</v>
      </c>
      <c r="AI116" s="58">
        <f t="shared" si="224"/>
        <v>2.95</v>
      </c>
      <c r="AJ116" s="59" t="str">
        <f t="shared" si="225"/>
        <v>v</v>
      </c>
      <c r="AK116" s="32">
        <f t="shared" si="226"/>
        <v>15</v>
      </c>
      <c r="AL116" s="40">
        <f t="shared" si="227"/>
        <v>-15</v>
      </c>
      <c r="AM116" s="15">
        <f t="shared" si="228"/>
        <v>-15</v>
      </c>
      <c r="AN116" s="16">
        <f t="shared" si="207"/>
        <v>130.5</v>
      </c>
      <c r="AO116" s="102"/>
      <c r="AP116" s="31">
        <f t="shared" si="229"/>
        <v>630.5</v>
      </c>
      <c r="AQ116" s="4" t="s">
        <v>172</v>
      </c>
      <c r="AR116" s="49">
        <f t="shared" si="191"/>
        <v>1.55</v>
      </c>
      <c r="AS116" s="49">
        <f t="shared" si="192"/>
        <v>1.31</v>
      </c>
      <c r="AT116" s="84">
        <f t="shared" si="208"/>
        <v>1.31</v>
      </c>
      <c r="AU116" s="58">
        <f t="shared" si="230"/>
        <v>1.31</v>
      </c>
      <c r="AV116" s="59" t="str">
        <f t="shared" si="231"/>
        <v>v</v>
      </c>
      <c r="AW116" s="32">
        <f t="shared" si="232"/>
        <v>15</v>
      </c>
      <c r="AX116" s="40">
        <f t="shared" si="233"/>
        <v>4.6500000000000004</v>
      </c>
      <c r="AY116" s="15">
        <f t="shared" si="234"/>
        <v>4.6500000000000004</v>
      </c>
      <c r="AZ116" s="16">
        <f t="shared" si="209"/>
        <v>-93.600000000000009</v>
      </c>
      <c r="BA116" s="102"/>
      <c r="BB116" s="31">
        <f t="shared" si="235"/>
        <v>406.4</v>
      </c>
      <c r="BC116" s="4" t="s">
        <v>172</v>
      </c>
      <c r="BD116" s="49">
        <f>IF(ROUND((((((G116-1)*BK116)-BJ116)/BI116)+1),2)&lt;1,1,ROUND((((((G116-1)*BK116)-BJ116)/BI116)+1),2))</f>
        <v>2.04</v>
      </c>
      <c r="BE116" s="49">
        <f>IF(ROUND((((((I116-1)*BK116)-BJ116)/BI116)+1),2)&lt;1,1,ROUND((((((I116-1)*BK116)-BJ116)/BI116)+1),2))</f>
        <v>1.52</v>
      </c>
      <c r="BF116" s="84">
        <f t="shared" si="210"/>
        <v>1.52</v>
      </c>
      <c r="BG116" s="58">
        <f t="shared" si="236"/>
        <v>1.52</v>
      </c>
      <c r="BH116" s="59" t="str">
        <f t="shared" si="237"/>
        <v>v</v>
      </c>
      <c r="BI116" s="32">
        <f t="shared" si="238"/>
        <v>15</v>
      </c>
      <c r="BJ116" s="34">
        <f t="shared" si="239"/>
        <v>4.615384615384615</v>
      </c>
      <c r="BK116" s="34">
        <f t="shared" si="240"/>
        <v>10.384615384615385</v>
      </c>
      <c r="BL116" s="40">
        <f t="shared" si="241"/>
        <v>7.8000000000000007</v>
      </c>
      <c r="BM116" s="41">
        <f t="shared" si="242"/>
        <v>7.8000000000000007</v>
      </c>
      <c r="BN116" s="16">
        <f t="shared" si="211"/>
        <v>-95.699999999999989</v>
      </c>
      <c r="BO116" s="102"/>
      <c r="BP116" s="31">
        <f t="shared" si="243"/>
        <v>404.3</v>
      </c>
      <c r="BQ116" s="4" t="s">
        <v>172</v>
      </c>
      <c r="BR116" s="49">
        <f t="shared" si="261"/>
        <v>2.04</v>
      </c>
      <c r="BS116" s="49">
        <f t="shared" si="262"/>
        <v>1.52</v>
      </c>
      <c r="BT116" s="42">
        <f t="shared" si="212"/>
        <v>2.2000000000000002</v>
      </c>
      <c r="BU116" s="56">
        <f t="shared" si="213"/>
        <v>1.52</v>
      </c>
      <c r="BV116" s="58">
        <f t="shared" si="244"/>
        <v>1.86</v>
      </c>
      <c r="BW116" s="59" t="str">
        <f t="shared" si="245"/>
        <v>v</v>
      </c>
      <c r="BX116" s="32">
        <f t="shared" si="246"/>
        <v>15</v>
      </c>
      <c r="BY116" s="34">
        <f t="shared" si="247"/>
        <v>7.5</v>
      </c>
      <c r="BZ116" s="34">
        <f t="shared" si="248"/>
        <v>7.5</v>
      </c>
      <c r="CA116" s="40">
        <f t="shared" si="249"/>
        <v>12.899999999999999</v>
      </c>
      <c r="CB116" s="41">
        <f t="shared" si="250"/>
        <v>12.899999999999999</v>
      </c>
      <c r="CC116" s="16">
        <f t="shared" si="214"/>
        <v>-86.399999999999977</v>
      </c>
      <c r="CD116" s="102"/>
      <c r="CE116" s="31">
        <f t="shared" si="251"/>
        <v>413.6</v>
      </c>
      <c r="CF116" s="4" t="s">
        <v>172</v>
      </c>
      <c r="CG116" s="42">
        <f t="shared" si="215"/>
        <v>3.25</v>
      </c>
      <c r="CH116" s="56">
        <f t="shared" si="216"/>
        <v>1.52</v>
      </c>
      <c r="CI116" s="67">
        <f t="shared" si="252"/>
        <v>1.2160000000000002</v>
      </c>
      <c r="CJ116" s="58">
        <f t="shared" si="253"/>
        <v>1.4500000000000002</v>
      </c>
      <c r="CK116" s="59" t="str">
        <f t="shared" si="254"/>
        <v>v</v>
      </c>
      <c r="CL116" s="32">
        <f t="shared" si="255"/>
        <v>15</v>
      </c>
      <c r="CM116" s="34">
        <f t="shared" si="256"/>
        <v>3</v>
      </c>
      <c r="CN116" s="34">
        <f t="shared" si="257"/>
        <v>12</v>
      </c>
      <c r="CO116" s="40">
        <f t="shared" si="258"/>
        <v>3.240000000000002</v>
      </c>
      <c r="CP116" s="41">
        <f t="shared" si="259"/>
        <v>3.240000000000002</v>
      </c>
      <c r="CQ116" s="16">
        <f t="shared" si="217"/>
        <v>-115.91999999999996</v>
      </c>
      <c r="CR116" s="102"/>
      <c r="CS116" s="31">
        <f t="shared" si="260"/>
        <v>384.08000000000004</v>
      </c>
    </row>
    <row r="117" spans="1:97" x14ac:dyDescent="0.25">
      <c r="A117" s="30">
        <v>6</v>
      </c>
      <c r="B117" s="13" t="s">
        <v>30</v>
      </c>
      <c r="C117" s="13" t="s">
        <v>197</v>
      </c>
      <c r="D117" s="24">
        <v>0.69</v>
      </c>
      <c r="E117" s="7">
        <v>0.15</v>
      </c>
      <c r="F117" s="25">
        <v>0.15</v>
      </c>
      <c r="G117" s="26">
        <v>1.06</v>
      </c>
      <c r="H117" s="12">
        <v>10</v>
      </c>
      <c r="I117" s="27">
        <v>20</v>
      </c>
      <c r="J117" s="20">
        <v>0.86281276962899045</v>
      </c>
      <c r="K117" s="14">
        <v>9.1458153580672996E-2</v>
      </c>
      <c r="L117" s="21">
        <v>4.5729076790336498E-2</v>
      </c>
      <c r="M117" s="17">
        <v>3</v>
      </c>
      <c r="N117" s="28">
        <v>0.91458153580672996</v>
      </c>
      <c r="O117" s="22">
        <v>1</v>
      </c>
      <c r="P117" s="9">
        <v>1.4492753623188408</v>
      </c>
      <c r="Q117" s="10">
        <v>6.666666666666667</v>
      </c>
      <c r="R117" s="11">
        <v>6.666666666666667</v>
      </c>
      <c r="S117" s="4" t="s">
        <v>172</v>
      </c>
      <c r="T117" s="49">
        <f t="shared" si="200"/>
        <v>1.06</v>
      </c>
      <c r="U117" s="49">
        <f t="shared" si="201"/>
        <v>20</v>
      </c>
      <c r="V117" s="84">
        <f t="shared" si="202"/>
        <v>1.06</v>
      </c>
      <c r="W117" s="58">
        <f t="shared" si="218"/>
        <v>1.06</v>
      </c>
      <c r="X117" s="59" t="str">
        <f t="shared" si="219"/>
        <v>n</v>
      </c>
      <c r="Y117" s="32">
        <f t="shared" si="220"/>
        <v>15</v>
      </c>
      <c r="Z117" s="40">
        <f t="shared" si="221"/>
        <v>-15</v>
      </c>
      <c r="AA117" s="15">
        <f t="shared" si="222"/>
        <v>-15</v>
      </c>
      <c r="AB117" s="16">
        <f t="shared" si="203"/>
        <v>-92.099999999999966</v>
      </c>
      <c r="AC117" s="102"/>
      <c r="AD117" s="31">
        <f t="shared" si="223"/>
        <v>407.90000000000003</v>
      </c>
      <c r="AE117" s="4" t="s">
        <v>172</v>
      </c>
      <c r="AF117" s="49">
        <f t="shared" si="204"/>
        <v>1.06</v>
      </c>
      <c r="AG117" s="49">
        <f t="shared" si="205"/>
        <v>20</v>
      </c>
      <c r="AH117" s="84">
        <f t="shared" si="206"/>
        <v>20</v>
      </c>
      <c r="AI117" s="58">
        <f t="shared" si="224"/>
        <v>20</v>
      </c>
      <c r="AJ117" s="59" t="str">
        <f t="shared" si="225"/>
        <v>n</v>
      </c>
      <c r="AK117" s="32">
        <f t="shared" si="226"/>
        <v>15</v>
      </c>
      <c r="AL117" s="40">
        <f t="shared" si="227"/>
        <v>-15</v>
      </c>
      <c r="AM117" s="15">
        <f t="shared" si="228"/>
        <v>-15</v>
      </c>
      <c r="AN117" s="16">
        <f t="shared" si="207"/>
        <v>115.5</v>
      </c>
      <c r="AO117" s="102"/>
      <c r="AP117" s="31">
        <f t="shared" si="229"/>
        <v>615.5</v>
      </c>
      <c r="AQ117" s="4" t="s">
        <v>172</v>
      </c>
      <c r="AR117" s="49">
        <f t="shared" si="191"/>
        <v>1</v>
      </c>
      <c r="AS117" s="49">
        <f t="shared" si="192"/>
        <v>6.67</v>
      </c>
      <c r="AT117" s="84">
        <f t="shared" si="208"/>
        <v>1</v>
      </c>
      <c r="AU117" s="58">
        <f t="shared" si="230"/>
        <v>1</v>
      </c>
      <c r="AV117" s="59" t="str">
        <f t="shared" si="231"/>
        <v>n</v>
      </c>
      <c r="AW117" s="32">
        <f t="shared" si="232"/>
        <v>15</v>
      </c>
      <c r="AX117" s="40">
        <f t="shared" si="233"/>
        <v>0</v>
      </c>
      <c r="AY117" s="15">
        <f t="shared" si="234"/>
        <v>0</v>
      </c>
      <c r="AZ117" s="16">
        <f t="shared" si="209"/>
        <v>-93.600000000000009</v>
      </c>
      <c r="BA117" s="102"/>
      <c r="BB117" s="31">
        <f t="shared" si="235"/>
        <v>406.4</v>
      </c>
      <c r="BC117" s="4" t="s">
        <v>172</v>
      </c>
      <c r="BD117" s="49">
        <f t="shared" ref="BD117:BD118" si="263">IF(ROUND((((((G117-1)*BK117)-BJ117)/BI117)+1),2)&lt;1,1,ROUND((((((G117-1)*BK117)-BJ117)/BI117)+1),2))</f>
        <v>1</v>
      </c>
      <c r="BE117" s="49">
        <f t="shared" ref="BE117:BE118" si="264">IF(ROUND((((((I117-1)*BK117)-BJ117)/BI117)+1),2)&lt;1,1,ROUND((((((I117-1)*BK117)-BJ117)/BI117)+1),2))</f>
        <v>18</v>
      </c>
      <c r="BF117" s="84">
        <f t="shared" si="210"/>
        <v>1</v>
      </c>
      <c r="BG117" s="58">
        <f t="shared" si="236"/>
        <v>1</v>
      </c>
      <c r="BH117" s="59" t="str">
        <f t="shared" si="237"/>
        <v>n</v>
      </c>
      <c r="BI117" s="32">
        <f t="shared" si="238"/>
        <v>15</v>
      </c>
      <c r="BJ117" s="34">
        <f t="shared" si="239"/>
        <v>1.5</v>
      </c>
      <c r="BK117" s="34">
        <f t="shared" si="240"/>
        <v>13.5</v>
      </c>
      <c r="BL117" s="40">
        <f t="shared" si="241"/>
        <v>0</v>
      </c>
      <c r="BM117" s="41">
        <f t="shared" si="242"/>
        <v>0</v>
      </c>
      <c r="BN117" s="16">
        <f t="shared" si="211"/>
        <v>-95.699999999999989</v>
      </c>
      <c r="BO117" s="102"/>
      <c r="BP117" s="31">
        <f t="shared" si="243"/>
        <v>404.3</v>
      </c>
      <c r="BQ117" s="4" t="s">
        <v>172</v>
      </c>
      <c r="BR117" s="49">
        <f t="shared" si="261"/>
        <v>1</v>
      </c>
      <c r="BS117" s="49">
        <f t="shared" si="262"/>
        <v>18</v>
      </c>
      <c r="BT117" s="42">
        <f t="shared" si="212"/>
        <v>1.06</v>
      </c>
      <c r="BU117" s="56">
        <f t="shared" si="213"/>
        <v>1</v>
      </c>
      <c r="BV117" s="58">
        <f t="shared" si="244"/>
        <v>1.03</v>
      </c>
      <c r="BW117" s="59" t="str">
        <f t="shared" si="245"/>
        <v>n</v>
      </c>
      <c r="BX117" s="32">
        <f t="shared" si="246"/>
        <v>15</v>
      </c>
      <c r="BY117" s="34">
        <f t="shared" si="247"/>
        <v>7.5</v>
      </c>
      <c r="BZ117" s="34">
        <f t="shared" si="248"/>
        <v>7.5</v>
      </c>
      <c r="CA117" s="40">
        <f t="shared" si="249"/>
        <v>-7.5</v>
      </c>
      <c r="CB117" s="41">
        <f t="shared" si="250"/>
        <v>-7.5</v>
      </c>
      <c r="CC117" s="16">
        <f t="shared" si="214"/>
        <v>-93.899999999999977</v>
      </c>
      <c r="CD117" s="102"/>
      <c r="CE117" s="31">
        <f t="shared" si="251"/>
        <v>406.1</v>
      </c>
      <c r="CF117" s="4" t="s">
        <v>172</v>
      </c>
      <c r="CG117" s="42">
        <f t="shared" si="215"/>
        <v>10</v>
      </c>
      <c r="CH117" s="56">
        <f t="shared" si="216"/>
        <v>1</v>
      </c>
      <c r="CI117" s="67" t="str">
        <f t="shared" si="252"/>
        <v/>
      </c>
      <c r="CJ117" s="58">
        <f t="shared" si="253"/>
        <v>2.8</v>
      </c>
      <c r="CK117" s="59" t="str">
        <f t="shared" si="254"/>
        <v>n</v>
      </c>
      <c r="CL117" s="32">
        <f t="shared" si="255"/>
        <v>15</v>
      </c>
      <c r="CM117" s="34">
        <f t="shared" si="256"/>
        <v>3</v>
      </c>
      <c r="CN117" s="34">
        <f t="shared" si="257"/>
        <v>12</v>
      </c>
      <c r="CO117" s="40">
        <f t="shared" si="258"/>
        <v>27</v>
      </c>
      <c r="CP117" s="41">
        <f t="shared" si="259"/>
        <v>27</v>
      </c>
      <c r="CQ117" s="16">
        <f t="shared" si="217"/>
        <v>-88.919999999999959</v>
      </c>
      <c r="CR117" s="102"/>
      <c r="CS117" s="31">
        <f t="shared" si="260"/>
        <v>411.08000000000004</v>
      </c>
    </row>
    <row r="118" spans="1:97" x14ac:dyDescent="0.25">
      <c r="A118" s="30">
        <v>7</v>
      </c>
      <c r="B118" s="13" t="s">
        <v>36</v>
      </c>
      <c r="C118" s="13" t="s">
        <v>209</v>
      </c>
      <c r="D118" s="24">
        <v>0.52</v>
      </c>
      <c r="E118" s="7">
        <v>0.18</v>
      </c>
      <c r="F118" s="25">
        <v>0.3</v>
      </c>
      <c r="G118" s="26">
        <v>2.85</v>
      </c>
      <c r="H118" s="12">
        <v>3.2</v>
      </c>
      <c r="I118" s="27">
        <v>2.85</v>
      </c>
      <c r="J118" s="20">
        <v>0.34594594594594597</v>
      </c>
      <c r="K118" s="14">
        <v>0.30810810810810813</v>
      </c>
      <c r="L118" s="21">
        <v>0.34594594594594597</v>
      </c>
      <c r="M118" s="17">
        <v>3</v>
      </c>
      <c r="N118" s="28">
        <v>0.98594594594594598</v>
      </c>
      <c r="O118" s="22">
        <v>1</v>
      </c>
      <c r="P118" s="9">
        <v>1.9230769230769229</v>
      </c>
      <c r="Q118" s="10">
        <v>5.5555555555555554</v>
      </c>
      <c r="R118" s="11">
        <v>3.3333333333333335</v>
      </c>
      <c r="S118" s="4" t="s">
        <v>172</v>
      </c>
      <c r="T118" s="49">
        <f t="shared" si="200"/>
        <v>2.85</v>
      </c>
      <c r="U118" s="49">
        <f t="shared" si="201"/>
        <v>2.85</v>
      </c>
      <c r="V118" s="84">
        <f t="shared" si="202"/>
        <v>2.85</v>
      </c>
      <c r="W118" s="58">
        <f t="shared" si="218"/>
        <v>2.85</v>
      </c>
      <c r="X118" s="59" t="str">
        <f t="shared" si="219"/>
        <v>d</v>
      </c>
      <c r="Y118" s="32">
        <f t="shared" si="220"/>
        <v>15</v>
      </c>
      <c r="Z118" s="40">
        <f t="shared" si="221"/>
        <v>-15</v>
      </c>
      <c r="AA118" s="15">
        <f t="shared" si="222"/>
        <v>-15</v>
      </c>
      <c r="AB118" s="16">
        <f t="shared" si="203"/>
        <v>-107.09999999999997</v>
      </c>
      <c r="AC118" s="103"/>
      <c r="AD118" s="31">
        <f t="shared" si="223"/>
        <v>392.90000000000003</v>
      </c>
      <c r="AE118" s="4" t="s">
        <v>172</v>
      </c>
      <c r="AF118" s="49">
        <f t="shared" si="204"/>
        <v>2.85</v>
      </c>
      <c r="AG118" s="49">
        <f t="shared" si="205"/>
        <v>2.85</v>
      </c>
      <c r="AH118" s="84">
        <f t="shared" si="206"/>
        <v>2.85</v>
      </c>
      <c r="AI118" s="58">
        <f t="shared" si="224"/>
        <v>2.85</v>
      </c>
      <c r="AJ118" s="59" t="str">
        <f t="shared" si="225"/>
        <v>d</v>
      </c>
      <c r="AK118" s="32">
        <f t="shared" si="226"/>
        <v>15</v>
      </c>
      <c r="AL118" s="40">
        <f t="shared" si="227"/>
        <v>27.75</v>
      </c>
      <c r="AM118" s="15">
        <f t="shared" si="228"/>
        <v>27.75</v>
      </c>
      <c r="AN118" s="16">
        <f t="shared" si="207"/>
        <v>143.25</v>
      </c>
      <c r="AO118" s="103"/>
      <c r="AP118" s="31">
        <f t="shared" si="229"/>
        <v>643.25</v>
      </c>
      <c r="AQ118" s="4" t="s">
        <v>172</v>
      </c>
      <c r="AR118" s="49">
        <f t="shared" si="191"/>
        <v>1.51</v>
      </c>
      <c r="AS118" s="49">
        <f t="shared" si="192"/>
        <v>1.51</v>
      </c>
      <c r="AT118" s="84">
        <f t="shared" si="208"/>
        <v>1.51</v>
      </c>
      <c r="AU118" s="58">
        <f t="shared" si="230"/>
        <v>1.51</v>
      </c>
      <c r="AV118" s="59" t="str">
        <f t="shared" si="231"/>
        <v>d</v>
      </c>
      <c r="AW118" s="32">
        <f t="shared" si="232"/>
        <v>15</v>
      </c>
      <c r="AX118" s="40">
        <f t="shared" si="233"/>
        <v>-15</v>
      </c>
      <c r="AY118" s="15">
        <f t="shared" si="234"/>
        <v>-15</v>
      </c>
      <c r="AZ118" s="16">
        <f t="shared" si="209"/>
        <v>-108.60000000000001</v>
      </c>
      <c r="BA118" s="103"/>
      <c r="BB118" s="31">
        <f t="shared" si="235"/>
        <v>391.4</v>
      </c>
      <c r="BC118" s="4" t="s">
        <v>172</v>
      </c>
      <c r="BD118" s="49">
        <f t="shared" si="263"/>
        <v>1.96</v>
      </c>
      <c r="BE118" s="49">
        <f t="shared" si="264"/>
        <v>1.96</v>
      </c>
      <c r="BF118" s="84">
        <f t="shared" si="210"/>
        <v>1.96</v>
      </c>
      <c r="BG118" s="58">
        <f t="shared" si="236"/>
        <v>1.96</v>
      </c>
      <c r="BH118" s="59" t="str">
        <f t="shared" si="237"/>
        <v>d</v>
      </c>
      <c r="BI118" s="32">
        <f t="shared" si="238"/>
        <v>15</v>
      </c>
      <c r="BJ118" s="34">
        <f t="shared" si="239"/>
        <v>4.6875</v>
      </c>
      <c r="BK118" s="34">
        <f t="shared" si="240"/>
        <v>10.3125</v>
      </c>
      <c r="BL118" s="40">
        <f t="shared" si="241"/>
        <v>-15</v>
      </c>
      <c r="BM118" s="41">
        <f t="shared" si="242"/>
        <v>-15</v>
      </c>
      <c r="BN118" s="16">
        <f t="shared" si="211"/>
        <v>-110.69999999999999</v>
      </c>
      <c r="BO118" s="103"/>
      <c r="BP118" s="31">
        <f t="shared" si="243"/>
        <v>389.3</v>
      </c>
      <c r="BQ118" s="4" t="s">
        <v>172</v>
      </c>
      <c r="BR118" s="49">
        <f t="shared" si="261"/>
        <v>1.96</v>
      </c>
      <c r="BS118" s="49">
        <f t="shared" si="262"/>
        <v>1.96</v>
      </c>
      <c r="BT118" s="42">
        <f t="shared" si="212"/>
        <v>2.85</v>
      </c>
      <c r="BU118" s="56">
        <f t="shared" si="213"/>
        <v>1.96</v>
      </c>
      <c r="BV118" s="58">
        <f t="shared" si="244"/>
        <v>2.4050000000000002</v>
      </c>
      <c r="BW118" s="59" t="str">
        <f t="shared" si="245"/>
        <v>d</v>
      </c>
      <c r="BX118" s="32">
        <f t="shared" si="246"/>
        <v>15</v>
      </c>
      <c r="BY118" s="34">
        <f t="shared" si="247"/>
        <v>7.5</v>
      </c>
      <c r="BZ118" s="34">
        <f t="shared" si="248"/>
        <v>7.5</v>
      </c>
      <c r="CA118" s="40">
        <f t="shared" si="249"/>
        <v>-15</v>
      </c>
      <c r="CB118" s="41">
        <f t="shared" si="250"/>
        <v>-15</v>
      </c>
      <c r="CC118" s="16">
        <f t="shared" si="214"/>
        <v>-108.89999999999998</v>
      </c>
      <c r="CD118" s="103"/>
      <c r="CE118" s="31">
        <f t="shared" si="251"/>
        <v>391.1</v>
      </c>
      <c r="CF118" s="4" t="s">
        <v>172</v>
      </c>
      <c r="CG118" s="42">
        <f t="shared" si="215"/>
        <v>3.2</v>
      </c>
      <c r="CH118" s="56">
        <f t="shared" si="216"/>
        <v>1.96</v>
      </c>
      <c r="CI118" s="67">
        <f t="shared" si="252"/>
        <v>1.5680000000000001</v>
      </c>
      <c r="CJ118" s="58">
        <f t="shared" si="253"/>
        <v>1.4400000000000002</v>
      </c>
      <c r="CK118" s="59" t="str">
        <f t="shared" si="254"/>
        <v>d</v>
      </c>
      <c r="CL118" s="32">
        <f t="shared" si="255"/>
        <v>15</v>
      </c>
      <c r="CM118" s="34">
        <f t="shared" si="256"/>
        <v>3</v>
      </c>
      <c r="CN118" s="34">
        <f t="shared" si="257"/>
        <v>12</v>
      </c>
      <c r="CO118" s="40">
        <f t="shared" si="258"/>
        <v>-15</v>
      </c>
      <c r="CP118" s="41">
        <f t="shared" si="259"/>
        <v>-15</v>
      </c>
      <c r="CQ118" s="16">
        <f t="shared" si="217"/>
        <v>-103.91999999999996</v>
      </c>
      <c r="CR118" s="103"/>
      <c r="CS118" s="31">
        <f t="shared" si="260"/>
        <v>396.08000000000004</v>
      </c>
    </row>
  </sheetData>
  <autoFilter ref="A3:CS3" xr:uid="{FB58746C-DC1A-44C8-98D8-36FAE8A144F6}"/>
  <mergeCells count="100">
    <mergeCell ref="BR1:BS1"/>
    <mergeCell ref="AF1:AJ1"/>
    <mergeCell ref="AK1:AL1"/>
    <mergeCell ref="AO1:AP1"/>
    <mergeCell ref="AO4:AO5"/>
    <mergeCell ref="BH2:BH3"/>
    <mergeCell ref="BM2:BN2"/>
    <mergeCell ref="BO2:BP2"/>
    <mergeCell ref="AO7:AO11"/>
    <mergeCell ref="AC97:AC100"/>
    <mergeCell ref="AC13:AC30"/>
    <mergeCell ref="AC32:AC33"/>
    <mergeCell ref="AC35:AC58"/>
    <mergeCell ref="AC60:AC89"/>
    <mergeCell ref="AC91:AC95"/>
    <mergeCell ref="AO97:AO100"/>
    <mergeCell ref="AO13:AO30"/>
    <mergeCell ref="AO32:AO33"/>
    <mergeCell ref="AO35:AO58"/>
    <mergeCell ref="AO60:AO89"/>
    <mergeCell ref="AO91:AO95"/>
    <mergeCell ref="T1:X1"/>
    <mergeCell ref="Y1:Z1"/>
    <mergeCell ref="AC1:AD1"/>
    <mergeCell ref="AC4:AC5"/>
    <mergeCell ref="AC7:AC11"/>
    <mergeCell ref="X2:X3"/>
    <mergeCell ref="BA97:BA100"/>
    <mergeCell ref="BO97:BO100"/>
    <mergeCell ref="BA60:BA89"/>
    <mergeCell ref="BA35:BA58"/>
    <mergeCell ref="BA13:BA30"/>
    <mergeCell ref="BA91:BA95"/>
    <mergeCell ref="BA32:BA33"/>
    <mergeCell ref="CD35:CD58"/>
    <mergeCell ref="CD60:CD89"/>
    <mergeCell ref="CR35:CR58"/>
    <mergeCell ref="AR1:AV1"/>
    <mergeCell ref="AW1:AX1"/>
    <mergeCell ref="BD1:BH1"/>
    <mergeCell ref="BO1:BP1"/>
    <mergeCell ref="BA7:BA11"/>
    <mergeCell ref="BO4:BO5"/>
    <mergeCell ref="BA1:BB1"/>
    <mergeCell ref="BA4:BA5"/>
    <mergeCell ref="CI1:CK1"/>
    <mergeCell ref="CR4:CR5"/>
    <mergeCell ref="CR7:CR11"/>
    <mergeCell ref="CR13:CR30"/>
    <mergeCell ref="BG2:BG3"/>
    <mergeCell ref="A1:C1"/>
    <mergeCell ref="A2:R2"/>
    <mergeCell ref="BV1:BW1"/>
    <mergeCell ref="CD97:CD100"/>
    <mergeCell ref="CR97:CR100"/>
    <mergeCell ref="BO7:BO11"/>
    <mergeCell ref="BO13:BO30"/>
    <mergeCell ref="BO32:BO33"/>
    <mergeCell ref="BO35:BO58"/>
    <mergeCell ref="BO60:BO89"/>
    <mergeCell ref="CR60:CR89"/>
    <mergeCell ref="CR91:CR95"/>
    <mergeCell ref="CR32:CR33"/>
    <mergeCell ref="BO91:BO95"/>
    <mergeCell ref="CD91:CD95"/>
    <mergeCell ref="CD32:CD33"/>
    <mergeCell ref="D1:I1"/>
    <mergeCell ref="J1:O1"/>
    <mergeCell ref="CD4:CD5"/>
    <mergeCell ref="CD7:CD11"/>
    <mergeCell ref="CD13:CD30"/>
    <mergeCell ref="AA2:AB2"/>
    <mergeCell ref="AC2:AD2"/>
    <mergeCell ref="AO2:AP2"/>
    <mergeCell ref="AM2:AN2"/>
    <mergeCell ref="AY2:AZ2"/>
    <mergeCell ref="BA2:BB2"/>
    <mergeCell ref="AU2:AU3"/>
    <mergeCell ref="AV2:AV3"/>
    <mergeCell ref="AI2:AI3"/>
    <mergeCell ref="AJ2:AJ3"/>
    <mergeCell ref="W2:W3"/>
    <mergeCell ref="BX2:CD2"/>
    <mergeCell ref="BV2:BV3"/>
    <mergeCell ref="BW2:BW3"/>
    <mergeCell ref="CL2:CR2"/>
    <mergeCell ref="CI2:CI3"/>
    <mergeCell ref="CJ2:CJ3"/>
    <mergeCell ref="AC102:AC110"/>
    <mergeCell ref="AC112:AC118"/>
    <mergeCell ref="AO102:AO110"/>
    <mergeCell ref="AO112:AO118"/>
    <mergeCell ref="BA102:BA110"/>
    <mergeCell ref="BA112:BA118"/>
    <mergeCell ref="BO102:BO110"/>
    <mergeCell ref="BO112:BO118"/>
    <mergeCell ref="CD102:CD110"/>
    <mergeCell ref="CD112:CD118"/>
    <mergeCell ref="CR102:CR110"/>
    <mergeCell ref="CR112:CR118"/>
  </mergeCells>
  <phoneticPr fontId="11" type="noConversion"/>
  <conditionalFormatting sqref="A60:A89 A35:A58 A32:A33 A13:A30 A7:A11">
    <cfRule type="cellIs" dxfId="405" priority="1307" operator="equal">
      <formula>#REF!</formula>
    </cfRule>
    <cfRule type="cellIs" dxfId="404" priority="1308" operator="equal">
      <formula>#REF!</formula>
    </cfRule>
  </conditionalFormatting>
  <conditionalFormatting sqref="J7:L7">
    <cfRule type="top10" dxfId="403" priority="1302" rank="1"/>
  </conditionalFormatting>
  <conditionalFormatting sqref="J8:L8">
    <cfRule type="top10" dxfId="402" priority="1301" rank="1"/>
  </conditionalFormatting>
  <conditionalFormatting sqref="J9:L9">
    <cfRule type="top10" dxfId="401" priority="1300" rank="1"/>
  </conditionalFormatting>
  <conditionalFormatting sqref="J10:L10">
    <cfRule type="top10" dxfId="400" priority="1299" rank="1"/>
  </conditionalFormatting>
  <conditionalFormatting sqref="J11:L11">
    <cfRule type="top10" dxfId="399" priority="1298" rank="1"/>
  </conditionalFormatting>
  <conditionalFormatting sqref="P7:R7">
    <cfRule type="top10" dxfId="398" priority="1293" bottom="1" rank="1"/>
  </conditionalFormatting>
  <conditionalFormatting sqref="P8:R8">
    <cfRule type="top10" dxfId="397" priority="1292" bottom="1" rank="1"/>
  </conditionalFormatting>
  <conditionalFormatting sqref="P9:R9">
    <cfRule type="top10" dxfId="396" priority="1291" bottom="1" rank="1"/>
  </conditionalFormatting>
  <conditionalFormatting sqref="P10:R10">
    <cfRule type="top10" dxfId="395" priority="1290" bottom="1" rank="1"/>
  </conditionalFormatting>
  <conditionalFormatting sqref="P11:R11">
    <cfRule type="top10" dxfId="394" priority="1289" bottom="1" rank="1"/>
  </conditionalFormatting>
  <conditionalFormatting sqref="G7:I7">
    <cfRule type="top10" dxfId="393" priority="1260" bottom="1" rank="1"/>
  </conditionalFormatting>
  <conditionalFormatting sqref="G8:I8">
    <cfRule type="top10" dxfId="392" priority="1259" bottom="1" rank="1"/>
  </conditionalFormatting>
  <conditionalFormatting sqref="G9:I9">
    <cfRule type="top10" dxfId="391" priority="1258" bottom="1" rank="1"/>
  </conditionalFormatting>
  <conditionalFormatting sqref="G10:I10">
    <cfRule type="top10" dxfId="390" priority="1257" bottom="1" rank="1"/>
  </conditionalFormatting>
  <conditionalFormatting sqref="G11:I11">
    <cfRule type="top10" dxfId="389" priority="1256" bottom="1" rank="1"/>
  </conditionalFormatting>
  <conditionalFormatting sqref="J13:L13">
    <cfRule type="top10" dxfId="388" priority="1132" rank="1"/>
  </conditionalFormatting>
  <conditionalFormatting sqref="J14:L14">
    <cfRule type="top10" dxfId="387" priority="1131" rank="1"/>
  </conditionalFormatting>
  <conditionalFormatting sqref="J15:L15">
    <cfRule type="top10" dxfId="386" priority="1130" rank="1"/>
  </conditionalFormatting>
  <conditionalFormatting sqref="J16:L16">
    <cfRule type="top10" dxfId="385" priority="1129" rank="1"/>
  </conditionalFormatting>
  <conditionalFormatting sqref="J17:L17">
    <cfRule type="top10" dxfId="384" priority="1128" rank="1"/>
  </conditionalFormatting>
  <conditionalFormatting sqref="J18:L18">
    <cfRule type="top10" dxfId="383" priority="1127" rank="1"/>
  </conditionalFormatting>
  <conditionalFormatting sqref="J19:L19">
    <cfRule type="top10" dxfId="382" priority="1126" rank="1"/>
  </conditionalFormatting>
  <conditionalFormatting sqref="J20:L20">
    <cfRule type="top10" dxfId="381" priority="1125" rank="1"/>
  </conditionalFormatting>
  <conditionalFormatting sqref="J21:L21">
    <cfRule type="top10" dxfId="380" priority="1124" rank="1"/>
  </conditionalFormatting>
  <conditionalFormatting sqref="J22:L22">
    <cfRule type="top10" dxfId="379" priority="1123" rank="1"/>
  </conditionalFormatting>
  <conditionalFormatting sqref="J23:L23">
    <cfRule type="top10" dxfId="378" priority="1122" rank="1"/>
  </conditionalFormatting>
  <conditionalFormatting sqref="J24:L24">
    <cfRule type="top10" dxfId="377" priority="1121" rank="1"/>
  </conditionalFormatting>
  <conditionalFormatting sqref="J25:L25">
    <cfRule type="top10" dxfId="376" priority="1120" rank="1"/>
  </conditionalFormatting>
  <conditionalFormatting sqref="J26:L26">
    <cfRule type="top10" dxfId="375" priority="1119" rank="1"/>
  </conditionalFormatting>
  <conditionalFormatting sqref="J27:L27">
    <cfRule type="top10" dxfId="374" priority="1118" rank="1"/>
  </conditionalFormatting>
  <conditionalFormatting sqref="J28:L28">
    <cfRule type="top10" dxfId="373" priority="1117" rank="1"/>
  </conditionalFormatting>
  <conditionalFormatting sqref="J29:L29">
    <cfRule type="top10" dxfId="372" priority="1116" rank="1"/>
  </conditionalFormatting>
  <conditionalFormatting sqref="J30:L30">
    <cfRule type="top10" dxfId="371" priority="1115" rank="1"/>
  </conditionalFormatting>
  <conditionalFormatting sqref="P13:R13">
    <cfRule type="top10" dxfId="370" priority="1099" bottom="1" rank="1"/>
  </conditionalFormatting>
  <conditionalFormatting sqref="P14:R14">
    <cfRule type="top10" dxfId="369" priority="1098" bottom="1" rank="1"/>
  </conditionalFormatting>
  <conditionalFormatting sqref="P15:R15">
    <cfRule type="top10" dxfId="368" priority="1097" bottom="1" rank="1"/>
  </conditionalFormatting>
  <conditionalFormatting sqref="P16:R16">
    <cfRule type="top10" dxfId="367" priority="1096" bottom="1" rank="1"/>
  </conditionalFormatting>
  <conditionalFormatting sqref="P17:R17">
    <cfRule type="top10" dxfId="366" priority="1095" bottom="1" rank="1"/>
  </conditionalFormatting>
  <conditionalFormatting sqref="P18:R18">
    <cfRule type="top10" dxfId="365" priority="1094" bottom="1" rank="1"/>
  </conditionalFormatting>
  <conditionalFormatting sqref="P19:R19">
    <cfRule type="top10" dxfId="364" priority="1093" bottom="1" rank="1"/>
  </conditionalFormatting>
  <conditionalFormatting sqref="P20:R20">
    <cfRule type="top10" dxfId="363" priority="1092" bottom="1" rank="1"/>
  </conditionalFormatting>
  <conditionalFormatting sqref="P21:R21">
    <cfRule type="top10" dxfId="362" priority="1091" bottom="1" rank="1"/>
  </conditionalFormatting>
  <conditionalFormatting sqref="P22:R22">
    <cfRule type="top10" dxfId="361" priority="1090" bottom="1" rank="1"/>
  </conditionalFormatting>
  <conditionalFormatting sqref="P23:R23">
    <cfRule type="top10" dxfId="360" priority="1089" bottom="1" rank="1"/>
  </conditionalFormatting>
  <conditionalFormatting sqref="P24:R24">
    <cfRule type="top10" dxfId="359" priority="1088" bottom="1" rank="1"/>
  </conditionalFormatting>
  <conditionalFormatting sqref="P25:R25">
    <cfRule type="top10" dxfId="358" priority="1087" bottom="1" rank="1"/>
  </conditionalFormatting>
  <conditionalFormatting sqref="P26:R26">
    <cfRule type="top10" dxfId="357" priority="1086" bottom="1" rank="1"/>
  </conditionalFormatting>
  <conditionalFormatting sqref="P27:R27">
    <cfRule type="top10" dxfId="356" priority="1085" bottom="1" rank="1"/>
  </conditionalFormatting>
  <conditionalFormatting sqref="P28:R28">
    <cfRule type="top10" dxfId="355" priority="1084" bottom="1" rank="1"/>
  </conditionalFormatting>
  <conditionalFormatting sqref="P29:R29">
    <cfRule type="top10" dxfId="354" priority="1083" bottom="1" rank="1"/>
  </conditionalFormatting>
  <conditionalFormatting sqref="P30:R30">
    <cfRule type="top10" dxfId="353" priority="1082" bottom="1" rank="1"/>
  </conditionalFormatting>
  <conditionalFormatting sqref="G13:I13">
    <cfRule type="top10" dxfId="352" priority="1048" bottom="1" rank="1"/>
  </conditionalFormatting>
  <conditionalFormatting sqref="G14:I14">
    <cfRule type="top10" dxfId="351" priority="1047" bottom="1" rank="1"/>
  </conditionalFormatting>
  <conditionalFormatting sqref="G30:I30">
    <cfRule type="top10" dxfId="350" priority="1046" bottom="1" rank="1"/>
  </conditionalFormatting>
  <conditionalFormatting sqref="G15:I15">
    <cfRule type="top10" dxfId="349" priority="1036" bottom="1" rank="1"/>
  </conditionalFormatting>
  <conditionalFormatting sqref="G16:I16">
    <cfRule type="top10" dxfId="348" priority="1035" bottom="1" rank="1"/>
  </conditionalFormatting>
  <conditionalFormatting sqref="G17:I17">
    <cfRule type="top10" dxfId="347" priority="1034" bottom="1" rank="1"/>
  </conditionalFormatting>
  <conditionalFormatting sqref="G18:I18">
    <cfRule type="top10" dxfId="346" priority="1026" bottom="1" rank="1"/>
  </conditionalFormatting>
  <conditionalFormatting sqref="G19:I19">
    <cfRule type="top10" dxfId="345" priority="1025" bottom="1" rank="1"/>
  </conditionalFormatting>
  <conditionalFormatting sqref="G20:I20">
    <cfRule type="top10" dxfId="344" priority="1024" bottom="1" rank="1"/>
  </conditionalFormatting>
  <conditionalFormatting sqref="G21:I21">
    <cfRule type="top10" dxfId="343" priority="1023" bottom="1" rank="1"/>
  </conditionalFormatting>
  <conditionalFormatting sqref="G22:I22">
    <cfRule type="top10" dxfId="342" priority="1018" bottom="1" rank="1"/>
  </conditionalFormatting>
  <conditionalFormatting sqref="G23:I23">
    <cfRule type="top10" dxfId="341" priority="1017" bottom="1" rank="1"/>
  </conditionalFormatting>
  <conditionalFormatting sqref="G24:I24">
    <cfRule type="top10" dxfId="340" priority="1016" bottom="1" rank="1"/>
  </conditionalFormatting>
  <conditionalFormatting sqref="G25:I25">
    <cfRule type="top10" dxfId="339" priority="1011" bottom="1" rank="1"/>
  </conditionalFormatting>
  <conditionalFormatting sqref="G26:I26">
    <cfRule type="top10" dxfId="338" priority="1010" bottom="1" rank="1"/>
  </conditionalFormatting>
  <conditionalFormatting sqref="G27:I27">
    <cfRule type="top10" dxfId="337" priority="1009" bottom="1" rank="1"/>
  </conditionalFormatting>
  <conditionalFormatting sqref="G28:I28">
    <cfRule type="top10" dxfId="336" priority="1008" bottom="1" rank="1"/>
  </conditionalFormatting>
  <conditionalFormatting sqref="G29:I29">
    <cfRule type="top10" dxfId="335" priority="1007" bottom="1" rank="1"/>
  </conditionalFormatting>
  <conditionalFormatting sqref="J32:L32">
    <cfRule type="top10" dxfId="334" priority="915" rank="1"/>
  </conditionalFormatting>
  <conditionalFormatting sqref="J33:L33">
    <cfRule type="top10" dxfId="333" priority="914" rank="1"/>
  </conditionalFormatting>
  <conditionalFormatting sqref="P32:R32">
    <cfRule type="top10" dxfId="332" priority="909" bottom="1" rank="1"/>
  </conditionalFormatting>
  <conditionalFormatting sqref="P33:R33">
    <cfRule type="top10" dxfId="331" priority="908" bottom="1" rank="1"/>
  </conditionalFormatting>
  <conditionalFormatting sqref="G32:I32">
    <cfRule type="top10" dxfId="330" priority="889" bottom="1" rank="1"/>
  </conditionalFormatting>
  <conditionalFormatting sqref="G33:I33">
    <cfRule type="top10" dxfId="329" priority="888" bottom="1" rank="1"/>
  </conditionalFormatting>
  <conditionalFormatting sqref="J35:L35">
    <cfRule type="top10" dxfId="328" priority="748" rank="1"/>
  </conditionalFormatting>
  <conditionalFormatting sqref="J36:L36">
    <cfRule type="top10" dxfId="327" priority="747" rank="1"/>
  </conditionalFormatting>
  <conditionalFormatting sqref="J37:L37">
    <cfRule type="top10" dxfId="326" priority="746" rank="1"/>
  </conditionalFormatting>
  <conditionalFormatting sqref="J38:L38">
    <cfRule type="top10" dxfId="325" priority="745" rank="1"/>
  </conditionalFormatting>
  <conditionalFormatting sqref="J39:L39">
    <cfRule type="top10" dxfId="324" priority="744" rank="1"/>
  </conditionalFormatting>
  <conditionalFormatting sqref="J40:L40">
    <cfRule type="top10" dxfId="323" priority="743" rank="1"/>
  </conditionalFormatting>
  <conditionalFormatting sqref="J41:L41">
    <cfRule type="top10" dxfId="322" priority="742" rank="1"/>
  </conditionalFormatting>
  <conditionalFormatting sqref="J42:L42">
    <cfRule type="top10" dxfId="321" priority="741" rank="1"/>
  </conditionalFormatting>
  <conditionalFormatting sqref="J43:L43">
    <cfRule type="top10" dxfId="320" priority="740" rank="1"/>
  </conditionalFormatting>
  <conditionalFormatting sqref="J44:L44">
    <cfRule type="top10" dxfId="319" priority="739" rank="1"/>
  </conditionalFormatting>
  <conditionalFormatting sqref="J45:L45">
    <cfRule type="top10" dxfId="318" priority="738" rank="1"/>
  </conditionalFormatting>
  <conditionalFormatting sqref="J46:L46">
    <cfRule type="top10" dxfId="317" priority="737" rank="1"/>
  </conditionalFormatting>
  <conditionalFormatting sqref="J47:L47">
    <cfRule type="top10" dxfId="316" priority="736" rank="1"/>
  </conditionalFormatting>
  <conditionalFormatting sqref="J48:L48">
    <cfRule type="top10" dxfId="315" priority="735" rank="1"/>
  </conditionalFormatting>
  <conditionalFormatting sqref="J49:L49">
    <cfRule type="top10" dxfId="314" priority="734" rank="1"/>
  </conditionalFormatting>
  <conditionalFormatting sqref="J50:L50">
    <cfRule type="top10" dxfId="313" priority="733" rank="1"/>
  </conditionalFormatting>
  <conditionalFormatting sqref="J51:L51">
    <cfRule type="top10" dxfId="312" priority="732" rank="1"/>
  </conditionalFormatting>
  <conditionalFormatting sqref="J52:L52">
    <cfRule type="top10" dxfId="311" priority="731" rank="1"/>
  </conditionalFormatting>
  <conditionalFormatting sqref="J53:L53">
    <cfRule type="top10" dxfId="310" priority="730" rank="1"/>
  </conditionalFormatting>
  <conditionalFormatting sqref="J54:L54">
    <cfRule type="top10" dxfId="309" priority="729" rank="1"/>
  </conditionalFormatting>
  <conditionalFormatting sqref="J55:L55">
    <cfRule type="top10" dxfId="308" priority="728" rank="1"/>
  </conditionalFormatting>
  <conditionalFormatting sqref="J56:L56">
    <cfRule type="top10" dxfId="307" priority="727" rank="1"/>
  </conditionalFormatting>
  <conditionalFormatting sqref="J57:L57">
    <cfRule type="top10" dxfId="306" priority="726" rank="1"/>
  </conditionalFormatting>
  <conditionalFormatting sqref="J58:L58">
    <cfRule type="top10" dxfId="305" priority="725" rank="1"/>
  </conditionalFormatting>
  <conditionalFormatting sqref="P35:R35">
    <cfRule type="top10" dxfId="304" priority="698" bottom="1" rank="1"/>
  </conditionalFormatting>
  <conditionalFormatting sqref="P36:R36">
    <cfRule type="top10" dxfId="303" priority="697" bottom="1" rank="1"/>
  </conditionalFormatting>
  <conditionalFormatting sqref="P37:R37">
    <cfRule type="top10" dxfId="302" priority="696" bottom="1" rank="1"/>
  </conditionalFormatting>
  <conditionalFormatting sqref="P38:R38">
    <cfRule type="top10" dxfId="301" priority="695" bottom="1" rank="1"/>
  </conditionalFormatting>
  <conditionalFormatting sqref="P39:R39">
    <cfRule type="top10" dxfId="300" priority="694" bottom="1" rank="1"/>
  </conditionalFormatting>
  <conditionalFormatting sqref="P40:R40">
    <cfRule type="top10" dxfId="299" priority="693" bottom="1" rank="1"/>
  </conditionalFormatting>
  <conditionalFormatting sqref="P41:R41">
    <cfRule type="top10" dxfId="298" priority="692" bottom="1" rank="1"/>
  </conditionalFormatting>
  <conditionalFormatting sqref="P42:R42">
    <cfRule type="top10" dxfId="297" priority="691" bottom="1" rank="1"/>
  </conditionalFormatting>
  <conditionalFormatting sqref="P43:R43">
    <cfRule type="top10" dxfId="296" priority="690" bottom="1" rank="1"/>
  </conditionalFormatting>
  <conditionalFormatting sqref="P44:R44">
    <cfRule type="top10" dxfId="295" priority="689" bottom="1" rank="1"/>
  </conditionalFormatting>
  <conditionalFormatting sqref="P45:R45">
    <cfRule type="top10" dxfId="294" priority="688" bottom="1" rank="1"/>
  </conditionalFormatting>
  <conditionalFormatting sqref="P46:R46">
    <cfRule type="top10" dxfId="293" priority="687" bottom="1" rank="1"/>
  </conditionalFormatting>
  <conditionalFormatting sqref="P47:R47">
    <cfRule type="top10" dxfId="292" priority="686" bottom="1" rank="1"/>
  </conditionalFormatting>
  <conditionalFormatting sqref="P48:R48">
    <cfRule type="top10" dxfId="291" priority="685" bottom="1" rank="1"/>
  </conditionalFormatting>
  <conditionalFormatting sqref="P49:R49">
    <cfRule type="top10" dxfId="290" priority="684" bottom="1" rank="1"/>
  </conditionalFormatting>
  <conditionalFormatting sqref="P50:R50">
    <cfRule type="top10" dxfId="289" priority="683" bottom="1" rank="1"/>
  </conditionalFormatting>
  <conditionalFormatting sqref="P51:R51">
    <cfRule type="top10" dxfId="288" priority="682" bottom="1" rank="1"/>
  </conditionalFormatting>
  <conditionalFormatting sqref="P52:R52">
    <cfRule type="top10" dxfId="287" priority="681" bottom="1" rank="1"/>
  </conditionalFormatting>
  <conditionalFormatting sqref="P53:R53">
    <cfRule type="top10" dxfId="286" priority="680" bottom="1" rank="1"/>
  </conditionalFormatting>
  <conditionalFormatting sqref="P54:R54">
    <cfRule type="top10" dxfId="285" priority="679" bottom="1" rank="1"/>
  </conditionalFormatting>
  <conditionalFormatting sqref="P55:R55">
    <cfRule type="top10" dxfId="284" priority="678" bottom="1" rank="1"/>
  </conditionalFormatting>
  <conditionalFormatting sqref="P56:R56">
    <cfRule type="top10" dxfId="283" priority="677" bottom="1" rank="1"/>
  </conditionalFormatting>
  <conditionalFormatting sqref="P57:R57">
    <cfRule type="top10" dxfId="282" priority="676" bottom="1" rank="1"/>
  </conditionalFormatting>
  <conditionalFormatting sqref="P58:R58">
    <cfRule type="top10" dxfId="281" priority="675" bottom="1" rank="1"/>
  </conditionalFormatting>
  <conditionalFormatting sqref="G41:I41">
    <cfRule type="top10" dxfId="280" priority="639" bottom="1" rank="1"/>
  </conditionalFormatting>
  <conditionalFormatting sqref="G42:I42">
    <cfRule type="top10" dxfId="279" priority="638" bottom="1" rank="1"/>
  </conditionalFormatting>
  <conditionalFormatting sqref="G43:I43">
    <cfRule type="top10" dxfId="278" priority="637" bottom="1" rank="1"/>
  </conditionalFormatting>
  <conditionalFormatting sqref="G44:I44">
    <cfRule type="top10" dxfId="277" priority="636" bottom="1" rank="1"/>
  </conditionalFormatting>
  <conditionalFormatting sqref="G45:I45">
    <cfRule type="top10" dxfId="276" priority="635" bottom="1" rank="1"/>
  </conditionalFormatting>
  <conditionalFormatting sqref="G46:I46">
    <cfRule type="top10" dxfId="275" priority="634" bottom="1" rank="1"/>
  </conditionalFormatting>
  <conditionalFormatting sqref="G47:I47">
    <cfRule type="top10" dxfId="274" priority="633" bottom="1" rank="1"/>
  </conditionalFormatting>
  <conditionalFormatting sqref="G48:I48">
    <cfRule type="top10" dxfId="273" priority="632" bottom="1" rank="1"/>
  </conditionalFormatting>
  <conditionalFormatting sqref="G49:I49">
    <cfRule type="top10" dxfId="272" priority="615" bottom="1" rank="1"/>
  </conditionalFormatting>
  <conditionalFormatting sqref="G50:I50">
    <cfRule type="top10" dxfId="271" priority="614" bottom="1" rank="1"/>
  </conditionalFormatting>
  <conditionalFormatting sqref="G51:I51">
    <cfRule type="top10" dxfId="270" priority="613" bottom="1" rank="1"/>
  </conditionalFormatting>
  <conditionalFormatting sqref="G52:I52">
    <cfRule type="top10" dxfId="269" priority="612" bottom="1" rank="1"/>
  </conditionalFormatting>
  <conditionalFormatting sqref="G53:I53">
    <cfRule type="top10" dxfId="268" priority="611" bottom="1" rank="1"/>
  </conditionalFormatting>
  <conditionalFormatting sqref="G54:I54">
    <cfRule type="top10" dxfId="267" priority="610" bottom="1" rank="1"/>
  </conditionalFormatting>
  <conditionalFormatting sqref="G55:I55">
    <cfRule type="top10" dxfId="266" priority="609" bottom="1" rank="1"/>
  </conditionalFormatting>
  <conditionalFormatting sqref="G56:I56">
    <cfRule type="top10" dxfId="265" priority="608" bottom="1" rank="1"/>
  </conditionalFormatting>
  <conditionalFormatting sqref="G57:I57">
    <cfRule type="top10" dxfId="264" priority="607" bottom="1" rank="1"/>
  </conditionalFormatting>
  <conditionalFormatting sqref="G58:I58">
    <cfRule type="top10" dxfId="263" priority="606" bottom="1" rank="1"/>
  </conditionalFormatting>
  <conditionalFormatting sqref="G35:I35">
    <cfRule type="top10" dxfId="262" priority="576" bottom="1" rank="1"/>
  </conditionalFormatting>
  <conditionalFormatting sqref="G36:I36">
    <cfRule type="top10" dxfId="261" priority="571" bottom="1" rank="1"/>
  </conditionalFormatting>
  <conditionalFormatting sqref="G37:I37">
    <cfRule type="top10" dxfId="260" priority="570" bottom="1" rank="1"/>
  </conditionalFormatting>
  <conditionalFormatting sqref="G38:I38">
    <cfRule type="top10" dxfId="259" priority="569" bottom="1" rank="1"/>
  </conditionalFormatting>
  <conditionalFormatting sqref="G39:I39">
    <cfRule type="top10" dxfId="258" priority="568" bottom="1" rank="1"/>
  </conditionalFormatting>
  <conditionalFormatting sqref="G40:I40">
    <cfRule type="top10" dxfId="257" priority="567" bottom="1" rank="1"/>
  </conditionalFormatting>
  <conditionalFormatting sqref="N4:N5">
    <cfRule type="colorScale" priority="1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60:L60">
    <cfRule type="top10" dxfId="256" priority="550" rank="1"/>
  </conditionalFormatting>
  <conditionalFormatting sqref="J61:L61">
    <cfRule type="top10" dxfId="255" priority="549" rank="1"/>
  </conditionalFormatting>
  <conditionalFormatting sqref="J62:L62">
    <cfRule type="top10" dxfId="254" priority="548" rank="1"/>
  </conditionalFormatting>
  <conditionalFormatting sqref="J63:L63">
    <cfRule type="top10" dxfId="253" priority="547" rank="1"/>
  </conditionalFormatting>
  <conditionalFormatting sqref="J64:L64">
    <cfRule type="top10" dxfId="252" priority="546" rank="1"/>
  </conditionalFormatting>
  <conditionalFormatting sqref="J65:L65">
    <cfRule type="top10" dxfId="251" priority="545" rank="1"/>
  </conditionalFormatting>
  <conditionalFormatting sqref="J66:L66">
    <cfRule type="top10" dxfId="250" priority="544" rank="1"/>
  </conditionalFormatting>
  <conditionalFormatting sqref="J67:L67">
    <cfRule type="top10" dxfId="249" priority="543" rank="1"/>
  </conditionalFormatting>
  <conditionalFormatting sqref="J68:L68">
    <cfRule type="top10" dxfId="248" priority="542" rank="1"/>
  </conditionalFormatting>
  <conditionalFormatting sqref="J69:L69">
    <cfRule type="top10" dxfId="247" priority="541" rank="1"/>
  </conditionalFormatting>
  <conditionalFormatting sqref="J70:L70">
    <cfRule type="top10" dxfId="246" priority="540" rank="1"/>
  </conditionalFormatting>
  <conditionalFormatting sqref="J71:L71">
    <cfRule type="top10" dxfId="245" priority="539" rank="1"/>
  </conditionalFormatting>
  <conditionalFormatting sqref="J72:L72">
    <cfRule type="top10" dxfId="244" priority="538" rank="1"/>
  </conditionalFormatting>
  <conditionalFormatting sqref="J73:L73">
    <cfRule type="top10" dxfId="243" priority="537" rank="1"/>
  </conditionalFormatting>
  <conditionalFormatting sqref="J74:L74">
    <cfRule type="top10" dxfId="242" priority="536" rank="1"/>
  </conditionalFormatting>
  <conditionalFormatting sqref="J75:L75">
    <cfRule type="top10" dxfId="241" priority="535" rank="1"/>
  </conditionalFormatting>
  <conditionalFormatting sqref="J76:L76">
    <cfRule type="top10" dxfId="240" priority="534" rank="1"/>
  </conditionalFormatting>
  <conditionalFormatting sqref="J77:L77">
    <cfRule type="top10" dxfId="239" priority="533" rank="1"/>
  </conditionalFormatting>
  <conditionalFormatting sqref="J78:L78">
    <cfRule type="top10" dxfId="238" priority="532" rank="1"/>
  </conditionalFormatting>
  <conditionalFormatting sqref="J79:L79">
    <cfRule type="top10" dxfId="237" priority="531" rank="1"/>
  </conditionalFormatting>
  <conditionalFormatting sqref="J80:L80">
    <cfRule type="top10" dxfId="236" priority="530" rank="1"/>
  </conditionalFormatting>
  <conditionalFormatting sqref="J81:L81">
    <cfRule type="top10" dxfId="235" priority="529" rank="1"/>
  </conditionalFormatting>
  <conditionalFormatting sqref="J82:L82">
    <cfRule type="top10" dxfId="234" priority="528" rank="1"/>
  </conditionalFormatting>
  <conditionalFormatting sqref="J83:L83">
    <cfRule type="top10" dxfId="233" priority="527" rank="1"/>
  </conditionalFormatting>
  <conditionalFormatting sqref="J84:L84">
    <cfRule type="top10" dxfId="232" priority="526" rank="1"/>
  </conditionalFormatting>
  <conditionalFormatting sqref="J85:L85">
    <cfRule type="top10" dxfId="231" priority="525" rank="1"/>
  </conditionalFormatting>
  <conditionalFormatting sqref="J86:L86">
    <cfRule type="top10" dxfId="230" priority="524" rank="1"/>
  </conditionalFormatting>
  <conditionalFormatting sqref="J87:L87">
    <cfRule type="top10" dxfId="229" priority="523" rank="1"/>
  </conditionalFormatting>
  <conditionalFormatting sqref="J88:L88">
    <cfRule type="top10" dxfId="228" priority="522" rank="1"/>
  </conditionalFormatting>
  <conditionalFormatting sqref="J89:L89">
    <cfRule type="top10" dxfId="227" priority="521" rank="1"/>
  </conditionalFormatting>
  <conditionalFormatting sqref="P60:R60">
    <cfRule type="top10" dxfId="226" priority="509" bottom="1" rank="1"/>
  </conditionalFormatting>
  <conditionalFormatting sqref="P61:R61">
    <cfRule type="top10" dxfId="225" priority="508" bottom="1" rank="1"/>
  </conditionalFormatting>
  <conditionalFormatting sqref="P62:R62">
    <cfRule type="top10" dxfId="224" priority="507" bottom="1" rank="1"/>
  </conditionalFormatting>
  <conditionalFormatting sqref="P63:R63">
    <cfRule type="top10" dxfId="223" priority="506" bottom="1" rank="1"/>
  </conditionalFormatting>
  <conditionalFormatting sqref="P64:R64">
    <cfRule type="top10" dxfId="222" priority="505" bottom="1" rank="1"/>
  </conditionalFormatting>
  <conditionalFormatting sqref="P65:R65">
    <cfRule type="top10" dxfId="221" priority="504" bottom="1" rank="1"/>
  </conditionalFormatting>
  <conditionalFormatting sqref="P66:R66">
    <cfRule type="top10" dxfId="220" priority="503" bottom="1" rank="1"/>
  </conditionalFormatting>
  <conditionalFormatting sqref="P67:R67">
    <cfRule type="top10" dxfId="219" priority="502" bottom="1" rank="1"/>
  </conditionalFormatting>
  <conditionalFormatting sqref="P68:R68">
    <cfRule type="top10" dxfId="218" priority="501" bottom="1" rank="1"/>
  </conditionalFormatting>
  <conditionalFormatting sqref="P69:R69">
    <cfRule type="top10" dxfId="217" priority="500" bottom="1" rank="1"/>
  </conditionalFormatting>
  <conditionalFormatting sqref="P70:R70">
    <cfRule type="top10" dxfId="216" priority="499" bottom="1" rank="1"/>
  </conditionalFormatting>
  <conditionalFormatting sqref="P71:R71">
    <cfRule type="top10" dxfId="215" priority="498" bottom="1" rank="1"/>
  </conditionalFormatting>
  <conditionalFormatting sqref="P72:R72">
    <cfRule type="top10" dxfId="214" priority="497" bottom="1" rank="1"/>
  </conditionalFormatting>
  <conditionalFormatting sqref="P73:R73">
    <cfRule type="top10" dxfId="213" priority="496" bottom="1" rank="1"/>
  </conditionalFormatting>
  <conditionalFormatting sqref="P74:R74">
    <cfRule type="top10" dxfId="212" priority="495" bottom="1" rank="1"/>
  </conditionalFormatting>
  <conditionalFormatting sqref="P75:R75">
    <cfRule type="top10" dxfId="211" priority="494" bottom="1" rank="1"/>
  </conditionalFormatting>
  <conditionalFormatting sqref="P76:R76">
    <cfRule type="top10" dxfId="210" priority="493" bottom="1" rank="1"/>
  </conditionalFormatting>
  <conditionalFormatting sqref="P77:R77">
    <cfRule type="top10" dxfId="209" priority="492" bottom="1" rank="1"/>
  </conditionalFormatting>
  <conditionalFormatting sqref="P78:R78">
    <cfRule type="top10" dxfId="208" priority="491" bottom="1" rank="1"/>
  </conditionalFormatting>
  <conditionalFormatting sqref="P79:R79">
    <cfRule type="top10" dxfId="207" priority="490" bottom="1" rank="1"/>
  </conditionalFormatting>
  <conditionalFormatting sqref="P80:R80">
    <cfRule type="top10" dxfId="206" priority="489" bottom="1" rank="1"/>
  </conditionalFormatting>
  <conditionalFormatting sqref="P81:R81">
    <cfRule type="top10" dxfId="205" priority="488" bottom="1" rank="1"/>
  </conditionalFormatting>
  <conditionalFormatting sqref="P82:R82">
    <cfRule type="top10" dxfId="204" priority="487" bottom="1" rank="1"/>
  </conditionalFormatting>
  <conditionalFormatting sqref="P83:R83">
    <cfRule type="top10" dxfId="203" priority="486" bottom="1" rank="1"/>
  </conditionalFormatting>
  <conditionalFormatting sqref="P84:R84">
    <cfRule type="top10" dxfId="202" priority="485" bottom="1" rank="1"/>
  </conditionalFormatting>
  <conditionalFormatting sqref="P85:R85">
    <cfRule type="top10" dxfId="201" priority="484" bottom="1" rank="1"/>
  </conditionalFormatting>
  <conditionalFormatting sqref="P86:R86">
    <cfRule type="top10" dxfId="200" priority="483" bottom="1" rank="1"/>
  </conditionalFormatting>
  <conditionalFormatting sqref="P87:R87">
    <cfRule type="top10" dxfId="199" priority="482" bottom="1" rank="1"/>
  </conditionalFormatting>
  <conditionalFormatting sqref="P88:R88">
    <cfRule type="top10" dxfId="198" priority="481" bottom="1" rank="1"/>
  </conditionalFormatting>
  <conditionalFormatting sqref="P89:R89">
    <cfRule type="top10" dxfId="197" priority="480" bottom="1" rank="1"/>
  </conditionalFormatting>
  <conditionalFormatting sqref="G60:I60">
    <cfRule type="top10" dxfId="196" priority="450" bottom="1" rank="1"/>
  </conditionalFormatting>
  <conditionalFormatting sqref="G61:I61">
    <cfRule type="top10" dxfId="195" priority="449" bottom="1" rank="1"/>
  </conditionalFormatting>
  <conditionalFormatting sqref="G62:I62">
    <cfRule type="top10" dxfId="194" priority="448" bottom="1" rank="1"/>
  </conditionalFormatting>
  <conditionalFormatting sqref="G63:I63">
    <cfRule type="top10" dxfId="193" priority="447" bottom="1" rank="1"/>
  </conditionalFormatting>
  <conditionalFormatting sqref="G64:I64">
    <cfRule type="top10" dxfId="192" priority="446" bottom="1" rank="1"/>
  </conditionalFormatting>
  <conditionalFormatting sqref="G65:I65">
    <cfRule type="top10" dxfId="191" priority="445" bottom="1" rank="1"/>
  </conditionalFormatting>
  <conditionalFormatting sqref="G81:I81">
    <cfRule type="top10" dxfId="190" priority="444" bottom="1" rank="1"/>
  </conditionalFormatting>
  <conditionalFormatting sqref="G82:I82">
    <cfRule type="top10" dxfId="189" priority="443" bottom="1" rank="1"/>
  </conditionalFormatting>
  <conditionalFormatting sqref="G83:I83">
    <cfRule type="top10" dxfId="188" priority="442" bottom="1" rank="1"/>
  </conditionalFormatting>
  <conditionalFormatting sqref="G84:I84">
    <cfRule type="top10" dxfId="187" priority="441" bottom="1" rank="1"/>
  </conditionalFormatting>
  <conditionalFormatting sqref="G85:I85">
    <cfRule type="top10" dxfId="186" priority="440" bottom="1" rank="1"/>
  </conditionalFormatting>
  <conditionalFormatting sqref="G86:I86">
    <cfRule type="top10" dxfId="185" priority="439" bottom="1" rank="1"/>
  </conditionalFormatting>
  <conditionalFormatting sqref="G87:I87">
    <cfRule type="top10" dxfId="184" priority="438" bottom="1" rank="1"/>
  </conditionalFormatting>
  <conditionalFormatting sqref="G88:I88">
    <cfRule type="top10" dxfId="183" priority="437" bottom="1" rank="1"/>
  </conditionalFormatting>
  <conditionalFormatting sqref="G89:I89">
    <cfRule type="top10" dxfId="182" priority="429" bottom="1" rank="1"/>
  </conditionalFormatting>
  <conditionalFormatting sqref="G66:I66">
    <cfRule type="top10" dxfId="181" priority="419" bottom="1" rank="1"/>
  </conditionalFormatting>
  <conditionalFormatting sqref="G67:I67">
    <cfRule type="top10" dxfId="180" priority="418" bottom="1" rank="1"/>
  </conditionalFormatting>
  <conditionalFormatting sqref="G68:I68">
    <cfRule type="top10" dxfId="179" priority="417" bottom="1" rank="1"/>
  </conditionalFormatting>
  <conditionalFormatting sqref="G69:I69">
    <cfRule type="top10" dxfId="178" priority="409" bottom="1" rank="1"/>
  </conditionalFormatting>
  <conditionalFormatting sqref="G70:I70">
    <cfRule type="top10" dxfId="177" priority="408" bottom="1" rank="1"/>
  </conditionalFormatting>
  <conditionalFormatting sqref="G71:I71">
    <cfRule type="top10" dxfId="176" priority="407" bottom="1" rank="1"/>
  </conditionalFormatting>
  <conditionalFormatting sqref="G72:I72">
    <cfRule type="top10" dxfId="175" priority="406" bottom="1" rank="1"/>
  </conditionalFormatting>
  <conditionalFormatting sqref="G73:I73">
    <cfRule type="top10" dxfId="174" priority="401" bottom="1" rank="1"/>
  </conditionalFormatting>
  <conditionalFormatting sqref="G74:I74">
    <cfRule type="top10" dxfId="173" priority="400" bottom="1" rank="1"/>
  </conditionalFormatting>
  <conditionalFormatting sqref="G75:I75">
    <cfRule type="top10" dxfId="172" priority="399" bottom="1" rank="1"/>
  </conditionalFormatting>
  <conditionalFormatting sqref="G76:I76">
    <cfRule type="top10" dxfId="171" priority="394" bottom="1" rank="1"/>
  </conditionalFormatting>
  <conditionalFormatting sqref="G77:I77">
    <cfRule type="top10" dxfId="170" priority="393" bottom="1" rank="1"/>
  </conditionalFormatting>
  <conditionalFormatting sqref="G78:I78">
    <cfRule type="top10" dxfId="169" priority="392" bottom="1" rank="1"/>
  </conditionalFormatting>
  <conditionalFormatting sqref="G79:I79">
    <cfRule type="top10" dxfId="168" priority="391" bottom="1" rank="1"/>
  </conditionalFormatting>
  <conditionalFormatting sqref="G80:I80">
    <cfRule type="top10" dxfId="167" priority="390" bottom="1" rank="1"/>
  </conditionalFormatting>
  <conditionalFormatting sqref="CC3:CD3 BV2 CQ3:CR3 CI2:CJ2 AF2:AJ2 AK3:AO3 AZ3:BA3">
    <cfRule type="cellIs" dxfId="166" priority="383" operator="equal">
      <formula>0</formula>
    </cfRule>
  </conditionalFormatting>
  <conditionalFormatting sqref="BR3:BS3">
    <cfRule type="cellIs" dxfId="165" priority="379" operator="equal">
      <formula>0</formula>
    </cfRule>
  </conditionalFormatting>
  <conditionalFormatting sqref="BH2 BW2 CK2:CK118 BH4:BH1048576 BW4:BW118">
    <cfRule type="cellIs" dxfId="164" priority="378" operator="equal">
      <formula>"n"</formula>
    </cfRule>
  </conditionalFormatting>
  <conditionalFormatting sqref="G4:I5">
    <cfRule type="top10" dxfId="163" priority="377" bottom="1" rank="1"/>
  </conditionalFormatting>
  <conditionalFormatting sqref="BW2 BW4:BW1048576">
    <cfRule type="cellIs" dxfId="162" priority="366" operator="equal">
      <formula>"v"</formula>
    </cfRule>
    <cfRule type="cellIs" dxfId="161" priority="367" operator="equal">
      <formula>"d"</formula>
    </cfRule>
  </conditionalFormatting>
  <conditionalFormatting sqref="BH2 BW2 CK2:CK1048576 AV4:AV1048576 BH4:BH1048576 BW4:BW1048576">
    <cfRule type="cellIs" dxfId="160" priority="363" operator="equal">
      <formula>"n"</formula>
    </cfRule>
    <cfRule type="cellIs" dxfId="159" priority="364" operator="equal">
      <formula>"d"</formula>
    </cfRule>
    <cfRule type="cellIs" dxfId="158" priority="365" operator="equal">
      <formula>"v"</formula>
    </cfRule>
  </conditionalFormatting>
  <conditionalFormatting sqref="N60:N89">
    <cfRule type="colorScale" priority="1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5:N58">
    <cfRule type="colorScale" priority="1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:N33">
    <cfRule type="colorScale" priority="1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:N30">
    <cfRule type="colorScale" priority="1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N11">
    <cfRule type="colorScale" priority="1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91:A95">
    <cfRule type="cellIs" dxfId="157" priority="329" operator="equal">
      <formula>$AQ$6</formula>
    </cfRule>
    <cfRule type="cellIs" dxfId="156" priority="330" operator="equal">
      <formula>$AQ$5</formula>
    </cfRule>
  </conditionalFormatting>
  <conditionalFormatting sqref="O91:O95 O97:O100">
    <cfRule type="expression" dxfId="155" priority="331">
      <formula>OR($A91=$AQ$5,$A91=$AQ$6)</formula>
    </cfRule>
  </conditionalFormatting>
  <conditionalFormatting sqref="J91:L93">
    <cfRule type="top10" dxfId="154" priority="328" rank="1"/>
  </conditionalFormatting>
  <conditionalFormatting sqref="J94:L94">
    <cfRule type="top10" dxfId="153" priority="327" rank="1"/>
  </conditionalFormatting>
  <conditionalFormatting sqref="J95:L95">
    <cfRule type="top10" dxfId="152" priority="326" rank="1"/>
  </conditionalFormatting>
  <conditionalFormatting sqref="N91:N95">
    <cfRule type="colorScale" priority="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1:R91">
    <cfRule type="top10" dxfId="151" priority="325" bottom="1" rank="1"/>
  </conditionalFormatting>
  <conditionalFormatting sqref="P92:R92">
    <cfRule type="top10" dxfId="150" priority="324" bottom="1" rank="1"/>
  </conditionalFormatting>
  <conditionalFormatting sqref="P93:R93">
    <cfRule type="top10" dxfId="149" priority="323" bottom="1" rank="1"/>
  </conditionalFormatting>
  <conditionalFormatting sqref="P94:R94">
    <cfRule type="top10" dxfId="148" priority="322" bottom="1" rank="1"/>
  </conditionalFormatting>
  <conditionalFormatting sqref="P95:R95">
    <cfRule type="top10" dxfId="147" priority="321" bottom="1" rank="1"/>
  </conditionalFormatting>
  <conditionalFormatting sqref="G92:I92">
    <cfRule type="top10" dxfId="146" priority="315" bottom="1" rank="1"/>
  </conditionalFormatting>
  <conditionalFormatting sqref="G91:I91">
    <cfRule type="top10" dxfId="145" priority="310" bottom="1" rank="1"/>
  </conditionalFormatting>
  <conditionalFormatting sqref="G93:I93">
    <cfRule type="top10" dxfId="144" priority="298" bottom="1" rank="1"/>
  </conditionalFormatting>
  <conditionalFormatting sqref="G94:I94">
    <cfRule type="top10" dxfId="143" priority="297" bottom="1" rank="1"/>
  </conditionalFormatting>
  <conditionalFormatting sqref="G95:I95">
    <cfRule type="top10" dxfId="142" priority="296" bottom="1" rank="1"/>
  </conditionalFormatting>
  <conditionalFormatting sqref="A4:A5">
    <cfRule type="cellIs" dxfId="141" priority="293" operator="equal">
      <formula>#REF!</formula>
    </cfRule>
    <cfRule type="cellIs" dxfId="140" priority="294" operator="equal">
      <formula>#REF!</formula>
    </cfRule>
  </conditionalFormatting>
  <conditionalFormatting sqref="A97:A100">
    <cfRule type="cellIs" dxfId="139" priority="289" operator="equal">
      <formula>$AQ$6</formula>
    </cfRule>
    <cfRule type="cellIs" dxfId="138" priority="290" operator="equal">
      <formula>$AQ$5</formula>
    </cfRule>
  </conditionalFormatting>
  <conditionalFormatting sqref="J97:L99">
    <cfRule type="top10" dxfId="137" priority="288" rank="1"/>
  </conditionalFormatting>
  <conditionalFormatting sqref="J100:L100">
    <cfRule type="top10" dxfId="136" priority="287" rank="1"/>
  </conditionalFormatting>
  <conditionalFormatting sqref="N97:N100">
    <cfRule type="colorScale" priority="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7:R97">
    <cfRule type="top10" dxfId="135" priority="286" bottom="1" rank="1"/>
  </conditionalFormatting>
  <conditionalFormatting sqref="P98:R98">
    <cfRule type="top10" dxfId="134" priority="285" bottom="1" rank="1"/>
  </conditionalFormatting>
  <conditionalFormatting sqref="P99:R99">
    <cfRule type="top10" dxfId="133" priority="284" bottom="1" rank="1"/>
  </conditionalFormatting>
  <conditionalFormatting sqref="P100:R100">
    <cfRule type="top10" dxfId="132" priority="283" bottom="1" rank="1"/>
  </conditionalFormatting>
  <conditionalFormatting sqref="G98:I98">
    <cfRule type="top10" dxfId="131" priority="277" bottom="1" rank="1"/>
  </conditionalFormatting>
  <conditionalFormatting sqref="G97:I97">
    <cfRule type="top10" dxfId="130" priority="272" bottom="1" rank="1"/>
  </conditionalFormatting>
  <conditionalFormatting sqref="G99:I99">
    <cfRule type="top10" dxfId="129" priority="260" bottom="1" rank="1"/>
  </conditionalFormatting>
  <conditionalFormatting sqref="G100:I100">
    <cfRule type="top10" dxfId="128" priority="259" bottom="1" rank="1"/>
  </conditionalFormatting>
  <conditionalFormatting sqref="B4:C4">
    <cfRule type="expression" dxfId="127" priority="248">
      <formula>$X4="n"</formula>
    </cfRule>
    <cfRule type="expression" dxfId="126" priority="249">
      <formula>$X4="d"</formula>
    </cfRule>
    <cfRule type="expression" dxfId="125" priority="250">
      <formula>$X4="v"</formula>
    </cfRule>
  </conditionalFormatting>
  <conditionalFormatting sqref="C3">
    <cfRule type="expression" dxfId="124" priority="242">
      <formula>$AV3="n"</formula>
    </cfRule>
    <cfRule type="expression" dxfId="123" priority="243">
      <formula>$AV3="d"</formula>
    </cfRule>
    <cfRule type="expression" dxfId="122" priority="244">
      <formula>$AV3="v"</formula>
    </cfRule>
  </conditionalFormatting>
  <conditionalFormatting sqref="AU2">
    <cfRule type="cellIs" dxfId="121" priority="236" operator="equal">
      <formula>0</formula>
    </cfRule>
  </conditionalFormatting>
  <conditionalFormatting sqref="AV2">
    <cfRule type="cellIs" dxfId="120" priority="232" operator="equal">
      <formula>"n"</formula>
    </cfRule>
    <cfRule type="cellIs" dxfId="119" priority="233" operator="equal">
      <formula>"d"</formula>
    </cfRule>
    <cfRule type="cellIs" dxfId="118" priority="234" operator="equal">
      <formula>"v"</formula>
    </cfRule>
  </conditionalFormatting>
  <conditionalFormatting sqref="BG2">
    <cfRule type="cellIs" dxfId="117" priority="231" operator="equal">
      <formula>0</formula>
    </cfRule>
  </conditionalFormatting>
  <conditionalFormatting sqref="BN3:BO3">
    <cfRule type="cellIs" dxfId="116" priority="230" operator="equal">
      <formula>0</formula>
    </cfRule>
  </conditionalFormatting>
  <conditionalFormatting sqref="BR2:BS2">
    <cfRule type="cellIs" dxfId="115" priority="229" operator="equal">
      <formula>0</formula>
    </cfRule>
  </conditionalFormatting>
  <conditionalFormatting sqref="AF3:AH3 AK3:AO3">
    <cfRule type="cellIs" dxfId="114" priority="217" operator="equal">
      <formula>0</formula>
    </cfRule>
  </conditionalFormatting>
  <conditionalFormatting sqref="X4:X118">
    <cfRule type="cellIs" dxfId="113" priority="214" operator="equal">
      <formula>"n"</formula>
    </cfRule>
    <cfRule type="cellIs" dxfId="112" priority="215" operator="equal">
      <formula>"d"</formula>
    </cfRule>
    <cfRule type="cellIs" dxfId="111" priority="216" operator="equal">
      <formula>"v"</formula>
    </cfRule>
  </conditionalFormatting>
  <conditionalFormatting sqref="AB3:AC3 W2">
    <cfRule type="cellIs" dxfId="110" priority="213" operator="equal">
      <formula>0</formula>
    </cfRule>
  </conditionalFormatting>
  <conditionalFormatting sqref="AD3">
    <cfRule type="cellIs" dxfId="109" priority="212" operator="equal">
      <formula>0</formula>
    </cfRule>
  </conditionalFormatting>
  <conditionalFormatting sqref="X2">
    <cfRule type="cellIs" dxfId="108" priority="209" operator="equal">
      <formula>"n"</formula>
    </cfRule>
    <cfRule type="cellIs" dxfId="107" priority="210" operator="equal">
      <formula>"d"</formula>
    </cfRule>
    <cfRule type="cellIs" dxfId="106" priority="211" operator="equal">
      <formula>"v"</formula>
    </cfRule>
  </conditionalFormatting>
  <conditionalFormatting sqref="B5:C5 B7:C11 B13:C30 B32:C33 B35:C58 B60:C89 B91:C95 B97:C100">
    <cfRule type="expression" dxfId="105" priority="206">
      <formula>$X5="n"</formula>
    </cfRule>
    <cfRule type="expression" dxfId="104" priority="207">
      <formula>$X5="d"</formula>
    </cfRule>
    <cfRule type="expression" dxfId="103" priority="208">
      <formula>$X5="v"</formula>
    </cfRule>
  </conditionalFormatting>
  <conditionalFormatting sqref="C6">
    <cfRule type="expression" dxfId="102" priority="203">
      <formula>$AV6="n"</formula>
    </cfRule>
    <cfRule type="expression" dxfId="101" priority="204">
      <formula>$AV6="d"</formula>
    </cfRule>
    <cfRule type="expression" dxfId="100" priority="205">
      <formula>$AV6="v"</formula>
    </cfRule>
  </conditionalFormatting>
  <conditionalFormatting sqref="C12">
    <cfRule type="expression" dxfId="99" priority="200">
      <formula>$AV12="n"</formula>
    </cfRule>
    <cfRule type="expression" dxfId="98" priority="201">
      <formula>$AV12="d"</formula>
    </cfRule>
    <cfRule type="expression" dxfId="97" priority="202">
      <formula>$AV12="v"</formula>
    </cfRule>
  </conditionalFormatting>
  <conditionalFormatting sqref="C31">
    <cfRule type="expression" dxfId="96" priority="197">
      <formula>$AV31="n"</formula>
    </cfRule>
    <cfRule type="expression" dxfId="95" priority="198">
      <formula>$AV31="d"</formula>
    </cfRule>
    <cfRule type="expression" dxfId="94" priority="199">
      <formula>$AV31="v"</formula>
    </cfRule>
  </conditionalFormatting>
  <conditionalFormatting sqref="C34">
    <cfRule type="expression" dxfId="93" priority="194">
      <formula>$AV34="n"</formula>
    </cfRule>
    <cfRule type="expression" dxfId="92" priority="195">
      <formula>$AV34="d"</formula>
    </cfRule>
    <cfRule type="expression" dxfId="91" priority="196">
      <formula>$AV34="v"</formula>
    </cfRule>
  </conditionalFormatting>
  <conditionalFormatting sqref="C59">
    <cfRule type="expression" dxfId="90" priority="191">
      <formula>$AV59="n"</formula>
    </cfRule>
    <cfRule type="expression" dxfId="89" priority="192">
      <formula>$AV59="d"</formula>
    </cfRule>
    <cfRule type="expression" dxfId="88" priority="193">
      <formula>$AV59="v"</formula>
    </cfRule>
  </conditionalFormatting>
  <conditionalFormatting sqref="C90">
    <cfRule type="expression" dxfId="87" priority="188">
      <formula>$AV90="n"</formula>
    </cfRule>
    <cfRule type="expression" dxfId="86" priority="189">
      <formula>$AV90="d"</formula>
    </cfRule>
    <cfRule type="expression" dxfId="85" priority="190">
      <formula>$AV90="v"</formula>
    </cfRule>
  </conditionalFormatting>
  <conditionalFormatting sqref="C96">
    <cfRule type="expression" dxfId="84" priority="185">
      <formula>$AV96="n"</formula>
    </cfRule>
    <cfRule type="expression" dxfId="83" priority="186">
      <formula>$AV96="d"</formula>
    </cfRule>
    <cfRule type="expression" dxfId="82" priority="187">
      <formula>$AV96="v"</formula>
    </cfRule>
  </conditionalFormatting>
  <conditionalFormatting sqref="AJ4:AJ118">
    <cfRule type="cellIs" dxfId="81" priority="171" operator="equal">
      <formula>"n"</formula>
    </cfRule>
    <cfRule type="cellIs" dxfId="80" priority="172" operator="equal">
      <formula>"d"</formula>
    </cfRule>
    <cfRule type="cellIs" dxfId="79" priority="173" operator="equal">
      <formula>"v"</formula>
    </cfRule>
  </conditionalFormatting>
  <conditionalFormatting sqref="AN3:AO3 AI2">
    <cfRule type="cellIs" dxfId="78" priority="170" operator="equal">
      <formula>0</formula>
    </cfRule>
  </conditionalFormatting>
  <conditionalFormatting sqref="AJ2">
    <cfRule type="cellIs" dxfId="77" priority="166" operator="equal">
      <formula>"n"</formula>
    </cfRule>
    <cfRule type="cellIs" dxfId="76" priority="167" operator="equal">
      <formula>"d"</formula>
    </cfRule>
    <cfRule type="cellIs" dxfId="75" priority="168" operator="equal">
      <formula>"v"</formula>
    </cfRule>
  </conditionalFormatting>
  <conditionalFormatting sqref="C101">
    <cfRule type="expression" dxfId="74" priority="163">
      <formula>$AV101="n"</formula>
    </cfRule>
    <cfRule type="expression" dxfId="73" priority="164">
      <formula>$AV101="d"</formula>
    </cfRule>
    <cfRule type="expression" dxfId="72" priority="165">
      <formula>$AV101="v"</formula>
    </cfRule>
  </conditionalFormatting>
  <conditionalFormatting sqref="A102:A110">
    <cfRule type="cellIs" dxfId="71" priority="152" operator="equal">
      <formula>$S$6</formula>
    </cfRule>
    <cfRule type="cellIs" dxfId="70" priority="153" operator="equal">
      <formula>$S$5</formula>
    </cfRule>
  </conditionalFormatting>
  <conditionalFormatting sqref="O102:O110">
    <cfRule type="expression" dxfId="69" priority="154">
      <formula>OR($A102=$S$5,$A102=$S$6)</formula>
    </cfRule>
  </conditionalFormatting>
  <conditionalFormatting sqref="J102:L104">
    <cfRule type="top10" dxfId="68" priority="151" rank="1"/>
  </conditionalFormatting>
  <conditionalFormatting sqref="J105:L105">
    <cfRule type="top10" dxfId="67" priority="150" rank="1"/>
  </conditionalFormatting>
  <conditionalFormatting sqref="J106:L106">
    <cfRule type="top10" dxfId="66" priority="149" rank="1"/>
  </conditionalFormatting>
  <conditionalFormatting sqref="J107:L107">
    <cfRule type="top10" dxfId="65" priority="148" rank="1"/>
  </conditionalFormatting>
  <conditionalFormatting sqref="J108:L108">
    <cfRule type="top10" dxfId="64" priority="147" rank="1"/>
  </conditionalFormatting>
  <conditionalFormatting sqref="J109:L109">
    <cfRule type="top10" dxfId="63" priority="146" rank="1"/>
  </conditionalFormatting>
  <conditionalFormatting sqref="J110:L110">
    <cfRule type="top10" dxfId="62" priority="145" rank="1"/>
  </conditionalFormatting>
  <conditionalFormatting sqref="N102:N110">
    <cfRule type="colorScale" priority="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2:R102">
    <cfRule type="top10" dxfId="61" priority="144" bottom="1" rank="1"/>
  </conditionalFormatting>
  <conditionalFormatting sqref="P103:R103">
    <cfRule type="top10" dxfId="60" priority="143" bottom="1" rank="1"/>
  </conditionalFormatting>
  <conditionalFormatting sqref="P104:R104">
    <cfRule type="top10" dxfId="59" priority="142" bottom="1" rank="1"/>
  </conditionalFormatting>
  <conditionalFormatting sqref="P105:R105">
    <cfRule type="top10" dxfId="58" priority="141" bottom="1" rank="1"/>
  </conditionalFormatting>
  <conditionalFormatting sqref="P106:R106">
    <cfRule type="top10" dxfId="57" priority="140" bottom="1" rank="1"/>
  </conditionalFormatting>
  <conditionalFormatting sqref="P107:R107">
    <cfRule type="top10" dxfId="56" priority="139" bottom="1" rank="1"/>
  </conditionalFormatting>
  <conditionalFormatting sqref="P108:R108">
    <cfRule type="top10" dxfId="55" priority="138" bottom="1" rank="1"/>
  </conditionalFormatting>
  <conditionalFormatting sqref="P109:R109">
    <cfRule type="top10" dxfId="54" priority="137" bottom="1" rank="1"/>
  </conditionalFormatting>
  <conditionalFormatting sqref="P110:R110">
    <cfRule type="top10" dxfId="53" priority="136" bottom="1" rank="1"/>
  </conditionalFormatting>
  <conditionalFormatting sqref="G103:I103">
    <cfRule type="top10" dxfId="52" priority="120" bottom="1" rank="1"/>
  </conditionalFormatting>
  <conditionalFormatting sqref="G107:I107">
    <cfRule type="top10" dxfId="51" priority="119" bottom="1" rank="1"/>
  </conditionalFormatting>
  <conditionalFormatting sqref="G108:I108">
    <cfRule type="top10" dxfId="50" priority="118" bottom="1" rank="1"/>
  </conditionalFormatting>
  <conditionalFormatting sqref="G102:I102">
    <cfRule type="top10" dxfId="49" priority="113" bottom="1" rank="1"/>
  </conditionalFormatting>
  <conditionalFormatting sqref="G109:I109">
    <cfRule type="top10" dxfId="48" priority="101" bottom="1" rank="1"/>
  </conditionalFormatting>
  <conditionalFormatting sqref="G110:I110">
    <cfRule type="top10" dxfId="47" priority="100" bottom="1" rank="1"/>
  </conditionalFormatting>
  <conditionalFormatting sqref="G104:I104">
    <cfRule type="top10" dxfId="46" priority="88" bottom="1" rank="1"/>
  </conditionalFormatting>
  <conditionalFormatting sqref="G105:I105">
    <cfRule type="top10" dxfId="45" priority="87" bottom="1" rank="1"/>
  </conditionalFormatting>
  <conditionalFormatting sqref="G106:I106">
    <cfRule type="top10" dxfId="44" priority="86" bottom="1" rank="1"/>
  </conditionalFormatting>
  <conditionalFormatting sqref="B103:C110">
    <cfRule type="expression" dxfId="43" priority="82">
      <formula>$X103="n"</formula>
    </cfRule>
    <cfRule type="expression" dxfId="42" priority="83">
      <formula>$X103="d"</formula>
    </cfRule>
    <cfRule type="expression" dxfId="41" priority="84">
      <formula>$X103="v"</formula>
    </cfRule>
  </conditionalFormatting>
  <conditionalFormatting sqref="B102:C102">
    <cfRule type="expression" dxfId="40" priority="79">
      <formula>$X102="n"</formula>
    </cfRule>
    <cfRule type="expression" dxfId="39" priority="80">
      <formula>$X102="d"</formula>
    </cfRule>
    <cfRule type="expression" dxfId="38" priority="81">
      <formula>$X102="v"</formula>
    </cfRule>
  </conditionalFormatting>
  <conditionalFormatting sqref="C111">
    <cfRule type="expression" dxfId="37" priority="76">
      <formula>$AV111="n"</formula>
    </cfRule>
    <cfRule type="expression" dxfId="36" priority="77">
      <formula>$AV111="d"</formula>
    </cfRule>
    <cfRule type="expression" dxfId="35" priority="78">
      <formula>$AV111="v"</formula>
    </cfRule>
  </conditionalFormatting>
  <conditionalFormatting sqref="A112:A118">
    <cfRule type="cellIs" dxfId="34" priority="72" operator="equal">
      <formula>$S$6</formula>
    </cfRule>
    <cfRule type="cellIs" dxfId="33" priority="73" operator="equal">
      <formula>$S$5</formula>
    </cfRule>
  </conditionalFormatting>
  <conditionalFormatting sqref="O112:O118">
    <cfRule type="expression" dxfId="32" priority="74">
      <formula>OR($A112=$S$5,$A112=$S$6)</formula>
    </cfRule>
  </conditionalFormatting>
  <conditionalFormatting sqref="J112:L113">
    <cfRule type="top10" dxfId="31" priority="71" rank="1"/>
  </conditionalFormatting>
  <conditionalFormatting sqref="J114:L114">
    <cfRule type="top10" dxfId="30" priority="70" rank="1"/>
  </conditionalFormatting>
  <conditionalFormatting sqref="J115:L115">
    <cfRule type="top10" dxfId="29" priority="69" rank="1"/>
  </conditionalFormatting>
  <conditionalFormatting sqref="J116:L116">
    <cfRule type="top10" dxfId="28" priority="68" rank="1"/>
  </conditionalFormatting>
  <conditionalFormatting sqref="J117:L117">
    <cfRule type="top10" dxfId="27" priority="67" rank="1"/>
  </conditionalFormatting>
  <conditionalFormatting sqref="J118:L118">
    <cfRule type="top10" dxfId="26" priority="66" rank="1"/>
  </conditionalFormatting>
  <conditionalFormatting sqref="N112:N118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2:R112">
    <cfRule type="top10" dxfId="25" priority="65" bottom="1" rank="1"/>
  </conditionalFormatting>
  <conditionalFormatting sqref="P113:R113">
    <cfRule type="top10" dxfId="24" priority="64" bottom="1" rank="1"/>
  </conditionalFormatting>
  <conditionalFormatting sqref="P114:R114">
    <cfRule type="top10" dxfId="23" priority="63" bottom="1" rank="1"/>
  </conditionalFormatting>
  <conditionalFormatting sqref="P115:R115">
    <cfRule type="top10" dxfId="22" priority="62" bottom="1" rank="1"/>
  </conditionalFormatting>
  <conditionalFormatting sqref="P116:R116">
    <cfRule type="top10" dxfId="21" priority="61" bottom="1" rank="1"/>
  </conditionalFormatting>
  <conditionalFormatting sqref="P117:R117">
    <cfRule type="top10" dxfId="20" priority="60" bottom="1" rank="1"/>
  </conditionalFormatting>
  <conditionalFormatting sqref="P118:R118">
    <cfRule type="top10" dxfId="19" priority="59" bottom="1" rank="1"/>
  </conditionalFormatting>
  <conditionalFormatting sqref="G112:I112">
    <cfRule type="top10" dxfId="18" priority="43" bottom="1" rank="1"/>
  </conditionalFormatting>
  <conditionalFormatting sqref="G116:I116">
    <cfRule type="top10" dxfId="17" priority="42" bottom="1" rank="1"/>
  </conditionalFormatting>
  <conditionalFormatting sqref="G117:I117">
    <cfRule type="top10" dxfId="16" priority="41" bottom="1" rank="1"/>
  </conditionalFormatting>
  <conditionalFormatting sqref="G118:I118">
    <cfRule type="top10" dxfId="15" priority="34" bottom="1" rank="1"/>
  </conditionalFormatting>
  <conditionalFormatting sqref="G113:I113">
    <cfRule type="top10" dxfId="14" priority="22" bottom="1" rank="1"/>
  </conditionalFormatting>
  <conditionalFormatting sqref="G114:I114">
    <cfRule type="top10" dxfId="13" priority="21" bottom="1" rank="1"/>
  </conditionalFormatting>
  <conditionalFormatting sqref="G115:I115">
    <cfRule type="top10" dxfId="12" priority="20" bottom="1" rank="1"/>
  </conditionalFormatting>
  <conditionalFormatting sqref="B112:C112">
    <cfRule type="expression" dxfId="11" priority="16">
      <formula>$X112="n"</formula>
    </cfRule>
    <cfRule type="expression" dxfId="10" priority="17">
      <formula>$X112="d"</formula>
    </cfRule>
    <cfRule type="expression" dxfId="9" priority="18">
      <formula>$X112="v"</formula>
    </cfRule>
  </conditionalFormatting>
  <conditionalFormatting sqref="B113:C118">
    <cfRule type="expression" dxfId="8" priority="13">
      <formula>$X113="n"</formula>
    </cfRule>
    <cfRule type="expression" dxfId="7" priority="14">
      <formula>$X113="d"</formula>
    </cfRule>
    <cfRule type="expression" dxfId="6" priority="15">
      <formula>$X113="v"</formula>
    </cfRule>
  </conditionalFormatting>
  <conditionalFormatting sqref="AD1:AD1048576">
    <cfRule type="colorScale" priority="12">
      <colorScale>
        <cfvo type="num" val="0"/>
        <cfvo type="num" val="250"/>
        <cfvo type="num" val="500"/>
        <color rgb="FFF8696B"/>
        <color rgb="FFFFEB84"/>
        <color rgb="FF63BE7B"/>
      </colorScale>
    </cfRule>
  </conditionalFormatting>
  <conditionalFormatting sqref="AP3">
    <cfRule type="cellIs" dxfId="5" priority="11" operator="equal">
      <formula>0</formula>
    </cfRule>
  </conditionalFormatting>
  <conditionalFormatting sqref="AP3:AP1048576">
    <cfRule type="colorScale" priority="10">
      <colorScale>
        <cfvo type="num" val="0"/>
        <cfvo type="num" val="250"/>
        <cfvo type="num" val="500"/>
        <color rgb="FFF8696B"/>
        <color rgb="FFFFEB84"/>
        <color rgb="FF63BE7B"/>
      </colorScale>
    </cfRule>
  </conditionalFormatting>
  <conditionalFormatting sqref="BB3">
    <cfRule type="cellIs" dxfId="4" priority="9" operator="equal">
      <formula>0</formula>
    </cfRule>
  </conditionalFormatting>
  <conditionalFormatting sqref="BB3:BB1048576">
    <cfRule type="colorScale" priority="8">
      <colorScale>
        <cfvo type="num" val="0"/>
        <cfvo type="num" val="250"/>
        <cfvo type="num" val="500"/>
        <color rgb="FFF8696B"/>
        <color rgb="FFFFEB84"/>
        <color rgb="FF63BE7B"/>
      </colorScale>
    </cfRule>
  </conditionalFormatting>
  <conditionalFormatting sqref="BP3">
    <cfRule type="cellIs" dxfId="3" priority="7" operator="equal">
      <formula>0</formula>
    </cfRule>
  </conditionalFormatting>
  <conditionalFormatting sqref="BP3:BP1048576">
    <cfRule type="colorScale" priority="6">
      <colorScale>
        <cfvo type="num" val="0"/>
        <cfvo type="num" val="250"/>
        <cfvo type="num" val="500"/>
        <color rgb="FFF8696B"/>
        <color rgb="FFFFEB84"/>
        <color rgb="FF63BE7B"/>
      </colorScale>
    </cfRule>
  </conditionalFormatting>
  <conditionalFormatting sqref="CE3">
    <cfRule type="cellIs" dxfId="2" priority="5" operator="equal">
      <formula>0</formula>
    </cfRule>
  </conditionalFormatting>
  <conditionalFormatting sqref="CE3:CE1048576">
    <cfRule type="colorScale" priority="4">
      <colorScale>
        <cfvo type="num" val="0"/>
        <cfvo type="num" val="250"/>
        <cfvo type="num" val="500"/>
        <color rgb="FFF8696B"/>
        <color rgb="FFFFEB84"/>
        <color rgb="FF63BE7B"/>
      </colorScale>
    </cfRule>
  </conditionalFormatting>
  <conditionalFormatting sqref="CS3">
    <cfRule type="cellIs" dxfId="1" priority="3" operator="equal">
      <formula>0</formula>
    </cfRule>
  </conditionalFormatting>
  <conditionalFormatting sqref="CS3:CS1048576">
    <cfRule type="colorScale" priority="2">
      <colorScale>
        <cfvo type="num" val="0"/>
        <cfvo type="num" val="250"/>
        <cfvo type="num" val="500"/>
        <color rgb="FFF8696B"/>
        <color rgb="FFFFEB84"/>
        <color rgb="FF63BE7B"/>
      </colorScale>
    </cfRule>
  </conditionalFormatting>
  <conditionalFormatting sqref="AD1:AD1048576 AP3:AP1048576 BB3:BB1048576 BP3:BP1048576 CE1 CS1 CS3:CS1048576 CE3:CE1048576">
    <cfRule type="cellIs" dxfId="0" priority="1" operator="lessThan">
      <formula>500</formula>
    </cfRule>
  </conditionalFormatting>
  <dataValidations count="1">
    <dataValidation type="list" allowBlank="1" showInputMessage="1" showErrorMessage="1" sqref="A2:R2" xr:uid="{D9B360D7-18E3-4DBF-B06B-4C1F1626544D}">
      <formula1>$S$1:$S$2</formula1>
    </dataValidation>
  </dataValidations>
  <pageMargins left="0.7" right="0.7" top="0.75" bottom="0.75" header="0.3" footer="0.3"/>
  <pageSetup paperSize="9" scale="29" fitToHeight="0" orientation="landscape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Simulations simples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Gabin Huvet</dc:creator>
  <cp:lastModifiedBy>G.H</cp:lastModifiedBy>
  <cp:lastPrinted>2021-05-24T13:52:14Z</cp:lastPrinted>
  <dcterms:created xsi:type="dcterms:W3CDTF">2015-06-05T18:19:34Z</dcterms:created>
  <dcterms:modified xsi:type="dcterms:W3CDTF">2021-05-28T21:07:35Z</dcterms:modified>
</cp:coreProperties>
</file>