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480" yWindow="90" windowWidth="11010" windowHeight="11640" activeTab="5"/>
  </bookViews>
  <sheets>
    <sheet name="Instructions" sheetId="14" r:id="rId1"/>
    <sheet name="Options" sheetId="19" state="hidden" r:id="rId2"/>
    <sheet name="Patient" sheetId="20" r:id="rId3"/>
    <sheet name="Données" sheetId="22" r:id="rId4"/>
    <sheet name="Courbes 0-3 ans" sheetId="21" r:id="rId5"/>
    <sheet name="Résumé des valeurs" sheetId="8" r:id="rId6"/>
    <sheet name="0-3 Data" sheetId="18" state="hidden" r:id="rId7"/>
    <sheet name="Data Extract" sheetId="23" state="hidden" r:id="rId8"/>
  </sheets>
  <definedNames>
    <definedName name="_xlnm.Print_Titles" localSheetId="5">'Résumé des valeurs'!$1:$4</definedName>
  </definedNames>
  <calcPr calcId="145621"/>
</workbook>
</file>

<file path=xl/calcChain.xml><?xml version="1.0" encoding="utf-8"?>
<calcChain xmlns="http://schemas.openxmlformats.org/spreadsheetml/2006/main">
  <c r="N364" i="22" l="1"/>
  <c r="K364" i="22"/>
  <c r="G364" i="22"/>
  <c r="C364" i="22"/>
  <c r="K362" i="22"/>
  <c r="H362" i="22"/>
  <c r="J362" i="22" s="1"/>
  <c r="H361" i="22"/>
  <c r="F361" i="22" s="1"/>
  <c r="N358" i="22"/>
  <c r="K358" i="22"/>
  <c r="G358" i="22"/>
  <c r="C358" i="22"/>
  <c r="K356" i="22"/>
  <c r="H356" i="22"/>
  <c r="J356" i="22" s="1"/>
  <c r="H355" i="22"/>
  <c r="F355" i="22" s="1"/>
  <c r="N352" i="22"/>
  <c r="K352" i="22"/>
  <c r="G352" i="22"/>
  <c r="C352" i="22"/>
  <c r="H350" i="22"/>
  <c r="J350" i="22" s="1"/>
  <c r="K349" i="22"/>
  <c r="J349" i="22"/>
  <c r="H349" i="22"/>
  <c r="F349" i="22" s="1"/>
  <c r="N346" i="22"/>
  <c r="K346" i="22"/>
  <c r="G346" i="22"/>
  <c r="C346" i="22"/>
  <c r="K344" i="22"/>
  <c r="H344" i="22"/>
  <c r="J344" i="22" s="1"/>
  <c r="F344" i="22"/>
  <c r="H343" i="22"/>
  <c r="F343" i="22" s="1"/>
  <c r="N340" i="22"/>
  <c r="K340" i="22"/>
  <c r="G340" i="22"/>
  <c r="C340" i="22"/>
  <c r="H338" i="22"/>
  <c r="J338" i="22" s="1"/>
  <c r="K337" i="22"/>
  <c r="H337" i="22"/>
  <c r="F337" i="22" s="1"/>
  <c r="N334" i="22"/>
  <c r="K334" i="22"/>
  <c r="G334" i="22"/>
  <c r="C334" i="22"/>
  <c r="H332" i="22"/>
  <c r="J332" i="22" s="1"/>
  <c r="K331" i="22"/>
  <c r="J331" i="22"/>
  <c r="H331" i="22"/>
  <c r="F331" i="22" s="1"/>
  <c r="N328" i="22"/>
  <c r="K328" i="22"/>
  <c r="G328" i="22"/>
  <c r="C328" i="22"/>
  <c r="H326" i="22"/>
  <c r="J326" i="22" s="1"/>
  <c r="K325" i="22"/>
  <c r="J325" i="22"/>
  <c r="H325" i="22"/>
  <c r="F325" i="22" s="1"/>
  <c r="N322" i="22"/>
  <c r="K322" i="22"/>
  <c r="G322" i="22"/>
  <c r="C322" i="22"/>
  <c r="H320" i="22"/>
  <c r="J320" i="22" s="1"/>
  <c r="H319" i="22"/>
  <c r="F319" i="22" s="1"/>
  <c r="N316" i="22"/>
  <c r="K316" i="22"/>
  <c r="G316" i="22"/>
  <c r="C316" i="22"/>
  <c r="H314" i="22"/>
  <c r="J314" i="22" s="1"/>
  <c r="H313" i="22"/>
  <c r="F313" i="22" s="1"/>
  <c r="N310" i="22"/>
  <c r="K310" i="22"/>
  <c r="G310" i="22"/>
  <c r="C310" i="22"/>
  <c r="H308" i="22"/>
  <c r="J308" i="22" s="1"/>
  <c r="K307" i="22"/>
  <c r="H307" i="22"/>
  <c r="F307" i="22" s="1"/>
  <c r="N304" i="22"/>
  <c r="K304" i="22"/>
  <c r="G304" i="22"/>
  <c r="C304" i="22"/>
  <c r="H302" i="22"/>
  <c r="J302" i="22" s="1"/>
  <c r="K301" i="22"/>
  <c r="J301" i="22"/>
  <c r="H301" i="22"/>
  <c r="F301" i="22" s="1"/>
  <c r="N298" i="22"/>
  <c r="K298" i="22"/>
  <c r="G298" i="22"/>
  <c r="C298" i="22"/>
  <c r="H296" i="22"/>
  <c r="J296" i="22" s="1"/>
  <c r="K295" i="22"/>
  <c r="H295" i="22"/>
  <c r="F295" i="22" s="1"/>
  <c r="N292" i="22"/>
  <c r="K292" i="22"/>
  <c r="G292" i="22"/>
  <c r="C292" i="22"/>
  <c r="H290" i="22"/>
  <c r="J290" i="22" s="1"/>
  <c r="K289" i="22"/>
  <c r="J289" i="22"/>
  <c r="H289" i="22"/>
  <c r="F289" i="22" s="1"/>
  <c r="N286" i="22"/>
  <c r="K286" i="22"/>
  <c r="G286" i="22"/>
  <c r="C286" i="22"/>
  <c r="H284" i="22"/>
  <c r="J284" i="22" s="1"/>
  <c r="H283" i="22"/>
  <c r="F283" i="22" s="1"/>
  <c r="N280" i="22"/>
  <c r="K280" i="22"/>
  <c r="G280" i="22"/>
  <c r="C280" i="22"/>
  <c r="H278" i="22"/>
  <c r="J278" i="22" s="1"/>
  <c r="K277" i="22"/>
  <c r="H277" i="22"/>
  <c r="F277" i="22" s="1"/>
  <c r="N274" i="22"/>
  <c r="K274" i="22"/>
  <c r="G274" i="22"/>
  <c r="C274" i="22"/>
  <c r="H272" i="22"/>
  <c r="J272" i="22" s="1"/>
  <c r="K271" i="22"/>
  <c r="J271" i="22"/>
  <c r="H271" i="22"/>
  <c r="F271" i="22" s="1"/>
  <c r="N268" i="22"/>
  <c r="K268" i="22"/>
  <c r="G268" i="22"/>
  <c r="C268" i="22"/>
  <c r="H266" i="22"/>
  <c r="J266" i="22" s="1"/>
  <c r="K265" i="22"/>
  <c r="J265" i="22"/>
  <c r="H265" i="22"/>
  <c r="F265" i="22" s="1"/>
  <c r="N262" i="22"/>
  <c r="K262" i="22"/>
  <c r="G262" i="22"/>
  <c r="C262" i="22"/>
  <c r="H260" i="22"/>
  <c r="J260" i="22" s="1"/>
  <c r="H259" i="22"/>
  <c r="F259" i="22" s="1"/>
  <c r="N256" i="22"/>
  <c r="K256" i="22"/>
  <c r="G256" i="22"/>
  <c r="C256" i="22"/>
  <c r="H254" i="22"/>
  <c r="J254" i="22" s="1"/>
  <c r="K253" i="22"/>
  <c r="H253" i="22"/>
  <c r="F253" i="22" s="1"/>
  <c r="N250" i="22"/>
  <c r="K250" i="22"/>
  <c r="G250" i="22"/>
  <c r="C250" i="22"/>
  <c r="H248" i="22"/>
  <c r="J248" i="22" s="1"/>
  <c r="K247" i="22"/>
  <c r="J247" i="22"/>
  <c r="H247" i="22"/>
  <c r="F247" i="22" s="1"/>
  <c r="N244" i="22"/>
  <c r="K244" i="22"/>
  <c r="G244" i="22"/>
  <c r="C244" i="22"/>
  <c r="H242" i="22"/>
  <c r="J242" i="22" s="1"/>
  <c r="K241" i="22"/>
  <c r="H241" i="22"/>
  <c r="F241" i="22" s="1"/>
  <c r="N238" i="22"/>
  <c r="K238" i="22"/>
  <c r="G238" i="22"/>
  <c r="C238" i="22"/>
  <c r="H236" i="22"/>
  <c r="J236" i="22" s="1"/>
  <c r="K235" i="22"/>
  <c r="J235" i="22"/>
  <c r="H235" i="22"/>
  <c r="F235" i="22" s="1"/>
  <c r="N232" i="22"/>
  <c r="K232" i="22"/>
  <c r="G232" i="22"/>
  <c r="C232" i="22"/>
  <c r="H230" i="22"/>
  <c r="J230" i="22" s="1"/>
  <c r="H229" i="22"/>
  <c r="F229" i="22" s="1"/>
  <c r="N226" i="22"/>
  <c r="K226" i="22"/>
  <c r="G226" i="22"/>
  <c r="C226" i="22"/>
  <c r="H224" i="22"/>
  <c r="J224" i="22" s="1"/>
  <c r="H223" i="22"/>
  <c r="F223" i="22" s="1"/>
  <c r="N220" i="22"/>
  <c r="K220" i="22"/>
  <c r="G220" i="22"/>
  <c r="C220" i="22"/>
  <c r="H218" i="22"/>
  <c r="J218" i="22" s="1"/>
  <c r="K217" i="22"/>
  <c r="H217" i="22"/>
  <c r="F217" i="22" s="1"/>
  <c r="N214" i="22"/>
  <c r="K214" i="22"/>
  <c r="G214" i="22"/>
  <c r="C214" i="22"/>
  <c r="H212" i="22"/>
  <c r="J212" i="22" s="1"/>
  <c r="K211" i="22"/>
  <c r="H211" i="22"/>
  <c r="F211" i="22" s="1"/>
  <c r="N208" i="22"/>
  <c r="K208" i="22"/>
  <c r="G208" i="22"/>
  <c r="C208" i="22"/>
  <c r="H206" i="22"/>
  <c r="J206" i="22" s="1"/>
  <c r="H205" i="22"/>
  <c r="F205" i="22" s="1"/>
  <c r="N202" i="22"/>
  <c r="K202" i="22"/>
  <c r="G202" i="22"/>
  <c r="C202" i="22"/>
  <c r="H200" i="22"/>
  <c r="J200" i="22" s="1"/>
  <c r="K199" i="22"/>
  <c r="H199" i="22"/>
  <c r="F199" i="22" s="1"/>
  <c r="N196" i="22"/>
  <c r="K196" i="22"/>
  <c r="G196" i="22"/>
  <c r="C196" i="22"/>
  <c r="H194" i="22"/>
  <c r="J194" i="22" s="1"/>
  <c r="H193" i="22"/>
  <c r="F193" i="22" s="1"/>
  <c r="N190" i="22"/>
  <c r="K190" i="22"/>
  <c r="G190" i="22"/>
  <c r="C190" i="22"/>
  <c r="H188" i="22"/>
  <c r="J188" i="22" s="1"/>
  <c r="K187" i="22"/>
  <c r="J187" i="22"/>
  <c r="H187" i="22"/>
  <c r="F187" i="22" s="1"/>
  <c r="N184" i="22"/>
  <c r="K184" i="22"/>
  <c r="G184" i="22"/>
  <c r="C184" i="22"/>
  <c r="H182" i="22"/>
  <c r="J182" i="22" s="1"/>
  <c r="K181" i="22"/>
  <c r="J181" i="22"/>
  <c r="H181" i="22"/>
  <c r="F181" i="22" s="1"/>
  <c r="N178" i="22"/>
  <c r="K178" i="22"/>
  <c r="G178" i="22"/>
  <c r="C178" i="22"/>
  <c r="H176" i="22"/>
  <c r="J176" i="22" s="1"/>
  <c r="K175" i="22"/>
  <c r="H175" i="22"/>
  <c r="F175" i="22" s="1"/>
  <c r="N172" i="22"/>
  <c r="K172" i="22"/>
  <c r="G172" i="22"/>
  <c r="C172" i="22"/>
  <c r="H170" i="22"/>
  <c r="J170" i="22" s="1"/>
  <c r="K169" i="22"/>
  <c r="H169" i="22"/>
  <c r="F169" i="22" s="1"/>
  <c r="N166" i="22"/>
  <c r="K166" i="22"/>
  <c r="G166" i="22"/>
  <c r="C166" i="22"/>
  <c r="H164" i="22"/>
  <c r="J164" i="22" s="1"/>
  <c r="K163" i="22"/>
  <c r="J163" i="22"/>
  <c r="H163" i="22"/>
  <c r="F163" i="22" s="1"/>
  <c r="N160" i="22"/>
  <c r="K160" i="22"/>
  <c r="G160" i="22"/>
  <c r="C160" i="22"/>
  <c r="H158" i="22"/>
  <c r="J158" i="22" s="1"/>
  <c r="K157" i="22"/>
  <c r="H157" i="22"/>
  <c r="F157" i="22" s="1"/>
  <c r="N154" i="22"/>
  <c r="K154" i="22"/>
  <c r="G154" i="22"/>
  <c r="C154" i="22"/>
  <c r="H152" i="22"/>
  <c r="J152" i="22" s="1"/>
  <c r="K151" i="22"/>
  <c r="H151" i="22"/>
  <c r="F151" i="22" s="1"/>
  <c r="N148" i="22"/>
  <c r="K148" i="22"/>
  <c r="G148" i="22"/>
  <c r="C148" i="22"/>
  <c r="H146" i="22"/>
  <c r="J146" i="22" s="1"/>
  <c r="K145" i="22"/>
  <c r="J145" i="22"/>
  <c r="H145" i="22"/>
  <c r="F145" i="22" s="1"/>
  <c r="N142" i="22"/>
  <c r="K142" i="22"/>
  <c r="G142" i="22"/>
  <c r="C142" i="22"/>
  <c r="H140" i="22"/>
  <c r="J140" i="22" s="1"/>
  <c r="K139" i="22"/>
  <c r="H139" i="22"/>
  <c r="F139" i="22" s="1"/>
  <c r="N136" i="22"/>
  <c r="K136" i="22"/>
  <c r="G136" i="22"/>
  <c r="C136" i="22"/>
  <c r="H134" i="22"/>
  <c r="J134" i="22" s="1"/>
  <c r="K133" i="22"/>
  <c r="H133" i="22"/>
  <c r="F133" i="22" s="1"/>
  <c r="N130" i="22"/>
  <c r="K130" i="22"/>
  <c r="G130" i="22"/>
  <c r="C130" i="22"/>
  <c r="H128" i="22"/>
  <c r="J128" i="22" s="1"/>
  <c r="H127" i="22"/>
  <c r="F127" i="22" s="1"/>
  <c r="N124" i="22"/>
  <c r="K124" i="22"/>
  <c r="G124" i="22"/>
  <c r="C124" i="22"/>
  <c r="H122" i="22"/>
  <c r="J122" i="22" s="1"/>
  <c r="H121" i="22"/>
  <c r="F121" i="22" s="1"/>
  <c r="N118" i="22"/>
  <c r="K118" i="22"/>
  <c r="G118" i="22"/>
  <c r="C118" i="22"/>
  <c r="H116" i="22"/>
  <c r="J116" i="22" s="1"/>
  <c r="H115" i="22"/>
  <c r="F115" i="22" s="1"/>
  <c r="N112" i="22"/>
  <c r="K112" i="22"/>
  <c r="G112" i="22"/>
  <c r="C112" i="22"/>
  <c r="H110" i="22"/>
  <c r="J110" i="22" s="1"/>
  <c r="K109" i="22"/>
  <c r="H109" i="22"/>
  <c r="F109" i="22" s="1"/>
  <c r="N106" i="22"/>
  <c r="K106" i="22"/>
  <c r="G106" i="22"/>
  <c r="C106" i="22"/>
  <c r="H104" i="22"/>
  <c r="J104" i="22" s="1"/>
  <c r="K103" i="22"/>
  <c r="H103" i="22"/>
  <c r="F103" i="22" s="1"/>
  <c r="N100" i="22"/>
  <c r="K100" i="22"/>
  <c r="G100" i="22"/>
  <c r="C100" i="22"/>
  <c r="H98" i="22"/>
  <c r="J98" i="22" s="1"/>
  <c r="K97" i="22"/>
  <c r="H97" i="22"/>
  <c r="F97" i="22" s="1"/>
  <c r="N94" i="22"/>
  <c r="K94" i="22"/>
  <c r="G94" i="22"/>
  <c r="C94" i="22"/>
  <c r="H92" i="22"/>
  <c r="J92" i="22" s="1"/>
  <c r="H91" i="22"/>
  <c r="F91" i="22" s="1"/>
  <c r="N88" i="22"/>
  <c r="K88" i="22"/>
  <c r="G88" i="22"/>
  <c r="C88" i="22"/>
  <c r="H86" i="22"/>
  <c r="J86" i="22" s="1"/>
  <c r="K85" i="22"/>
  <c r="J85" i="22"/>
  <c r="H85" i="22"/>
  <c r="F85" i="22" s="1"/>
  <c r="N82" i="22"/>
  <c r="K82" i="22"/>
  <c r="G82" i="22"/>
  <c r="C82" i="22"/>
  <c r="H80" i="22"/>
  <c r="J80" i="22" s="1"/>
  <c r="K79" i="22"/>
  <c r="J79" i="22"/>
  <c r="H79" i="22"/>
  <c r="F79" i="22" s="1"/>
  <c r="N76" i="22"/>
  <c r="K76" i="22"/>
  <c r="G76" i="22"/>
  <c r="C76" i="22"/>
  <c r="H74" i="22"/>
  <c r="J74" i="22" s="1"/>
  <c r="K73" i="22"/>
  <c r="H73" i="22"/>
  <c r="F73" i="22" s="1"/>
  <c r="N70" i="22"/>
  <c r="K70" i="22"/>
  <c r="G70" i="22"/>
  <c r="C70" i="22"/>
  <c r="H68" i="22"/>
  <c r="J68" i="22" s="1"/>
  <c r="H67" i="22"/>
  <c r="F67" i="22" s="1"/>
  <c r="N64" i="22"/>
  <c r="K64" i="22"/>
  <c r="G64" i="22"/>
  <c r="C64" i="22"/>
  <c r="H62" i="22"/>
  <c r="J62" i="22" s="1"/>
  <c r="H61" i="22"/>
  <c r="F61" i="22" s="1"/>
  <c r="N58" i="22"/>
  <c r="K58" i="22"/>
  <c r="G58" i="22"/>
  <c r="C58" i="22"/>
  <c r="H56" i="22"/>
  <c r="J56" i="22" s="1"/>
  <c r="K55" i="22"/>
  <c r="H55" i="22"/>
  <c r="F55" i="22" s="1"/>
  <c r="N52" i="22"/>
  <c r="K52" i="22"/>
  <c r="G52" i="22"/>
  <c r="C52" i="22"/>
  <c r="H50" i="22"/>
  <c r="J50" i="22" s="1"/>
  <c r="K49" i="22"/>
  <c r="H49" i="22"/>
  <c r="F49" i="22" s="1"/>
  <c r="N46" i="22"/>
  <c r="K46" i="22"/>
  <c r="G46" i="22"/>
  <c r="C46" i="22"/>
  <c r="H44" i="22"/>
  <c r="J44" i="22" s="1"/>
  <c r="K43" i="22"/>
  <c r="H43" i="22"/>
  <c r="F43" i="22" s="1"/>
  <c r="N40" i="22"/>
  <c r="K40" i="22"/>
  <c r="G40" i="22"/>
  <c r="C40" i="22"/>
  <c r="H38" i="22"/>
  <c r="J38" i="22" s="1"/>
  <c r="H37" i="22"/>
  <c r="F37" i="22" s="1"/>
  <c r="N34" i="22"/>
  <c r="K34" i="22"/>
  <c r="G34" i="22"/>
  <c r="C34" i="22"/>
  <c r="H32" i="22"/>
  <c r="J32" i="22" s="1"/>
  <c r="H31" i="22"/>
  <c r="K31" i="22" s="1"/>
  <c r="N28" i="22"/>
  <c r="K28" i="22"/>
  <c r="G28" i="22"/>
  <c r="C28" i="22"/>
  <c r="H26" i="22"/>
  <c r="J26" i="22" s="1"/>
  <c r="H25" i="22"/>
  <c r="F25" i="22" s="1"/>
  <c r="N22" i="22"/>
  <c r="K22" i="22"/>
  <c r="G22" i="22"/>
  <c r="C22" i="22"/>
  <c r="H20" i="22"/>
  <c r="J20" i="22" s="1"/>
  <c r="K19" i="22"/>
  <c r="J19" i="22"/>
  <c r="H19" i="22"/>
  <c r="F19" i="22" s="1"/>
  <c r="N16" i="22"/>
  <c r="K16" i="22"/>
  <c r="G16" i="22"/>
  <c r="C16" i="22"/>
  <c r="H14" i="22"/>
  <c r="J14" i="22" s="1"/>
  <c r="K13" i="22"/>
  <c r="H13" i="22"/>
  <c r="F13" i="22" s="1"/>
  <c r="I361" i="22" l="1"/>
  <c r="J361" i="22"/>
  <c r="K361" i="22"/>
  <c r="I362" i="22"/>
  <c r="F362" i="22"/>
  <c r="I355" i="22"/>
  <c r="J355" i="22"/>
  <c r="K355" i="22"/>
  <c r="I356" i="22"/>
  <c r="F356" i="22"/>
  <c r="K350" i="22"/>
  <c r="I349" i="22"/>
  <c r="I350" i="22"/>
  <c r="F350" i="22"/>
  <c r="I343" i="22"/>
  <c r="J343" i="22"/>
  <c r="K343" i="22"/>
  <c r="I344" i="22"/>
  <c r="K338" i="22"/>
  <c r="I337" i="22"/>
  <c r="J337" i="22"/>
  <c r="I338" i="22"/>
  <c r="F338" i="22"/>
  <c r="K332" i="22"/>
  <c r="I331" i="22"/>
  <c r="I332" i="22"/>
  <c r="F332" i="22"/>
  <c r="K326" i="22"/>
  <c r="I325" i="22"/>
  <c r="F326" i="22"/>
  <c r="I326" i="22"/>
  <c r="K320" i="22"/>
  <c r="I319" i="22"/>
  <c r="J319" i="22"/>
  <c r="K319" i="22"/>
  <c r="F320" i="22"/>
  <c r="I320" i="22"/>
  <c r="K313" i="22"/>
  <c r="F314" i="22"/>
  <c r="K314" i="22"/>
  <c r="I313" i="22"/>
  <c r="J313" i="22"/>
  <c r="I314" i="22"/>
  <c r="K308" i="22"/>
  <c r="I307" i="22"/>
  <c r="J307" i="22"/>
  <c r="F308" i="22"/>
  <c r="I308" i="22"/>
  <c r="K302" i="22"/>
  <c r="I301" i="22"/>
  <c r="I302" i="22"/>
  <c r="F302" i="22"/>
  <c r="K296" i="22"/>
  <c r="I295" i="22"/>
  <c r="J295" i="22"/>
  <c r="F296" i="22"/>
  <c r="I296" i="22"/>
  <c r="K290" i="22"/>
  <c r="I289" i="22"/>
  <c r="F290" i="22"/>
  <c r="I290" i="22"/>
  <c r="K284" i="22"/>
  <c r="I283" i="22"/>
  <c r="J283" i="22"/>
  <c r="I284" i="22"/>
  <c r="K283" i="22"/>
  <c r="F284" i="22"/>
  <c r="K278" i="22"/>
  <c r="I277" i="22"/>
  <c r="J277" i="22"/>
  <c r="F278" i="22"/>
  <c r="I278" i="22"/>
  <c r="K272" i="22"/>
  <c r="I271" i="22"/>
  <c r="I272" i="22"/>
  <c r="F272" i="22"/>
  <c r="K266" i="22"/>
  <c r="I265" i="22"/>
  <c r="I266" i="22"/>
  <c r="F266" i="22"/>
  <c r="K260" i="22"/>
  <c r="I259" i="22"/>
  <c r="J259" i="22"/>
  <c r="K259" i="22"/>
  <c r="F260" i="22"/>
  <c r="I260" i="22"/>
  <c r="K254" i="22"/>
  <c r="I253" i="22"/>
  <c r="J253" i="22"/>
  <c r="F254" i="22"/>
  <c r="I254" i="22"/>
  <c r="K248" i="22"/>
  <c r="I247" i="22"/>
  <c r="F248" i="22"/>
  <c r="I248" i="22"/>
  <c r="K242" i="22"/>
  <c r="I241" i="22"/>
  <c r="J241" i="22"/>
  <c r="F242" i="22"/>
  <c r="I242" i="22"/>
  <c r="K236" i="22"/>
  <c r="I235" i="22"/>
  <c r="F236" i="22"/>
  <c r="I236" i="22"/>
  <c r="K230" i="22"/>
  <c r="I229" i="22"/>
  <c r="J229" i="22"/>
  <c r="K229" i="22"/>
  <c r="F230" i="22"/>
  <c r="I230" i="22"/>
  <c r="K224" i="22"/>
  <c r="I223" i="22"/>
  <c r="J223" i="22"/>
  <c r="K223" i="22"/>
  <c r="F224" i="22"/>
  <c r="I224" i="22"/>
  <c r="K218" i="22"/>
  <c r="I217" i="22"/>
  <c r="J217" i="22"/>
  <c r="F218" i="22"/>
  <c r="I218" i="22"/>
  <c r="K212" i="22"/>
  <c r="I211" i="22"/>
  <c r="J211" i="22"/>
  <c r="F212" i="22"/>
  <c r="I212" i="22"/>
  <c r="I205" i="22"/>
  <c r="J205" i="22"/>
  <c r="K205" i="22"/>
  <c r="F206" i="22"/>
  <c r="K206" i="22"/>
  <c r="I206" i="22"/>
  <c r="K200" i="22"/>
  <c r="I199" i="22"/>
  <c r="J199" i="22"/>
  <c r="F200" i="22"/>
  <c r="I200" i="22"/>
  <c r="K194" i="22"/>
  <c r="I193" i="22"/>
  <c r="J193" i="22"/>
  <c r="F194" i="22"/>
  <c r="K193" i="22"/>
  <c r="I194" i="22"/>
  <c r="K188" i="22"/>
  <c r="I187" i="22"/>
  <c r="F188" i="22"/>
  <c r="I188" i="22"/>
  <c r="F182" i="22"/>
  <c r="K182" i="22"/>
  <c r="I181" i="22"/>
  <c r="I182" i="22"/>
  <c r="K176" i="22"/>
  <c r="I175" i="22"/>
  <c r="J175" i="22"/>
  <c r="F176" i="22"/>
  <c r="I176" i="22"/>
  <c r="K170" i="22"/>
  <c r="I169" i="22"/>
  <c r="J169" i="22"/>
  <c r="F170" i="22"/>
  <c r="I170" i="22"/>
  <c r="K164" i="22"/>
  <c r="I163" i="22"/>
  <c r="F164" i="22"/>
  <c r="I164" i="22"/>
  <c r="K158" i="22"/>
  <c r="I157" i="22"/>
  <c r="J157" i="22"/>
  <c r="I158" i="22"/>
  <c r="F158" i="22"/>
  <c r="K152" i="22"/>
  <c r="I151" i="22"/>
  <c r="J151" i="22"/>
  <c r="F152" i="22"/>
  <c r="I152" i="22"/>
  <c r="K146" i="22"/>
  <c r="I145" i="22"/>
  <c r="F146" i="22"/>
  <c r="I146" i="22"/>
  <c r="K140" i="22"/>
  <c r="I139" i="22"/>
  <c r="J139" i="22"/>
  <c r="I140" i="22"/>
  <c r="F140" i="22"/>
  <c r="K134" i="22"/>
  <c r="I133" i="22"/>
  <c r="J133" i="22"/>
  <c r="F134" i="22"/>
  <c r="I134" i="22"/>
  <c r="K128" i="22"/>
  <c r="I127" i="22"/>
  <c r="J127" i="22"/>
  <c r="K127" i="22"/>
  <c r="F128" i="22"/>
  <c r="I128" i="22"/>
  <c r="K122" i="22"/>
  <c r="I121" i="22"/>
  <c r="J121" i="22"/>
  <c r="K121" i="22"/>
  <c r="F122" i="22"/>
  <c r="I122" i="22"/>
  <c r="K116" i="22"/>
  <c r="I115" i="22"/>
  <c r="J115" i="22"/>
  <c r="F116" i="22"/>
  <c r="K115" i="22"/>
  <c r="I116" i="22"/>
  <c r="F110" i="22"/>
  <c r="K110" i="22"/>
  <c r="I109" i="22"/>
  <c r="J109" i="22"/>
  <c r="I110" i="22"/>
  <c r="K104" i="22"/>
  <c r="I103" i="22"/>
  <c r="J103" i="22"/>
  <c r="F104" i="22"/>
  <c r="I104" i="22"/>
  <c r="K98" i="22"/>
  <c r="I97" i="22"/>
  <c r="J97" i="22"/>
  <c r="F98" i="22"/>
  <c r="I98" i="22"/>
  <c r="K92" i="22"/>
  <c r="I91" i="22"/>
  <c r="J91" i="22"/>
  <c r="K91" i="22"/>
  <c r="F92" i="22"/>
  <c r="I92" i="22"/>
  <c r="K86" i="22"/>
  <c r="I85" i="22"/>
  <c r="F86" i="22"/>
  <c r="I86" i="22"/>
  <c r="K80" i="22"/>
  <c r="I79" i="22"/>
  <c r="F80" i="22"/>
  <c r="I80" i="22"/>
  <c r="K74" i="22"/>
  <c r="I73" i="22"/>
  <c r="J73" i="22"/>
  <c r="F74" i="22"/>
  <c r="I74" i="22"/>
  <c r="K68" i="22"/>
  <c r="I67" i="22"/>
  <c r="J67" i="22"/>
  <c r="K67" i="22"/>
  <c r="F68" i="22"/>
  <c r="I68" i="22"/>
  <c r="K62" i="22"/>
  <c r="I61" i="22"/>
  <c r="J61" i="22"/>
  <c r="K61" i="22"/>
  <c r="F62" i="22"/>
  <c r="I62" i="22"/>
  <c r="K56" i="22"/>
  <c r="I55" i="22"/>
  <c r="J55" i="22"/>
  <c r="F56" i="22"/>
  <c r="I56" i="22"/>
  <c r="K50" i="22"/>
  <c r="I49" i="22"/>
  <c r="J49" i="22"/>
  <c r="F50" i="22"/>
  <c r="I50" i="22"/>
  <c r="F44" i="22"/>
  <c r="K44" i="22"/>
  <c r="I43" i="22"/>
  <c r="J43" i="22"/>
  <c r="I44" i="22"/>
  <c r="K38" i="22"/>
  <c r="I37" i="22"/>
  <c r="J37" i="22"/>
  <c r="K37" i="22"/>
  <c r="F38" i="22"/>
  <c r="I38" i="22"/>
  <c r="K32" i="22"/>
  <c r="I31" i="22"/>
  <c r="J31" i="22"/>
  <c r="I32" i="22"/>
  <c r="F31" i="22"/>
  <c r="F32" i="22"/>
  <c r="F26" i="22"/>
  <c r="K26" i="22"/>
  <c r="I25" i="22"/>
  <c r="J25" i="22"/>
  <c r="K25" i="22"/>
  <c r="I26" i="22"/>
  <c r="F20" i="22"/>
  <c r="K20" i="22"/>
  <c r="I19" i="22"/>
  <c r="I20" i="22"/>
  <c r="F14" i="22"/>
  <c r="K14" i="22"/>
  <c r="I13" i="22"/>
  <c r="J13" i="22"/>
  <c r="I14" i="22"/>
  <c r="J60" i="21" l="1"/>
  <c r="J92" i="21"/>
  <c r="A92" i="21"/>
  <c r="A60" i="21"/>
  <c r="E6" i="8" l="1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5" i="8"/>
  <c r="E2" i="18" l="1"/>
  <c r="G2" i="18"/>
  <c r="C12" i="20"/>
  <c r="N5" i="22" s="1"/>
  <c r="N4" i="22" l="1"/>
  <c r="D14" i="20"/>
  <c r="C14" i="20" s="1"/>
  <c r="F2" i="8"/>
  <c r="A64" i="8"/>
  <c r="D71" i="23"/>
  <c r="F64" i="8"/>
  <c r="A63" i="8"/>
  <c r="D70" i="23"/>
  <c r="F63" i="8"/>
  <c r="K63" i="8" s="1"/>
  <c r="A62" i="8"/>
  <c r="D69" i="23"/>
  <c r="F62" i="8"/>
  <c r="K62" i="8" s="1"/>
  <c r="A61" i="8"/>
  <c r="F61" i="8"/>
  <c r="K61" i="8" s="1"/>
  <c r="A60" i="8"/>
  <c r="D67" i="23"/>
  <c r="F60" i="8"/>
  <c r="K60" i="8" s="1"/>
  <c r="A59" i="8"/>
  <c r="F59" i="8"/>
  <c r="A58" i="8"/>
  <c r="D65" i="23"/>
  <c r="F58" i="8"/>
  <c r="K58" i="8" s="1"/>
  <c r="A57" i="8"/>
  <c r="D64" i="23"/>
  <c r="F57" i="8"/>
  <c r="K57" i="8" s="1"/>
  <c r="A56" i="8"/>
  <c r="D63" i="23"/>
  <c r="F56" i="8"/>
  <c r="K56" i="8" s="1"/>
  <c r="A55" i="8"/>
  <c r="F55" i="8"/>
  <c r="A54" i="8"/>
  <c r="C61" i="23" s="1"/>
  <c r="D61" i="23"/>
  <c r="F54" i="8"/>
  <c r="K54" i="8" s="1"/>
  <c r="A53" i="8"/>
  <c r="F53" i="8"/>
  <c r="K53" i="8" s="1"/>
  <c r="A52" i="8"/>
  <c r="F52" i="8"/>
  <c r="A51" i="8"/>
  <c r="F51" i="8"/>
  <c r="K51" i="8" s="1"/>
  <c r="A50" i="8"/>
  <c r="F50" i="8"/>
  <c r="A49" i="8"/>
  <c r="F49" i="8"/>
  <c r="A48" i="8"/>
  <c r="F48" i="8"/>
  <c r="A47" i="8"/>
  <c r="D54" i="23"/>
  <c r="F47" i="8"/>
  <c r="K47" i="8" s="1"/>
  <c r="A46" i="8"/>
  <c r="D53" i="23"/>
  <c r="F46" i="8"/>
  <c r="K46" i="8" s="1"/>
  <c r="A45" i="8"/>
  <c r="D52" i="23"/>
  <c r="F45" i="8"/>
  <c r="K45" i="8" s="1"/>
  <c r="A44" i="8"/>
  <c r="D51" i="23"/>
  <c r="F44" i="8"/>
  <c r="K44" i="8" s="1"/>
  <c r="A43" i="8"/>
  <c r="D50" i="23"/>
  <c r="F43" i="8"/>
  <c r="K43" i="8" s="1"/>
  <c r="A42" i="8"/>
  <c r="D49" i="23"/>
  <c r="F42" i="8"/>
  <c r="K42" i="8" s="1"/>
  <c r="A41" i="8"/>
  <c r="D48" i="23"/>
  <c r="F41" i="8"/>
  <c r="K41" i="8" s="1"/>
  <c r="A40" i="8"/>
  <c r="D47" i="23"/>
  <c r="F40" i="8"/>
  <c r="A39" i="8"/>
  <c r="D46" i="23"/>
  <c r="F39" i="8"/>
  <c r="K39" i="8" s="1"/>
  <c r="A38" i="8"/>
  <c r="D45" i="23"/>
  <c r="F38" i="8"/>
  <c r="K38" i="8" s="1"/>
  <c r="A37" i="8"/>
  <c r="F37" i="8"/>
  <c r="A36" i="8"/>
  <c r="D43" i="23"/>
  <c r="F36" i="8"/>
  <c r="K36" i="8" s="1"/>
  <c r="A35" i="8"/>
  <c r="D42" i="23"/>
  <c r="F35" i="8"/>
  <c r="K35" i="8" s="1"/>
  <c r="A34" i="8"/>
  <c r="D41" i="23"/>
  <c r="F34" i="8"/>
  <c r="K34" i="8" s="1"/>
  <c r="A33" i="8"/>
  <c r="F33" i="8"/>
  <c r="K33" i="8" s="1"/>
  <c r="A32" i="8"/>
  <c r="F32" i="8"/>
  <c r="K32" i="8" s="1"/>
  <c r="A31" i="8"/>
  <c r="D38" i="23"/>
  <c r="F31" i="8"/>
  <c r="A30" i="8"/>
  <c r="F30" i="8"/>
  <c r="K30" i="8" s="1"/>
  <c r="A29" i="8"/>
  <c r="D36" i="23"/>
  <c r="F29" i="8"/>
  <c r="A28" i="8"/>
  <c r="F28" i="8"/>
  <c r="A27" i="8"/>
  <c r="F27" i="8"/>
  <c r="A26" i="8"/>
  <c r="F26" i="8"/>
  <c r="K26" i="8" s="1"/>
  <c r="A25" i="8"/>
  <c r="F25" i="8"/>
  <c r="A24" i="8"/>
  <c r="D31" i="23"/>
  <c r="F24" i="8"/>
  <c r="A23" i="8"/>
  <c r="F23" i="8"/>
  <c r="K23" i="8" s="1"/>
  <c r="A22" i="8"/>
  <c r="D29" i="23"/>
  <c r="F22" i="8"/>
  <c r="K22" i="8" s="1"/>
  <c r="A21" i="8"/>
  <c r="F21" i="8"/>
  <c r="K21" i="8" s="1"/>
  <c r="A20" i="8"/>
  <c r="D27" i="23"/>
  <c r="F20" i="8"/>
  <c r="A19" i="8"/>
  <c r="F19" i="8"/>
  <c r="A18" i="8"/>
  <c r="F18" i="8"/>
  <c r="K18" i="8" s="1"/>
  <c r="A17" i="8"/>
  <c r="F17" i="8"/>
  <c r="A16" i="8"/>
  <c r="D23" i="23"/>
  <c r="F16" i="8"/>
  <c r="A15" i="8"/>
  <c r="D22" i="23"/>
  <c r="F15" i="8"/>
  <c r="A14" i="8"/>
  <c r="C21" i="23" s="1"/>
  <c r="F14" i="8"/>
  <c r="K14" i="8" s="1"/>
  <c r="A13" i="8"/>
  <c r="D20" i="23"/>
  <c r="F13" i="8"/>
  <c r="K13" i="8" s="1"/>
  <c r="A12" i="8"/>
  <c r="F12" i="8"/>
  <c r="K12" i="8" s="1"/>
  <c r="A11" i="8"/>
  <c r="D18" i="23"/>
  <c r="F11" i="8"/>
  <c r="K11" i="8" s="1"/>
  <c r="A10" i="8"/>
  <c r="F10" i="8"/>
  <c r="A9" i="8"/>
  <c r="F9" i="8"/>
  <c r="K9" i="8" s="1"/>
  <c r="A8" i="8"/>
  <c r="D15" i="23"/>
  <c r="F8" i="8"/>
  <c r="A7" i="8"/>
  <c r="C14" i="23" s="1"/>
  <c r="F7" i="8"/>
  <c r="A6" i="8"/>
  <c r="F6" i="8"/>
  <c r="F5" i="8"/>
  <c r="E12" i="23" s="1"/>
  <c r="A5" i="8"/>
  <c r="C12" i="23" s="1"/>
  <c r="K67" i="23"/>
  <c r="K66" i="23"/>
  <c r="K65" i="23"/>
  <c r="K62" i="23"/>
  <c r="K59" i="23"/>
  <c r="K55" i="23"/>
  <c r="K54" i="23"/>
  <c r="K51" i="23"/>
  <c r="K46" i="23"/>
  <c r="K45" i="23"/>
  <c r="K27" i="23"/>
  <c r="K26" i="23"/>
  <c r="K25" i="23"/>
  <c r="K17" i="23"/>
  <c r="H71" i="23"/>
  <c r="G71" i="23"/>
  <c r="H70" i="23"/>
  <c r="G70" i="23"/>
  <c r="H67" i="23"/>
  <c r="G67" i="23"/>
  <c r="J65" i="23"/>
  <c r="H64" i="23"/>
  <c r="G63" i="23"/>
  <c r="J62" i="23"/>
  <c r="G61" i="23"/>
  <c r="G60" i="23"/>
  <c r="G59" i="23"/>
  <c r="J58" i="23"/>
  <c r="G57" i="23"/>
  <c r="J56" i="23"/>
  <c r="G56" i="23"/>
  <c r="G51" i="23"/>
  <c r="J50" i="23"/>
  <c r="H48" i="23"/>
  <c r="G46" i="23"/>
  <c r="H45" i="23"/>
  <c r="G45" i="23"/>
  <c r="G44" i="23"/>
  <c r="J42" i="23"/>
  <c r="H41" i="23"/>
  <c r="G41" i="23"/>
  <c r="H39" i="23"/>
  <c r="G38" i="23"/>
  <c r="G36" i="23"/>
  <c r="G30" i="23"/>
  <c r="G29" i="23"/>
  <c r="G28" i="23"/>
  <c r="J27" i="23"/>
  <c r="G26" i="23"/>
  <c r="J25" i="23"/>
  <c r="H24" i="23"/>
  <c r="H23" i="23"/>
  <c r="H21" i="23"/>
  <c r="G20" i="23"/>
  <c r="G18" i="23"/>
  <c r="G17" i="23"/>
  <c r="H16" i="23"/>
  <c r="G15" i="23"/>
  <c r="G64" i="8"/>
  <c r="G63" i="8"/>
  <c r="G62" i="8"/>
  <c r="G61" i="8"/>
  <c r="G60" i="8"/>
  <c r="G59" i="8"/>
  <c r="G58" i="8"/>
  <c r="G57" i="8"/>
  <c r="G56" i="8"/>
  <c r="F63" i="23" s="1"/>
  <c r="G55" i="8"/>
  <c r="G54" i="8"/>
  <c r="G53" i="8"/>
  <c r="G52" i="8"/>
  <c r="G51" i="8"/>
  <c r="G50" i="8"/>
  <c r="G49" i="8"/>
  <c r="G48" i="8"/>
  <c r="F55" i="23" s="1"/>
  <c r="G47" i="8"/>
  <c r="G46" i="8"/>
  <c r="G45" i="8"/>
  <c r="F52" i="23" s="1"/>
  <c r="G44" i="8"/>
  <c r="F51" i="23" s="1"/>
  <c r="G43" i="8"/>
  <c r="G42" i="8"/>
  <c r="G41" i="8"/>
  <c r="G40" i="8"/>
  <c r="F47" i="23" s="1"/>
  <c r="G39" i="8"/>
  <c r="G38" i="8"/>
  <c r="G37" i="8"/>
  <c r="G36" i="8"/>
  <c r="G35" i="8"/>
  <c r="G34" i="8"/>
  <c r="G33" i="8"/>
  <c r="F40" i="23" s="1"/>
  <c r="G32" i="8"/>
  <c r="G31" i="8"/>
  <c r="G30" i="8"/>
  <c r="G29" i="8"/>
  <c r="G28" i="8"/>
  <c r="G27" i="8"/>
  <c r="G26" i="8"/>
  <c r="G25" i="8"/>
  <c r="F32" i="23" s="1"/>
  <c r="G24" i="8"/>
  <c r="G23" i="8"/>
  <c r="G22" i="8"/>
  <c r="G21" i="8"/>
  <c r="G20" i="8"/>
  <c r="F27" i="23" s="1"/>
  <c r="G19" i="8"/>
  <c r="G18" i="8"/>
  <c r="F25" i="23" s="1"/>
  <c r="G17" i="8"/>
  <c r="G16" i="8"/>
  <c r="G15" i="8"/>
  <c r="G14" i="8"/>
  <c r="G13" i="8"/>
  <c r="F20" i="23" s="1"/>
  <c r="G12" i="8"/>
  <c r="G11" i="8"/>
  <c r="G10" i="8"/>
  <c r="G9" i="8"/>
  <c r="G8" i="8"/>
  <c r="G7" i="8"/>
  <c r="G6" i="8"/>
  <c r="F13" i="23" s="1"/>
  <c r="G5" i="8"/>
  <c r="J12" i="23"/>
  <c r="H13" i="23"/>
  <c r="B15" i="19"/>
  <c r="B14" i="19"/>
  <c r="B13" i="19"/>
  <c r="D3" i="23"/>
  <c r="C3" i="23"/>
  <c r="B3" i="23"/>
  <c r="C8" i="23"/>
  <c r="D16" i="23"/>
  <c r="D19" i="23"/>
  <c r="D24" i="23"/>
  <c r="D40" i="23"/>
  <c r="E51" i="23"/>
  <c r="D56" i="23"/>
  <c r="E67" i="23"/>
  <c r="C24" i="23"/>
  <c r="C50" i="23"/>
  <c r="C56" i="23"/>
  <c r="C69" i="23"/>
  <c r="D18" i="20"/>
  <c r="D16" i="20"/>
  <c r="D15" i="20"/>
  <c r="G10" i="22"/>
  <c r="C10" i="22"/>
  <c r="K10" i="22"/>
  <c r="D9" i="20"/>
  <c r="W2" i="18"/>
  <c r="U2" i="18"/>
  <c r="O2" i="18"/>
  <c r="M2" i="18"/>
  <c r="Y2" i="18"/>
  <c r="Q2" i="18"/>
  <c r="I2" i="18"/>
  <c r="S2" i="18"/>
  <c r="K2" i="18"/>
  <c r="C2" i="18"/>
  <c r="B19" i="19"/>
  <c r="H8" i="22" l="1"/>
  <c r="H7" i="22"/>
  <c r="B20" i="8"/>
  <c r="D20" i="8" s="1"/>
  <c r="C20" i="8"/>
  <c r="E31" i="23"/>
  <c r="K24" i="8"/>
  <c r="C49" i="23"/>
  <c r="B42" i="8"/>
  <c r="C42" i="8"/>
  <c r="E59" i="23"/>
  <c r="K52" i="8"/>
  <c r="C61" i="8"/>
  <c r="B61" i="8"/>
  <c r="D61" i="8" s="1"/>
  <c r="C17" i="8"/>
  <c r="B17" i="8"/>
  <c r="D17" i="8" s="1"/>
  <c r="C37" i="8"/>
  <c r="B37" i="8"/>
  <c r="D37" i="8" s="1"/>
  <c r="C45" i="8"/>
  <c r="B45" i="8"/>
  <c r="D45" i="8" s="1"/>
  <c r="B52" i="8"/>
  <c r="C52" i="8"/>
  <c r="B58" i="8"/>
  <c r="C58" i="8"/>
  <c r="C18" i="23"/>
  <c r="C11" i="8"/>
  <c r="B11" i="8"/>
  <c r="D11" i="8" s="1"/>
  <c r="E22" i="23"/>
  <c r="K15" i="8"/>
  <c r="C28" i="23"/>
  <c r="C21" i="8"/>
  <c r="B21" i="8"/>
  <c r="D21" i="8" s="1"/>
  <c r="C24" i="8"/>
  <c r="B24" i="8"/>
  <c r="D24" i="8" s="1"/>
  <c r="B28" i="8"/>
  <c r="C28" i="8"/>
  <c r="B31" i="8"/>
  <c r="C31" i="8"/>
  <c r="C40" i="8"/>
  <c r="B40" i="8"/>
  <c r="D40" i="8" s="1"/>
  <c r="E56" i="23"/>
  <c r="K49" i="8"/>
  <c r="E66" i="23"/>
  <c r="K59" i="8"/>
  <c r="C41" i="8"/>
  <c r="B41" i="8"/>
  <c r="D41" i="8" s="1"/>
  <c r="C34" i="23"/>
  <c r="C27" i="8"/>
  <c r="B27" i="8"/>
  <c r="E44" i="23"/>
  <c r="K37" i="8"/>
  <c r="B55" i="8"/>
  <c r="D55" i="8" s="1"/>
  <c r="C55" i="8"/>
  <c r="B14" i="8"/>
  <c r="C14" i="8"/>
  <c r="B34" i="8"/>
  <c r="D34" i="8" s="1"/>
  <c r="C34" i="8"/>
  <c r="C48" i="8"/>
  <c r="B48" i="8"/>
  <c r="D48" i="8" s="1"/>
  <c r="C8" i="8"/>
  <c r="B8" i="8"/>
  <c r="B18" i="8"/>
  <c r="C18" i="8"/>
  <c r="E32" i="23"/>
  <c r="K25" i="8"/>
  <c r="E36" i="23"/>
  <c r="K29" i="8"/>
  <c r="C43" i="8"/>
  <c r="B43" i="8"/>
  <c r="C49" i="8"/>
  <c r="B49" i="8"/>
  <c r="D49" i="8" s="1"/>
  <c r="C60" i="23"/>
  <c r="C53" i="8"/>
  <c r="B53" i="8"/>
  <c r="D53" i="8" s="1"/>
  <c r="C56" i="8"/>
  <c r="B56" i="8"/>
  <c r="D56" i="8" s="1"/>
  <c r="C66" i="23"/>
  <c r="C59" i="8"/>
  <c r="B59" i="8"/>
  <c r="D59" i="8" s="1"/>
  <c r="C62" i="8"/>
  <c r="B62" i="8"/>
  <c r="C57" i="23"/>
  <c r="C50" i="8"/>
  <c r="B50" i="8"/>
  <c r="D50" i="8" s="1"/>
  <c r="E24" i="23"/>
  <c r="K17" i="8"/>
  <c r="E38" i="23"/>
  <c r="K31" i="8"/>
  <c r="E47" i="23"/>
  <c r="K40" i="8"/>
  <c r="E55" i="23"/>
  <c r="K48" i="8"/>
  <c r="E35" i="23"/>
  <c r="K28" i="8"/>
  <c r="C64" i="8"/>
  <c r="B64" i="8"/>
  <c r="D64" i="8" s="1"/>
  <c r="B12" i="8"/>
  <c r="C12" i="8"/>
  <c r="C22" i="23"/>
  <c r="B15" i="8"/>
  <c r="D15" i="8" s="1"/>
  <c r="C15" i="8"/>
  <c r="E26" i="23"/>
  <c r="K19" i="8"/>
  <c r="C25" i="8"/>
  <c r="B25" i="8"/>
  <c r="C32" i="8"/>
  <c r="B32" i="8"/>
  <c r="D32" i="8" s="1"/>
  <c r="C35" i="8"/>
  <c r="B35" i="8"/>
  <c r="C45" i="23"/>
  <c r="C38" i="8"/>
  <c r="B38" i="8"/>
  <c r="D38" i="8" s="1"/>
  <c r="C53" i="23"/>
  <c r="B46" i="8"/>
  <c r="C46" i="8"/>
  <c r="E57" i="23"/>
  <c r="K50" i="8"/>
  <c r="C16" i="23"/>
  <c r="C9" i="8"/>
  <c r="B9" i="8"/>
  <c r="D9" i="8" s="1"/>
  <c r="E23" i="23"/>
  <c r="K16" i="8"/>
  <c r="C19" i="8"/>
  <c r="B19" i="8"/>
  <c r="D19" i="8" s="1"/>
  <c r="C29" i="23"/>
  <c r="C22" i="8"/>
  <c r="B22" i="8"/>
  <c r="D22" i="8" s="1"/>
  <c r="C36" i="23"/>
  <c r="C29" i="8"/>
  <c r="B29" i="8"/>
  <c r="D29" i="8" s="1"/>
  <c r="E17" i="23"/>
  <c r="K10" i="8"/>
  <c r="E27" i="23"/>
  <c r="K20" i="8"/>
  <c r="C33" i="23"/>
  <c r="B26" i="8"/>
  <c r="D26" i="8" s="1"/>
  <c r="C26" i="8"/>
  <c r="C33" i="8"/>
  <c r="B33" i="8"/>
  <c r="D33" i="8" s="1"/>
  <c r="B44" i="8"/>
  <c r="D44" i="8" s="1"/>
  <c r="C44" i="8"/>
  <c r="C54" i="8"/>
  <c r="B54" i="8"/>
  <c r="D54" i="8" s="1"/>
  <c r="C64" i="23"/>
  <c r="C57" i="8"/>
  <c r="B57" i="8"/>
  <c r="D57" i="8" s="1"/>
  <c r="B60" i="8"/>
  <c r="C60" i="8"/>
  <c r="B63" i="8"/>
  <c r="C63" i="8"/>
  <c r="E30" i="23"/>
  <c r="C10" i="8"/>
  <c r="B10" i="8"/>
  <c r="C13" i="8"/>
  <c r="B13" i="8"/>
  <c r="D13" i="8" s="1"/>
  <c r="C16" i="8"/>
  <c r="B16" i="8"/>
  <c r="B23" i="8"/>
  <c r="C23" i="8"/>
  <c r="E34" i="23"/>
  <c r="K27" i="8"/>
  <c r="C37" i="23"/>
  <c r="C30" i="8"/>
  <c r="B30" i="8"/>
  <c r="D30" i="8" s="1"/>
  <c r="B36" i="8"/>
  <c r="C36" i="8"/>
  <c r="C46" i="23"/>
  <c r="C39" i="8"/>
  <c r="B39" i="8"/>
  <c r="C54" i="23"/>
  <c r="B47" i="8"/>
  <c r="C47" i="8"/>
  <c r="C58" i="23"/>
  <c r="C51" i="8"/>
  <c r="B51" i="8"/>
  <c r="D51" i="8" s="1"/>
  <c r="E62" i="23"/>
  <c r="K55" i="8"/>
  <c r="E71" i="23"/>
  <c r="K64" i="8"/>
  <c r="E64" i="23"/>
  <c r="D13" i="23"/>
  <c r="G58" i="23"/>
  <c r="G62" i="23"/>
  <c r="G32" i="23"/>
  <c r="K30" i="23"/>
  <c r="C71" i="23"/>
  <c r="F16" i="23"/>
  <c r="G54" i="23"/>
  <c r="G24" i="23"/>
  <c r="G50" i="23"/>
  <c r="K23" i="23"/>
  <c r="J69" i="23"/>
  <c r="G22" i="23"/>
  <c r="G68" i="23"/>
  <c r="G40" i="23"/>
  <c r="G66" i="23"/>
  <c r="K38" i="23"/>
  <c r="G64" i="23"/>
  <c r="G34" i="23"/>
  <c r="K63" i="23"/>
  <c r="H54" i="23"/>
  <c r="K71" i="23"/>
  <c r="H32" i="23"/>
  <c r="H44" i="23"/>
  <c r="F64" i="23"/>
  <c r="C52" i="23"/>
  <c r="K61" i="23"/>
  <c r="J53" i="23"/>
  <c r="J33" i="23"/>
  <c r="C47" i="23"/>
  <c r="F56" i="23"/>
  <c r="D39" i="23"/>
  <c r="J67" i="23"/>
  <c r="G52" i="23"/>
  <c r="G42" i="23"/>
  <c r="K22" i="23"/>
  <c r="C68" i="23"/>
  <c r="F48" i="23"/>
  <c r="E29" i="23"/>
  <c r="K70" i="23"/>
  <c r="G48" i="23"/>
  <c r="G16" i="23"/>
  <c r="J59" i="23"/>
  <c r="K21" i="23"/>
  <c r="F24" i="23"/>
  <c r="J63" i="23"/>
  <c r="K37" i="23"/>
  <c r="K14" i="23"/>
  <c r="J49" i="23"/>
  <c r="K69" i="23"/>
  <c r="G14" i="23"/>
  <c r="C65" i="23"/>
  <c r="C23" i="23"/>
  <c r="J37" i="23"/>
  <c r="J21" i="23"/>
  <c r="C15" i="23"/>
  <c r="D34" i="23"/>
  <c r="C55" i="23"/>
  <c r="K41" i="23"/>
  <c r="K33" i="23"/>
  <c r="E45" i="23"/>
  <c r="H59" i="23"/>
  <c r="F61" i="23"/>
  <c r="E61" i="23"/>
  <c r="D44" i="23"/>
  <c r="J57" i="23"/>
  <c r="K53" i="23"/>
  <c r="J47" i="23"/>
  <c r="G31" i="23"/>
  <c r="H27" i="23"/>
  <c r="K35" i="23"/>
  <c r="C39" i="23"/>
  <c r="D26" i="23"/>
  <c r="J71" i="23"/>
  <c r="J61" i="23"/>
  <c r="H53" i="23"/>
  <c r="K39" i="23"/>
  <c r="J35" i="23"/>
  <c r="J23" i="23"/>
  <c r="C63" i="23"/>
  <c r="C31" i="23"/>
  <c r="D66" i="23"/>
  <c r="E53" i="23"/>
  <c r="H61" i="23"/>
  <c r="J55" i="23"/>
  <c r="J39" i="23"/>
  <c r="K29" i="23"/>
  <c r="H57" i="23"/>
  <c r="F65" i="23"/>
  <c r="F39" i="23"/>
  <c r="H55" i="23"/>
  <c r="J51" i="23"/>
  <c r="J45" i="23"/>
  <c r="H28" i="23"/>
  <c r="D55" i="23"/>
  <c r="F36" i="23"/>
  <c r="E18" i="23"/>
  <c r="H60" i="23"/>
  <c r="H56" i="23"/>
  <c r="K47" i="23"/>
  <c r="K15" i="23"/>
  <c r="C20" i="23"/>
  <c r="E42" i="23"/>
  <c r="D17" i="23"/>
  <c r="H63" i="23"/>
  <c r="K50" i="23"/>
  <c r="K43" i="23"/>
  <c r="H35" i="23"/>
  <c r="K31" i="23"/>
  <c r="H66" i="23"/>
  <c r="E50" i="23"/>
  <c r="F41" i="23"/>
  <c r="E25" i="23"/>
  <c r="H62" i="23"/>
  <c r="H46" i="23"/>
  <c r="H26" i="23"/>
  <c r="H50" i="23"/>
  <c r="G53" i="23"/>
  <c r="H30" i="23"/>
  <c r="F57" i="23"/>
  <c r="G55" i="23"/>
  <c r="H52" i="23"/>
  <c r="G49" i="23"/>
  <c r="H36" i="23"/>
  <c r="G25" i="23"/>
  <c r="G21" i="23"/>
  <c r="H42" i="23"/>
  <c r="H34" i="23"/>
  <c r="H58" i="23"/>
  <c r="F29" i="23"/>
  <c r="D12" i="23"/>
  <c r="H68" i="23"/>
  <c r="H33" i="23"/>
  <c r="H20" i="23"/>
  <c r="E70" i="23"/>
  <c r="J46" i="23"/>
  <c r="C67" i="23"/>
  <c r="E65" i="23"/>
  <c r="J20" i="23"/>
  <c r="K58" i="23"/>
  <c r="J54" i="23"/>
  <c r="G35" i="23"/>
  <c r="C30" i="23"/>
  <c r="C19" i="23"/>
  <c r="F68" i="23"/>
  <c r="F59" i="23"/>
  <c r="F43" i="23"/>
  <c r="E33" i="23"/>
  <c r="E28" i="23"/>
  <c r="H69" i="23"/>
  <c r="G65" i="23"/>
  <c r="J60" i="23"/>
  <c r="G43" i="23"/>
  <c r="G37" i="23"/>
  <c r="K34" i="23"/>
  <c r="G23" i="23"/>
  <c r="K19" i="23"/>
  <c r="J14" i="23"/>
  <c r="D35" i="23"/>
  <c r="J48" i="23"/>
  <c r="F60" i="23"/>
  <c r="C51" i="23"/>
  <c r="E54" i="23"/>
  <c r="E49" i="23"/>
  <c r="H65" i="23"/>
  <c r="C48" i="23"/>
  <c r="C17" i="23"/>
  <c r="D59" i="23"/>
  <c r="F53" i="23"/>
  <c r="D33" i="23"/>
  <c r="G69" i="23"/>
  <c r="J64" i="23"/>
  <c r="K49" i="23"/>
  <c r="K42" i="23"/>
  <c r="J36" i="23"/>
  <c r="J34" i="23"/>
  <c r="H29" i="23"/>
  <c r="K18" i="23"/>
  <c r="C32" i="23"/>
  <c r="F44" i="23"/>
  <c r="J52" i="23"/>
  <c r="E60" i="23"/>
  <c r="F28" i="23"/>
  <c r="H43" i="23"/>
  <c r="J40" i="23"/>
  <c r="G33" i="23"/>
  <c r="G27" i="23"/>
  <c r="C27" i="23"/>
  <c r="E14" i="23"/>
  <c r="J68" i="23"/>
  <c r="J66" i="23"/>
  <c r="H47" i="23"/>
  <c r="F69" i="23"/>
  <c r="C43" i="23"/>
  <c r="C25" i="23"/>
  <c r="D62" i="23"/>
  <c r="D57" i="23"/>
  <c r="F45" i="23"/>
  <c r="F37" i="23"/>
  <c r="E20" i="23"/>
  <c r="J70" i="23"/>
  <c r="K57" i="23"/>
  <c r="H51" i="23"/>
  <c r="H49" i="23"/>
  <c r="G47" i="23"/>
  <c r="G39" i="23"/>
  <c r="H31" i="23"/>
  <c r="J16" i="23"/>
  <c r="H12" i="23"/>
  <c r="C13" i="23"/>
  <c r="J24" i="23"/>
  <c r="J18" i="23"/>
  <c r="G13" i="23"/>
  <c r="F71" i="23"/>
  <c r="F49" i="23"/>
  <c r="F21" i="23"/>
  <c r="J38" i="23"/>
  <c r="J32" i="23"/>
  <c r="J31" i="23"/>
  <c r="J30" i="23"/>
  <c r="J29" i="23"/>
  <c r="H25" i="23"/>
  <c r="J22" i="23"/>
  <c r="H19" i="23"/>
  <c r="H17" i="23"/>
  <c r="J15" i="23"/>
  <c r="F35" i="23"/>
  <c r="F33" i="23"/>
  <c r="F17" i="23"/>
  <c r="F15" i="23"/>
  <c r="J44" i="23"/>
  <c r="J43" i="23"/>
  <c r="J41" i="23"/>
  <c r="H40" i="23"/>
  <c r="H38" i="23"/>
  <c r="H37" i="23"/>
  <c r="J28" i="23"/>
  <c r="J26" i="23"/>
  <c r="H22" i="23"/>
  <c r="J19" i="23"/>
  <c r="H18" i="23"/>
  <c r="H15" i="23"/>
  <c r="H14" i="23"/>
  <c r="C70" i="23"/>
  <c r="C62" i="23"/>
  <c r="C38" i="23"/>
  <c r="E68" i="23"/>
  <c r="E52" i="23"/>
  <c r="E48" i="23"/>
  <c r="E40" i="23"/>
  <c r="F38" i="23"/>
  <c r="D37" i="23"/>
  <c r="D25" i="23"/>
  <c r="J13" i="23"/>
  <c r="C42" i="23"/>
  <c r="F26" i="23"/>
  <c r="D21" i="23"/>
  <c r="E16" i="23"/>
  <c r="J17" i="23"/>
  <c r="C35" i="23"/>
  <c r="F42" i="23"/>
  <c r="E41" i="23"/>
  <c r="D30" i="23"/>
  <c r="E21" i="23"/>
  <c r="D14" i="23"/>
  <c r="F12" i="23"/>
  <c r="I48" i="23"/>
  <c r="I43" i="23"/>
  <c r="G19" i="23"/>
  <c r="K13" i="23"/>
  <c r="K12" i="23"/>
  <c r="E13" i="23"/>
  <c r="I64" i="23"/>
  <c r="I59" i="23"/>
  <c r="C41" i="23"/>
  <c r="E43" i="23"/>
  <c r="E39" i="23"/>
  <c r="D32" i="23"/>
  <c r="E15" i="23"/>
  <c r="E63" i="23"/>
  <c r="F50" i="23"/>
  <c r="D68" i="23"/>
  <c r="D60" i="23"/>
  <c r="F54" i="23"/>
  <c r="F34" i="23"/>
  <c r="F22" i="23"/>
  <c r="K56" i="23"/>
  <c r="K40" i="23"/>
  <c r="I32" i="23"/>
  <c r="I27" i="23"/>
  <c r="F46" i="23"/>
  <c r="F30" i="23"/>
  <c r="D28" i="23"/>
  <c r="I70" i="23"/>
  <c r="I54" i="23"/>
  <c r="I16" i="23"/>
  <c r="B1" i="18"/>
  <c r="F31" i="18" s="1"/>
  <c r="D8" i="23"/>
  <c r="C18" i="20"/>
  <c r="L6" i="8" s="1"/>
  <c r="C6" i="8"/>
  <c r="C7" i="8"/>
  <c r="F67" i="23"/>
  <c r="F31" i="23"/>
  <c r="F23" i="23"/>
  <c r="F19" i="23"/>
  <c r="F18" i="23"/>
  <c r="F14" i="23"/>
  <c r="C40" i="23"/>
  <c r="C44" i="23"/>
  <c r="E46" i="23"/>
  <c r="D58" i="23"/>
  <c r="C59" i="23"/>
  <c r="E69" i="23"/>
  <c r="E37" i="23"/>
  <c r="E19" i="23"/>
  <c r="C26" i="23"/>
  <c r="B7" i="8"/>
  <c r="B5" i="8"/>
  <c r="C5" i="8"/>
  <c r="B6" i="8"/>
  <c r="K24" i="23"/>
  <c r="G12" i="23"/>
  <c r="I12" i="23"/>
  <c r="I13" i="23"/>
  <c r="F58" i="23"/>
  <c r="F62" i="23"/>
  <c r="F66" i="23"/>
  <c r="F70" i="23"/>
  <c r="I14" i="23"/>
  <c r="I15" i="23"/>
  <c r="I17" i="23"/>
  <c r="I18" i="23"/>
  <c r="I19" i="23"/>
  <c r="I20" i="23"/>
  <c r="I21" i="23"/>
  <c r="I23" i="23"/>
  <c r="I24" i="23"/>
  <c r="I25" i="23"/>
  <c r="I26" i="23"/>
  <c r="I28" i="23"/>
  <c r="I29" i="23"/>
  <c r="I30" i="23"/>
  <c r="I31" i="23"/>
  <c r="I33" i="23"/>
  <c r="I34" i="23"/>
  <c r="I35" i="23"/>
  <c r="I36" i="23"/>
  <c r="I37" i="23"/>
  <c r="I39" i="23"/>
  <c r="I40" i="23"/>
  <c r="I41" i="23"/>
  <c r="I42" i="23"/>
  <c r="I44" i="23"/>
  <c r="I45" i="23"/>
  <c r="I46" i="23"/>
  <c r="I47" i="23"/>
  <c r="I49" i="23"/>
  <c r="I50" i="23"/>
  <c r="I51" i="23"/>
  <c r="I52" i="23"/>
  <c r="I53" i="23"/>
  <c r="I55" i="23"/>
  <c r="I56" i="23"/>
  <c r="I57" i="23"/>
  <c r="I58" i="23"/>
  <c r="I60" i="23"/>
  <c r="I61" i="23"/>
  <c r="I62" i="23"/>
  <c r="I63" i="23"/>
  <c r="I65" i="23"/>
  <c r="I66" i="23"/>
  <c r="I67" i="23"/>
  <c r="I68" i="23"/>
  <c r="I69" i="23"/>
  <c r="I71" i="23"/>
  <c r="K16" i="23"/>
  <c r="K20" i="23"/>
  <c r="K28" i="23"/>
  <c r="K32" i="23"/>
  <c r="K36" i="23"/>
  <c r="K44" i="23"/>
  <c r="K48" i="23"/>
  <c r="K52" i="23"/>
  <c r="K60" i="23"/>
  <c r="K64" i="23"/>
  <c r="K68" i="23"/>
  <c r="I38" i="23"/>
  <c r="I22" i="23"/>
  <c r="E58" i="23"/>
  <c r="D47" i="8" l="1"/>
  <c r="D60" i="8"/>
  <c r="D28" i="8"/>
  <c r="D58" i="8"/>
  <c r="D23" i="8"/>
  <c r="D46" i="8"/>
  <c r="D18" i="8"/>
  <c r="D14" i="8"/>
  <c r="D39" i="8"/>
  <c r="D36" i="8"/>
  <c r="D16" i="8"/>
  <c r="D63" i="8"/>
  <c r="D35" i="8"/>
  <c r="D25" i="8"/>
  <c r="D62" i="8"/>
  <c r="D43" i="8"/>
  <c r="D27" i="8"/>
  <c r="D31" i="8"/>
  <c r="D52" i="8"/>
  <c r="D42" i="8"/>
  <c r="D12" i="8"/>
  <c r="D10" i="8"/>
  <c r="D7" i="8"/>
  <c r="D6" i="8"/>
  <c r="D5" i="8"/>
  <c r="D8" i="8"/>
  <c r="J8" i="22"/>
  <c r="I8" i="22"/>
  <c r="K8" i="22"/>
  <c r="I7" i="22"/>
  <c r="J7" i="22"/>
  <c r="K7" i="22"/>
  <c r="L5" i="8"/>
  <c r="L7" i="8"/>
  <c r="D6" i="18"/>
  <c r="D12" i="18"/>
  <c r="D21" i="18"/>
  <c r="D31" i="18"/>
  <c r="D40" i="18"/>
  <c r="H9" i="18"/>
  <c r="H18" i="18"/>
  <c r="H27" i="18"/>
  <c r="H36" i="18"/>
  <c r="D36" i="18"/>
  <c r="D10" i="18"/>
  <c r="H7" i="18"/>
  <c r="H25" i="18"/>
  <c r="D11" i="18"/>
  <c r="H8" i="18"/>
  <c r="H35" i="18"/>
  <c r="D4" i="18"/>
  <c r="D13" i="18"/>
  <c r="D23" i="18"/>
  <c r="D32" i="18"/>
  <c r="D41" i="18"/>
  <c r="H10" i="18"/>
  <c r="H19" i="18"/>
  <c r="H28" i="18"/>
  <c r="H37" i="18"/>
  <c r="D5" i="18"/>
  <c r="D15" i="18"/>
  <c r="D24" i="18"/>
  <c r="D33" i="18"/>
  <c r="D42" i="18"/>
  <c r="H11" i="18"/>
  <c r="H20" i="18"/>
  <c r="H29" i="18"/>
  <c r="H38" i="18"/>
  <c r="D7" i="18"/>
  <c r="D16" i="18"/>
  <c r="D25" i="18"/>
  <c r="D34" i="18"/>
  <c r="H6" i="18"/>
  <c r="H12" i="18"/>
  <c r="H21" i="18"/>
  <c r="H31" i="18"/>
  <c r="H39" i="18"/>
  <c r="D8" i="18"/>
  <c r="D17" i="18"/>
  <c r="D26" i="18"/>
  <c r="H4" i="18"/>
  <c r="H13" i="18"/>
  <c r="H23" i="18"/>
  <c r="H32" i="18"/>
  <c r="H40" i="18"/>
  <c r="D27" i="18"/>
  <c r="H15" i="18"/>
  <c r="H24" i="18"/>
  <c r="H33" i="18"/>
  <c r="D19" i="18"/>
  <c r="D28" i="18"/>
  <c r="D37" i="18"/>
  <c r="H16" i="18"/>
  <c r="H34" i="18"/>
  <c r="H42" i="18"/>
  <c r="D29" i="18"/>
  <c r="H17" i="18"/>
  <c r="H26" i="18"/>
  <c r="D35" i="18"/>
  <c r="D39" i="18"/>
  <c r="D9" i="18"/>
  <c r="D18" i="18"/>
  <c r="H5" i="18"/>
  <c r="H41" i="18"/>
  <c r="D20" i="18"/>
  <c r="D14" i="18"/>
  <c r="H30" i="18"/>
  <c r="H22" i="18"/>
  <c r="H14" i="18"/>
  <c r="D38" i="18"/>
  <c r="D30" i="18"/>
  <c r="D22" i="18"/>
  <c r="L42" i="18"/>
  <c r="L40" i="18"/>
  <c r="L38" i="18"/>
  <c r="L36" i="18"/>
  <c r="L34" i="18"/>
  <c r="L32" i="18"/>
  <c r="L30" i="18"/>
  <c r="L28" i="18"/>
  <c r="L26" i="18"/>
  <c r="L24" i="18"/>
  <c r="L22" i="18"/>
  <c r="L20" i="18"/>
  <c r="L18" i="18"/>
  <c r="L16" i="18"/>
  <c r="L14" i="18"/>
  <c r="L12" i="18"/>
  <c r="L10" i="18"/>
  <c r="L8" i="18"/>
  <c r="L6" i="18"/>
  <c r="L4" i="18"/>
  <c r="P5" i="18"/>
  <c r="T42" i="18"/>
  <c r="T38" i="18"/>
  <c r="T34" i="18"/>
  <c r="T30" i="18"/>
  <c r="T26" i="18"/>
  <c r="T22" i="18"/>
  <c r="T20" i="18"/>
  <c r="T16" i="18"/>
  <c r="T10" i="18"/>
  <c r="T6" i="18"/>
  <c r="P40" i="18"/>
  <c r="P34" i="18"/>
  <c r="P28" i="18"/>
  <c r="P20" i="18"/>
  <c r="P12" i="18"/>
  <c r="P6" i="18"/>
  <c r="X41" i="18"/>
  <c r="X39" i="18"/>
  <c r="X37" i="18"/>
  <c r="X35" i="18"/>
  <c r="X33" i="18"/>
  <c r="X31" i="18"/>
  <c r="X29" i="18"/>
  <c r="X27" i="18"/>
  <c r="X25" i="18"/>
  <c r="X23" i="18"/>
  <c r="X21" i="18"/>
  <c r="X19" i="18"/>
  <c r="X17" i="18"/>
  <c r="X15" i="18"/>
  <c r="X13" i="18"/>
  <c r="X11" i="18"/>
  <c r="X9" i="18"/>
  <c r="X7" i="18"/>
  <c r="X5" i="18"/>
  <c r="T41" i="18"/>
  <c r="T39" i="18"/>
  <c r="T37" i="18"/>
  <c r="T35" i="18"/>
  <c r="T33" i="18"/>
  <c r="T31" i="18"/>
  <c r="T29" i="18"/>
  <c r="T27" i="18"/>
  <c r="T25" i="18"/>
  <c r="T23" i="18"/>
  <c r="T21" i="18"/>
  <c r="T19" i="18"/>
  <c r="T17" i="18"/>
  <c r="T15" i="18"/>
  <c r="T13" i="18"/>
  <c r="T11" i="18"/>
  <c r="T9" i="18"/>
  <c r="T7" i="18"/>
  <c r="T5" i="18"/>
  <c r="P41" i="18"/>
  <c r="P39" i="18"/>
  <c r="P37" i="18"/>
  <c r="P35" i="18"/>
  <c r="P33" i="18"/>
  <c r="P31" i="18"/>
  <c r="P29" i="18"/>
  <c r="P27" i="18"/>
  <c r="P25" i="18"/>
  <c r="P23" i="18"/>
  <c r="P21" i="18"/>
  <c r="P19" i="18"/>
  <c r="P17" i="18"/>
  <c r="P15" i="18"/>
  <c r="P13" i="18"/>
  <c r="P11" i="18"/>
  <c r="P9" i="18"/>
  <c r="P7" i="18"/>
  <c r="T12" i="18"/>
  <c r="P36" i="18"/>
  <c r="P30" i="18"/>
  <c r="P24" i="18"/>
  <c r="P18" i="18"/>
  <c r="P10" i="18"/>
  <c r="L41" i="18"/>
  <c r="L39" i="18"/>
  <c r="L37" i="18"/>
  <c r="L35" i="18"/>
  <c r="L33" i="18"/>
  <c r="L31" i="18"/>
  <c r="L29" i="18"/>
  <c r="L27" i="18"/>
  <c r="L25" i="18"/>
  <c r="L23" i="18"/>
  <c r="L21" i="18"/>
  <c r="L19" i="18"/>
  <c r="L17" i="18"/>
  <c r="L15" i="18"/>
  <c r="L13" i="18"/>
  <c r="L11" i="18"/>
  <c r="L9" i="18"/>
  <c r="L7" i="18"/>
  <c r="L5" i="18"/>
  <c r="T36" i="18"/>
  <c r="T28" i="18"/>
  <c r="T18" i="18"/>
  <c r="T8" i="18"/>
  <c r="P38" i="18"/>
  <c r="P26" i="18"/>
  <c r="P16" i="18"/>
  <c r="P4" i="18"/>
  <c r="X42" i="18"/>
  <c r="X40" i="18"/>
  <c r="X38" i="18"/>
  <c r="X36" i="18"/>
  <c r="X34" i="18"/>
  <c r="X32" i="18"/>
  <c r="X30" i="18"/>
  <c r="X28" i="18"/>
  <c r="X26" i="18"/>
  <c r="X24" i="18"/>
  <c r="X22" i="18"/>
  <c r="X20" i="18"/>
  <c r="X18" i="18"/>
  <c r="X16" i="18"/>
  <c r="X14" i="18"/>
  <c r="X12" i="18"/>
  <c r="X10" i="18"/>
  <c r="X8" i="18"/>
  <c r="X6" i="18"/>
  <c r="X4" i="18"/>
  <c r="T40" i="18"/>
  <c r="T32" i="18"/>
  <c r="T24" i="18"/>
  <c r="T14" i="18"/>
  <c r="T4" i="18"/>
  <c r="P42" i="18"/>
  <c r="P32" i="18"/>
  <c r="P22" i="18"/>
  <c r="P14" i="18"/>
  <c r="P8" i="18"/>
  <c r="I43" i="8"/>
  <c r="I36" i="8"/>
  <c r="I33" i="8"/>
  <c r="I55" i="8"/>
  <c r="I44" i="8"/>
  <c r="I62" i="8"/>
  <c r="I34" i="8"/>
  <c r="I18" i="8"/>
  <c r="I54" i="8"/>
  <c r="I29" i="8"/>
  <c r="I27" i="18"/>
  <c r="M39" i="18"/>
  <c r="S29" i="18"/>
  <c r="O33" i="18"/>
  <c r="V41" i="18"/>
  <c r="E34" i="18"/>
  <c r="W38" i="18"/>
  <c r="G28" i="18"/>
  <c r="Q32" i="18"/>
  <c r="N36" i="18"/>
  <c r="K40" i="18"/>
  <c r="U28" i="18"/>
  <c r="C35" i="18"/>
  <c r="Y37" i="18"/>
  <c r="C27" i="18"/>
  <c r="N28" i="18"/>
  <c r="Y29" i="18"/>
  <c r="W30" i="18"/>
  <c r="M31" i="18"/>
  <c r="K32" i="18"/>
  <c r="V33" i="18"/>
  <c r="I35" i="18"/>
  <c r="G36" i="18"/>
  <c r="U36" i="18"/>
  <c r="S37" i="18"/>
  <c r="F39" i="18"/>
  <c r="Q40" i="18"/>
  <c r="O41" i="18"/>
  <c r="E42" i="18"/>
  <c r="F27" i="18"/>
  <c r="Q28" i="18"/>
  <c r="O29" i="18"/>
  <c r="E30" i="18"/>
  <c r="C31" i="18"/>
  <c r="N32" i="18"/>
  <c r="Y33" i="18"/>
  <c r="W34" i="18"/>
  <c r="M35" i="18"/>
  <c r="K36" i="18"/>
  <c r="V37" i="18"/>
  <c r="I39" i="18"/>
  <c r="G40" i="18"/>
  <c r="U40" i="18"/>
  <c r="S41" i="18"/>
  <c r="V42" i="18"/>
  <c r="Q42" i="18"/>
  <c r="N42" i="18"/>
  <c r="K42" i="18"/>
  <c r="F42" i="18"/>
  <c r="K41" i="18"/>
  <c r="G41" i="18"/>
  <c r="W40" i="18"/>
  <c r="S40" i="18"/>
  <c r="M40" i="18"/>
  <c r="G39" i="18"/>
  <c r="Y38" i="18"/>
  <c r="U38" i="18"/>
  <c r="M38" i="18"/>
  <c r="I38" i="18"/>
  <c r="N37" i="18"/>
  <c r="I37" i="18"/>
  <c r="F37" i="18"/>
  <c r="C37" i="18"/>
  <c r="V36" i="18"/>
  <c r="C36" i="18"/>
  <c r="W35" i="18"/>
  <c r="O35" i="18"/>
  <c r="K35" i="18"/>
  <c r="E35" i="18"/>
  <c r="W33" i="18"/>
  <c r="Q33" i="18"/>
  <c r="M33" i="18"/>
  <c r="E33" i="18"/>
  <c r="Y32" i="18"/>
  <c r="F32" i="18"/>
  <c r="Y31" i="18"/>
  <c r="V31" i="18"/>
  <c r="S31" i="18"/>
  <c r="N31" i="18"/>
  <c r="S30" i="18"/>
  <c r="O30" i="18"/>
  <c r="G30" i="18"/>
  <c r="C30" i="18"/>
  <c r="U29" i="18"/>
  <c r="O28" i="18"/>
  <c r="I28" i="18"/>
  <c r="E28" i="18"/>
  <c r="U27" i="18"/>
  <c r="Q27" i="18"/>
  <c r="V26" i="18"/>
  <c r="S26" i="18"/>
  <c r="O26" i="18"/>
  <c r="U25" i="18"/>
  <c r="Q25" i="18"/>
  <c r="N25" i="18"/>
  <c r="K25" i="18"/>
  <c r="G25" i="18"/>
  <c r="M24" i="18"/>
  <c r="I24" i="18"/>
  <c r="F24" i="18"/>
  <c r="C24" i="18"/>
  <c r="W23" i="18"/>
  <c r="E23" i="18"/>
  <c r="Y42" i="18"/>
  <c r="O42" i="18"/>
  <c r="I42" i="18"/>
  <c r="U41" i="18"/>
  <c r="F41" i="18"/>
  <c r="Y40" i="18"/>
  <c r="F40" i="18"/>
  <c r="Y39" i="18"/>
  <c r="V39" i="18"/>
  <c r="S39" i="18"/>
  <c r="N39" i="18"/>
  <c r="S38" i="18"/>
  <c r="N38" i="18"/>
  <c r="W37" i="18"/>
  <c r="K37" i="18"/>
  <c r="E37" i="18"/>
  <c r="S36" i="18"/>
  <c r="Y35" i="18"/>
  <c r="U35" i="18"/>
  <c r="U34" i="18"/>
  <c r="M34" i="18"/>
  <c r="I34" i="18"/>
  <c r="U33" i="18"/>
  <c r="I33" i="18"/>
  <c r="W32" i="18"/>
  <c r="S32" i="18"/>
  <c r="M32" i="18"/>
  <c r="O31" i="18"/>
  <c r="V30" i="18"/>
  <c r="F30" i="18"/>
  <c r="Q29" i="18"/>
  <c r="S28" i="18"/>
  <c r="F28" i="18"/>
  <c r="N27" i="18"/>
  <c r="U26" i="18"/>
  <c r="O25" i="18"/>
  <c r="I25" i="18"/>
  <c r="E25" i="18"/>
  <c r="U24" i="18"/>
  <c r="Q24" i="18"/>
  <c r="V23" i="18"/>
  <c r="Q23" i="18"/>
  <c r="N23" i="18"/>
  <c r="K23" i="18"/>
  <c r="F23" i="18"/>
  <c r="Y22" i="18"/>
  <c r="V22" i="18"/>
  <c r="S22" i="18"/>
  <c r="O22" i="18"/>
  <c r="U21" i="18"/>
  <c r="Q21" i="18"/>
  <c r="N21" i="18"/>
  <c r="K21" i="18"/>
  <c r="G21" i="18"/>
  <c r="M20" i="18"/>
  <c r="I20" i="18"/>
  <c r="F20" i="18"/>
  <c r="C20" i="18"/>
  <c r="W19" i="18"/>
  <c r="E19" i="18"/>
  <c r="Y18" i="18"/>
  <c r="M42" i="18"/>
  <c r="G42" i="18"/>
  <c r="W41" i="18"/>
  <c r="I41" i="18"/>
  <c r="E40" i="18"/>
  <c r="E39" i="18"/>
  <c r="V38" i="18"/>
  <c r="O38" i="18"/>
  <c r="C38" i="18"/>
  <c r="W36" i="18"/>
  <c r="O36" i="18"/>
  <c r="I36" i="18"/>
  <c r="E36" i="18"/>
  <c r="V35" i="18"/>
  <c r="Q34" i="18"/>
  <c r="G34" i="18"/>
  <c r="K33" i="18"/>
  <c r="V32" i="18"/>
  <c r="C32" i="18"/>
  <c r="G31" i="18"/>
  <c r="Q30" i="18"/>
  <c r="W29" i="18"/>
  <c r="N29" i="18"/>
  <c r="I29" i="18"/>
  <c r="F29" i="18"/>
  <c r="C29" i="18"/>
  <c r="V28" i="18"/>
  <c r="M28" i="18"/>
  <c r="S27" i="18"/>
  <c r="E27" i="18"/>
  <c r="K26" i="18"/>
  <c r="G26" i="18"/>
  <c r="W25" i="18"/>
  <c r="W24" i="18"/>
  <c r="S24" i="18"/>
  <c r="Y23" i="18"/>
  <c r="O23" i="18"/>
  <c r="I23" i="18"/>
  <c r="W22" i="18"/>
  <c r="Q22" i="18"/>
  <c r="M22" i="18"/>
  <c r="E22" i="18"/>
  <c r="Y21" i="18"/>
  <c r="F21" i="18"/>
  <c r="Y20" i="18"/>
  <c r="V20" i="18"/>
  <c r="S20" i="18"/>
  <c r="N20" i="18"/>
  <c r="S19" i="18"/>
  <c r="O19" i="18"/>
  <c r="G19" i="18"/>
  <c r="C19" i="18"/>
  <c r="V18" i="18"/>
  <c r="S18" i="18"/>
  <c r="O18" i="18"/>
  <c r="U17" i="18"/>
  <c r="Q17" i="18"/>
  <c r="N17" i="18"/>
  <c r="K17" i="18"/>
  <c r="G17" i="18"/>
  <c r="M16" i="18"/>
  <c r="I16" i="18"/>
  <c r="F16" i="18"/>
  <c r="C16" i="18"/>
  <c r="W15" i="18"/>
  <c r="E15" i="18"/>
  <c r="Y14" i="18"/>
  <c r="V14" i="18"/>
  <c r="S14" i="18"/>
  <c r="O14" i="18"/>
  <c r="U13" i="18"/>
  <c r="Q13" i="18"/>
  <c r="N13" i="18"/>
  <c r="K13" i="18"/>
  <c r="G13" i="18"/>
  <c r="M12" i="18"/>
  <c r="I12" i="18"/>
  <c r="F12" i="18"/>
  <c r="C12" i="18"/>
  <c r="W11" i="18"/>
  <c r="E11" i="18"/>
  <c r="Y10" i="18"/>
  <c r="V10" i="18"/>
  <c r="S10" i="18"/>
  <c r="O10" i="18"/>
  <c r="U9" i="18"/>
  <c r="Q9" i="18"/>
  <c r="N9" i="18"/>
  <c r="K9" i="18"/>
  <c r="G9" i="18"/>
  <c r="M8" i="18"/>
  <c r="I8" i="18"/>
  <c r="F8" i="18"/>
  <c r="C8" i="18"/>
  <c r="W7" i="18"/>
  <c r="E7" i="18"/>
  <c r="Y6" i="18"/>
  <c r="V6" i="18"/>
  <c r="S6" i="18"/>
  <c r="O6" i="18"/>
  <c r="U5" i="18"/>
  <c r="Q5" i="18"/>
  <c r="N5" i="18"/>
  <c r="K5" i="18"/>
  <c r="G5" i="18"/>
  <c r="M4" i="18"/>
  <c r="I4" i="18"/>
  <c r="F4" i="18"/>
  <c r="C4" i="18"/>
  <c r="S42" i="18"/>
  <c r="N41" i="18"/>
  <c r="C41" i="18"/>
  <c r="W39" i="18"/>
  <c r="Q39" i="18"/>
  <c r="K39" i="18"/>
  <c r="G38" i="18"/>
  <c r="Q37" i="18"/>
  <c r="M36" i="18"/>
  <c r="N35" i="18"/>
  <c r="G35" i="18"/>
  <c r="V34" i="18"/>
  <c r="F34" i="18"/>
  <c r="O32" i="18"/>
  <c r="U42" i="18"/>
  <c r="C42" i="18"/>
  <c r="Q41" i="18"/>
  <c r="V40" i="18"/>
  <c r="C40" i="18"/>
  <c r="F38" i="18"/>
  <c r="S35" i="18"/>
  <c r="O34" i="18"/>
  <c r="I32" i="18"/>
  <c r="Q31" i="18"/>
  <c r="K31" i="18"/>
  <c r="Y30" i="18"/>
  <c r="K30" i="18"/>
  <c r="K29" i="18"/>
  <c r="E29" i="18"/>
  <c r="Q26" i="18"/>
  <c r="F26" i="18"/>
  <c r="Y25" i="18"/>
  <c r="S25" i="18"/>
  <c r="C25" i="18"/>
  <c r="N24" i="18"/>
  <c r="M23" i="18"/>
  <c r="G23" i="18"/>
  <c r="K22" i="18"/>
  <c r="F22" i="18"/>
  <c r="O21" i="18"/>
  <c r="C21" i="18"/>
  <c r="U20" i="18"/>
  <c r="K20" i="18"/>
  <c r="Q19" i="18"/>
  <c r="M19" i="18"/>
  <c r="K18" i="18"/>
  <c r="G18" i="18"/>
  <c r="W17" i="18"/>
  <c r="S17" i="18"/>
  <c r="M17" i="18"/>
  <c r="G16" i="18"/>
  <c r="Y15" i="18"/>
  <c r="U15" i="18"/>
  <c r="M15" i="18"/>
  <c r="I15" i="18"/>
  <c r="N14" i="18"/>
  <c r="I14" i="18"/>
  <c r="F14" i="18"/>
  <c r="C14" i="18"/>
  <c r="V13" i="18"/>
  <c r="C13" i="18"/>
  <c r="W12" i="18"/>
  <c r="O12" i="18"/>
  <c r="K12" i="18"/>
  <c r="E12" i="18"/>
  <c r="W10" i="18"/>
  <c r="Q10" i="18"/>
  <c r="M10" i="18"/>
  <c r="E10" i="18"/>
  <c r="Y9" i="18"/>
  <c r="F9" i="18"/>
  <c r="Y8" i="18"/>
  <c r="V8" i="18"/>
  <c r="S8" i="18"/>
  <c r="N8" i="18"/>
  <c r="S7" i="18"/>
  <c r="O7" i="18"/>
  <c r="G7" i="18"/>
  <c r="C7" i="18"/>
  <c r="U6" i="18"/>
  <c r="O5" i="18"/>
  <c r="I5" i="18"/>
  <c r="E5" i="18"/>
  <c r="U4" i="18"/>
  <c r="Q4" i="18"/>
  <c r="E41" i="18"/>
  <c r="I40" i="18"/>
  <c r="G37" i="18"/>
  <c r="Q35" i="18"/>
  <c r="N34" i="18"/>
  <c r="C33" i="18"/>
  <c r="W31" i="18"/>
  <c r="N30" i="18"/>
  <c r="I30" i="18"/>
  <c r="W28" i="18"/>
  <c r="W27" i="18"/>
  <c r="O27" i="18"/>
  <c r="I26" i="18"/>
  <c r="E26" i="18"/>
  <c r="Y24" i="18"/>
  <c r="S23" i="18"/>
  <c r="U22" i="18"/>
  <c r="I22" i="18"/>
  <c r="W21" i="18"/>
  <c r="S21" i="18"/>
  <c r="M21" i="18"/>
  <c r="O20" i="18"/>
  <c r="F19" i="18"/>
  <c r="N18" i="18"/>
  <c r="I18" i="18"/>
  <c r="C18" i="18"/>
  <c r="V17" i="18"/>
  <c r="C17" i="18"/>
  <c r="O16" i="18"/>
  <c r="K16" i="18"/>
  <c r="Q14" i="18"/>
  <c r="M14" i="18"/>
  <c r="Y13" i="18"/>
  <c r="F13" i="18"/>
  <c r="Y12" i="18"/>
  <c r="S12" i="18"/>
  <c r="N12" i="18"/>
  <c r="O11" i="18"/>
  <c r="C11" i="18"/>
  <c r="O9" i="18"/>
  <c r="I9" i="18"/>
  <c r="E9" i="18"/>
  <c r="U8" i="18"/>
  <c r="Q8" i="18"/>
  <c r="V7" i="18"/>
  <c r="Q7" i="18"/>
  <c r="N7" i="18"/>
  <c r="K7" i="18"/>
  <c r="G27" i="18"/>
  <c r="V19" i="18"/>
  <c r="F18" i="18"/>
  <c r="W16" i="18"/>
  <c r="E16" i="18"/>
  <c r="W14" i="18"/>
  <c r="E14" i="18"/>
  <c r="V12" i="18"/>
  <c r="S11" i="18"/>
  <c r="G11" i="18"/>
  <c r="U10" i="18"/>
  <c r="F7" i="18"/>
  <c r="O40" i="18"/>
  <c r="O39" i="18"/>
  <c r="F36" i="18"/>
  <c r="Y34" i="18"/>
  <c r="G33" i="18"/>
  <c r="E32" i="18"/>
  <c r="U30" i="18"/>
  <c r="Y28" i="18"/>
  <c r="Y26" i="18"/>
  <c r="M25" i="18"/>
  <c r="K24" i="18"/>
  <c r="N22" i="18"/>
  <c r="V21" i="18"/>
  <c r="U19" i="18"/>
  <c r="U18" i="18"/>
  <c r="O17" i="18"/>
  <c r="Y16" i="18"/>
  <c r="U16" i="18"/>
  <c r="V15" i="18"/>
  <c r="F15" i="18"/>
  <c r="G14" i="18"/>
  <c r="W13" i="18"/>
  <c r="I13" i="18"/>
  <c r="U11" i="18"/>
  <c r="K11" i="18"/>
  <c r="K10" i="18"/>
  <c r="F10" i="18"/>
  <c r="S9" i="18"/>
  <c r="C9" i="18"/>
  <c r="E8" i="18"/>
  <c r="W6" i="18"/>
  <c r="K6" i="18"/>
  <c r="G6" i="18"/>
  <c r="W5" i="18"/>
  <c r="W4" i="18"/>
  <c r="S4" i="18"/>
  <c r="M41" i="18"/>
  <c r="U39" i="18"/>
  <c r="M37" i="18"/>
  <c r="N33" i="18"/>
  <c r="E31" i="18"/>
  <c r="G29" i="18"/>
  <c r="K27" i="18"/>
  <c r="O24" i="18"/>
  <c r="Q20" i="18"/>
  <c r="Y19" i="18"/>
  <c r="K19" i="18"/>
  <c r="E18" i="18"/>
  <c r="K15" i="18"/>
  <c r="M7" i="18"/>
  <c r="F6" i="18"/>
  <c r="C5" i="18"/>
  <c r="G4" i="18"/>
  <c r="K38" i="18"/>
  <c r="U37" i="18"/>
  <c r="K34" i="18"/>
  <c r="M29" i="18"/>
  <c r="C28" i="18"/>
  <c r="M26" i="18"/>
  <c r="V24" i="18"/>
  <c r="G24" i="18"/>
  <c r="U23" i="18"/>
  <c r="C23" i="18"/>
  <c r="C22" i="18"/>
  <c r="W20" i="18"/>
  <c r="G20" i="18"/>
  <c r="I19" i="18"/>
  <c r="Q18" i="18"/>
  <c r="E17" i="18"/>
  <c r="S16" i="18"/>
  <c r="S15" i="18"/>
  <c r="N15" i="18"/>
  <c r="C15" i="18"/>
  <c r="K14" i="18"/>
  <c r="M13" i="18"/>
  <c r="G12" i="18"/>
  <c r="Q11" i="18"/>
  <c r="M11" i="18"/>
  <c r="N10" i="18"/>
  <c r="V9" i="18"/>
  <c r="W8" i="18"/>
  <c r="O8" i="18"/>
  <c r="Y7" i="18"/>
  <c r="M6" i="18"/>
  <c r="E6" i="18"/>
  <c r="Y5" i="18"/>
  <c r="M5" i="18"/>
  <c r="Y4" i="18"/>
  <c r="O4" i="18"/>
  <c r="K4" i="18"/>
  <c r="E4" i="18"/>
  <c r="Q38" i="18"/>
  <c r="S34" i="18"/>
  <c r="U31" i="18"/>
  <c r="M30" i="18"/>
  <c r="Y27" i="18"/>
  <c r="C26" i="18"/>
  <c r="F25" i="18"/>
  <c r="E24" i="18"/>
  <c r="G22" i="18"/>
  <c r="E21" i="18"/>
  <c r="E20" i="18"/>
  <c r="N19" i="18"/>
  <c r="W18" i="18"/>
  <c r="Y17" i="18"/>
  <c r="I17" i="18"/>
  <c r="V16" i="18"/>
  <c r="Q16" i="18"/>
  <c r="Q15" i="18"/>
  <c r="G15" i="18"/>
  <c r="S13" i="18"/>
  <c r="E13" i="18"/>
  <c r="U12" i="18"/>
  <c r="V11" i="18"/>
  <c r="F11" i="18"/>
  <c r="G10" i="18"/>
  <c r="C10" i="18"/>
  <c r="M9" i="18"/>
  <c r="G8" i="18"/>
  <c r="I7" i="18"/>
  <c r="Q6" i="18"/>
  <c r="S5" i="18"/>
  <c r="F5" i="18"/>
  <c r="N4" i="18"/>
  <c r="Y36" i="18"/>
  <c r="C34" i="18"/>
  <c r="F33" i="18"/>
  <c r="V27" i="18"/>
  <c r="N26" i="18"/>
  <c r="V25" i="18"/>
  <c r="I21" i="18"/>
  <c r="M18" i="18"/>
  <c r="F17" i="18"/>
  <c r="N16" i="18"/>
  <c r="O15" i="18"/>
  <c r="U14" i="18"/>
  <c r="O13" i="18"/>
  <c r="Q12" i="18"/>
  <c r="Y11" i="18"/>
  <c r="N11" i="18"/>
  <c r="I11" i="18"/>
  <c r="I10" i="18"/>
  <c r="W9" i="18"/>
  <c r="K8" i="18"/>
  <c r="U7" i="18"/>
  <c r="N6" i="18"/>
  <c r="I6" i="18"/>
  <c r="C6" i="18"/>
  <c r="V5" i="18"/>
  <c r="V4" i="18"/>
  <c r="W26" i="18"/>
  <c r="M27" i="18"/>
  <c r="K28" i="18"/>
  <c r="V29" i="18"/>
  <c r="I31" i="18"/>
  <c r="G32" i="18"/>
  <c r="U32" i="18"/>
  <c r="S33" i="18"/>
  <c r="F35" i="18"/>
  <c r="Q36" i="18"/>
  <c r="O37" i="18"/>
  <c r="E38" i="18"/>
  <c r="C39" i="18"/>
  <c r="N40" i="18"/>
  <c r="Y41" i="18"/>
  <c r="W42" i="18"/>
  <c r="J4" i="22"/>
  <c r="B2" i="8"/>
  <c r="I61" i="8"/>
  <c r="I63" i="8"/>
  <c r="I45" i="8"/>
  <c r="I20" i="8"/>
  <c r="I60" i="8"/>
  <c r="I64" i="8"/>
  <c r="I25" i="8"/>
  <c r="I42" i="8"/>
  <c r="I35" i="8"/>
  <c r="I16" i="8"/>
  <c r="I32" i="8"/>
  <c r="I46" i="8"/>
  <c r="I53" i="8"/>
  <c r="I19" i="8"/>
  <c r="I56" i="8"/>
  <c r="I47" i="8"/>
  <c r="I12" i="8"/>
  <c r="I48" i="8"/>
  <c r="I49" i="8"/>
  <c r="I22" i="8"/>
  <c r="I30" i="8"/>
  <c r="I38" i="8"/>
  <c r="I27" i="8"/>
  <c r="I8" i="8"/>
  <c r="I5" i="8"/>
  <c r="I6" i="8"/>
  <c r="I26" i="8"/>
  <c r="I11" i="8"/>
  <c r="I23" i="8"/>
  <c r="I59" i="8"/>
  <c r="I17" i="8"/>
  <c r="I13" i="8"/>
  <c r="I14" i="8"/>
  <c r="I57" i="8"/>
  <c r="I37" i="8"/>
  <c r="I21" i="8"/>
  <c r="I24" i="8"/>
  <c r="I9" i="8"/>
  <c r="I40" i="8"/>
  <c r="I58" i="8"/>
  <c r="I31" i="8"/>
  <c r="I28" i="8"/>
  <c r="I10" i="8"/>
  <c r="I7" i="8"/>
  <c r="I15" i="8"/>
  <c r="I39" i="8"/>
  <c r="I50" i="8"/>
  <c r="I41" i="8"/>
  <c r="I51" i="8"/>
  <c r="I52" i="8"/>
  <c r="L364" i="22" l="1"/>
  <c r="L352" i="22"/>
  <c r="L334" i="22"/>
  <c r="L316" i="22"/>
  <c r="H304" i="22"/>
  <c r="D286" i="22"/>
  <c r="H268" i="22"/>
  <c r="D256" i="22"/>
  <c r="D238" i="22"/>
  <c r="L220" i="22"/>
  <c r="D208" i="22"/>
  <c r="D190" i="22"/>
  <c r="L172" i="22"/>
  <c r="H160" i="22"/>
  <c r="D142" i="22"/>
  <c r="L124" i="22"/>
  <c r="D112" i="22"/>
  <c r="H94" i="22"/>
  <c r="L76" i="22"/>
  <c r="D64" i="22"/>
  <c r="D46" i="22"/>
  <c r="L28" i="22"/>
  <c r="H16" i="22"/>
  <c r="D346" i="22"/>
  <c r="L310" i="22"/>
  <c r="D298" i="22"/>
  <c r="H262" i="22"/>
  <c r="L232" i="22"/>
  <c r="D202" i="22"/>
  <c r="D184" i="22"/>
  <c r="D154" i="22"/>
  <c r="H118" i="22"/>
  <c r="D88" i="22"/>
  <c r="H58" i="22"/>
  <c r="L22" i="22"/>
  <c r="D304" i="22"/>
  <c r="H274" i="22"/>
  <c r="L208" i="22"/>
  <c r="H148" i="22"/>
  <c r="D82" i="22"/>
  <c r="L34" i="22"/>
  <c r="H352" i="22"/>
  <c r="H238" i="22"/>
  <c r="L190" i="22"/>
  <c r="L142" i="22"/>
  <c r="H82" i="22"/>
  <c r="D16" i="22"/>
  <c r="H364" i="22"/>
  <c r="H346" i="22"/>
  <c r="D334" i="22"/>
  <c r="H316" i="22"/>
  <c r="L298" i="22"/>
  <c r="L286" i="22"/>
  <c r="D268" i="22"/>
  <c r="D250" i="22"/>
  <c r="L238" i="22"/>
  <c r="H220" i="22"/>
  <c r="L202" i="22"/>
  <c r="H190" i="22"/>
  <c r="H172" i="22"/>
  <c r="L154" i="22"/>
  <c r="H142" i="22"/>
  <c r="H124" i="22"/>
  <c r="L106" i="22"/>
  <c r="D94" i="22"/>
  <c r="D76" i="22"/>
  <c r="L58" i="22"/>
  <c r="H46" i="22"/>
  <c r="D28" i="22"/>
  <c r="L358" i="22"/>
  <c r="H280" i="22"/>
  <c r="H250" i="22"/>
  <c r="L214" i="22"/>
  <c r="L166" i="22"/>
  <c r="H136" i="22"/>
  <c r="D106" i="22"/>
  <c r="L70" i="22"/>
  <c r="H40" i="22"/>
  <c r="H322" i="22"/>
  <c r="L256" i="22"/>
  <c r="D178" i="22"/>
  <c r="L112" i="22"/>
  <c r="L16" i="22"/>
  <c r="L304" i="22"/>
  <c r="L274" i="22"/>
  <c r="H208" i="22"/>
  <c r="D130" i="22"/>
  <c r="H64" i="22"/>
  <c r="D364" i="22"/>
  <c r="L346" i="22"/>
  <c r="L328" i="22"/>
  <c r="D316" i="22"/>
  <c r="H298" i="22"/>
  <c r="L280" i="22"/>
  <c r="L268" i="22"/>
  <c r="L250" i="22"/>
  <c r="H232" i="22"/>
  <c r="D220" i="22"/>
  <c r="H202" i="22"/>
  <c r="L184" i="22"/>
  <c r="D172" i="22"/>
  <c r="H154" i="22"/>
  <c r="L136" i="22"/>
  <c r="D124" i="22"/>
  <c r="H106" i="22"/>
  <c r="L88" i="22"/>
  <c r="H76" i="22"/>
  <c r="D58" i="22"/>
  <c r="L40" i="22"/>
  <c r="H28" i="22"/>
  <c r="H328" i="22"/>
  <c r="D340" i="22"/>
  <c r="H292" i="22"/>
  <c r="D244" i="22"/>
  <c r="D196" i="22"/>
  <c r="H130" i="22"/>
  <c r="L64" i="22"/>
  <c r="H334" i="22"/>
  <c r="H256" i="22"/>
  <c r="H178" i="22"/>
  <c r="H112" i="22"/>
  <c r="D34" i="22"/>
  <c r="H358" i="22"/>
  <c r="L340" i="22"/>
  <c r="D328" i="22"/>
  <c r="H310" i="22"/>
  <c r="D292" i="22"/>
  <c r="D280" i="22"/>
  <c r="L262" i="22"/>
  <c r="L244" i="22"/>
  <c r="D232" i="22"/>
  <c r="H214" i="22"/>
  <c r="L196" i="22"/>
  <c r="H184" i="22"/>
  <c r="D166" i="22"/>
  <c r="D148" i="22"/>
  <c r="D136" i="22"/>
  <c r="D118" i="22"/>
  <c r="L100" i="22"/>
  <c r="H88" i="22"/>
  <c r="H70" i="22"/>
  <c r="L52" i="22"/>
  <c r="D40" i="22"/>
  <c r="H22" i="22"/>
  <c r="D358" i="22"/>
  <c r="H340" i="22"/>
  <c r="L322" i="22"/>
  <c r="D310" i="22"/>
  <c r="L292" i="22"/>
  <c r="D274" i="22"/>
  <c r="D262" i="22"/>
  <c r="H244" i="22"/>
  <c r="H226" i="22"/>
  <c r="D214" i="22"/>
  <c r="H196" i="22"/>
  <c r="L178" i="22"/>
  <c r="H166" i="22"/>
  <c r="L148" i="22"/>
  <c r="L130" i="22"/>
  <c r="L118" i="22"/>
  <c r="H100" i="22"/>
  <c r="L82" i="22"/>
  <c r="D70" i="22"/>
  <c r="D52" i="22"/>
  <c r="H34" i="22"/>
  <c r="D22" i="22"/>
  <c r="D352" i="22"/>
  <c r="L226" i="22"/>
  <c r="L160" i="22"/>
  <c r="D100" i="22"/>
  <c r="H52" i="22"/>
  <c r="D322" i="22"/>
  <c r="H286" i="22"/>
  <c r="D226" i="22"/>
  <c r="D160" i="22"/>
  <c r="L94" i="22"/>
  <c r="L46" i="22"/>
  <c r="F7" i="22"/>
  <c r="F8" i="22"/>
  <c r="P352" i="22"/>
  <c r="P244" i="22"/>
  <c r="P184" i="22"/>
  <c r="P340" i="22"/>
  <c r="P304" i="22"/>
  <c r="P142" i="22"/>
  <c r="P220" i="22"/>
  <c r="P268" i="22"/>
  <c r="P364" i="22"/>
  <c r="P196" i="22"/>
  <c r="P16" i="22"/>
  <c r="P316" i="22"/>
  <c r="P232" i="22"/>
  <c r="P262" i="22"/>
  <c r="P160" i="22"/>
  <c r="P112" i="22"/>
  <c r="P208" i="22"/>
  <c r="P190" i="22"/>
  <c r="P52" i="22"/>
  <c r="P94" i="22"/>
  <c r="P172" i="22"/>
  <c r="P310" i="22"/>
  <c r="P358" i="22"/>
  <c r="P256" i="22"/>
  <c r="N10" i="22"/>
  <c r="P10" i="22" s="1"/>
  <c r="P238" i="22"/>
  <c r="P280" i="22"/>
  <c r="P70" i="22"/>
  <c r="P88" i="22"/>
  <c r="P34" i="22"/>
  <c r="P202" i="22"/>
  <c r="P46" i="22"/>
  <c r="P100" i="22"/>
  <c r="P136" i="22"/>
  <c r="P334" i="22"/>
  <c r="P22" i="22"/>
  <c r="P64" i="22"/>
  <c r="P214" i="22"/>
  <c r="P40" i="22"/>
  <c r="P28" i="22"/>
  <c r="P166" i="22"/>
  <c r="P328" i="22"/>
  <c r="P124" i="22"/>
  <c r="P322" i="22"/>
  <c r="P76" i="22"/>
  <c r="P118" i="22"/>
  <c r="P148" i="22"/>
  <c r="P106" i="22"/>
  <c r="L10" i="22"/>
  <c r="D10" i="22"/>
  <c r="H10" i="22"/>
  <c r="P298" i="22"/>
  <c r="P286" i="22"/>
  <c r="P154" i="22"/>
  <c r="P346" i="22"/>
  <c r="P178" i="22"/>
  <c r="P130" i="22"/>
  <c r="P58" i="22"/>
  <c r="P250" i="22"/>
  <c r="P82" i="22"/>
  <c r="P274" i="22"/>
  <c r="P226" i="22"/>
  <c r="P292" i="22"/>
</calcChain>
</file>

<file path=xl/sharedStrings.xml><?xml version="1.0" encoding="utf-8"?>
<sst xmlns="http://schemas.openxmlformats.org/spreadsheetml/2006/main" count="869" uniqueCount="153">
  <si>
    <t>P3</t>
  </si>
  <si>
    <t>P5</t>
  </si>
  <si>
    <t>P10</t>
  </si>
  <si>
    <t>P25</t>
  </si>
  <si>
    <t>P50</t>
  </si>
  <si>
    <t>P75</t>
  </si>
  <si>
    <t>P95</t>
  </si>
  <si>
    <t>P97</t>
  </si>
  <si>
    <t>Age</t>
  </si>
  <si>
    <t>BMI</t>
  </si>
  <si>
    <t>P85</t>
  </si>
  <si>
    <t>Agemos</t>
  </si>
  <si>
    <t>L-M-wt</t>
  </si>
  <si>
    <t>M-M-wt</t>
  </si>
  <si>
    <t>S-M-wt</t>
  </si>
  <si>
    <t>L-F-wt</t>
  </si>
  <si>
    <t>M-F-wt</t>
  </si>
  <si>
    <t>S-F-wt</t>
  </si>
  <si>
    <t>L-M-len</t>
  </si>
  <si>
    <t>M-M-len</t>
  </si>
  <si>
    <t>S-M-len</t>
  </si>
  <si>
    <t>L-F-len</t>
  </si>
  <si>
    <t>M-F-len</t>
  </si>
  <si>
    <t>S-F-len</t>
  </si>
  <si>
    <t>L-M-OFC</t>
  </si>
  <si>
    <t>M-M-OFC</t>
  </si>
  <si>
    <t>S-M-OFC</t>
  </si>
  <si>
    <t>L-F-OFC</t>
  </si>
  <si>
    <t>M-F-OFC</t>
  </si>
  <si>
    <t>S-F-OFC</t>
  </si>
  <si>
    <t>F-wt</t>
  </si>
  <si>
    <t>M-wt</t>
  </si>
  <si>
    <t>F-OFC</t>
  </si>
  <si>
    <t>M-OFC</t>
  </si>
  <si>
    <t>F-len</t>
  </si>
  <si>
    <t>M-len</t>
  </si>
  <si>
    <t>IsMale:</t>
  </si>
  <si>
    <t>ht</t>
  </si>
  <si>
    <t>wt</t>
  </si>
  <si>
    <t>OFC</t>
  </si>
  <si>
    <t>Age (yrs)</t>
  </si>
  <si>
    <t>Age (mos)</t>
  </si>
  <si>
    <t>Chart Options</t>
  </si>
  <si>
    <t>Show 3rd Percentile</t>
  </si>
  <si>
    <t>Show 5th Percentile</t>
  </si>
  <si>
    <t>P90</t>
  </si>
  <si>
    <t>If you plan to use these charts for multiple patients, save the empty workbook after completing this information once, and</t>
  </si>
  <si>
    <t>you can then fill in the patient-specific information with a separate spreadsheet per patient.</t>
  </si>
  <si>
    <t>Show 3rd/97th Percentile</t>
  </si>
  <si>
    <t>Height/Length, Weight, and OFC Charts</t>
  </si>
  <si>
    <t>Show 25th/75th Percentile</t>
  </si>
  <si>
    <t>BMI Charts</t>
  </si>
  <si>
    <t>Provider</t>
  </si>
  <si>
    <t>keyProvider</t>
  </si>
  <si>
    <t>strProvName</t>
  </si>
  <si>
    <t>strPracticeName</t>
  </si>
  <si>
    <t>strLocation</t>
  </si>
  <si>
    <t>NEWPRO</t>
  </si>
  <si>
    <t>Patient</t>
  </si>
  <si>
    <t>keyPatient</t>
  </si>
  <si>
    <t>strName</t>
  </si>
  <si>
    <t>dateDOB</t>
  </si>
  <si>
    <t>boolIsMale</t>
  </si>
  <si>
    <t>NEWPT</t>
  </si>
  <si>
    <t>Anthropomorphic</t>
  </si>
  <si>
    <t>dateVisit</t>
  </si>
  <si>
    <t>cmHt</t>
  </si>
  <si>
    <t>kgWt</t>
  </si>
  <si>
    <t>cmOFC</t>
  </si>
  <si>
    <t>iHR</t>
  </si>
  <si>
    <t>iRR</t>
  </si>
  <si>
    <t>iSBP</t>
  </si>
  <si>
    <t>iDBP</t>
  </si>
  <si>
    <t>Weight</t>
  </si>
  <si>
    <t>Age:</t>
  </si>
  <si>
    <t>rTemp</t>
  </si>
  <si>
    <r>
      <t>kg/m</t>
    </r>
    <r>
      <rPr>
        <vertAlign val="superscript"/>
        <sz val="10"/>
        <rFont val="Arial"/>
        <family val="2"/>
      </rPr>
      <t>2</t>
    </r>
  </si>
  <si>
    <t xml:space="preserve">Gender:  </t>
  </si>
  <si>
    <t xml:space="preserve">Birth Date:  </t>
  </si>
  <si>
    <t>Patient Growth Summary</t>
  </si>
  <si>
    <t>Enter data in Metric (cm, kg) instead of English (lb, kg)</t>
  </si>
  <si>
    <t>Visit     Date</t>
  </si>
  <si>
    <t>Height/ Length</t>
  </si>
  <si>
    <t xml:space="preserve">Head Circ. </t>
  </si>
  <si>
    <t>We will show the Overweight (85th percentile), Obese (95th percentile or 30.0), and Very Obese (99th percentile or 40.0) curves automatically.</t>
  </si>
  <si>
    <t>Percentile Calculation</t>
  </si>
  <si>
    <t>Percentile Calculation Library is Loaded:</t>
  </si>
  <si>
    <t>1.  Choose Tools/Add-Ins...</t>
  </si>
  <si>
    <t>2.  Click the Browse... button</t>
  </si>
  <si>
    <t>3.  Find the Anthrop.XLL library, and click OK to open it.</t>
  </si>
  <si>
    <t>4.  The Add-In dialog should now have an add-in called "Anthropomorphic" with a check mark by it.  Click OK.</t>
  </si>
  <si>
    <t>5.  Save this spreadsheet and close Excel.  Upon reopening the spreadsheet, the library should be loaded.</t>
  </si>
  <si>
    <t>To load the calculation library (Anthrop.XLL), assuming that it has been unzipped with this spreadsheet into a directory:</t>
  </si>
  <si>
    <t xml:space="preserve">1.  Anthropomorphic tables and LMS representation from CDC.  See www.cdc.gov/growthcharts.  </t>
  </si>
  <si>
    <t>2.  Blood pressure percentiles and index from</t>
  </si>
  <si>
    <t>and Treatment of High Blood Pressure in Children.  Pediatrics.  2004; 114: 555-576.</t>
  </si>
  <si>
    <t>National High Blood Pressure Education Program Working Group on High Blood Pressure in Children and Adolescents.  The Fourth Report on the Diagnosis, Evaluation,</t>
  </si>
  <si>
    <t>Show 15th/85th Percentile</t>
  </si>
  <si>
    <t>Age gestationnel :</t>
  </si>
  <si>
    <t>Sexe :</t>
  </si>
  <si>
    <t>(JJ/MM/AA)</t>
  </si>
  <si>
    <t>semaines</t>
  </si>
  <si>
    <t>jours</t>
  </si>
  <si>
    <t>Date de naissance :</t>
  </si>
  <si>
    <t xml:space="preserve">Sexe :  </t>
  </si>
  <si>
    <t>Age corrigé:</t>
  </si>
  <si>
    <t>Terme prévu :</t>
  </si>
  <si>
    <t>Age corrigé (mos</t>
  </si>
  <si>
    <t>Taille cible</t>
  </si>
  <si>
    <t>P15</t>
  </si>
  <si>
    <t xml:space="preserve">Nom : </t>
  </si>
  <si>
    <t xml:space="preserve">Prénom : </t>
  </si>
  <si>
    <t xml:space="preserve">Imprimée le </t>
  </si>
  <si>
    <t>Courbes de croissances</t>
  </si>
  <si>
    <t>- des courbes OMS pour les enfants de 0 à 3 ans</t>
  </si>
  <si>
    <t xml:space="preserve">Ces courbes de croissances sont dérivées : </t>
  </si>
  <si>
    <t>- des courbes flamandes/françaises/CDC pour les enfants de 2 à 18 ans</t>
  </si>
  <si>
    <t>- des courbes IOTF pour le BMI</t>
  </si>
  <si>
    <t xml:space="preserve">Toutes les données utilisées pour la réalisation de ces courbes sont libres d'accès. </t>
  </si>
  <si>
    <t>Conseils d'utilisation</t>
  </si>
  <si>
    <t xml:space="preserve">Cliquez sur l'onglet pour sélectionner la page voulue. </t>
  </si>
  <si>
    <t>Ce fichier s'inspire de données réalisées par ****</t>
  </si>
  <si>
    <t>Informations concernant le patient (date de naissance, sexe, âge gestationnel, taille des parents, …)</t>
  </si>
  <si>
    <t>Données</t>
  </si>
  <si>
    <t>Feuille où il faut encoder les données anthropométriques de l'enfant</t>
  </si>
  <si>
    <t>Courbes 0-3 ans</t>
  </si>
  <si>
    <t>Courbes de croissances de 0 à 3 ans, selon les courbes OMS et pour le sexe de l'enfant</t>
  </si>
  <si>
    <t>Courbes 2-20 ans</t>
  </si>
  <si>
    <t>Courbes de croissances de 2 à 20 ans, selon les courbes ***</t>
  </si>
  <si>
    <t>Résumé des valeurs</t>
  </si>
  <si>
    <t xml:space="preserve">Tableau de toutes les valeurs encodées. </t>
  </si>
  <si>
    <t>Impression des courbes</t>
  </si>
  <si>
    <t xml:space="preserve">Allez à la page désirée. Cliquez sur "imprimer" et sélectionnez la page désirée. </t>
  </si>
  <si>
    <t>Références</t>
  </si>
  <si>
    <t>Informations concernant le patient</t>
  </si>
  <si>
    <t>Taille du père :</t>
  </si>
  <si>
    <t>Taille adulte calculée :</t>
  </si>
  <si>
    <t>Taille de la mère :</t>
  </si>
  <si>
    <t>Date de naissance corrigée :</t>
  </si>
  <si>
    <t>Obligatoire</t>
  </si>
  <si>
    <t>Optionnel</t>
  </si>
  <si>
    <t>Calculée</t>
  </si>
  <si>
    <t xml:space="preserve">Les cellules en jaunes sont les cellules où introduire les données. </t>
  </si>
  <si>
    <t xml:space="preserve">Ces données sont obligatoires pour une utilisation correcte des courbes de croissance. </t>
  </si>
  <si>
    <t>Données du patient</t>
  </si>
  <si>
    <t>Pour chaque visite, il faut au minimum la date de la mesure</t>
  </si>
  <si>
    <t xml:space="preserve">Note : l'ordre d'encodage n'a pas d'importance sur la réalisation des courbes. </t>
  </si>
  <si>
    <t xml:space="preserve">Date : </t>
  </si>
  <si>
    <t xml:space="preserve">Taille : </t>
  </si>
  <si>
    <t>Poids</t>
  </si>
  <si>
    <t>PC</t>
  </si>
  <si>
    <t>Mesures :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</si>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</sst>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;\-0.0;;@\ "/>
    <numFmt numFmtId="166" formatCode=";;;"/>
    <numFmt numFmtId="167" formatCode="m/d/yyyy;@"/>
    <numFmt numFmtId="168" formatCode="d/mm/yyyy;@"/>
  </numFmts>
  <fonts count="13" x14ac:knownFonts="1">
    <font>
      <sz val="10"/>
      <name val="Arial"/>
    </font>
    <font>
      <sz val="1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sz val="14"/>
      <name val="Arial"/>
    </font>
    <font>
      <b/>
      <sz val="14"/>
      <name val="Arial"/>
      <family val="2"/>
    </font>
    <font>
      <u/>
      <sz val="10"/>
      <name val="Arial"/>
    </font>
    <font>
      <vertAlign val="superscript"/>
      <sz val="1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z val="14"/>
      <name val="Arial"/>
      <family val="2"/>
    </font>
    <font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5" fillId="0" borderId="0" xfId="0" applyFont="1" applyProtection="1"/>
    <xf numFmtId="0" fontId="0" fillId="0" borderId="0" xfId="0" applyProtection="1"/>
    <xf numFmtId="14" fontId="3" fillId="2" borderId="1" xfId="0" applyNumberFormat="1" applyFont="1" applyFill="1" applyBorder="1" applyProtection="1">
      <protection locked="0"/>
    </xf>
    <xf numFmtId="164" fontId="3" fillId="2" borderId="1" xfId="0" applyNumberFormat="1" applyFont="1" applyFill="1" applyBorder="1" applyProtection="1">
      <protection locked="0"/>
    </xf>
    <xf numFmtId="0" fontId="2" fillId="0" borderId="0" xfId="0" applyFont="1" applyAlignment="1" applyProtection="1">
      <alignment horizontal="right"/>
    </xf>
    <xf numFmtId="164" fontId="0" fillId="0" borderId="0" xfId="0" applyNumberFormat="1" applyProtection="1"/>
    <xf numFmtId="0" fontId="2" fillId="0" borderId="0" xfId="0" applyFont="1" applyProtection="1"/>
    <xf numFmtId="164" fontId="3" fillId="0" borderId="0" xfId="0" applyNumberFormat="1" applyFont="1" applyAlignment="1" applyProtection="1">
      <alignment horizontal="left"/>
    </xf>
    <xf numFmtId="164" fontId="2" fillId="0" borderId="0" xfId="0" applyNumberFormat="1" applyFont="1" applyAlignment="1" applyProtection="1">
      <alignment horizontal="right"/>
    </xf>
    <xf numFmtId="0" fontId="2" fillId="0" borderId="0" xfId="0" applyFont="1" applyBorder="1" applyAlignment="1" applyProtection="1">
      <alignment horizontal="right"/>
    </xf>
    <xf numFmtId="0" fontId="0" fillId="0" borderId="0" xfId="0" applyBorder="1" applyProtection="1"/>
    <xf numFmtId="1" fontId="2" fillId="0" borderId="0" xfId="0" applyNumberFormat="1" applyFont="1" applyBorder="1" applyProtection="1"/>
    <xf numFmtId="164" fontId="0" fillId="0" borderId="0" xfId="0" applyNumberFormat="1" applyBorder="1" applyProtection="1"/>
    <xf numFmtId="0" fontId="6" fillId="0" borderId="0" xfId="0" applyFont="1" applyProtection="1"/>
    <xf numFmtId="14" fontId="0" fillId="0" borderId="0" xfId="0" applyNumberFormat="1" applyProtection="1"/>
    <xf numFmtId="14" fontId="3" fillId="0" borderId="2" xfId="0" applyNumberFormat="1" applyFont="1" applyFill="1" applyBorder="1" applyProtection="1"/>
    <xf numFmtId="0" fontId="3" fillId="0" borderId="0" xfId="0" applyFont="1"/>
    <xf numFmtId="0" fontId="0" fillId="0" borderId="0" xfId="0" applyAlignment="1" applyProtection="1">
      <alignment horizontal="right"/>
    </xf>
    <xf numFmtId="0" fontId="4" fillId="0" borderId="0" xfId="0" applyFont="1"/>
    <xf numFmtId="164" fontId="6" fillId="0" borderId="0" xfId="0" applyNumberFormat="1" applyFont="1" applyProtection="1"/>
    <xf numFmtId="164" fontId="2" fillId="0" borderId="0" xfId="0" applyNumberFormat="1" applyFont="1" applyProtection="1"/>
    <xf numFmtId="0" fontId="7" fillId="0" borderId="0" xfId="0" applyFont="1" applyProtection="1"/>
    <xf numFmtId="0" fontId="0" fillId="0" borderId="0" xfId="0" applyFill="1" applyBorder="1" applyAlignment="1" applyProtection="1">
      <alignment horizontal="left"/>
    </xf>
    <xf numFmtId="0" fontId="0" fillId="0" borderId="0" xfId="0" applyFill="1" applyBorder="1" applyProtection="1"/>
    <xf numFmtId="166" fontId="3" fillId="0" borderId="0" xfId="0" applyNumberFormat="1" applyFont="1" applyAlignment="1" applyProtection="1">
      <alignment horizontal="center"/>
      <protection hidden="1"/>
    </xf>
    <xf numFmtId="14" fontId="0" fillId="0" borderId="0" xfId="0" applyNumberFormat="1" applyBorder="1" applyProtection="1"/>
    <xf numFmtId="0" fontId="0" fillId="0" borderId="3" xfId="0" applyBorder="1" applyProtection="1"/>
    <xf numFmtId="14" fontId="3" fillId="0" borderId="0" xfId="0" applyNumberFormat="1" applyFont="1" applyFill="1" applyBorder="1" applyProtection="1"/>
    <xf numFmtId="0" fontId="2" fillId="0" borderId="0" xfId="0" applyFont="1" applyFill="1" applyProtection="1"/>
    <xf numFmtId="0" fontId="0" fillId="0" borderId="0" xfId="0" applyFill="1" applyAlignment="1" applyProtection="1">
      <alignment horizontal="right"/>
    </xf>
    <xf numFmtId="0" fontId="0" fillId="0" borderId="0" xfId="0" applyFill="1" applyProtection="1"/>
    <xf numFmtId="164" fontId="3" fillId="0" borderId="0" xfId="0" applyNumberFormat="1" applyFont="1" applyProtection="1"/>
    <xf numFmtId="14" fontId="0" fillId="0" borderId="0" xfId="0" applyNumberFormat="1"/>
    <xf numFmtId="167" fontId="0" fillId="0" borderId="0" xfId="0" applyNumberFormat="1"/>
    <xf numFmtId="2" fontId="0" fillId="0" borderId="0" xfId="0" applyNumberFormat="1"/>
    <xf numFmtId="1" fontId="0" fillId="0" borderId="0" xfId="0" applyNumberFormat="1"/>
    <xf numFmtId="0" fontId="2" fillId="0" borderId="0" xfId="0" applyFont="1" applyAlignment="1" applyProtection="1">
      <alignment wrapText="1"/>
    </xf>
    <xf numFmtId="164" fontId="2" fillId="0" borderId="0" xfId="0" applyNumberFormat="1" applyFont="1" applyAlignment="1" applyProtection="1">
      <alignment wrapText="1"/>
    </xf>
    <xf numFmtId="0" fontId="0" fillId="0" borderId="0" xfId="0" applyAlignment="1" applyProtection="1">
      <alignment wrapText="1"/>
    </xf>
    <xf numFmtId="164" fontId="3" fillId="0" borderId="1" xfId="0" applyNumberFormat="1" applyFont="1" applyBorder="1" applyProtection="1"/>
    <xf numFmtId="0" fontId="3" fillId="0" borderId="0" xfId="0" applyFont="1" applyProtection="1"/>
    <xf numFmtId="2" fontId="0" fillId="0" borderId="0" xfId="0" applyNumberFormat="1" applyProtection="1"/>
    <xf numFmtId="49" fontId="3" fillId="2" borderId="4" xfId="0" applyNumberFormat="1" applyFont="1" applyFill="1" applyBorder="1" applyAlignment="1" applyProtection="1">
      <alignment horizontal="center"/>
      <protection locked="0"/>
    </xf>
    <xf numFmtId="164" fontId="3" fillId="2" borderId="5" xfId="0" applyNumberFormat="1" applyFont="1" applyFill="1" applyBorder="1" applyProtection="1">
      <protection locked="0"/>
    </xf>
    <xf numFmtId="164" fontId="2" fillId="0" borderId="1" xfId="0" applyNumberFormat="1" applyFont="1" applyBorder="1" applyProtection="1"/>
    <xf numFmtId="14" fontId="3" fillId="0" borderId="1" xfId="0" applyNumberFormat="1" applyFont="1" applyFill="1" applyBorder="1" applyProtection="1"/>
    <xf numFmtId="164" fontId="3" fillId="0" borderId="1" xfId="0" applyNumberFormat="1" applyFont="1" applyFill="1" applyBorder="1" applyProtection="1"/>
    <xf numFmtId="166" fontId="0" fillId="0" borderId="0" xfId="0" applyNumberFormat="1" applyBorder="1" applyProtection="1"/>
    <xf numFmtId="166" fontId="0" fillId="0" borderId="0" xfId="0" applyNumberFormat="1" applyProtection="1"/>
    <xf numFmtId="165" fontId="3" fillId="0" borderId="0" xfId="0" applyNumberFormat="1" applyFont="1" applyFill="1" applyBorder="1" applyProtection="1"/>
    <xf numFmtId="0" fontId="0" fillId="0" borderId="4" xfId="0" applyFill="1" applyBorder="1" applyAlignment="1" applyProtection="1">
      <alignment horizontal="left"/>
      <protection locked="0"/>
    </xf>
    <xf numFmtId="0" fontId="0" fillId="0" borderId="2" xfId="0" applyFill="1" applyBorder="1" applyAlignment="1" applyProtection="1">
      <alignment horizontal="left"/>
      <protection locked="0"/>
    </xf>
    <xf numFmtId="0" fontId="0" fillId="0" borderId="5" xfId="0" applyFill="1" applyBorder="1" applyAlignment="1" applyProtection="1">
      <alignment horizontal="left"/>
      <protection locked="0"/>
    </xf>
    <xf numFmtId="0" fontId="7" fillId="0" borderId="0" xfId="0" applyFont="1" applyFill="1" applyBorder="1" applyProtection="1"/>
    <xf numFmtId="9" fontId="0" fillId="0" borderId="0" xfId="0" applyNumberFormat="1" applyProtection="1"/>
    <xf numFmtId="0" fontId="3" fillId="0" borderId="7" xfId="0" applyNumberFormat="1" applyFont="1" applyFill="1" applyBorder="1" applyAlignment="1" applyProtection="1">
      <alignment horizontal="center"/>
    </xf>
    <xf numFmtId="0" fontId="0" fillId="0" borderId="6" xfId="0" applyBorder="1" applyProtection="1"/>
    <xf numFmtId="0" fontId="3" fillId="0" borderId="0" xfId="0" applyFont="1" applyAlignment="1" applyProtection="1">
      <alignment horizontal="right"/>
    </xf>
    <xf numFmtId="0" fontId="3" fillId="0" borderId="0" xfId="0" applyFont="1" applyAlignment="1" applyProtection="1"/>
    <xf numFmtId="164" fontId="3" fillId="0" borderId="0" xfId="0" applyNumberFormat="1" applyFont="1" applyBorder="1" applyAlignment="1" applyProtection="1">
      <alignment horizontal="right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14" fontId="3" fillId="2" borderId="1" xfId="0" applyNumberFormat="1" applyFont="1" applyFill="1" applyBorder="1" applyAlignment="1" applyProtection="1">
      <alignment horizontal="center"/>
    </xf>
    <xf numFmtId="14" fontId="0" fillId="0" borderId="3" xfId="0" applyNumberFormat="1" applyBorder="1" applyProtection="1"/>
    <xf numFmtId="0" fontId="3" fillId="0" borderId="3" xfId="0" applyFont="1" applyBorder="1" applyAlignment="1" applyProtection="1">
      <alignment horizontal="right"/>
    </xf>
    <xf numFmtId="164" fontId="9" fillId="0" borderId="0" xfId="0" applyNumberFormat="1" applyFont="1"/>
    <xf numFmtId="0" fontId="3" fillId="0" borderId="0" xfId="0" applyFont="1" applyAlignment="1">
      <alignment horizontal="right"/>
    </xf>
    <xf numFmtId="14" fontId="3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166" fontId="3" fillId="0" borderId="0" xfId="0" applyNumberFormat="1" applyFont="1" applyAlignment="1" applyProtection="1">
      <alignment wrapText="1"/>
    </xf>
    <xf numFmtId="0" fontId="0" fillId="0" borderId="0" xfId="0" applyNumberFormat="1" applyProtection="1"/>
    <xf numFmtId="0" fontId="0" fillId="0" borderId="1" xfId="0" applyNumberFormat="1" applyFill="1" applyBorder="1" applyAlignment="1" applyProtection="1">
      <alignment horizontal="left"/>
    </xf>
    <xf numFmtId="14" fontId="0" fillId="0" borderId="0" xfId="0" applyNumberFormat="1" applyBorder="1" applyAlignment="1" applyProtection="1">
      <alignment horizontal="left"/>
    </xf>
    <xf numFmtId="0" fontId="9" fillId="0" borderId="0" xfId="0" applyFont="1"/>
    <xf numFmtId="49" fontId="3" fillId="3" borderId="1" xfId="0" applyNumberFormat="1" applyFont="1" applyFill="1" applyBorder="1" applyProtection="1">
      <protection locked="0"/>
    </xf>
    <xf numFmtId="0" fontId="2" fillId="0" borderId="0" xfId="0" applyFont="1" applyAlignment="1" applyProtection="1">
      <alignment horizontal="right" wrapText="1"/>
    </xf>
    <xf numFmtId="0" fontId="0" fillId="0" borderId="0" xfId="0" applyAlignment="1" applyProtection="1">
      <alignment horizontal="right" wrapText="1"/>
    </xf>
    <xf numFmtId="168" fontId="0" fillId="0" borderId="0" xfId="0" applyNumberFormat="1" applyBorder="1" applyAlignment="1" applyProtection="1">
      <alignment horizontal="left"/>
    </xf>
    <xf numFmtId="168" fontId="0" fillId="0" borderId="0" xfId="0" applyNumberFormat="1" applyAlignment="1">
      <alignment horizontal="left"/>
    </xf>
    <xf numFmtId="0" fontId="1" fillId="0" borderId="0" xfId="0" applyFont="1" applyBorder="1"/>
    <xf numFmtId="0" fontId="0" fillId="0" borderId="0" xfId="0" applyBorder="1"/>
    <xf numFmtId="0" fontId="0" fillId="0" borderId="0" xfId="0" quotePrefix="1" applyBorder="1"/>
    <xf numFmtId="0" fontId="10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11" fillId="0" borderId="0" xfId="0" applyFont="1" applyProtection="1"/>
    <xf numFmtId="0" fontId="3" fillId="0" borderId="0" xfId="0" quotePrefix="1" applyFont="1" applyProtection="1"/>
    <xf numFmtId="0" fontId="0" fillId="0" borderId="0" xfId="0" applyFont="1" applyFill="1" applyBorder="1"/>
    <xf numFmtId="0" fontId="12" fillId="0" borderId="0" xfId="0" applyFo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BE"/>
              <a:t>Taille</a:t>
            </a:r>
          </a:p>
        </c:rich>
      </c:tx>
      <c:layout>
        <c:manualLayout>
          <c:xMode val="edge"/>
          <c:yMode val="edge"/>
          <c:x val="0.12391939554397313"/>
          <c:y val="7.1428709830554452E-2"/>
        </c:manualLayout>
      </c:layout>
      <c:overlay val="0"/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0230554748397783"/>
          <c:y val="3.3730224086650711E-2"/>
          <c:w val="0.8069169942398251"/>
          <c:h val="0.81547777056549664"/>
        </c:manualLayout>
      </c:layout>
      <c:scatterChart>
        <c:scatterStyle val="lineMarker"/>
        <c:varyColors val="0"/>
        <c:ser>
          <c:idx val="0"/>
          <c:order val="0"/>
          <c:tx>
            <c:strRef>
              <c:f>'0-3 Data'!$C$3</c:f>
              <c:strCache>
                <c:ptCount val="1"/>
                <c:pt idx="0">
                  <c:v>P3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Data'!$C$4:$C$42</c:f>
              <c:numCache>
                <c:formatCode>General</c:formatCode>
                <c:ptCount val="39"/>
                <c:pt idx="0">
                  <c:v>46.3</c:v>
                </c:pt>
                <c:pt idx="1">
                  <c:v>51.1</c:v>
                </c:pt>
                <c:pt idx="2">
                  <c:v>54.7</c:v>
                </c:pt>
                <c:pt idx="3">
                  <c:v>57.6</c:v>
                </c:pt>
                <c:pt idx="4">
                  <c:v>60</c:v>
                </c:pt>
                <c:pt idx="5">
                  <c:v>61.9</c:v>
                </c:pt>
                <c:pt idx="6">
                  <c:v>63.6</c:v>
                </c:pt>
                <c:pt idx="7">
                  <c:v>65.099999999999994</c:v>
                </c:pt>
                <c:pt idx="8">
                  <c:v>66.5</c:v>
                </c:pt>
                <c:pt idx="9">
                  <c:v>67.7</c:v>
                </c:pt>
                <c:pt idx="10">
                  <c:v>69</c:v>
                </c:pt>
                <c:pt idx="11">
                  <c:v>70.2</c:v>
                </c:pt>
                <c:pt idx="12">
                  <c:v>71.3</c:v>
                </c:pt>
                <c:pt idx="13">
                  <c:v>72.400000000000006</c:v>
                </c:pt>
                <c:pt idx="14">
                  <c:v>73.400000000000006</c:v>
                </c:pt>
                <c:pt idx="15">
                  <c:v>74.400000000000006</c:v>
                </c:pt>
                <c:pt idx="16">
                  <c:v>75.400000000000006</c:v>
                </c:pt>
                <c:pt idx="17">
                  <c:v>76.3</c:v>
                </c:pt>
                <c:pt idx="18">
                  <c:v>77.2</c:v>
                </c:pt>
                <c:pt idx="19">
                  <c:v>78.099999999999994</c:v>
                </c:pt>
                <c:pt idx="20">
                  <c:v>78.900000000000006</c:v>
                </c:pt>
                <c:pt idx="21">
                  <c:v>79.7</c:v>
                </c:pt>
                <c:pt idx="22">
                  <c:v>80.5</c:v>
                </c:pt>
                <c:pt idx="23">
                  <c:v>81.3</c:v>
                </c:pt>
                <c:pt idx="24">
                  <c:v>82.1</c:v>
                </c:pt>
                <c:pt idx="25">
                  <c:v>82.1</c:v>
                </c:pt>
                <c:pt idx="26">
                  <c:v>82.8</c:v>
                </c:pt>
                <c:pt idx="27">
                  <c:v>83.5</c:v>
                </c:pt>
                <c:pt idx="28">
                  <c:v>84.2</c:v>
                </c:pt>
                <c:pt idx="29">
                  <c:v>84.9</c:v>
                </c:pt>
                <c:pt idx="30">
                  <c:v>85.5</c:v>
                </c:pt>
                <c:pt idx="31">
                  <c:v>86.2</c:v>
                </c:pt>
                <c:pt idx="32">
                  <c:v>86.8</c:v>
                </c:pt>
                <c:pt idx="33">
                  <c:v>87.4</c:v>
                </c:pt>
                <c:pt idx="34">
                  <c:v>88</c:v>
                </c:pt>
                <c:pt idx="35">
                  <c:v>88.5</c:v>
                </c:pt>
                <c:pt idx="36">
                  <c:v>89.1</c:v>
                </c:pt>
                <c:pt idx="37">
                  <c:v>89.7</c:v>
                </c:pt>
                <c:pt idx="38">
                  <c:v>90.2</c:v>
                </c:pt>
              </c:numCache>
            </c:numRef>
          </c:yVal>
          <c:smooth val="0"/>
        </c:ser>
        <c:ser>
          <c:idx val="1"/>
          <c:order val="1"/>
          <c:tx>
            <c:v>P15</c:v>
          </c:tx>
          <c:spPr>
            <a:ln w="31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Data'!$D$4:$D$42</c:f>
              <c:numCache>
                <c:formatCode>General</c:formatCode>
                <c:ptCount val="39"/>
                <c:pt idx="0">
                  <c:v>47.9</c:v>
                </c:pt>
                <c:pt idx="1">
                  <c:v>52.7</c:v>
                </c:pt>
                <c:pt idx="2">
                  <c:v>56.4</c:v>
                </c:pt>
                <c:pt idx="3">
                  <c:v>59.3</c:v>
                </c:pt>
                <c:pt idx="4">
                  <c:v>61.7</c:v>
                </c:pt>
                <c:pt idx="5">
                  <c:v>63.7</c:v>
                </c:pt>
                <c:pt idx="6">
                  <c:v>65.400000000000006</c:v>
                </c:pt>
                <c:pt idx="7">
                  <c:v>66.900000000000006</c:v>
                </c:pt>
                <c:pt idx="8">
                  <c:v>68.3</c:v>
                </c:pt>
                <c:pt idx="9">
                  <c:v>69.599999999999994</c:v>
                </c:pt>
                <c:pt idx="10">
                  <c:v>70.900000000000006</c:v>
                </c:pt>
                <c:pt idx="11">
                  <c:v>72.099999999999994</c:v>
                </c:pt>
                <c:pt idx="12">
                  <c:v>73.3</c:v>
                </c:pt>
                <c:pt idx="13">
                  <c:v>74.400000000000006</c:v>
                </c:pt>
                <c:pt idx="14">
                  <c:v>75.5</c:v>
                </c:pt>
                <c:pt idx="15">
                  <c:v>76.5</c:v>
                </c:pt>
                <c:pt idx="16">
                  <c:v>77.5</c:v>
                </c:pt>
                <c:pt idx="17">
                  <c:v>78.5</c:v>
                </c:pt>
                <c:pt idx="18">
                  <c:v>79.5</c:v>
                </c:pt>
                <c:pt idx="19">
                  <c:v>80.400000000000006</c:v>
                </c:pt>
                <c:pt idx="20">
                  <c:v>81.3</c:v>
                </c:pt>
                <c:pt idx="21">
                  <c:v>82.2</c:v>
                </c:pt>
                <c:pt idx="22">
                  <c:v>83</c:v>
                </c:pt>
                <c:pt idx="23">
                  <c:v>83.8</c:v>
                </c:pt>
                <c:pt idx="24">
                  <c:v>84.6</c:v>
                </c:pt>
                <c:pt idx="25">
                  <c:v>84.7</c:v>
                </c:pt>
                <c:pt idx="26">
                  <c:v>85.5</c:v>
                </c:pt>
                <c:pt idx="27">
                  <c:v>86.3</c:v>
                </c:pt>
                <c:pt idx="28">
                  <c:v>87</c:v>
                </c:pt>
                <c:pt idx="29">
                  <c:v>87.7</c:v>
                </c:pt>
                <c:pt idx="30">
                  <c:v>88.4</c:v>
                </c:pt>
                <c:pt idx="31">
                  <c:v>89.1</c:v>
                </c:pt>
                <c:pt idx="32">
                  <c:v>89.7</c:v>
                </c:pt>
                <c:pt idx="33">
                  <c:v>90.4</c:v>
                </c:pt>
                <c:pt idx="34">
                  <c:v>91</c:v>
                </c:pt>
                <c:pt idx="35">
                  <c:v>91.6</c:v>
                </c:pt>
                <c:pt idx="36">
                  <c:v>92.2</c:v>
                </c:pt>
                <c:pt idx="37">
                  <c:v>92.8</c:v>
                </c:pt>
                <c:pt idx="38">
                  <c:v>93.4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'0-3 Data'!$E$3</c:f>
              <c:strCache>
                <c:ptCount val="1"/>
                <c:pt idx="0">
                  <c:v>P25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Data'!$E$4:$E$42</c:f>
              <c:numCache>
                <c:formatCode>General</c:formatCode>
                <c:ptCount val="39"/>
                <c:pt idx="0">
                  <c:v>48.6</c:v>
                </c:pt>
                <c:pt idx="1">
                  <c:v>53.4</c:v>
                </c:pt>
                <c:pt idx="2">
                  <c:v>57.1</c:v>
                </c:pt>
                <c:pt idx="3">
                  <c:v>60.1</c:v>
                </c:pt>
                <c:pt idx="4">
                  <c:v>62.5</c:v>
                </c:pt>
                <c:pt idx="5">
                  <c:v>64.5</c:v>
                </c:pt>
                <c:pt idx="6">
                  <c:v>66.2</c:v>
                </c:pt>
                <c:pt idx="7">
                  <c:v>67.7</c:v>
                </c:pt>
                <c:pt idx="8">
                  <c:v>69.099999999999994</c:v>
                </c:pt>
                <c:pt idx="9">
                  <c:v>70.5</c:v>
                </c:pt>
                <c:pt idx="10">
                  <c:v>71.7</c:v>
                </c:pt>
                <c:pt idx="11">
                  <c:v>73</c:v>
                </c:pt>
                <c:pt idx="12">
                  <c:v>74.099999999999994</c:v>
                </c:pt>
                <c:pt idx="13">
                  <c:v>75.3</c:v>
                </c:pt>
                <c:pt idx="14">
                  <c:v>76.400000000000006</c:v>
                </c:pt>
                <c:pt idx="15">
                  <c:v>77.400000000000006</c:v>
                </c:pt>
                <c:pt idx="16">
                  <c:v>78.5</c:v>
                </c:pt>
                <c:pt idx="17">
                  <c:v>79.5</c:v>
                </c:pt>
                <c:pt idx="18">
                  <c:v>80.400000000000006</c:v>
                </c:pt>
                <c:pt idx="19">
                  <c:v>81.400000000000006</c:v>
                </c:pt>
                <c:pt idx="20">
                  <c:v>82.3</c:v>
                </c:pt>
                <c:pt idx="21">
                  <c:v>83.2</c:v>
                </c:pt>
                <c:pt idx="22">
                  <c:v>84.1</c:v>
                </c:pt>
                <c:pt idx="23">
                  <c:v>84.9</c:v>
                </c:pt>
                <c:pt idx="24">
                  <c:v>85.8</c:v>
                </c:pt>
                <c:pt idx="25">
                  <c:v>85.9</c:v>
                </c:pt>
                <c:pt idx="26">
                  <c:v>86.7</c:v>
                </c:pt>
                <c:pt idx="27">
                  <c:v>87.4</c:v>
                </c:pt>
                <c:pt idx="28">
                  <c:v>88.2</c:v>
                </c:pt>
                <c:pt idx="29">
                  <c:v>88.9</c:v>
                </c:pt>
                <c:pt idx="30">
                  <c:v>89.6</c:v>
                </c:pt>
                <c:pt idx="31">
                  <c:v>90.3</c:v>
                </c:pt>
                <c:pt idx="32">
                  <c:v>91</c:v>
                </c:pt>
                <c:pt idx="33">
                  <c:v>91.7</c:v>
                </c:pt>
                <c:pt idx="34">
                  <c:v>92.3</c:v>
                </c:pt>
                <c:pt idx="35">
                  <c:v>93</c:v>
                </c:pt>
                <c:pt idx="36">
                  <c:v>93.6</c:v>
                </c:pt>
                <c:pt idx="37">
                  <c:v>94.2</c:v>
                </c:pt>
                <c:pt idx="38">
                  <c:v>94.8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'0-3 Data'!$F$3</c:f>
              <c:strCache>
                <c:ptCount val="1"/>
                <c:pt idx="0">
                  <c:v>P50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Data'!$F$4:$F$42</c:f>
              <c:numCache>
                <c:formatCode>General</c:formatCode>
                <c:ptCount val="39"/>
                <c:pt idx="0">
                  <c:v>49.9</c:v>
                </c:pt>
                <c:pt idx="1">
                  <c:v>54.7</c:v>
                </c:pt>
                <c:pt idx="2">
                  <c:v>58.4</c:v>
                </c:pt>
                <c:pt idx="3">
                  <c:v>61.4</c:v>
                </c:pt>
                <c:pt idx="4">
                  <c:v>63.9</c:v>
                </c:pt>
                <c:pt idx="5">
                  <c:v>65.900000000000006</c:v>
                </c:pt>
                <c:pt idx="6">
                  <c:v>67.599999999999994</c:v>
                </c:pt>
                <c:pt idx="7">
                  <c:v>69.099999999999994</c:v>
                </c:pt>
                <c:pt idx="8">
                  <c:v>70.599999999999994</c:v>
                </c:pt>
                <c:pt idx="9">
                  <c:v>72</c:v>
                </c:pt>
                <c:pt idx="10">
                  <c:v>73.3</c:v>
                </c:pt>
                <c:pt idx="11">
                  <c:v>74.5</c:v>
                </c:pt>
                <c:pt idx="12">
                  <c:v>75.7</c:v>
                </c:pt>
                <c:pt idx="13">
                  <c:v>76.900000000000006</c:v>
                </c:pt>
                <c:pt idx="14">
                  <c:v>78</c:v>
                </c:pt>
                <c:pt idx="15">
                  <c:v>79.099999999999994</c:v>
                </c:pt>
                <c:pt idx="16">
                  <c:v>80.2</c:v>
                </c:pt>
                <c:pt idx="17">
                  <c:v>81.2</c:v>
                </c:pt>
                <c:pt idx="18">
                  <c:v>82.3</c:v>
                </c:pt>
                <c:pt idx="19">
                  <c:v>83.2</c:v>
                </c:pt>
                <c:pt idx="20">
                  <c:v>84.2</c:v>
                </c:pt>
                <c:pt idx="21">
                  <c:v>85.1</c:v>
                </c:pt>
                <c:pt idx="22">
                  <c:v>86</c:v>
                </c:pt>
                <c:pt idx="23">
                  <c:v>86.9</c:v>
                </c:pt>
                <c:pt idx="24">
                  <c:v>87.8</c:v>
                </c:pt>
                <c:pt idx="25">
                  <c:v>88</c:v>
                </c:pt>
                <c:pt idx="26">
                  <c:v>88.8</c:v>
                </c:pt>
                <c:pt idx="27">
                  <c:v>89.6</c:v>
                </c:pt>
                <c:pt idx="28">
                  <c:v>90.4</c:v>
                </c:pt>
                <c:pt idx="29">
                  <c:v>91.2</c:v>
                </c:pt>
                <c:pt idx="30">
                  <c:v>91.9</c:v>
                </c:pt>
                <c:pt idx="31">
                  <c:v>92.7</c:v>
                </c:pt>
                <c:pt idx="32">
                  <c:v>93.4</c:v>
                </c:pt>
                <c:pt idx="33">
                  <c:v>94.1</c:v>
                </c:pt>
                <c:pt idx="34">
                  <c:v>94.8</c:v>
                </c:pt>
                <c:pt idx="35">
                  <c:v>95.4</c:v>
                </c:pt>
                <c:pt idx="36">
                  <c:v>96.1</c:v>
                </c:pt>
                <c:pt idx="37">
                  <c:v>96.7</c:v>
                </c:pt>
                <c:pt idx="38">
                  <c:v>97.4</c:v>
                </c:pt>
              </c:numCache>
            </c:numRef>
          </c:yVal>
          <c:smooth val="0"/>
        </c:ser>
        <c:ser>
          <c:idx val="5"/>
          <c:order val="4"/>
          <c:tx>
            <c:strRef>
              <c:f>'0-3 Data'!$G$3</c:f>
              <c:strCache>
                <c:ptCount val="1"/>
                <c:pt idx="0">
                  <c:v>P75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Data'!$G$4:$G$42</c:f>
              <c:numCache>
                <c:formatCode>General</c:formatCode>
                <c:ptCount val="39"/>
                <c:pt idx="0">
                  <c:v>51.2</c:v>
                </c:pt>
                <c:pt idx="1">
                  <c:v>56</c:v>
                </c:pt>
                <c:pt idx="2">
                  <c:v>59.8</c:v>
                </c:pt>
                <c:pt idx="3">
                  <c:v>62.8</c:v>
                </c:pt>
                <c:pt idx="4">
                  <c:v>65.3</c:v>
                </c:pt>
                <c:pt idx="5">
                  <c:v>67.3</c:v>
                </c:pt>
                <c:pt idx="6">
                  <c:v>69.099999999999994</c:v>
                </c:pt>
                <c:pt idx="7">
                  <c:v>70.599999999999994</c:v>
                </c:pt>
                <c:pt idx="8">
                  <c:v>72.099999999999994</c:v>
                </c:pt>
                <c:pt idx="9">
                  <c:v>73.5</c:v>
                </c:pt>
                <c:pt idx="10">
                  <c:v>74.8</c:v>
                </c:pt>
                <c:pt idx="11">
                  <c:v>76.099999999999994</c:v>
                </c:pt>
                <c:pt idx="12">
                  <c:v>77.400000000000006</c:v>
                </c:pt>
                <c:pt idx="13">
                  <c:v>78.599999999999994</c:v>
                </c:pt>
                <c:pt idx="14">
                  <c:v>79.7</c:v>
                </c:pt>
                <c:pt idx="15">
                  <c:v>80.900000000000006</c:v>
                </c:pt>
                <c:pt idx="16">
                  <c:v>82</c:v>
                </c:pt>
                <c:pt idx="17">
                  <c:v>83</c:v>
                </c:pt>
                <c:pt idx="18">
                  <c:v>84.1</c:v>
                </c:pt>
                <c:pt idx="19">
                  <c:v>85.1</c:v>
                </c:pt>
                <c:pt idx="20">
                  <c:v>86.1</c:v>
                </c:pt>
                <c:pt idx="21">
                  <c:v>87.1</c:v>
                </c:pt>
                <c:pt idx="22">
                  <c:v>88</c:v>
                </c:pt>
                <c:pt idx="23">
                  <c:v>89</c:v>
                </c:pt>
                <c:pt idx="24">
                  <c:v>89.9</c:v>
                </c:pt>
                <c:pt idx="25">
                  <c:v>90.1</c:v>
                </c:pt>
                <c:pt idx="26">
                  <c:v>90.9</c:v>
                </c:pt>
                <c:pt idx="27">
                  <c:v>91.8</c:v>
                </c:pt>
                <c:pt idx="28">
                  <c:v>92.6</c:v>
                </c:pt>
                <c:pt idx="29">
                  <c:v>93.4</c:v>
                </c:pt>
                <c:pt idx="30">
                  <c:v>94.2</c:v>
                </c:pt>
                <c:pt idx="31">
                  <c:v>95</c:v>
                </c:pt>
                <c:pt idx="32">
                  <c:v>95.7</c:v>
                </c:pt>
                <c:pt idx="33">
                  <c:v>96.5</c:v>
                </c:pt>
                <c:pt idx="34">
                  <c:v>97.2</c:v>
                </c:pt>
                <c:pt idx="35">
                  <c:v>97.9</c:v>
                </c:pt>
                <c:pt idx="36">
                  <c:v>98.6</c:v>
                </c:pt>
                <c:pt idx="37">
                  <c:v>99.3</c:v>
                </c:pt>
                <c:pt idx="38">
                  <c:v>99.9</c:v>
                </c:pt>
              </c:numCache>
            </c:numRef>
          </c:yVal>
          <c:smooth val="0"/>
        </c:ser>
        <c:ser>
          <c:idx val="6"/>
          <c:order val="5"/>
          <c:tx>
            <c:strRef>
              <c:f>'0-3 Data'!$H$3</c:f>
              <c:strCache>
                <c:ptCount val="1"/>
                <c:pt idx="0">
                  <c:v>P85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Data'!$H$4:$H$42</c:f>
              <c:numCache>
                <c:formatCode>General</c:formatCode>
                <c:ptCount val="39"/>
                <c:pt idx="0">
                  <c:v>51.8</c:v>
                </c:pt>
                <c:pt idx="1">
                  <c:v>56.7</c:v>
                </c:pt>
                <c:pt idx="2">
                  <c:v>60.5</c:v>
                </c:pt>
                <c:pt idx="3">
                  <c:v>63.5</c:v>
                </c:pt>
                <c:pt idx="4">
                  <c:v>66</c:v>
                </c:pt>
                <c:pt idx="5">
                  <c:v>68.099999999999994</c:v>
                </c:pt>
                <c:pt idx="6">
                  <c:v>69.8</c:v>
                </c:pt>
                <c:pt idx="7">
                  <c:v>71.400000000000006</c:v>
                </c:pt>
                <c:pt idx="8">
                  <c:v>72.900000000000006</c:v>
                </c:pt>
                <c:pt idx="9">
                  <c:v>74.3</c:v>
                </c:pt>
                <c:pt idx="10">
                  <c:v>75.599999999999994</c:v>
                </c:pt>
                <c:pt idx="11">
                  <c:v>77</c:v>
                </c:pt>
                <c:pt idx="12">
                  <c:v>78.2</c:v>
                </c:pt>
                <c:pt idx="13">
                  <c:v>79.400000000000006</c:v>
                </c:pt>
                <c:pt idx="14">
                  <c:v>80.599999999999994</c:v>
                </c:pt>
                <c:pt idx="15">
                  <c:v>81.8</c:v>
                </c:pt>
                <c:pt idx="16">
                  <c:v>82.9</c:v>
                </c:pt>
                <c:pt idx="17">
                  <c:v>84</c:v>
                </c:pt>
                <c:pt idx="18">
                  <c:v>85.1</c:v>
                </c:pt>
                <c:pt idx="19">
                  <c:v>86.1</c:v>
                </c:pt>
                <c:pt idx="20">
                  <c:v>87.1</c:v>
                </c:pt>
                <c:pt idx="21">
                  <c:v>88.1</c:v>
                </c:pt>
                <c:pt idx="22">
                  <c:v>89.1</c:v>
                </c:pt>
                <c:pt idx="23">
                  <c:v>90</c:v>
                </c:pt>
                <c:pt idx="24">
                  <c:v>91</c:v>
                </c:pt>
                <c:pt idx="25">
                  <c:v>91.2</c:v>
                </c:pt>
                <c:pt idx="26">
                  <c:v>92.1</c:v>
                </c:pt>
                <c:pt idx="27">
                  <c:v>93</c:v>
                </c:pt>
                <c:pt idx="28">
                  <c:v>93.8</c:v>
                </c:pt>
                <c:pt idx="29">
                  <c:v>94.7</c:v>
                </c:pt>
                <c:pt idx="30">
                  <c:v>95.5</c:v>
                </c:pt>
                <c:pt idx="31">
                  <c:v>96.2</c:v>
                </c:pt>
                <c:pt idx="32">
                  <c:v>97</c:v>
                </c:pt>
                <c:pt idx="33">
                  <c:v>97.8</c:v>
                </c:pt>
                <c:pt idx="34">
                  <c:v>98.5</c:v>
                </c:pt>
                <c:pt idx="35">
                  <c:v>99.2</c:v>
                </c:pt>
                <c:pt idx="36">
                  <c:v>99.9</c:v>
                </c:pt>
                <c:pt idx="37">
                  <c:v>100.6</c:v>
                </c:pt>
                <c:pt idx="38">
                  <c:v>101.3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'0-3 Data'!$I$3</c:f>
              <c:strCache>
                <c:ptCount val="1"/>
                <c:pt idx="0">
                  <c:v>P97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Data'!$I$4:$I$42</c:f>
              <c:numCache>
                <c:formatCode>General</c:formatCode>
                <c:ptCount val="39"/>
                <c:pt idx="0">
                  <c:v>53.4</c:v>
                </c:pt>
                <c:pt idx="1">
                  <c:v>58.4</c:v>
                </c:pt>
                <c:pt idx="2">
                  <c:v>62.2</c:v>
                </c:pt>
                <c:pt idx="3">
                  <c:v>65.3</c:v>
                </c:pt>
                <c:pt idx="4">
                  <c:v>67.8</c:v>
                </c:pt>
                <c:pt idx="5">
                  <c:v>69.900000000000006</c:v>
                </c:pt>
                <c:pt idx="6">
                  <c:v>71.599999999999994</c:v>
                </c:pt>
                <c:pt idx="7">
                  <c:v>73.2</c:v>
                </c:pt>
                <c:pt idx="8">
                  <c:v>74.7</c:v>
                </c:pt>
                <c:pt idx="9">
                  <c:v>76.2</c:v>
                </c:pt>
                <c:pt idx="10">
                  <c:v>77.599999999999994</c:v>
                </c:pt>
                <c:pt idx="11">
                  <c:v>78.900000000000006</c:v>
                </c:pt>
                <c:pt idx="12">
                  <c:v>80.2</c:v>
                </c:pt>
                <c:pt idx="13">
                  <c:v>81.5</c:v>
                </c:pt>
                <c:pt idx="14">
                  <c:v>82.7</c:v>
                </c:pt>
                <c:pt idx="15">
                  <c:v>83.9</c:v>
                </c:pt>
                <c:pt idx="16">
                  <c:v>85.1</c:v>
                </c:pt>
                <c:pt idx="17">
                  <c:v>86.2</c:v>
                </c:pt>
                <c:pt idx="18">
                  <c:v>87.3</c:v>
                </c:pt>
                <c:pt idx="19">
                  <c:v>88.4</c:v>
                </c:pt>
                <c:pt idx="20">
                  <c:v>89.5</c:v>
                </c:pt>
                <c:pt idx="21">
                  <c:v>90.5</c:v>
                </c:pt>
                <c:pt idx="22">
                  <c:v>91.6</c:v>
                </c:pt>
                <c:pt idx="23">
                  <c:v>92.6</c:v>
                </c:pt>
                <c:pt idx="24">
                  <c:v>93.6</c:v>
                </c:pt>
                <c:pt idx="25">
                  <c:v>93.8</c:v>
                </c:pt>
                <c:pt idx="26">
                  <c:v>94.8</c:v>
                </c:pt>
                <c:pt idx="27">
                  <c:v>95.7</c:v>
                </c:pt>
                <c:pt idx="28">
                  <c:v>96.6</c:v>
                </c:pt>
                <c:pt idx="29">
                  <c:v>97.5</c:v>
                </c:pt>
                <c:pt idx="30">
                  <c:v>98.3</c:v>
                </c:pt>
                <c:pt idx="31">
                  <c:v>99.2</c:v>
                </c:pt>
                <c:pt idx="32">
                  <c:v>100</c:v>
                </c:pt>
                <c:pt idx="33">
                  <c:v>100.8</c:v>
                </c:pt>
                <c:pt idx="34">
                  <c:v>101.5</c:v>
                </c:pt>
                <c:pt idx="35">
                  <c:v>102.3</c:v>
                </c:pt>
                <c:pt idx="36">
                  <c:v>103.1</c:v>
                </c:pt>
                <c:pt idx="37">
                  <c:v>103.8</c:v>
                </c:pt>
                <c:pt idx="38">
                  <c:v>104.5</c:v>
                </c:pt>
              </c:numCache>
            </c:numRef>
          </c:yVal>
          <c:smooth val="0"/>
        </c:ser>
        <c:ser>
          <c:idx val="2"/>
          <c:order val="7"/>
          <c:tx>
            <c:v>Patient AR</c:v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'Résumé des valeurs'!$C$5:$C$64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xVal>
          <c:yVal>
            <c:numRef>
              <c:f>'Résumé des valeurs'!$E$5:$E$64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yVal>
          <c:smooth val="0"/>
        </c:ser>
        <c:ser>
          <c:idx val="9"/>
          <c:order val="8"/>
          <c:tx>
            <c:v>AC</c:v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00B050"/>
              </a:solidFill>
              <a:ln>
                <a:noFill/>
              </a:ln>
            </c:spPr>
          </c:marker>
          <c:xVal>
            <c:numRef>
              <c:f>'Résumé des valeurs'!$D$5:$D$64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xVal>
          <c:yVal>
            <c:numRef>
              <c:f>'Résumé des valeurs'!$E$5:$E$64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927936"/>
        <c:axId val="103092608"/>
      </c:scatterChart>
      <c:valAx>
        <c:axId val="99927936"/>
        <c:scaling>
          <c:orientation val="minMax"/>
          <c:max val="36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noFill/>
              <a:prstDash val="lgDash"/>
            </a:ln>
          </c:spPr>
        </c:minorGridlines>
        <c:title>
          <c:tx>
            <c:rich>
              <a:bodyPr/>
              <a:lstStyle/>
              <a:p>
                <a:pPr>
                  <a:defRPr sz="10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BE"/>
                  <a:t>Age (mo)</a:t>
                </a:r>
              </a:p>
            </c:rich>
          </c:tx>
          <c:layout>
            <c:manualLayout>
              <c:xMode val="edge"/>
              <c:yMode val="edge"/>
              <c:x val="0.48847296615589408"/>
              <c:y val="0.906747788682316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3092608"/>
        <c:crossesAt val="40"/>
        <c:crossBetween val="midCat"/>
        <c:majorUnit val="3"/>
        <c:minorUnit val="1"/>
      </c:valAx>
      <c:valAx>
        <c:axId val="103092608"/>
        <c:scaling>
          <c:orientation val="minMax"/>
          <c:max val="110"/>
          <c:min val="4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BE"/>
                  <a:t>Taille (cm)</a:t>
                </a:r>
              </a:p>
            </c:rich>
          </c:tx>
          <c:layout>
            <c:manualLayout>
              <c:xMode val="edge"/>
              <c:yMode val="edge"/>
              <c:x val="1.0086462427997813E-2"/>
              <c:y val="0.3531752874955192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9927936"/>
        <c:crossesAt val="0"/>
        <c:crossBetween val="midCat"/>
        <c:majorUnit val="10"/>
        <c:minorUnit val="5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75" l="0.78740157499999996" r="0.78740157499999996" t="0.75" header="0.5" footer="0.5"/>
    <c:pageSetup orientation="portrait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1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BE"/>
              <a:t>Poids</a:t>
            </a:r>
          </a:p>
        </c:rich>
      </c:tx>
      <c:layout>
        <c:manualLayout>
          <c:xMode val="edge"/>
          <c:yMode val="edge"/>
          <c:x val="0.10818728896439968"/>
          <c:y val="5.7522123893805309E-2"/>
        </c:manualLayout>
      </c:layout>
      <c:overlay val="0"/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8.3333452310415973E-2"/>
          <c:y val="4.4247787610619468E-2"/>
          <c:w val="0.82456258075569488"/>
          <c:h val="0.78982300884955747"/>
        </c:manualLayout>
      </c:layout>
      <c:scatterChart>
        <c:scatterStyle val="lineMarker"/>
        <c:varyColors val="0"/>
        <c:ser>
          <c:idx val="0"/>
          <c:order val="0"/>
          <c:tx>
            <c:strRef>
              <c:f>'0-3 Data'!$C$3</c:f>
              <c:strCache>
                <c:ptCount val="1"/>
                <c:pt idx="0">
                  <c:v>P3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trendline>
            <c:trendlineType val="log"/>
            <c:dispRSqr val="0"/>
            <c:dispEq val="0"/>
          </c:trendline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Data'!$K$4:$K$42</c:f>
              <c:numCache>
                <c:formatCode>General</c:formatCode>
                <c:ptCount val="39"/>
                <c:pt idx="0">
                  <c:v>2.5</c:v>
                </c:pt>
                <c:pt idx="1">
                  <c:v>3.4</c:v>
                </c:pt>
                <c:pt idx="2">
                  <c:v>4.4000000000000004</c:v>
                </c:pt>
                <c:pt idx="3">
                  <c:v>5.0999999999999996</c:v>
                </c:pt>
                <c:pt idx="4">
                  <c:v>5.6</c:v>
                </c:pt>
                <c:pt idx="5">
                  <c:v>6.1</c:v>
                </c:pt>
                <c:pt idx="6">
                  <c:v>6.4</c:v>
                </c:pt>
                <c:pt idx="7">
                  <c:v>6.7</c:v>
                </c:pt>
                <c:pt idx="8">
                  <c:v>6.9</c:v>
                </c:pt>
                <c:pt idx="9">
                  <c:v>7.2</c:v>
                </c:pt>
                <c:pt idx="10">
                  <c:v>7.5</c:v>
                </c:pt>
                <c:pt idx="11">
                  <c:v>7.7</c:v>
                </c:pt>
                <c:pt idx="12">
                  <c:v>7.8</c:v>
                </c:pt>
                <c:pt idx="13">
                  <c:v>8</c:v>
                </c:pt>
                <c:pt idx="14">
                  <c:v>8.1999999999999993</c:v>
                </c:pt>
                <c:pt idx="15">
                  <c:v>8.4</c:v>
                </c:pt>
                <c:pt idx="16">
                  <c:v>8.5</c:v>
                </c:pt>
                <c:pt idx="17">
                  <c:v>8.6999999999999993</c:v>
                </c:pt>
                <c:pt idx="18">
                  <c:v>8.9</c:v>
                </c:pt>
                <c:pt idx="19">
                  <c:v>9</c:v>
                </c:pt>
                <c:pt idx="20">
                  <c:v>9.1999999999999993</c:v>
                </c:pt>
                <c:pt idx="21">
                  <c:v>9.3000000000000007</c:v>
                </c:pt>
                <c:pt idx="22">
                  <c:v>9.5</c:v>
                </c:pt>
                <c:pt idx="23">
                  <c:v>9.6999999999999993</c:v>
                </c:pt>
                <c:pt idx="24">
                  <c:v>9.8000000000000007</c:v>
                </c:pt>
                <c:pt idx="25">
                  <c:v>10</c:v>
                </c:pt>
                <c:pt idx="26">
                  <c:v>10.1</c:v>
                </c:pt>
                <c:pt idx="27">
                  <c:v>10.199999999999999</c:v>
                </c:pt>
                <c:pt idx="28">
                  <c:v>10.4</c:v>
                </c:pt>
                <c:pt idx="29">
                  <c:v>10.5</c:v>
                </c:pt>
                <c:pt idx="30">
                  <c:v>10.7</c:v>
                </c:pt>
                <c:pt idx="31">
                  <c:v>10.8</c:v>
                </c:pt>
                <c:pt idx="32">
                  <c:v>10.9</c:v>
                </c:pt>
                <c:pt idx="33">
                  <c:v>11.1</c:v>
                </c:pt>
                <c:pt idx="34">
                  <c:v>11.2</c:v>
                </c:pt>
                <c:pt idx="35">
                  <c:v>11.3</c:v>
                </c:pt>
                <c:pt idx="36">
                  <c:v>11.4</c:v>
                </c:pt>
                <c:pt idx="37">
                  <c:v>11.6</c:v>
                </c:pt>
                <c:pt idx="38">
                  <c:v>11.7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'0-3 Data'!$D$3</c:f>
              <c:strCache>
                <c:ptCount val="1"/>
                <c:pt idx="0">
                  <c:v>P15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Data'!$L$4:$L$42</c:f>
              <c:numCache>
                <c:formatCode>General</c:formatCode>
                <c:ptCount val="39"/>
                <c:pt idx="0">
                  <c:v>2.9</c:v>
                </c:pt>
                <c:pt idx="1">
                  <c:v>3.9</c:v>
                </c:pt>
                <c:pt idx="2">
                  <c:v>4.9000000000000004</c:v>
                </c:pt>
                <c:pt idx="3">
                  <c:v>5.6</c:v>
                </c:pt>
                <c:pt idx="4">
                  <c:v>6.2</c:v>
                </c:pt>
                <c:pt idx="5">
                  <c:v>6.7</c:v>
                </c:pt>
                <c:pt idx="6">
                  <c:v>7.1</c:v>
                </c:pt>
                <c:pt idx="7">
                  <c:v>7.4</c:v>
                </c:pt>
                <c:pt idx="8">
                  <c:v>7.7</c:v>
                </c:pt>
                <c:pt idx="9">
                  <c:v>7.9</c:v>
                </c:pt>
                <c:pt idx="10">
                  <c:v>8.1999999999999993</c:v>
                </c:pt>
                <c:pt idx="11">
                  <c:v>8.4</c:v>
                </c:pt>
                <c:pt idx="12">
                  <c:v>8.6</c:v>
                </c:pt>
                <c:pt idx="13">
                  <c:v>8.8000000000000007</c:v>
                </c:pt>
                <c:pt idx="14">
                  <c:v>9</c:v>
                </c:pt>
                <c:pt idx="15">
                  <c:v>9.1999999999999993</c:v>
                </c:pt>
                <c:pt idx="16">
                  <c:v>9.4</c:v>
                </c:pt>
                <c:pt idx="17">
                  <c:v>9.6</c:v>
                </c:pt>
                <c:pt idx="18">
                  <c:v>9.6999999999999993</c:v>
                </c:pt>
                <c:pt idx="19">
                  <c:v>9.9</c:v>
                </c:pt>
                <c:pt idx="20">
                  <c:v>10.1</c:v>
                </c:pt>
                <c:pt idx="21">
                  <c:v>10.3</c:v>
                </c:pt>
                <c:pt idx="22">
                  <c:v>10.5</c:v>
                </c:pt>
                <c:pt idx="23">
                  <c:v>10.6</c:v>
                </c:pt>
                <c:pt idx="24">
                  <c:v>10.8</c:v>
                </c:pt>
                <c:pt idx="25">
                  <c:v>11</c:v>
                </c:pt>
                <c:pt idx="26">
                  <c:v>11.1</c:v>
                </c:pt>
                <c:pt idx="27">
                  <c:v>11.3</c:v>
                </c:pt>
                <c:pt idx="28">
                  <c:v>11.5</c:v>
                </c:pt>
                <c:pt idx="29">
                  <c:v>11.6</c:v>
                </c:pt>
                <c:pt idx="30">
                  <c:v>11.8</c:v>
                </c:pt>
                <c:pt idx="31">
                  <c:v>11.9</c:v>
                </c:pt>
                <c:pt idx="32">
                  <c:v>12.1</c:v>
                </c:pt>
                <c:pt idx="33">
                  <c:v>12.2</c:v>
                </c:pt>
                <c:pt idx="34">
                  <c:v>12.4</c:v>
                </c:pt>
                <c:pt idx="35">
                  <c:v>12.5</c:v>
                </c:pt>
                <c:pt idx="36">
                  <c:v>12.7</c:v>
                </c:pt>
                <c:pt idx="37">
                  <c:v>12.8</c:v>
                </c:pt>
                <c:pt idx="38">
                  <c:v>12.9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'0-3 Data'!$E$3</c:f>
              <c:strCache>
                <c:ptCount val="1"/>
                <c:pt idx="0">
                  <c:v>P25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Data'!$M$4:$M$42</c:f>
              <c:numCache>
                <c:formatCode>General</c:formatCode>
                <c:ptCount val="39"/>
                <c:pt idx="0">
                  <c:v>3</c:v>
                </c:pt>
                <c:pt idx="1">
                  <c:v>4.0999999999999996</c:v>
                </c:pt>
                <c:pt idx="2">
                  <c:v>5.0999999999999996</c:v>
                </c:pt>
                <c:pt idx="3">
                  <c:v>5.9</c:v>
                </c:pt>
                <c:pt idx="4">
                  <c:v>6.5</c:v>
                </c:pt>
                <c:pt idx="5">
                  <c:v>7</c:v>
                </c:pt>
                <c:pt idx="6">
                  <c:v>7.4</c:v>
                </c:pt>
                <c:pt idx="7">
                  <c:v>7.7</c:v>
                </c:pt>
                <c:pt idx="8">
                  <c:v>8</c:v>
                </c:pt>
                <c:pt idx="9">
                  <c:v>8.3000000000000007</c:v>
                </c:pt>
                <c:pt idx="10">
                  <c:v>8.5</c:v>
                </c:pt>
                <c:pt idx="11">
                  <c:v>8.6999999999999993</c:v>
                </c:pt>
                <c:pt idx="12">
                  <c:v>9</c:v>
                </c:pt>
                <c:pt idx="13">
                  <c:v>9.1999999999999993</c:v>
                </c:pt>
                <c:pt idx="14">
                  <c:v>9.4</c:v>
                </c:pt>
                <c:pt idx="15">
                  <c:v>9.6</c:v>
                </c:pt>
                <c:pt idx="16">
                  <c:v>9.8000000000000007</c:v>
                </c:pt>
                <c:pt idx="17">
                  <c:v>10</c:v>
                </c:pt>
                <c:pt idx="18">
                  <c:v>10.1</c:v>
                </c:pt>
                <c:pt idx="19">
                  <c:v>10.3</c:v>
                </c:pt>
                <c:pt idx="20">
                  <c:v>10.5</c:v>
                </c:pt>
                <c:pt idx="21">
                  <c:v>10.7</c:v>
                </c:pt>
                <c:pt idx="22">
                  <c:v>10.9</c:v>
                </c:pt>
                <c:pt idx="23">
                  <c:v>11.1</c:v>
                </c:pt>
                <c:pt idx="24">
                  <c:v>11.3</c:v>
                </c:pt>
                <c:pt idx="25">
                  <c:v>11.4</c:v>
                </c:pt>
                <c:pt idx="26">
                  <c:v>11.6</c:v>
                </c:pt>
                <c:pt idx="27">
                  <c:v>11.8</c:v>
                </c:pt>
                <c:pt idx="28">
                  <c:v>12</c:v>
                </c:pt>
                <c:pt idx="29">
                  <c:v>12.1</c:v>
                </c:pt>
                <c:pt idx="30">
                  <c:v>12.3</c:v>
                </c:pt>
                <c:pt idx="31">
                  <c:v>12.4</c:v>
                </c:pt>
                <c:pt idx="32">
                  <c:v>12.6</c:v>
                </c:pt>
                <c:pt idx="33">
                  <c:v>12.8</c:v>
                </c:pt>
                <c:pt idx="34">
                  <c:v>12.9</c:v>
                </c:pt>
                <c:pt idx="35">
                  <c:v>13.1</c:v>
                </c:pt>
                <c:pt idx="36">
                  <c:v>13.2</c:v>
                </c:pt>
                <c:pt idx="37">
                  <c:v>13.4</c:v>
                </c:pt>
                <c:pt idx="38">
                  <c:v>13.5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'0-3 Data'!$F$3</c:f>
              <c:strCache>
                <c:ptCount val="1"/>
                <c:pt idx="0">
                  <c:v>P50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Data'!$N$4:$N$42</c:f>
              <c:numCache>
                <c:formatCode>General</c:formatCode>
                <c:ptCount val="39"/>
                <c:pt idx="0">
                  <c:v>3.3</c:v>
                </c:pt>
                <c:pt idx="1">
                  <c:v>4.5</c:v>
                </c:pt>
                <c:pt idx="2">
                  <c:v>5.6</c:v>
                </c:pt>
                <c:pt idx="3">
                  <c:v>6.4</c:v>
                </c:pt>
                <c:pt idx="4">
                  <c:v>7</c:v>
                </c:pt>
                <c:pt idx="5">
                  <c:v>7.5</c:v>
                </c:pt>
                <c:pt idx="6">
                  <c:v>7.9</c:v>
                </c:pt>
                <c:pt idx="7">
                  <c:v>8.3000000000000007</c:v>
                </c:pt>
                <c:pt idx="8">
                  <c:v>8.6</c:v>
                </c:pt>
                <c:pt idx="9">
                  <c:v>8.9</c:v>
                </c:pt>
                <c:pt idx="10">
                  <c:v>9.1999999999999993</c:v>
                </c:pt>
                <c:pt idx="11">
                  <c:v>9.4</c:v>
                </c:pt>
                <c:pt idx="12">
                  <c:v>9.6</c:v>
                </c:pt>
                <c:pt idx="13">
                  <c:v>9.9</c:v>
                </c:pt>
                <c:pt idx="14">
                  <c:v>10.1</c:v>
                </c:pt>
                <c:pt idx="15">
                  <c:v>10.3</c:v>
                </c:pt>
                <c:pt idx="16">
                  <c:v>10.5</c:v>
                </c:pt>
                <c:pt idx="17">
                  <c:v>10.7</c:v>
                </c:pt>
                <c:pt idx="18">
                  <c:v>10.9</c:v>
                </c:pt>
                <c:pt idx="19">
                  <c:v>11.1</c:v>
                </c:pt>
                <c:pt idx="20">
                  <c:v>11.3</c:v>
                </c:pt>
                <c:pt idx="21">
                  <c:v>11.5</c:v>
                </c:pt>
                <c:pt idx="22">
                  <c:v>11.8</c:v>
                </c:pt>
                <c:pt idx="23">
                  <c:v>12</c:v>
                </c:pt>
                <c:pt idx="24">
                  <c:v>12.2</c:v>
                </c:pt>
                <c:pt idx="25">
                  <c:v>12.4</c:v>
                </c:pt>
                <c:pt idx="26">
                  <c:v>12.5</c:v>
                </c:pt>
                <c:pt idx="27">
                  <c:v>12.7</c:v>
                </c:pt>
                <c:pt idx="28">
                  <c:v>12.9</c:v>
                </c:pt>
                <c:pt idx="29">
                  <c:v>13.1</c:v>
                </c:pt>
                <c:pt idx="30">
                  <c:v>13.3</c:v>
                </c:pt>
                <c:pt idx="31">
                  <c:v>13.5</c:v>
                </c:pt>
                <c:pt idx="32">
                  <c:v>13.7</c:v>
                </c:pt>
                <c:pt idx="33">
                  <c:v>13.8</c:v>
                </c:pt>
                <c:pt idx="34">
                  <c:v>14</c:v>
                </c:pt>
                <c:pt idx="35">
                  <c:v>14.2</c:v>
                </c:pt>
                <c:pt idx="36">
                  <c:v>14.3</c:v>
                </c:pt>
                <c:pt idx="37">
                  <c:v>14.5</c:v>
                </c:pt>
                <c:pt idx="38">
                  <c:v>14.7</c:v>
                </c:pt>
              </c:numCache>
            </c:numRef>
          </c:yVal>
          <c:smooth val="0"/>
        </c:ser>
        <c:ser>
          <c:idx val="5"/>
          <c:order val="4"/>
          <c:tx>
            <c:strRef>
              <c:f>'0-3 Data'!$G$3</c:f>
              <c:strCache>
                <c:ptCount val="1"/>
                <c:pt idx="0">
                  <c:v>P75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Data'!$O$4:$O$42</c:f>
              <c:numCache>
                <c:formatCode>General</c:formatCode>
                <c:ptCount val="39"/>
                <c:pt idx="0">
                  <c:v>3.7</c:v>
                </c:pt>
                <c:pt idx="1">
                  <c:v>4.9000000000000004</c:v>
                </c:pt>
                <c:pt idx="2">
                  <c:v>6</c:v>
                </c:pt>
                <c:pt idx="3">
                  <c:v>6.9</c:v>
                </c:pt>
                <c:pt idx="4">
                  <c:v>7.6</c:v>
                </c:pt>
                <c:pt idx="5">
                  <c:v>8.1</c:v>
                </c:pt>
                <c:pt idx="6">
                  <c:v>8.5</c:v>
                </c:pt>
                <c:pt idx="7">
                  <c:v>8.9</c:v>
                </c:pt>
                <c:pt idx="8">
                  <c:v>9.3000000000000007</c:v>
                </c:pt>
                <c:pt idx="9">
                  <c:v>9.6</c:v>
                </c:pt>
                <c:pt idx="10">
                  <c:v>9.9</c:v>
                </c:pt>
                <c:pt idx="11">
                  <c:v>10.1</c:v>
                </c:pt>
                <c:pt idx="12">
                  <c:v>10.4</c:v>
                </c:pt>
                <c:pt idx="13">
                  <c:v>10.6</c:v>
                </c:pt>
                <c:pt idx="14">
                  <c:v>10.9</c:v>
                </c:pt>
                <c:pt idx="15">
                  <c:v>11.1</c:v>
                </c:pt>
                <c:pt idx="16">
                  <c:v>11.3</c:v>
                </c:pt>
                <c:pt idx="17">
                  <c:v>11.6</c:v>
                </c:pt>
                <c:pt idx="18">
                  <c:v>11.8</c:v>
                </c:pt>
                <c:pt idx="19">
                  <c:v>12</c:v>
                </c:pt>
                <c:pt idx="20">
                  <c:v>12.2</c:v>
                </c:pt>
                <c:pt idx="21">
                  <c:v>12.5</c:v>
                </c:pt>
                <c:pt idx="22">
                  <c:v>12.7</c:v>
                </c:pt>
                <c:pt idx="23">
                  <c:v>12.9</c:v>
                </c:pt>
                <c:pt idx="24">
                  <c:v>13.1</c:v>
                </c:pt>
                <c:pt idx="25">
                  <c:v>13.3</c:v>
                </c:pt>
                <c:pt idx="26">
                  <c:v>13.6</c:v>
                </c:pt>
                <c:pt idx="27">
                  <c:v>13.8</c:v>
                </c:pt>
                <c:pt idx="28">
                  <c:v>14</c:v>
                </c:pt>
                <c:pt idx="29">
                  <c:v>14.2</c:v>
                </c:pt>
                <c:pt idx="30">
                  <c:v>14.4</c:v>
                </c:pt>
                <c:pt idx="31">
                  <c:v>14.6</c:v>
                </c:pt>
                <c:pt idx="32">
                  <c:v>14.8</c:v>
                </c:pt>
                <c:pt idx="33">
                  <c:v>15</c:v>
                </c:pt>
                <c:pt idx="34">
                  <c:v>15.2</c:v>
                </c:pt>
                <c:pt idx="35">
                  <c:v>15.4</c:v>
                </c:pt>
                <c:pt idx="36">
                  <c:v>15.6</c:v>
                </c:pt>
                <c:pt idx="37">
                  <c:v>15.8</c:v>
                </c:pt>
                <c:pt idx="38">
                  <c:v>15.9</c:v>
                </c:pt>
              </c:numCache>
            </c:numRef>
          </c:yVal>
          <c:smooth val="0"/>
        </c:ser>
        <c:ser>
          <c:idx val="6"/>
          <c:order val="5"/>
          <c:tx>
            <c:strRef>
              <c:f>'0-3 Data'!$H$3</c:f>
              <c:strCache>
                <c:ptCount val="1"/>
                <c:pt idx="0">
                  <c:v>P85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Data'!$P$4:$P$42</c:f>
              <c:numCache>
                <c:formatCode>General</c:formatCode>
                <c:ptCount val="39"/>
                <c:pt idx="0">
                  <c:v>3.9</c:v>
                </c:pt>
                <c:pt idx="1">
                  <c:v>5.0999999999999996</c:v>
                </c:pt>
                <c:pt idx="2">
                  <c:v>6.3</c:v>
                </c:pt>
                <c:pt idx="3">
                  <c:v>7.2</c:v>
                </c:pt>
                <c:pt idx="4">
                  <c:v>7.9</c:v>
                </c:pt>
                <c:pt idx="5">
                  <c:v>8.4</c:v>
                </c:pt>
                <c:pt idx="6">
                  <c:v>8.9</c:v>
                </c:pt>
                <c:pt idx="7">
                  <c:v>9.3000000000000007</c:v>
                </c:pt>
                <c:pt idx="8">
                  <c:v>9.6</c:v>
                </c:pt>
                <c:pt idx="9">
                  <c:v>10</c:v>
                </c:pt>
                <c:pt idx="10">
                  <c:v>10.3</c:v>
                </c:pt>
                <c:pt idx="11">
                  <c:v>10.5</c:v>
                </c:pt>
                <c:pt idx="12">
                  <c:v>10.8</c:v>
                </c:pt>
                <c:pt idx="13">
                  <c:v>11.1</c:v>
                </c:pt>
                <c:pt idx="14">
                  <c:v>11.3</c:v>
                </c:pt>
                <c:pt idx="15">
                  <c:v>11.6</c:v>
                </c:pt>
                <c:pt idx="16">
                  <c:v>11.8</c:v>
                </c:pt>
                <c:pt idx="17">
                  <c:v>12</c:v>
                </c:pt>
                <c:pt idx="18">
                  <c:v>12.3</c:v>
                </c:pt>
                <c:pt idx="19">
                  <c:v>12.5</c:v>
                </c:pt>
                <c:pt idx="20">
                  <c:v>12.7</c:v>
                </c:pt>
                <c:pt idx="21">
                  <c:v>13</c:v>
                </c:pt>
                <c:pt idx="22">
                  <c:v>13.2</c:v>
                </c:pt>
                <c:pt idx="23">
                  <c:v>13.4</c:v>
                </c:pt>
                <c:pt idx="24">
                  <c:v>13.7</c:v>
                </c:pt>
                <c:pt idx="25">
                  <c:v>13.9</c:v>
                </c:pt>
                <c:pt idx="26">
                  <c:v>14.1</c:v>
                </c:pt>
                <c:pt idx="27">
                  <c:v>14.4</c:v>
                </c:pt>
                <c:pt idx="28">
                  <c:v>14.6</c:v>
                </c:pt>
                <c:pt idx="29">
                  <c:v>14.8</c:v>
                </c:pt>
                <c:pt idx="30">
                  <c:v>15</c:v>
                </c:pt>
                <c:pt idx="31">
                  <c:v>15.2</c:v>
                </c:pt>
                <c:pt idx="32">
                  <c:v>15.5</c:v>
                </c:pt>
                <c:pt idx="33">
                  <c:v>15.7</c:v>
                </c:pt>
                <c:pt idx="34">
                  <c:v>15.9</c:v>
                </c:pt>
                <c:pt idx="35">
                  <c:v>16.100000000000001</c:v>
                </c:pt>
                <c:pt idx="36">
                  <c:v>16.3</c:v>
                </c:pt>
                <c:pt idx="37">
                  <c:v>16.5</c:v>
                </c:pt>
                <c:pt idx="38">
                  <c:v>16.7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'0-3 Data'!$I$3</c:f>
              <c:strCache>
                <c:ptCount val="1"/>
                <c:pt idx="0">
                  <c:v>P97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Data'!$Q$4:$Q$42</c:f>
              <c:numCache>
                <c:formatCode>General</c:formatCode>
                <c:ptCount val="39"/>
                <c:pt idx="0">
                  <c:v>4.3</c:v>
                </c:pt>
                <c:pt idx="1">
                  <c:v>5.7</c:v>
                </c:pt>
                <c:pt idx="2">
                  <c:v>7</c:v>
                </c:pt>
                <c:pt idx="3">
                  <c:v>7.9</c:v>
                </c:pt>
                <c:pt idx="4">
                  <c:v>8.6</c:v>
                </c:pt>
                <c:pt idx="5">
                  <c:v>9.1999999999999993</c:v>
                </c:pt>
                <c:pt idx="6">
                  <c:v>9.6999999999999993</c:v>
                </c:pt>
                <c:pt idx="7">
                  <c:v>10.199999999999999</c:v>
                </c:pt>
                <c:pt idx="8">
                  <c:v>10.5</c:v>
                </c:pt>
                <c:pt idx="9">
                  <c:v>10.9</c:v>
                </c:pt>
                <c:pt idx="10">
                  <c:v>11.2</c:v>
                </c:pt>
                <c:pt idx="11">
                  <c:v>11.5</c:v>
                </c:pt>
                <c:pt idx="12">
                  <c:v>11.8</c:v>
                </c:pt>
                <c:pt idx="13">
                  <c:v>12.1</c:v>
                </c:pt>
                <c:pt idx="14">
                  <c:v>12.4</c:v>
                </c:pt>
                <c:pt idx="15">
                  <c:v>12.7</c:v>
                </c:pt>
                <c:pt idx="16">
                  <c:v>12.9</c:v>
                </c:pt>
                <c:pt idx="17">
                  <c:v>13.2</c:v>
                </c:pt>
                <c:pt idx="18">
                  <c:v>13.5</c:v>
                </c:pt>
                <c:pt idx="19">
                  <c:v>13.7</c:v>
                </c:pt>
                <c:pt idx="20">
                  <c:v>14</c:v>
                </c:pt>
                <c:pt idx="21">
                  <c:v>14.3</c:v>
                </c:pt>
                <c:pt idx="22">
                  <c:v>14.5</c:v>
                </c:pt>
                <c:pt idx="23">
                  <c:v>14.8</c:v>
                </c:pt>
                <c:pt idx="24">
                  <c:v>15.1</c:v>
                </c:pt>
                <c:pt idx="25">
                  <c:v>15.3</c:v>
                </c:pt>
                <c:pt idx="26">
                  <c:v>15.6</c:v>
                </c:pt>
                <c:pt idx="27">
                  <c:v>15.9</c:v>
                </c:pt>
                <c:pt idx="28">
                  <c:v>16.100000000000001</c:v>
                </c:pt>
                <c:pt idx="29">
                  <c:v>16.399999999999999</c:v>
                </c:pt>
                <c:pt idx="30">
                  <c:v>16.600000000000001</c:v>
                </c:pt>
                <c:pt idx="31">
                  <c:v>16.899999999999999</c:v>
                </c:pt>
                <c:pt idx="32">
                  <c:v>17.100000000000001</c:v>
                </c:pt>
                <c:pt idx="33">
                  <c:v>17.3</c:v>
                </c:pt>
                <c:pt idx="34">
                  <c:v>17.600000000000001</c:v>
                </c:pt>
                <c:pt idx="35">
                  <c:v>17.8</c:v>
                </c:pt>
                <c:pt idx="36">
                  <c:v>18</c:v>
                </c:pt>
                <c:pt idx="37">
                  <c:v>18.3</c:v>
                </c:pt>
                <c:pt idx="38">
                  <c:v>18.5</c:v>
                </c:pt>
              </c:numCache>
            </c:numRef>
          </c:yVal>
          <c:smooth val="0"/>
        </c:ser>
        <c:ser>
          <c:idx val="9"/>
          <c:order val="7"/>
          <c:tx>
            <c:v>Patient</c:v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FF0000"/>
              </a:solidFill>
              <a:ln>
                <a:noFill/>
                <a:prstDash val="solid"/>
              </a:ln>
            </c:spPr>
          </c:marker>
          <c:xVal>
            <c:numRef>
              <c:f>'Résumé des valeurs'!$C$5:$C$64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xVal>
          <c:yVal>
            <c:numRef>
              <c:f>'Résumé des valeurs'!$F$5:$F$64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yVal>
          <c:smooth val="0"/>
        </c:ser>
        <c:ser>
          <c:idx val="10"/>
          <c:order val="8"/>
          <c:tx>
            <c:v>Patient age corrigé</c:v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00B050"/>
              </a:solidFill>
              <a:ln>
                <a:noFill/>
              </a:ln>
            </c:spPr>
          </c:marker>
          <c:xVal>
            <c:numRef>
              <c:f>'Résumé des valeurs'!$D$5:$D$64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xVal>
          <c:yVal>
            <c:numRef>
              <c:f>'Résumé des valeurs'!$F$5:$F$64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844160"/>
        <c:axId val="106846464"/>
      </c:scatterChart>
      <c:valAx>
        <c:axId val="106844160"/>
        <c:scaling>
          <c:orientation val="minMax"/>
          <c:max val="36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noFill/>
              <a:prstDash val="lgDash"/>
            </a:ln>
          </c:spPr>
        </c:minorGridlines>
        <c:title>
          <c:tx>
            <c:rich>
              <a:bodyPr/>
              <a:lstStyle/>
              <a:p>
                <a:pPr>
                  <a:defRPr sz="10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BE"/>
                  <a:t>Age (mo)</a:t>
                </a:r>
              </a:p>
            </c:rich>
          </c:tx>
          <c:layout>
            <c:manualLayout>
              <c:xMode val="edge"/>
              <c:yMode val="edge"/>
              <c:x val="0.4780708579913337"/>
              <c:y val="0.90044247787610621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846464"/>
        <c:crossesAt val="2"/>
        <c:crossBetween val="midCat"/>
        <c:majorUnit val="3"/>
        <c:minorUnit val="1"/>
      </c:valAx>
      <c:valAx>
        <c:axId val="106846464"/>
        <c:scaling>
          <c:orientation val="minMax"/>
          <c:max val="20"/>
          <c:min val="2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0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BE"/>
                  <a:t>Poids</a:t>
                </a:r>
                <a:r>
                  <a:rPr lang="fr-BE" baseline="0"/>
                  <a:t> </a:t>
                </a:r>
                <a:r>
                  <a:rPr lang="fr-BE"/>
                  <a:t>(kg)</a:t>
                </a:r>
              </a:p>
            </c:rich>
          </c:tx>
          <c:layout>
            <c:manualLayout>
              <c:xMode val="edge"/>
              <c:yMode val="edge"/>
              <c:x val="7.3099519570540327E-3"/>
              <c:y val="0.34513274336283184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06844160"/>
        <c:crossesAt val="0"/>
        <c:crossBetween val="midCat"/>
        <c:majorUnit val="2"/>
        <c:min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 horizontalDpi="-3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Périmètre cranien</a:t>
            </a:r>
          </a:p>
        </c:rich>
      </c:tx>
      <c:layout>
        <c:manualLayout>
          <c:xMode val="edge"/>
          <c:yMode val="edge"/>
          <c:x val="0.10201163738612017"/>
          <c:y val="4.8565226108120578E-2"/>
        </c:manualLayout>
      </c:layout>
      <c:overlay val="0"/>
      <c:spPr>
        <a:solidFill>
          <a:srgbClr val="FFFFFF"/>
        </a:solidFill>
        <a:ln w="12700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8.4770233884240695E-2"/>
          <c:y val="3.7527674719911357E-2"/>
          <c:w val="0.8218402335895878"/>
          <c:h val="0.79691121022870581"/>
        </c:manualLayout>
      </c:layout>
      <c:scatterChart>
        <c:scatterStyle val="lineMarker"/>
        <c:varyColors val="0"/>
        <c:ser>
          <c:idx val="0"/>
          <c:order val="0"/>
          <c:tx>
            <c:strRef>
              <c:f>'0-3 Data'!$C$3</c:f>
              <c:strCache>
                <c:ptCount val="1"/>
                <c:pt idx="0">
                  <c:v>P3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Data'!$S$4:$S$42</c:f>
              <c:numCache>
                <c:formatCode>General</c:formatCode>
                <c:ptCount val="39"/>
                <c:pt idx="0">
                  <c:v>32.1</c:v>
                </c:pt>
                <c:pt idx="1">
                  <c:v>35.1</c:v>
                </c:pt>
                <c:pt idx="2">
                  <c:v>36.9</c:v>
                </c:pt>
                <c:pt idx="3">
                  <c:v>38.299999999999997</c:v>
                </c:pt>
                <c:pt idx="4">
                  <c:v>39.4</c:v>
                </c:pt>
                <c:pt idx="5">
                  <c:v>40.299999999999997</c:v>
                </c:pt>
                <c:pt idx="6">
                  <c:v>41</c:v>
                </c:pt>
                <c:pt idx="7">
                  <c:v>41.7</c:v>
                </c:pt>
                <c:pt idx="8">
                  <c:v>42.2</c:v>
                </c:pt>
                <c:pt idx="9">
                  <c:v>42.6</c:v>
                </c:pt>
                <c:pt idx="10">
                  <c:v>43</c:v>
                </c:pt>
                <c:pt idx="11">
                  <c:v>43.4</c:v>
                </c:pt>
                <c:pt idx="12">
                  <c:v>43.6</c:v>
                </c:pt>
                <c:pt idx="13">
                  <c:v>43.9</c:v>
                </c:pt>
                <c:pt idx="14">
                  <c:v>44.1</c:v>
                </c:pt>
                <c:pt idx="15">
                  <c:v>44.3</c:v>
                </c:pt>
                <c:pt idx="16">
                  <c:v>44.5</c:v>
                </c:pt>
                <c:pt idx="17">
                  <c:v>44.7</c:v>
                </c:pt>
                <c:pt idx="18">
                  <c:v>44.9</c:v>
                </c:pt>
                <c:pt idx="19">
                  <c:v>45</c:v>
                </c:pt>
                <c:pt idx="20">
                  <c:v>45.2</c:v>
                </c:pt>
                <c:pt idx="21">
                  <c:v>45.3</c:v>
                </c:pt>
                <c:pt idx="22">
                  <c:v>45.4</c:v>
                </c:pt>
                <c:pt idx="23">
                  <c:v>45.6</c:v>
                </c:pt>
                <c:pt idx="24">
                  <c:v>45.7</c:v>
                </c:pt>
                <c:pt idx="25">
                  <c:v>45.8</c:v>
                </c:pt>
                <c:pt idx="26">
                  <c:v>45.9</c:v>
                </c:pt>
                <c:pt idx="27">
                  <c:v>46</c:v>
                </c:pt>
                <c:pt idx="28">
                  <c:v>46.1</c:v>
                </c:pt>
                <c:pt idx="29">
                  <c:v>46.2</c:v>
                </c:pt>
                <c:pt idx="30">
                  <c:v>46.3</c:v>
                </c:pt>
                <c:pt idx="31">
                  <c:v>46.4</c:v>
                </c:pt>
                <c:pt idx="32">
                  <c:v>46.5</c:v>
                </c:pt>
                <c:pt idx="33">
                  <c:v>46.6</c:v>
                </c:pt>
                <c:pt idx="34">
                  <c:v>46.6</c:v>
                </c:pt>
                <c:pt idx="35">
                  <c:v>46.7</c:v>
                </c:pt>
                <c:pt idx="36">
                  <c:v>46.8</c:v>
                </c:pt>
                <c:pt idx="37">
                  <c:v>46.9</c:v>
                </c:pt>
                <c:pt idx="38">
                  <c:v>46.9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'0-3 Data'!$D$3</c:f>
              <c:strCache>
                <c:ptCount val="1"/>
                <c:pt idx="0">
                  <c:v>P15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Data'!$T$4:$T$42</c:f>
              <c:numCache>
                <c:formatCode>General</c:formatCode>
                <c:ptCount val="39"/>
                <c:pt idx="0">
                  <c:v>33.1</c:v>
                </c:pt>
                <c:pt idx="1">
                  <c:v>36.1</c:v>
                </c:pt>
                <c:pt idx="2">
                  <c:v>37.9</c:v>
                </c:pt>
                <c:pt idx="3">
                  <c:v>39.299999999999997</c:v>
                </c:pt>
                <c:pt idx="4">
                  <c:v>40.4</c:v>
                </c:pt>
                <c:pt idx="5">
                  <c:v>41.3</c:v>
                </c:pt>
                <c:pt idx="6">
                  <c:v>42.1</c:v>
                </c:pt>
                <c:pt idx="7">
                  <c:v>42.7</c:v>
                </c:pt>
                <c:pt idx="8">
                  <c:v>43.2</c:v>
                </c:pt>
                <c:pt idx="9">
                  <c:v>43.7</c:v>
                </c:pt>
                <c:pt idx="10">
                  <c:v>44.1</c:v>
                </c:pt>
                <c:pt idx="11">
                  <c:v>44.4</c:v>
                </c:pt>
                <c:pt idx="12">
                  <c:v>44.7</c:v>
                </c:pt>
                <c:pt idx="13">
                  <c:v>45</c:v>
                </c:pt>
                <c:pt idx="14">
                  <c:v>45.2</c:v>
                </c:pt>
                <c:pt idx="15">
                  <c:v>45.5</c:v>
                </c:pt>
                <c:pt idx="16">
                  <c:v>45.6</c:v>
                </c:pt>
                <c:pt idx="17">
                  <c:v>45.8</c:v>
                </c:pt>
                <c:pt idx="18">
                  <c:v>46</c:v>
                </c:pt>
                <c:pt idx="19">
                  <c:v>46.2</c:v>
                </c:pt>
                <c:pt idx="20">
                  <c:v>46.3</c:v>
                </c:pt>
                <c:pt idx="21">
                  <c:v>46.4</c:v>
                </c:pt>
                <c:pt idx="22">
                  <c:v>46.6</c:v>
                </c:pt>
                <c:pt idx="23">
                  <c:v>46.7</c:v>
                </c:pt>
                <c:pt idx="24">
                  <c:v>46.8</c:v>
                </c:pt>
                <c:pt idx="25">
                  <c:v>47</c:v>
                </c:pt>
                <c:pt idx="26">
                  <c:v>47.1</c:v>
                </c:pt>
                <c:pt idx="27">
                  <c:v>47.2</c:v>
                </c:pt>
                <c:pt idx="28">
                  <c:v>47.3</c:v>
                </c:pt>
                <c:pt idx="29">
                  <c:v>47.4</c:v>
                </c:pt>
                <c:pt idx="30">
                  <c:v>47.5</c:v>
                </c:pt>
                <c:pt idx="31">
                  <c:v>47.6</c:v>
                </c:pt>
                <c:pt idx="32">
                  <c:v>47.7</c:v>
                </c:pt>
                <c:pt idx="33">
                  <c:v>47.8</c:v>
                </c:pt>
                <c:pt idx="34">
                  <c:v>47.8</c:v>
                </c:pt>
                <c:pt idx="35">
                  <c:v>47.9</c:v>
                </c:pt>
                <c:pt idx="36">
                  <c:v>48</c:v>
                </c:pt>
                <c:pt idx="37">
                  <c:v>48.1</c:v>
                </c:pt>
                <c:pt idx="38">
                  <c:v>48.1</c:v>
                </c:pt>
              </c:numCache>
            </c:numRef>
          </c:yVal>
          <c:smooth val="0"/>
        </c:ser>
        <c:ser>
          <c:idx val="3"/>
          <c:order val="2"/>
          <c:tx>
            <c:strRef>
              <c:f>'0-3 Data'!$E$3</c:f>
              <c:strCache>
                <c:ptCount val="1"/>
                <c:pt idx="0">
                  <c:v>P25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Data'!$U$4:$U$42</c:f>
              <c:numCache>
                <c:formatCode>General</c:formatCode>
                <c:ptCount val="39"/>
                <c:pt idx="0">
                  <c:v>33.6</c:v>
                </c:pt>
                <c:pt idx="1">
                  <c:v>36.5</c:v>
                </c:pt>
                <c:pt idx="2">
                  <c:v>38.299999999999997</c:v>
                </c:pt>
                <c:pt idx="3">
                  <c:v>39.700000000000003</c:v>
                </c:pt>
                <c:pt idx="4">
                  <c:v>40.799999999999997</c:v>
                </c:pt>
                <c:pt idx="5">
                  <c:v>41.7</c:v>
                </c:pt>
                <c:pt idx="6">
                  <c:v>42.5</c:v>
                </c:pt>
                <c:pt idx="7">
                  <c:v>43.1</c:v>
                </c:pt>
                <c:pt idx="8">
                  <c:v>43.7</c:v>
                </c:pt>
                <c:pt idx="9">
                  <c:v>44.2</c:v>
                </c:pt>
                <c:pt idx="10">
                  <c:v>44.6</c:v>
                </c:pt>
                <c:pt idx="11">
                  <c:v>44.9</c:v>
                </c:pt>
                <c:pt idx="12">
                  <c:v>45.2</c:v>
                </c:pt>
                <c:pt idx="13">
                  <c:v>45.5</c:v>
                </c:pt>
                <c:pt idx="14">
                  <c:v>45.7</c:v>
                </c:pt>
                <c:pt idx="15">
                  <c:v>45.9</c:v>
                </c:pt>
                <c:pt idx="16">
                  <c:v>46.1</c:v>
                </c:pt>
                <c:pt idx="17">
                  <c:v>46.3</c:v>
                </c:pt>
                <c:pt idx="18">
                  <c:v>46.5</c:v>
                </c:pt>
                <c:pt idx="19">
                  <c:v>46.6</c:v>
                </c:pt>
                <c:pt idx="20">
                  <c:v>46.8</c:v>
                </c:pt>
                <c:pt idx="21">
                  <c:v>46.9</c:v>
                </c:pt>
                <c:pt idx="22">
                  <c:v>47.1</c:v>
                </c:pt>
                <c:pt idx="23">
                  <c:v>47.2</c:v>
                </c:pt>
                <c:pt idx="24">
                  <c:v>47.3</c:v>
                </c:pt>
                <c:pt idx="25">
                  <c:v>47.5</c:v>
                </c:pt>
                <c:pt idx="26">
                  <c:v>47.6</c:v>
                </c:pt>
                <c:pt idx="27">
                  <c:v>47.7</c:v>
                </c:pt>
                <c:pt idx="28">
                  <c:v>47.8</c:v>
                </c:pt>
                <c:pt idx="29">
                  <c:v>47.9</c:v>
                </c:pt>
                <c:pt idx="30">
                  <c:v>48</c:v>
                </c:pt>
                <c:pt idx="31">
                  <c:v>48.1</c:v>
                </c:pt>
                <c:pt idx="32">
                  <c:v>48.2</c:v>
                </c:pt>
                <c:pt idx="33">
                  <c:v>48.3</c:v>
                </c:pt>
                <c:pt idx="34">
                  <c:v>48.3</c:v>
                </c:pt>
                <c:pt idx="35">
                  <c:v>48.4</c:v>
                </c:pt>
                <c:pt idx="36">
                  <c:v>48.5</c:v>
                </c:pt>
                <c:pt idx="37">
                  <c:v>48.6</c:v>
                </c:pt>
                <c:pt idx="38">
                  <c:v>48.6</c:v>
                </c:pt>
              </c:numCache>
            </c:numRef>
          </c:yVal>
          <c:smooth val="0"/>
        </c:ser>
        <c:ser>
          <c:idx val="4"/>
          <c:order val="3"/>
          <c:tx>
            <c:strRef>
              <c:f>'0-3 Data'!$F$3</c:f>
              <c:strCache>
                <c:ptCount val="1"/>
                <c:pt idx="0">
                  <c:v>P50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Data'!$V$4:$V$42</c:f>
              <c:numCache>
                <c:formatCode>General</c:formatCode>
                <c:ptCount val="39"/>
                <c:pt idx="0">
                  <c:v>34.5</c:v>
                </c:pt>
                <c:pt idx="1">
                  <c:v>37.299999999999997</c:v>
                </c:pt>
                <c:pt idx="2">
                  <c:v>39.1</c:v>
                </c:pt>
                <c:pt idx="3">
                  <c:v>40.5</c:v>
                </c:pt>
                <c:pt idx="4">
                  <c:v>41.6</c:v>
                </c:pt>
                <c:pt idx="5">
                  <c:v>42.6</c:v>
                </c:pt>
                <c:pt idx="6">
                  <c:v>43.3</c:v>
                </c:pt>
                <c:pt idx="7">
                  <c:v>44</c:v>
                </c:pt>
                <c:pt idx="8">
                  <c:v>44.5</c:v>
                </c:pt>
                <c:pt idx="9">
                  <c:v>45</c:v>
                </c:pt>
                <c:pt idx="10">
                  <c:v>45.4</c:v>
                </c:pt>
                <c:pt idx="11">
                  <c:v>45.8</c:v>
                </c:pt>
                <c:pt idx="12">
                  <c:v>46.1</c:v>
                </c:pt>
                <c:pt idx="13">
                  <c:v>46.3</c:v>
                </c:pt>
                <c:pt idx="14">
                  <c:v>46.6</c:v>
                </c:pt>
                <c:pt idx="15">
                  <c:v>46.8</c:v>
                </c:pt>
                <c:pt idx="16">
                  <c:v>47</c:v>
                </c:pt>
                <c:pt idx="17">
                  <c:v>47.2</c:v>
                </c:pt>
                <c:pt idx="18">
                  <c:v>47.4</c:v>
                </c:pt>
                <c:pt idx="19">
                  <c:v>47.5</c:v>
                </c:pt>
                <c:pt idx="20">
                  <c:v>47.7</c:v>
                </c:pt>
                <c:pt idx="21">
                  <c:v>47.8</c:v>
                </c:pt>
                <c:pt idx="22">
                  <c:v>48</c:v>
                </c:pt>
                <c:pt idx="23">
                  <c:v>48.1</c:v>
                </c:pt>
                <c:pt idx="24">
                  <c:v>48.3</c:v>
                </c:pt>
                <c:pt idx="25">
                  <c:v>48.4</c:v>
                </c:pt>
                <c:pt idx="26">
                  <c:v>48.5</c:v>
                </c:pt>
                <c:pt idx="27">
                  <c:v>48.6</c:v>
                </c:pt>
                <c:pt idx="28">
                  <c:v>48.7</c:v>
                </c:pt>
                <c:pt idx="29">
                  <c:v>48.8</c:v>
                </c:pt>
                <c:pt idx="30">
                  <c:v>48.9</c:v>
                </c:pt>
                <c:pt idx="31">
                  <c:v>49</c:v>
                </c:pt>
                <c:pt idx="32">
                  <c:v>49.1</c:v>
                </c:pt>
                <c:pt idx="33">
                  <c:v>49.2</c:v>
                </c:pt>
                <c:pt idx="34">
                  <c:v>49.3</c:v>
                </c:pt>
                <c:pt idx="35">
                  <c:v>49.4</c:v>
                </c:pt>
                <c:pt idx="36">
                  <c:v>49.5</c:v>
                </c:pt>
                <c:pt idx="37">
                  <c:v>49.5</c:v>
                </c:pt>
                <c:pt idx="38">
                  <c:v>49.6</c:v>
                </c:pt>
              </c:numCache>
            </c:numRef>
          </c:yVal>
          <c:smooth val="0"/>
        </c:ser>
        <c:ser>
          <c:idx val="5"/>
          <c:order val="4"/>
          <c:tx>
            <c:strRef>
              <c:f>'0-3 Data'!$G$3</c:f>
              <c:strCache>
                <c:ptCount val="1"/>
                <c:pt idx="0">
                  <c:v>P75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Data'!$W$4:$W$42</c:f>
              <c:numCache>
                <c:formatCode>General</c:formatCode>
                <c:ptCount val="39"/>
                <c:pt idx="0">
                  <c:v>35.299999999999997</c:v>
                </c:pt>
                <c:pt idx="1">
                  <c:v>38.1</c:v>
                </c:pt>
                <c:pt idx="2">
                  <c:v>39.9</c:v>
                </c:pt>
                <c:pt idx="3">
                  <c:v>41.3</c:v>
                </c:pt>
                <c:pt idx="4">
                  <c:v>42.4</c:v>
                </c:pt>
                <c:pt idx="5">
                  <c:v>43.4</c:v>
                </c:pt>
                <c:pt idx="6">
                  <c:v>44.2</c:v>
                </c:pt>
                <c:pt idx="7">
                  <c:v>44.8</c:v>
                </c:pt>
                <c:pt idx="8">
                  <c:v>45.4</c:v>
                </c:pt>
                <c:pt idx="9">
                  <c:v>45.8</c:v>
                </c:pt>
                <c:pt idx="10">
                  <c:v>46.3</c:v>
                </c:pt>
                <c:pt idx="11">
                  <c:v>46.6</c:v>
                </c:pt>
                <c:pt idx="12">
                  <c:v>46.9</c:v>
                </c:pt>
                <c:pt idx="13">
                  <c:v>47.2</c:v>
                </c:pt>
                <c:pt idx="14">
                  <c:v>47.5</c:v>
                </c:pt>
                <c:pt idx="15">
                  <c:v>47.7</c:v>
                </c:pt>
                <c:pt idx="16">
                  <c:v>47.9</c:v>
                </c:pt>
                <c:pt idx="17">
                  <c:v>48.1</c:v>
                </c:pt>
                <c:pt idx="18">
                  <c:v>48.3</c:v>
                </c:pt>
                <c:pt idx="19">
                  <c:v>48.4</c:v>
                </c:pt>
                <c:pt idx="20">
                  <c:v>48.6</c:v>
                </c:pt>
                <c:pt idx="21">
                  <c:v>48.7</c:v>
                </c:pt>
                <c:pt idx="22">
                  <c:v>48.9</c:v>
                </c:pt>
                <c:pt idx="23">
                  <c:v>49</c:v>
                </c:pt>
                <c:pt idx="24">
                  <c:v>49.2</c:v>
                </c:pt>
                <c:pt idx="25">
                  <c:v>49.3</c:v>
                </c:pt>
                <c:pt idx="26">
                  <c:v>49.4</c:v>
                </c:pt>
                <c:pt idx="27">
                  <c:v>49.5</c:v>
                </c:pt>
                <c:pt idx="28">
                  <c:v>49.7</c:v>
                </c:pt>
                <c:pt idx="29">
                  <c:v>49.8</c:v>
                </c:pt>
                <c:pt idx="30">
                  <c:v>49.9</c:v>
                </c:pt>
                <c:pt idx="31">
                  <c:v>50</c:v>
                </c:pt>
                <c:pt idx="32">
                  <c:v>50.1</c:v>
                </c:pt>
                <c:pt idx="33">
                  <c:v>50.2</c:v>
                </c:pt>
                <c:pt idx="34">
                  <c:v>50.3</c:v>
                </c:pt>
                <c:pt idx="35">
                  <c:v>50.3</c:v>
                </c:pt>
                <c:pt idx="36">
                  <c:v>50.4</c:v>
                </c:pt>
                <c:pt idx="37">
                  <c:v>50.5</c:v>
                </c:pt>
                <c:pt idx="38">
                  <c:v>50.6</c:v>
                </c:pt>
              </c:numCache>
            </c:numRef>
          </c:yVal>
          <c:smooth val="0"/>
        </c:ser>
        <c:ser>
          <c:idx val="6"/>
          <c:order val="5"/>
          <c:tx>
            <c:strRef>
              <c:f>'0-3 Data'!$H$3</c:f>
              <c:strCache>
                <c:ptCount val="1"/>
                <c:pt idx="0">
                  <c:v>P85</c:v>
                </c:pt>
              </c:strCache>
            </c:strRef>
          </c:tx>
          <c:spPr>
            <a:ln w="3175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Data'!$X$4:$X$42</c:f>
              <c:numCache>
                <c:formatCode>General</c:formatCode>
                <c:ptCount val="39"/>
                <c:pt idx="0">
                  <c:v>35.799999999999997</c:v>
                </c:pt>
                <c:pt idx="1">
                  <c:v>38.5</c:v>
                </c:pt>
                <c:pt idx="2">
                  <c:v>40.299999999999997</c:v>
                </c:pt>
                <c:pt idx="3">
                  <c:v>41.7</c:v>
                </c:pt>
                <c:pt idx="4">
                  <c:v>42.9</c:v>
                </c:pt>
                <c:pt idx="5">
                  <c:v>43.8</c:v>
                </c:pt>
                <c:pt idx="6">
                  <c:v>44.6</c:v>
                </c:pt>
                <c:pt idx="7">
                  <c:v>45.3</c:v>
                </c:pt>
                <c:pt idx="8">
                  <c:v>45.8</c:v>
                </c:pt>
                <c:pt idx="9">
                  <c:v>46.3</c:v>
                </c:pt>
                <c:pt idx="10">
                  <c:v>46.7</c:v>
                </c:pt>
                <c:pt idx="11">
                  <c:v>47.1</c:v>
                </c:pt>
                <c:pt idx="12">
                  <c:v>47.4</c:v>
                </c:pt>
                <c:pt idx="13">
                  <c:v>47.7</c:v>
                </c:pt>
                <c:pt idx="14">
                  <c:v>47.9</c:v>
                </c:pt>
                <c:pt idx="15">
                  <c:v>48.2</c:v>
                </c:pt>
                <c:pt idx="16">
                  <c:v>48.4</c:v>
                </c:pt>
                <c:pt idx="17">
                  <c:v>48.6</c:v>
                </c:pt>
                <c:pt idx="18">
                  <c:v>48.7</c:v>
                </c:pt>
                <c:pt idx="19">
                  <c:v>48.9</c:v>
                </c:pt>
                <c:pt idx="20">
                  <c:v>49.1</c:v>
                </c:pt>
                <c:pt idx="21">
                  <c:v>49.2</c:v>
                </c:pt>
                <c:pt idx="22">
                  <c:v>49.4</c:v>
                </c:pt>
                <c:pt idx="23">
                  <c:v>49.5</c:v>
                </c:pt>
                <c:pt idx="24">
                  <c:v>49.7</c:v>
                </c:pt>
                <c:pt idx="25">
                  <c:v>49.8</c:v>
                </c:pt>
                <c:pt idx="26">
                  <c:v>49.9</c:v>
                </c:pt>
                <c:pt idx="27">
                  <c:v>50</c:v>
                </c:pt>
                <c:pt idx="28">
                  <c:v>50.2</c:v>
                </c:pt>
                <c:pt idx="29">
                  <c:v>50.3</c:v>
                </c:pt>
                <c:pt idx="30">
                  <c:v>50.4</c:v>
                </c:pt>
                <c:pt idx="31">
                  <c:v>50.5</c:v>
                </c:pt>
                <c:pt idx="32">
                  <c:v>50.6</c:v>
                </c:pt>
                <c:pt idx="33">
                  <c:v>50.7</c:v>
                </c:pt>
                <c:pt idx="34">
                  <c:v>50.8</c:v>
                </c:pt>
                <c:pt idx="35">
                  <c:v>50.8</c:v>
                </c:pt>
                <c:pt idx="36">
                  <c:v>50.9</c:v>
                </c:pt>
                <c:pt idx="37">
                  <c:v>51</c:v>
                </c:pt>
                <c:pt idx="38">
                  <c:v>51.1</c:v>
                </c:pt>
              </c:numCache>
            </c:numRef>
          </c:yVal>
          <c:smooth val="0"/>
        </c:ser>
        <c:ser>
          <c:idx val="8"/>
          <c:order val="6"/>
          <c:tx>
            <c:strRef>
              <c:f>'0-3 Data'!$I$3</c:f>
              <c:strCache>
                <c:ptCount val="1"/>
                <c:pt idx="0">
                  <c:v>P97</c:v>
                </c:pt>
              </c:strCache>
            </c:strRef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'0-3 Data'!$A$4:$A$42</c:f>
              <c:numCache>
                <c:formatCode>General</c:formatCode>
                <c:ptCount val="3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</c:numCache>
            </c:numRef>
          </c:xVal>
          <c:yVal>
            <c:numRef>
              <c:f>'0-3 Data'!$Y$4:$Y$42</c:f>
              <c:numCache>
                <c:formatCode>General</c:formatCode>
                <c:ptCount val="39"/>
                <c:pt idx="0">
                  <c:v>36.9</c:v>
                </c:pt>
                <c:pt idx="1">
                  <c:v>39.5</c:v>
                </c:pt>
                <c:pt idx="2">
                  <c:v>41.3</c:v>
                </c:pt>
                <c:pt idx="3">
                  <c:v>42.7</c:v>
                </c:pt>
                <c:pt idx="4">
                  <c:v>43.9</c:v>
                </c:pt>
                <c:pt idx="5">
                  <c:v>44.8</c:v>
                </c:pt>
                <c:pt idx="6">
                  <c:v>45.6</c:v>
                </c:pt>
                <c:pt idx="7">
                  <c:v>46.3</c:v>
                </c:pt>
                <c:pt idx="8">
                  <c:v>46.9</c:v>
                </c:pt>
                <c:pt idx="9">
                  <c:v>47.4</c:v>
                </c:pt>
                <c:pt idx="10">
                  <c:v>47.8</c:v>
                </c:pt>
                <c:pt idx="11">
                  <c:v>48.2</c:v>
                </c:pt>
                <c:pt idx="12">
                  <c:v>48.5</c:v>
                </c:pt>
                <c:pt idx="13">
                  <c:v>48.8</c:v>
                </c:pt>
                <c:pt idx="14">
                  <c:v>49</c:v>
                </c:pt>
                <c:pt idx="15">
                  <c:v>49.3</c:v>
                </c:pt>
                <c:pt idx="16">
                  <c:v>49.5</c:v>
                </c:pt>
                <c:pt idx="17">
                  <c:v>49.7</c:v>
                </c:pt>
                <c:pt idx="18">
                  <c:v>49.9</c:v>
                </c:pt>
                <c:pt idx="19">
                  <c:v>50</c:v>
                </c:pt>
                <c:pt idx="20">
                  <c:v>50.2</c:v>
                </c:pt>
                <c:pt idx="21">
                  <c:v>50.4</c:v>
                </c:pt>
                <c:pt idx="22">
                  <c:v>50.5</c:v>
                </c:pt>
                <c:pt idx="23">
                  <c:v>50.7</c:v>
                </c:pt>
                <c:pt idx="24">
                  <c:v>50.8</c:v>
                </c:pt>
                <c:pt idx="25">
                  <c:v>50.9</c:v>
                </c:pt>
                <c:pt idx="26">
                  <c:v>51.1</c:v>
                </c:pt>
                <c:pt idx="27">
                  <c:v>51.2</c:v>
                </c:pt>
                <c:pt idx="28">
                  <c:v>51.3</c:v>
                </c:pt>
                <c:pt idx="29">
                  <c:v>51.4</c:v>
                </c:pt>
                <c:pt idx="30">
                  <c:v>51.6</c:v>
                </c:pt>
                <c:pt idx="31">
                  <c:v>51.7</c:v>
                </c:pt>
                <c:pt idx="32">
                  <c:v>51.8</c:v>
                </c:pt>
                <c:pt idx="33">
                  <c:v>51.9</c:v>
                </c:pt>
                <c:pt idx="34">
                  <c:v>52</c:v>
                </c:pt>
                <c:pt idx="35">
                  <c:v>52</c:v>
                </c:pt>
                <c:pt idx="36">
                  <c:v>52.1</c:v>
                </c:pt>
                <c:pt idx="37">
                  <c:v>52.2</c:v>
                </c:pt>
                <c:pt idx="38">
                  <c:v>52.3</c:v>
                </c:pt>
              </c:numCache>
            </c:numRef>
          </c:yVal>
          <c:smooth val="0"/>
        </c:ser>
        <c:ser>
          <c:idx val="9"/>
          <c:order val="7"/>
          <c:tx>
            <c:v>Patient</c:v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FF0000"/>
              </a:solidFill>
              <a:ln>
                <a:noFill/>
                <a:prstDash val="solid"/>
              </a:ln>
            </c:spPr>
          </c:marker>
          <c:xVal>
            <c:numRef>
              <c:f>'Résumé des valeurs'!$C$5:$C$64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xVal>
          <c:yVal>
            <c:numRef>
              <c:f>'Résumé des valeurs'!$G$5:$G$64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yVal>
          <c:smooth val="0"/>
        </c:ser>
        <c:ser>
          <c:idx val="10"/>
          <c:order val="8"/>
          <c:tx>
            <c:v>Patient AC</c:v>
          </c:tx>
          <c:spPr>
            <a:ln w="28575">
              <a:noFill/>
            </a:ln>
          </c:spPr>
          <c:marker>
            <c:symbol val="circle"/>
            <c:size val="4"/>
            <c:spPr>
              <a:solidFill>
                <a:srgbClr val="00B050"/>
              </a:solidFill>
              <a:ln>
                <a:noFill/>
              </a:ln>
            </c:spPr>
          </c:marker>
          <c:xVal>
            <c:numRef>
              <c:f>'Résumé des valeurs'!$D$5:$D$64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xVal>
          <c:yVal>
            <c:numRef>
              <c:f>'Résumé des valeurs'!$G$5:$G$64</c:f>
              <c:numCache>
                <c:formatCode>0.0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923136"/>
        <c:axId val="106925440"/>
      </c:scatterChart>
      <c:valAx>
        <c:axId val="106923136"/>
        <c:scaling>
          <c:orientation val="minMax"/>
          <c:max val="36"/>
          <c:min val="0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noFill/>
              <a:prstDash val="lgDash"/>
            </a:ln>
          </c:spPr>
        </c:minorGridlines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fr-BE" sz="1100" b="1"/>
                  <a:t>Age (mo)</a:t>
                </a:r>
              </a:p>
            </c:rich>
          </c:tx>
          <c:layout>
            <c:manualLayout>
              <c:xMode val="edge"/>
              <c:yMode val="edge"/>
              <c:x val="0.47844894717715514"/>
              <c:y val="0.9006641932778725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/>
            </a:pPr>
            <a:endParaRPr lang="fr-FR"/>
          </a:p>
        </c:txPr>
        <c:crossAx val="106925440"/>
        <c:crossesAt val="28"/>
        <c:crossBetween val="midCat"/>
        <c:majorUnit val="3"/>
        <c:minorUnit val="1"/>
      </c:valAx>
      <c:valAx>
        <c:axId val="106925440"/>
        <c:scaling>
          <c:orientation val="minMax"/>
          <c:max val="55"/>
          <c:min val="3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fr-BE" sz="1100" b="1"/>
                  <a:t>Périmètre cranien</a:t>
                </a:r>
                <a:r>
                  <a:rPr lang="fr-BE" sz="1100" b="1" baseline="0"/>
                  <a:t> </a:t>
                </a:r>
                <a:r>
                  <a:rPr lang="fr-BE" sz="1100" b="1"/>
                  <a:t>(cm)</a:t>
                </a:r>
              </a:p>
            </c:rich>
          </c:tx>
          <c:layout>
            <c:manualLayout>
              <c:xMode val="edge"/>
              <c:yMode val="edge"/>
              <c:x val="7.1839181257831106E-3"/>
              <c:y val="0.35761666497797878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/>
            </a:pPr>
            <a:endParaRPr lang="fr-FR"/>
          </a:p>
        </c:txPr>
        <c:crossAx val="106923136"/>
        <c:crossesAt val="0"/>
        <c:crossBetween val="midCat"/>
        <c:majorUnit val="2"/>
        <c:minorUnit val="1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" panose="020B0604020202020204" pitchFamily="34" charset="0"/>
          <a:ea typeface="Arial"/>
          <a:cs typeface="Arial" panose="020B0604020202020204" pitchFamily="34" charset="0"/>
        </a:defRPr>
      </a:pPr>
      <a:endParaRPr lang="fr-FR"/>
    </a:p>
  </c:txPr>
  <c:printSettings>
    <c:headerFooter alignWithMargins="0"/>
    <c:pageMargins b="0.984251969" l="0.78740157499999996" r="0.78740157499999996" t="0.984251969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419100</xdr:colOff>
      <xdr:row>30</xdr:row>
      <xdr:rowOff>2250</xdr:rowOff>
    </xdr:to>
    <xdr:graphicFrame macro="">
      <xdr:nvGraphicFramePr>
        <xdr:cNvPr id="183297" name="Graphique 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152398</xdr:rowOff>
    </xdr:from>
    <xdr:to>
      <xdr:col>10</xdr:col>
      <xdr:colOff>419100</xdr:colOff>
      <xdr:row>58</xdr:row>
      <xdr:rowOff>154648</xdr:rowOff>
    </xdr:to>
    <xdr:graphicFrame macro="">
      <xdr:nvGraphicFramePr>
        <xdr:cNvPr id="183300" name="Graphique 10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60</xdr:row>
      <xdr:rowOff>19049</xdr:rowOff>
    </xdr:from>
    <xdr:to>
      <xdr:col>10</xdr:col>
      <xdr:colOff>533400</xdr:colOff>
      <xdr:row>90</xdr:row>
      <xdr:rowOff>21299</xdr:rowOff>
    </xdr:to>
    <xdr:graphicFrame macro="">
      <xdr:nvGraphicFramePr>
        <xdr:cNvPr id="183301" name="Graphique 10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646044</xdr:colOff>
      <xdr:row>2</xdr:row>
      <xdr:rowOff>99391</xdr:rowOff>
    </xdr:from>
    <xdr:to>
      <xdr:col>10</xdr:col>
      <xdr:colOff>405847</xdr:colOff>
      <xdr:row>4</xdr:row>
      <xdr:rowOff>0</xdr:rowOff>
    </xdr:to>
    <xdr:sp macro="" textlink="">
      <xdr:nvSpPr>
        <xdr:cNvPr id="2" name="ZoneTexte 1"/>
        <xdr:cNvSpPr txBox="1"/>
      </xdr:nvSpPr>
      <xdr:spPr>
        <a:xfrm>
          <a:off x="6162261" y="430695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P97</a:t>
          </a:r>
        </a:p>
      </xdr:txBody>
    </xdr:sp>
    <xdr:clientData/>
  </xdr:twoCellAnchor>
  <xdr:twoCellAnchor>
    <xdr:from>
      <xdr:col>9</xdr:col>
      <xdr:colOff>649356</xdr:colOff>
      <xdr:row>3</xdr:row>
      <xdr:rowOff>119270</xdr:rowOff>
    </xdr:from>
    <xdr:to>
      <xdr:col>10</xdr:col>
      <xdr:colOff>409159</xdr:colOff>
      <xdr:row>5</xdr:row>
      <xdr:rowOff>19880</xdr:rowOff>
    </xdr:to>
    <xdr:sp macro="" textlink="">
      <xdr:nvSpPr>
        <xdr:cNvPr id="8" name="ZoneTexte 7"/>
        <xdr:cNvSpPr txBox="1"/>
      </xdr:nvSpPr>
      <xdr:spPr>
        <a:xfrm>
          <a:off x="6165573" y="616227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P85</a:t>
          </a:r>
        </a:p>
      </xdr:txBody>
    </xdr:sp>
    <xdr:clientData/>
  </xdr:twoCellAnchor>
  <xdr:twoCellAnchor>
    <xdr:from>
      <xdr:col>9</xdr:col>
      <xdr:colOff>644382</xdr:colOff>
      <xdr:row>4</xdr:row>
      <xdr:rowOff>39761</xdr:rowOff>
    </xdr:from>
    <xdr:to>
      <xdr:col>10</xdr:col>
      <xdr:colOff>404185</xdr:colOff>
      <xdr:row>5</xdr:row>
      <xdr:rowOff>106023</xdr:rowOff>
    </xdr:to>
    <xdr:sp macro="" textlink="">
      <xdr:nvSpPr>
        <xdr:cNvPr id="9" name="ZoneTexte 8"/>
        <xdr:cNvSpPr txBox="1"/>
      </xdr:nvSpPr>
      <xdr:spPr>
        <a:xfrm>
          <a:off x="6160599" y="702370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P75</a:t>
          </a:r>
        </a:p>
      </xdr:txBody>
    </xdr:sp>
    <xdr:clientData/>
  </xdr:twoCellAnchor>
  <xdr:twoCellAnchor>
    <xdr:from>
      <xdr:col>9</xdr:col>
      <xdr:colOff>647698</xdr:colOff>
      <xdr:row>5</xdr:row>
      <xdr:rowOff>9947</xdr:rowOff>
    </xdr:from>
    <xdr:to>
      <xdr:col>10</xdr:col>
      <xdr:colOff>407501</xdr:colOff>
      <xdr:row>6</xdr:row>
      <xdr:rowOff>76209</xdr:rowOff>
    </xdr:to>
    <xdr:sp macro="" textlink="">
      <xdr:nvSpPr>
        <xdr:cNvPr id="10" name="ZoneTexte 9"/>
        <xdr:cNvSpPr txBox="1"/>
      </xdr:nvSpPr>
      <xdr:spPr>
        <a:xfrm>
          <a:off x="6163915" y="838208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P50</a:t>
          </a:r>
        </a:p>
      </xdr:txBody>
    </xdr:sp>
    <xdr:clientData/>
  </xdr:twoCellAnchor>
  <xdr:twoCellAnchor>
    <xdr:from>
      <xdr:col>9</xdr:col>
      <xdr:colOff>642727</xdr:colOff>
      <xdr:row>5</xdr:row>
      <xdr:rowOff>162347</xdr:rowOff>
    </xdr:from>
    <xdr:to>
      <xdr:col>10</xdr:col>
      <xdr:colOff>402530</xdr:colOff>
      <xdr:row>7</xdr:row>
      <xdr:rowOff>62957</xdr:rowOff>
    </xdr:to>
    <xdr:sp macro="" textlink="">
      <xdr:nvSpPr>
        <xdr:cNvPr id="11" name="ZoneTexte 10"/>
        <xdr:cNvSpPr txBox="1"/>
      </xdr:nvSpPr>
      <xdr:spPr>
        <a:xfrm>
          <a:off x="6158944" y="990608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P25</a:t>
          </a:r>
        </a:p>
      </xdr:txBody>
    </xdr:sp>
    <xdr:clientData/>
  </xdr:twoCellAnchor>
  <xdr:twoCellAnchor>
    <xdr:from>
      <xdr:col>9</xdr:col>
      <xdr:colOff>646041</xdr:colOff>
      <xdr:row>6</xdr:row>
      <xdr:rowOff>66263</xdr:rowOff>
    </xdr:from>
    <xdr:to>
      <xdr:col>10</xdr:col>
      <xdr:colOff>405844</xdr:colOff>
      <xdr:row>7</xdr:row>
      <xdr:rowOff>132525</xdr:rowOff>
    </xdr:to>
    <xdr:sp macro="" textlink="">
      <xdr:nvSpPr>
        <xdr:cNvPr id="12" name="ZoneTexte 11"/>
        <xdr:cNvSpPr txBox="1"/>
      </xdr:nvSpPr>
      <xdr:spPr>
        <a:xfrm>
          <a:off x="6162258" y="1060176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P15</a:t>
          </a:r>
        </a:p>
      </xdr:txBody>
    </xdr:sp>
    <xdr:clientData/>
  </xdr:twoCellAnchor>
  <xdr:twoCellAnchor>
    <xdr:from>
      <xdr:col>9</xdr:col>
      <xdr:colOff>649355</xdr:colOff>
      <xdr:row>7</xdr:row>
      <xdr:rowOff>86148</xdr:rowOff>
    </xdr:from>
    <xdr:to>
      <xdr:col>10</xdr:col>
      <xdr:colOff>409158</xdr:colOff>
      <xdr:row>8</xdr:row>
      <xdr:rowOff>152410</xdr:rowOff>
    </xdr:to>
    <xdr:sp macro="" textlink="">
      <xdr:nvSpPr>
        <xdr:cNvPr id="13" name="ZoneTexte 12"/>
        <xdr:cNvSpPr txBox="1"/>
      </xdr:nvSpPr>
      <xdr:spPr>
        <a:xfrm>
          <a:off x="6165572" y="1245713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P3</a:t>
          </a:r>
        </a:p>
      </xdr:txBody>
    </xdr:sp>
    <xdr:clientData/>
  </xdr:twoCellAnchor>
  <xdr:twoCellAnchor>
    <xdr:from>
      <xdr:col>9</xdr:col>
      <xdr:colOff>614154</xdr:colOff>
      <xdr:row>32</xdr:row>
      <xdr:rowOff>15724</xdr:rowOff>
    </xdr:from>
    <xdr:to>
      <xdr:col>10</xdr:col>
      <xdr:colOff>373957</xdr:colOff>
      <xdr:row>33</xdr:row>
      <xdr:rowOff>81986</xdr:rowOff>
    </xdr:to>
    <xdr:sp macro="" textlink="">
      <xdr:nvSpPr>
        <xdr:cNvPr id="14" name="ZoneTexte 13"/>
        <xdr:cNvSpPr txBox="1"/>
      </xdr:nvSpPr>
      <xdr:spPr>
        <a:xfrm>
          <a:off x="6100554" y="5197324"/>
          <a:ext cx="493228" cy="2281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P97</a:t>
          </a:r>
        </a:p>
      </xdr:txBody>
    </xdr:sp>
    <xdr:clientData/>
  </xdr:twoCellAnchor>
  <xdr:twoCellAnchor>
    <xdr:from>
      <xdr:col>9</xdr:col>
      <xdr:colOff>617466</xdr:colOff>
      <xdr:row>34</xdr:row>
      <xdr:rowOff>22466</xdr:rowOff>
    </xdr:from>
    <xdr:to>
      <xdr:col>10</xdr:col>
      <xdr:colOff>377269</xdr:colOff>
      <xdr:row>35</xdr:row>
      <xdr:rowOff>88728</xdr:rowOff>
    </xdr:to>
    <xdr:sp macro="" textlink="">
      <xdr:nvSpPr>
        <xdr:cNvPr id="15" name="ZoneTexte 14"/>
        <xdr:cNvSpPr txBox="1"/>
      </xdr:nvSpPr>
      <xdr:spPr>
        <a:xfrm>
          <a:off x="6103866" y="5527916"/>
          <a:ext cx="493228" cy="2281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P85</a:t>
          </a:r>
        </a:p>
      </xdr:txBody>
    </xdr:sp>
    <xdr:clientData/>
  </xdr:twoCellAnchor>
  <xdr:twoCellAnchor>
    <xdr:from>
      <xdr:col>9</xdr:col>
      <xdr:colOff>612492</xdr:colOff>
      <xdr:row>34</xdr:row>
      <xdr:rowOff>154592</xdr:rowOff>
    </xdr:from>
    <xdr:to>
      <xdr:col>10</xdr:col>
      <xdr:colOff>372295</xdr:colOff>
      <xdr:row>36</xdr:row>
      <xdr:rowOff>55202</xdr:rowOff>
    </xdr:to>
    <xdr:sp macro="" textlink="">
      <xdr:nvSpPr>
        <xdr:cNvPr id="16" name="ZoneTexte 15"/>
        <xdr:cNvSpPr txBox="1"/>
      </xdr:nvSpPr>
      <xdr:spPr>
        <a:xfrm>
          <a:off x="6098892" y="5660042"/>
          <a:ext cx="493228" cy="224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P75</a:t>
          </a:r>
        </a:p>
      </xdr:txBody>
    </xdr:sp>
    <xdr:clientData/>
  </xdr:twoCellAnchor>
  <xdr:twoCellAnchor>
    <xdr:from>
      <xdr:col>9</xdr:col>
      <xdr:colOff>594037</xdr:colOff>
      <xdr:row>36</xdr:row>
      <xdr:rowOff>134163</xdr:rowOff>
    </xdr:from>
    <xdr:to>
      <xdr:col>10</xdr:col>
      <xdr:colOff>353840</xdr:colOff>
      <xdr:row>38</xdr:row>
      <xdr:rowOff>37139</xdr:rowOff>
    </xdr:to>
    <xdr:sp macro="" textlink="">
      <xdr:nvSpPr>
        <xdr:cNvPr id="17" name="ZoneTexte 16"/>
        <xdr:cNvSpPr txBox="1"/>
      </xdr:nvSpPr>
      <xdr:spPr>
        <a:xfrm>
          <a:off x="6080437" y="6012449"/>
          <a:ext cx="494589" cy="2295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P50</a:t>
          </a:r>
        </a:p>
      </xdr:txBody>
    </xdr:sp>
    <xdr:clientData/>
  </xdr:twoCellAnchor>
  <xdr:twoCellAnchor>
    <xdr:from>
      <xdr:col>9</xdr:col>
      <xdr:colOff>594508</xdr:colOff>
      <xdr:row>38</xdr:row>
      <xdr:rowOff>43915</xdr:rowOff>
    </xdr:from>
    <xdr:to>
      <xdr:col>10</xdr:col>
      <xdr:colOff>354311</xdr:colOff>
      <xdr:row>39</xdr:row>
      <xdr:rowOff>105717</xdr:rowOff>
    </xdr:to>
    <xdr:sp macro="" textlink="">
      <xdr:nvSpPr>
        <xdr:cNvPr id="18" name="ZoneTexte 17"/>
        <xdr:cNvSpPr txBox="1"/>
      </xdr:nvSpPr>
      <xdr:spPr>
        <a:xfrm>
          <a:off x="6080908" y="6248772"/>
          <a:ext cx="494589" cy="2250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P25</a:t>
          </a:r>
        </a:p>
      </xdr:txBody>
    </xdr:sp>
    <xdr:clientData/>
  </xdr:twoCellAnchor>
  <xdr:twoCellAnchor>
    <xdr:from>
      <xdr:col>9</xdr:col>
      <xdr:colOff>576051</xdr:colOff>
      <xdr:row>39</xdr:row>
      <xdr:rowOff>30196</xdr:rowOff>
    </xdr:from>
    <xdr:to>
      <xdr:col>10</xdr:col>
      <xdr:colOff>335854</xdr:colOff>
      <xdr:row>40</xdr:row>
      <xdr:rowOff>95029</xdr:rowOff>
    </xdr:to>
    <xdr:sp macro="" textlink="">
      <xdr:nvSpPr>
        <xdr:cNvPr id="19" name="ZoneTexte 18"/>
        <xdr:cNvSpPr txBox="1"/>
      </xdr:nvSpPr>
      <xdr:spPr>
        <a:xfrm>
          <a:off x="6062451" y="6398339"/>
          <a:ext cx="494589" cy="2281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P15</a:t>
          </a:r>
        </a:p>
      </xdr:txBody>
    </xdr:sp>
    <xdr:clientData/>
  </xdr:twoCellAnchor>
  <xdr:twoCellAnchor>
    <xdr:from>
      <xdr:col>9</xdr:col>
      <xdr:colOff>590251</xdr:colOff>
      <xdr:row>40</xdr:row>
      <xdr:rowOff>136417</xdr:rowOff>
    </xdr:from>
    <xdr:to>
      <xdr:col>10</xdr:col>
      <xdr:colOff>350054</xdr:colOff>
      <xdr:row>42</xdr:row>
      <xdr:rowOff>41485</xdr:rowOff>
    </xdr:to>
    <xdr:sp macro="" textlink="">
      <xdr:nvSpPr>
        <xdr:cNvPr id="20" name="ZoneTexte 19"/>
        <xdr:cNvSpPr txBox="1"/>
      </xdr:nvSpPr>
      <xdr:spPr>
        <a:xfrm>
          <a:off x="6076651" y="6667846"/>
          <a:ext cx="494589" cy="231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P3</a:t>
          </a:r>
        </a:p>
      </xdr:txBody>
    </xdr:sp>
    <xdr:clientData/>
  </xdr:twoCellAnchor>
  <xdr:twoCellAnchor>
    <xdr:from>
      <xdr:col>9</xdr:col>
      <xdr:colOff>646035</xdr:colOff>
      <xdr:row>59</xdr:row>
      <xdr:rowOff>153477</xdr:rowOff>
    </xdr:from>
    <xdr:to>
      <xdr:col>10</xdr:col>
      <xdr:colOff>405838</xdr:colOff>
      <xdr:row>61</xdr:row>
      <xdr:rowOff>54086</xdr:rowOff>
    </xdr:to>
    <xdr:sp macro="" textlink="">
      <xdr:nvSpPr>
        <xdr:cNvPr id="21" name="ZoneTexte 20"/>
        <xdr:cNvSpPr txBox="1"/>
      </xdr:nvSpPr>
      <xdr:spPr>
        <a:xfrm>
          <a:off x="6162252" y="9926955"/>
          <a:ext cx="496956" cy="2319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P97</a:t>
          </a:r>
        </a:p>
      </xdr:txBody>
    </xdr:sp>
    <xdr:clientData/>
  </xdr:twoCellAnchor>
  <xdr:twoCellAnchor>
    <xdr:from>
      <xdr:col>9</xdr:col>
      <xdr:colOff>642778</xdr:colOff>
      <xdr:row>60</xdr:row>
      <xdr:rowOff>145652</xdr:rowOff>
    </xdr:from>
    <xdr:to>
      <xdr:col>10</xdr:col>
      <xdr:colOff>402581</xdr:colOff>
      <xdr:row>62</xdr:row>
      <xdr:rowOff>47690</xdr:rowOff>
    </xdr:to>
    <xdr:sp macro="" textlink="">
      <xdr:nvSpPr>
        <xdr:cNvPr id="22" name="ZoneTexte 21"/>
        <xdr:cNvSpPr txBox="1"/>
      </xdr:nvSpPr>
      <xdr:spPr>
        <a:xfrm>
          <a:off x="6141002" y="9999100"/>
          <a:ext cx="495527" cy="230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P85</a:t>
          </a:r>
        </a:p>
      </xdr:txBody>
    </xdr:sp>
    <xdr:clientData/>
  </xdr:twoCellAnchor>
  <xdr:twoCellAnchor>
    <xdr:from>
      <xdr:col>9</xdr:col>
      <xdr:colOff>644373</xdr:colOff>
      <xdr:row>61</xdr:row>
      <xdr:rowOff>80709</xdr:rowOff>
    </xdr:from>
    <xdr:to>
      <xdr:col>10</xdr:col>
      <xdr:colOff>404176</xdr:colOff>
      <xdr:row>62</xdr:row>
      <xdr:rowOff>146971</xdr:rowOff>
    </xdr:to>
    <xdr:sp macro="" textlink="">
      <xdr:nvSpPr>
        <xdr:cNvPr id="23" name="ZoneTexte 22"/>
        <xdr:cNvSpPr txBox="1"/>
      </xdr:nvSpPr>
      <xdr:spPr>
        <a:xfrm>
          <a:off x="6142597" y="10098381"/>
          <a:ext cx="495527" cy="2304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P75</a:t>
          </a:r>
        </a:p>
      </xdr:txBody>
    </xdr:sp>
    <xdr:clientData/>
  </xdr:twoCellAnchor>
  <xdr:twoCellAnchor>
    <xdr:from>
      <xdr:col>9</xdr:col>
      <xdr:colOff>641120</xdr:colOff>
      <xdr:row>62</xdr:row>
      <xdr:rowOff>24619</xdr:rowOff>
    </xdr:from>
    <xdr:to>
      <xdr:col>10</xdr:col>
      <xdr:colOff>400923</xdr:colOff>
      <xdr:row>63</xdr:row>
      <xdr:rowOff>90881</xdr:rowOff>
    </xdr:to>
    <xdr:sp macro="" textlink="">
      <xdr:nvSpPr>
        <xdr:cNvPr id="24" name="ZoneTexte 23"/>
        <xdr:cNvSpPr txBox="1"/>
      </xdr:nvSpPr>
      <xdr:spPr>
        <a:xfrm>
          <a:off x="6139344" y="10206516"/>
          <a:ext cx="495527" cy="2304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P50</a:t>
          </a:r>
        </a:p>
      </xdr:txBody>
    </xdr:sp>
    <xdr:clientData/>
  </xdr:twoCellAnchor>
  <xdr:twoCellAnchor>
    <xdr:from>
      <xdr:col>9</xdr:col>
      <xdr:colOff>642718</xdr:colOff>
      <xdr:row>63</xdr:row>
      <xdr:rowOff>2689</xdr:rowOff>
    </xdr:from>
    <xdr:to>
      <xdr:col>10</xdr:col>
      <xdr:colOff>402521</xdr:colOff>
      <xdr:row>64</xdr:row>
      <xdr:rowOff>64491</xdr:rowOff>
    </xdr:to>
    <xdr:sp macro="" textlink="">
      <xdr:nvSpPr>
        <xdr:cNvPr id="25" name="ZoneTexte 24"/>
        <xdr:cNvSpPr txBox="1"/>
      </xdr:nvSpPr>
      <xdr:spPr>
        <a:xfrm>
          <a:off x="6140942" y="10348810"/>
          <a:ext cx="495527" cy="226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P25</a:t>
          </a:r>
        </a:p>
      </xdr:txBody>
    </xdr:sp>
    <xdr:clientData/>
  </xdr:twoCellAnchor>
  <xdr:twoCellAnchor>
    <xdr:from>
      <xdr:col>9</xdr:col>
      <xdr:colOff>646032</xdr:colOff>
      <xdr:row>63</xdr:row>
      <xdr:rowOff>87504</xdr:rowOff>
    </xdr:from>
    <xdr:to>
      <xdr:col>10</xdr:col>
      <xdr:colOff>405835</xdr:colOff>
      <xdr:row>64</xdr:row>
      <xdr:rowOff>152338</xdr:rowOff>
    </xdr:to>
    <xdr:sp macro="" textlink="">
      <xdr:nvSpPr>
        <xdr:cNvPr id="26" name="ZoneTexte 25"/>
        <xdr:cNvSpPr txBox="1"/>
      </xdr:nvSpPr>
      <xdr:spPr>
        <a:xfrm>
          <a:off x="6144256" y="10433625"/>
          <a:ext cx="495527" cy="2290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P15</a:t>
          </a:r>
        </a:p>
      </xdr:txBody>
    </xdr:sp>
    <xdr:clientData/>
  </xdr:twoCellAnchor>
  <xdr:twoCellAnchor>
    <xdr:from>
      <xdr:col>9</xdr:col>
      <xdr:colOff>649346</xdr:colOff>
      <xdr:row>64</xdr:row>
      <xdr:rowOff>81113</xdr:rowOff>
    </xdr:from>
    <xdr:to>
      <xdr:col>10</xdr:col>
      <xdr:colOff>409149</xdr:colOff>
      <xdr:row>65</xdr:row>
      <xdr:rowOff>150407</xdr:rowOff>
    </xdr:to>
    <xdr:sp macro="" textlink="">
      <xdr:nvSpPr>
        <xdr:cNvPr id="27" name="ZoneTexte 26"/>
        <xdr:cNvSpPr txBox="1"/>
      </xdr:nvSpPr>
      <xdr:spPr>
        <a:xfrm>
          <a:off x="6147570" y="10591458"/>
          <a:ext cx="495527" cy="2335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800"/>
            <a:t>P3</a:t>
          </a:r>
        </a:p>
      </xdr:txBody>
    </xdr:sp>
    <xdr:clientData/>
  </xdr:twoCellAnchor>
  <xdr:twoCellAnchor>
    <xdr:from>
      <xdr:col>1</xdr:col>
      <xdr:colOff>9526</xdr:colOff>
      <xdr:row>27</xdr:row>
      <xdr:rowOff>38099</xdr:rowOff>
    </xdr:from>
    <xdr:to>
      <xdr:col>8</xdr:col>
      <xdr:colOff>238126</xdr:colOff>
      <xdr:row>28</xdr:row>
      <xdr:rowOff>95249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19126" y="4410074"/>
          <a:ext cx="4495800" cy="219075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rtl="0"/>
          <a:r>
            <a:rPr lang="fr-BE" sz="8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Courbe de croissance OMS</a:t>
          </a:r>
          <a:endParaRPr lang="fr-BE" sz="4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495300</xdr:colOff>
      <xdr:row>55</xdr:row>
      <xdr:rowOff>142874</xdr:rowOff>
    </xdr:from>
    <xdr:to>
      <xdr:col>9</xdr:col>
      <xdr:colOff>466725</xdr:colOff>
      <xdr:row>57</xdr:row>
      <xdr:rowOff>28575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495300" y="9048749"/>
          <a:ext cx="5457825" cy="209551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rtl="0"/>
          <a:r>
            <a:rPr lang="fr-BE" sz="8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Courbe de croissance OMS</a:t>
          </a:r>
          <a:endParaRPr lang="fr-BE" sz="4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514350</xdr:colOff>
      <xdr:row>87</xdr:row>
      <xdr:rowOff>28575</xdr:rowOff>
    </xdr:from>
    <xdr:to>
      <xdr:col>9</xdr:col>
      <xdr:colOff>380204</xdr:colOff>
      <xdr:row>88</xdr:row>
      <xdr:rowOff>92532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514350" y="14116050"/>
          <a:ext cx="5352254" cy="225882"/>
        </a:xfrm>
        <a:prstGeom prst="rect">
          <a:avLst/>
        </a:prstGeom>
        <a:noFill/>
        <a:ln>
          <a:noFill/>
        </a:ln>
        <a:extLst/>
      </xdr:spPr>
      <xdr:txBody>
        <a:bodyPr wrap="square" lIns="27432" tIns="2286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fr-BE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Courbe de croissance OMS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  <a:txDef>
      <a:spPr>
        <a:solidFill>
          <a:schemeClr val="lt1"/>
        </a:solidFill>
        <a:ln w="9525" cmpd="sng">
          <a:noFill/>
        </a:ln>
      </a:spPr>
      <a:bodyPr vertOverflow="clip" horzOverflow="clip" wrap="square" rtlCol="0" anchor="t"/>
      <a:lstStyle>
        <a:defPPr>
          <a:defRPr sz="8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9"/>
  <sheetViews>
    <sheetView showGridLines="0" workbookViewId="0">
      <selection activeCell="C20" sqref="C20"/>
    </sheetView>
  </sheetViews>
  <sheetFormatPr baseColWidth="10" defaultRowHeight="12.75" x14ac:dyDescent="0.2"/>
  <cols>
    <col min="1" max="256" width="9.140625" style="81" customWidth="1"/>
    <col min="257" max="16384" width="11.42578125" style="81"/>
  </cols>
  <sheetData>
    <row r="1" spans="1:3" ht="23.25" x14ac:dyDescent="0.35">
      <c r="A1" s="80" t="s">
        <v>113</v>
      </c>
    </row>
    <row r="2" spans="1:3" x14ac:dyDescent="0.2">
      <c r="A2" s="81" t="s">
        <v>115</v>
      </c>
    </row>
    <row r="3" spans="1:3" x14ac:dyDescent="0.2">
      <c r="B3" s="82" t="s">
        <v>114</v>
      </c>
    </row>
    <row r="4" spans="1:3" x14ac:dyDescent="0.2">
      <c r="B4" s="82" t="s">
        <v>116</v>
      </c>
    </row>
    <row r="5" spans="1:3" x14ac:dyDescent="0.2">
      <c r="B5" s="82" t="s">
        <v>117</v>
      </c>
    </row>
    <row r="7" spans="1:3" x14ac:dyDescent="0.2">
      <c r="A7" s="81" t="s">
        <v>118</v>
      </c>
    </row>
    <row r="8" spans="1:3" x14ac:dyDescent="0.2">
      <c r="A8" s="83" t="s">
        <v>121</v>
      </c>
    </row>
    <row r="10" spans="1:3" x14ac:dyDescent="0.2">
      <c r="A10" s="84" t="s">
        <v>119</v>
      </c>
    </row>
    <row r="11" spans="1:3" x14ac:dyDescent="0.2">
      <c r="A11" s="81" t="s">
        <v>120</v>
      </c>
    </row>
    <row r="12" spans="1:3" x14ac:dyDescent="0.2">
      <c r="A12" s="88" t="s">
        <v>142</v>
      </c>
    </row>
    <row r="14" spans="1:3" x14ac:dyDescent="0.2">
      <c r="A14" s="81" t="s">
        <v>58</v>
      </c>
      <c r="C14" s="81" t="s">
        <v>122</v>
      </c>
    </row>
    <row r="15" spans="1:3" x14ac:dyDescent="0.2">
      <c r="A15" s="81" t="s">
        <v>123</v>
      </c>
      <c r="C15" s="81" t="s">
        <v>124</v>
      </c>
    </row>
    <row r="16" spans="1:3" x14ac:dyDescent="0.2">
      <c r="A16" s="81" t="s">
        <v>125</v>
      </c>
      <c r="C16" s="81" t="s">
        <v>126</v>
      </c>
    </row>
    <row r="17" spans="1:3" x14ac:dyDescent="0.2">
      <c r="A17" s="83" t="s">
        <v>127</v>
      </c>
      <c r="C17" s="81" t="s">
        <v>128</v>
      </c>
    </row>
    <row r="18" spans="1:3" x14ac:dyDescent="0.2">
      <c r="A18" s="85" t="s">
        <v>129</v>
      </c>
      <c r="C18" s="85" t="s">
        <v>130</v>
      </c>
    </row>
    <row r="20" spans="1:3" x14ac:dyDescent="0.2">
      <c r="A20" s="84" t="s">
        <v>131</v>
      </c>
    </row>
    <row r="21" spans="1:3" x14ac:dyDescent="0.2">
      <c r="A21" s="85" t="s">
        <v>132</v>
      </c>
    </row>
    <row r="23" spans="1:3" x14ac:dyDescent="0.2">
      <c r="A23" s="84" t="s">
        <v>133</v>
      </c>
    </row>
    <row r="24" spans="1:3" x14ac:dyDescent="0.2">
      <c r="A24" s="83" t="s">
        <v>93</v>
      </c>
    </row>
    <row r="25" spans="1:3" x14ac:dyDescent="0.2">
      <c r="A25" s="83" t="s">
        <v>94</v>
      </c>
    </row>
    <row r="26" spans="1:3" x14ac:dyDescent="0.2">
      <c r="A26" s="83" t="s">
        <v>96</v>
      </c>
    </row>
    <row r="27" spans="1:3" x14ac:dyDescent="0.2">
      <c r="A27" s="83" t="s">
        <v>95</v>
      </c>
    </row>
    <row r="29" spans="1:3" x14ac:dyDescent="0.2">
      <c r="A29" s="84"/>
    </row>
  </sheetData>
  <phoneticPr fontId="0" type="noConversion"/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6"/>
  <sheetViews>
    <sheetView workbookViewId="0">
      <selection activeCell="A7" sqref="A7"/>
    </sheetView>
  </sheetViews>
  <sheetFormatPr baseColWidth="10" defaultColWidth="9.140625" defaultRowHeight="12.75" x14ac:dyDescent="0.2"/>
  <cols>
    <col min="1" max="1" width="49.7109375" style="2" customWidth="1"/>
    <col min="2" max="2" width="74.140625" style="2" customWidth="1"/>
    <col min="3" max="16384" width="9.140625" style="2"/>
  </cols>
  <sheetData>
    <row r="1" spans="1:2" ht="18" x14ac:dyDescent="0.25">
      <c r="A1" s="1" t="s">
        <v>42</v>
      </c>
    </row>
    <row r="2" spans="1:2" x14ac:dyDescent="0.2">
      <c r="A2" s="2" t="s">
        <v>46</v>
      </c>
    </row>
    <row r="3" spans="1:2" x14ac:dyDescent="0.2">
      <c r="A3" s="2" t="s">
        <v>47</v>
      </c>
    </row>
    <row r="5" spans="1:2" x14ac:dyDescent="0.2">
      <c r="A5" s="71" t="s">
        <v>80</v>
      </c>
      <c r="B5" s="72" t="b">
        <v>1</v>
      </c>
    </row>
    <row r="6" spans="1:2" x14ac:dyDescent="0.2">
      <c r="B6" s="24"/>
    </row>
    <row r="7" spans="1:2" x14ac:dyDescent="0.2">
      <c r="A7" s="22" t="s">
        <v>49</v>
      </c>
      <c r="B7" s="24"/>
    </row>
    <row r="8" spans="1:2" x14ac:dyDescent="0.2">
      <c r="A8" s="2" t="s">
        <v>48</v>
      </c>
      <c r="B8" s="51" t="b">
        <v>1</v>
      </c>
    </row>
    <row r="9" spans="1:2" x14ac:dyDescent="0.2">
      <c r="A9" s="2" t="s">
        <v>97</v>
      </c>
      <c r="B9" s="52" t="b">
        <v>1</v>
      </c>
    </row>
    <row r="10" spans="1:2" x14ac:dyDescent="0.2">
      <c r="A10" s="2" t="s">
        <v>50</v>
      </c>
      <c r="B10" s="53" t="b">
        <v>1</v>
      </c>
    </row>
    <row r="11" spans="1:2" x14ac:dyDescent="0.2">
      <c r="B11" s="23"/>
    </row>
    <row r="12" spans="1:2" x14ac:dyDescent="0.2">
      <c r="A12" s="22" t="s">
        <v>51</v>
      </c>
      <c r="B12" s="23"/>
    </row>
    <row r="13" spans="1:2" x14ac:dyDescent="0.2">
      <c r="A13" s="2" t="s">
        <v>43</v>
      </c>
      <c r="B13" s="51" t="b">
        <f>B8</f>
        <v>1</v>
      </c>
    </row>
    <row r="14" spans="1:2" x14ac:dyDescent="0.2">
      <c r="A14" s="2" t="s">
        <v>44</v>
      </c>
      <c r="B14" s="52" t="b">
        <f>B9</f>
        <v>1</v>
      </c>
    </row>
    <row r="15" spans="1:2" x14ac:dyDescent="0.2">
      <c r="A15" s="2" t="s">
        <v>50</v>
      </c>
      <c r="B15" s="53" t="b">
        <f>B10</f>
        <v>1</v>
      </c>
    </row>
    <row r="16" spans="1:2" x14ac:dyDescent="0.2">
      <c r="A16" s="2" t="s">
        <v>84</v>
      </c>
      <c r="B16" s="23"/>
    </row>
    <row r="17" spans="1:2" x14ac:dyDescent="0.2">
      <c r="B17" s="23"/>
    </row>
    <row r="18" spans="1:2" x14ac:dyDescent="0.2">
      <c r="A18" s="54" t="s">
        <v>85</v>
      </c>
      <c r="B18" s="23"/>
    </row>
    <row r="19" spans="1:2" x14ac:dyDescent="0.2">
      <c r="A19" s="24" t="s">
        <v>86</v>
      </c>
      <c r="B19" s="23" t="b">
        <f ca="1">NOT(ISERROR(_xll.CmFromIn(20)))</f>
        <v>0</v>
      </c>
    </row>
    <row r="20" spans="1:2" x14ac:dyDescent="0.2">
      <c r="A20" s="24"/>
      <c r="B20" s="23"/>
    </row>
    <row r="21" spans="1:2" x14ac:dyDescent="0.2">
      <c r="A21" s="24" t="s">
        <v>92</v>
      </c>
    </row>
    <row r="22" spans="1:2" x14ac:dyDescent="0.2">
      <c r="A22" s="24" t="s">
        <v>87</v>
      </c>
    </row>
    <row r="23" spans="1:2" x14ac:dyDescent="0.2">
      <c r="A23" s="2" t="s">
        <v>88</v>
      </c>
    </row>
    <row r="24" spans="1:2" x14ac:dyDescent="0.2">
      <c r="A24" s="2" t="s">
        <v>89</v>
      </c>
    </row>
    <row r="25" spans="1:2" x14ac:dyDescent="0.2">
      <c r="A25" s="2" t="s">
        <v>90</v>
      </c>
    </row>
    <row r="26" spans="1:2" x14ac:dyDescent="0.2">
      <c r="A26" s="2" t="s">
        <v>91</v>
      </c>
    </row>
  </sheetData>
  <phoneticPr fontId="4" type="noConversion"/>
  <pageMargins left="0.78740157499999996" right="0.78740157499999996" top="0.984251969" bottom="0.984251969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9"/>
  <sheetViews>
    <sheetView showGridLines="0" workbookViewId="0">
      <selection activeCell="C10" sqref="C10"/>
    </sheetView>
  </sheetViews>
  <sheetFormatPr baseColWidth="10" defaultColWidth="9.140625" defaultRowHeight="12.75" x14ac:dyDescent="0.2"/>
  <cols>
    <col min="1" max="1" width="5.5703125" style="2" customWidth="1"/>
    <col min="2" max="2" width="19" style="2" customWidth="1"/>
    <col min="3" max="3" width="10.140625" style="2" bestFit="1" customWidth="1"/>
    <col min="4" max="4" width="12.42578125" style="2" customWidth="1"/>
    <col min="5" max="5" width="16.7109375" style="2" customWidth="1"/>
    <col min="6" max="16384" width="9.140625" style="2"/>
  </cols>
  <sheetData>
    <row r="1" spans="1:6" ht="18" x14ac:dyDescent="0.25">
      <c r="A1" s="86" t="s">
        <v>134</v>
      </c>
    </row>
    <row r="3" spans="1:6" x14ac:dyDescent="0.2">
      <c r="A3" s="41" t="s">
        <v>143</v>
      </c>
    </row>
    <row r="5" spans="1:6" x14ac:dyDescent="0.2">
      <c r="B5" s="5" t="s">
        <v>110</v>
      </c>
      <c r="C5" s="75"/>
    </row>
    <row r="6" spans="1:6" x14ac:dyDescent="0.2">
      <c r="B6" s="5" t="s">
        <v>111</v>
      </c>
      <c r="C6" s="75"/>
    </row>
    <row r="8" spans="1:6" x14ac:dyDescent="0.2">
      <c r="B8" s="5" t="s">
        <v>103</v>
      </c>
      <c r="C8" s="3"/>
      <c r="D8" s="32" t="s">
        <v>100</v>
      </c>
      <c r="E8" s="7" t="s">
        <v>139</v>
      </c>
    </row>
    <row r="9" spans="1:6" x14ac:dyDescent="0.2">
      <c r="A9" s="5"/>
      <c r="B9" s="5" t="s">
        <v>99</v>
      </c>
      <c r="C9" s="43" t="s">
        <v>152</v>
      </c>
      <c r="D9" s="8" t="str">
        <f>"(M or F)"</f>
        <v>(M or F)</v>
      </c>
      <c r="E9" s="7" t="s">
        <v>139</v>
      </c>
    </row>
    <row r="10" spans="1:6" x14ac:dyDescent="0.2">
      <c r="A10" s="5"/>
      <c r="B10" s="5" t="s">
        <v>98</v>
      </c>
      <c r="C10" s="61"/>
      <c r="D10" s="8" t="s">
        <v>101</v>
      </c>
      <c r="E10" s="7" t="s">
        <v>139</v>
      </c>
      <c r="F10" s="41"/>
    </row>
    <row r="11" spans="1:6" x14ac:dyDescent="0.2">
      <c r="A11" s="5"/>
      <c r="C11" s="62"/>
      <c r="D11" s="2" t="s">
        <v>102</v>
      </c>
      <c r="E11" s="41" t="s">
        <v>140</v>
      </c>
    </row>
    <row r="12" spans="1:6" x14ac:dyDescent="0.2">
      <c r="A12" s="5"/>
      <c r="B12" s="76" t="s">
        <v>138</v>
      </c>
      <c r="C12" s="63">
        <f>C8+((40*7)-(C10*7)-C11)</f>
        <v>280</v>
      </c>
      <c r="E12" s="87" t="s">
        <v>141</v>
      </c>
    </row>
    <row r="13" spans="1:6" x14ac:dyDescent="0.2">
      <c r="A13" s="5"/>
      <c r="B13" s="77"/>
      <c r="C13" s="57"/>
    </row>
    <row r="14" spans="1:6" x14ac:dyDescent="0.2">
      <c r="A14" s="5"/>
      <c r="B14" s="5"/>
      <c r="C14" s="56" t="str">
        <f>IF(D14&lt;&gt;"",IF(D14,"Masculin","Féminin"),"")</f>
        <v>Masculin</v>
      </c>
      <c r="D14" s="25" t="b">
        <f>IF(C9&lt;&gt;"",MID(C9,1,1)="m","")</f>
        <v>1</v>
      </c>
      <c r="E14" s="9"/>
    </row>
    <row r="15" spans="1:6" x14ac:dyDescent="0.2">
      <c r="A15" s="5"/>
      <c r="B15" s="5" t="s">
        <v>137</v>
      </c>
      <c r="C15" s="44"/>
      <c r="D15" s="28" t="str">
        <f>IF(Options!$B$5,"cm","in")</f>
        <v>cm</v>
      </c>
      <c r="E15" s="41" t="s">
        <v>140</v>
      </c>
    </row>
    <row r="16" spans="1:6" x14ac:dyDescent="0.2">
      <c r="A16" s="5"/>
      <c r="B16" s="5" t="s">
        <v>135</v>
      </c>
      <c r="C16" s="4"/>
      <c r="D16" s="28" t="str">
        <f>IF(Options!$B$5,"cm","in")</f>
        <v>cm</v>
      </c>
      <c r="E16" s="41" t="s">
        <v>140</v>
      </c>
    </row>
    <row r="17" spans="1:5" x14ac:dyDescent="0.2">
      <c r="A17" s="10"/>
      <c r="B17" s="11"/>
      <c r="C17" s="10"/>
      <c r="D17" s="11"/>
      <c r="E17" s="11"/>
    </row>
    <row r="18" spans="1:5" x14ac:dyDescent="0.2">
      <c r="A18" s="10"/>
      <c r="B18" s="10" t="s">
        <v>136</v>
      </c>
      <c r="C18" s="45" t="str">
        <f>IF(AND(Options!$B$5&lt;&gt;"",C15&lt;&gt;"",C16&lt;&gt;"",D14&lt;&gt;""),(C15+C16+IF(D14,IF(Options!$B$5,13,13/2.54),IF(Options!$B$5,-13,-13/2.54)))/2,"")</f>
        <v/>
      </c>
      <c r="D18" s="28" t="str">
        <f>IF(Options!$B$5,"cm","in")</f>
        <v>cm</v>
      </c>
      <c r="E18" s="12"/>
    </row>
    <row r="19" spans="1:5" x14ac:dyDescent="0.2">
      <c r="A19" s="7"/>
      <c r="B19" s="7"/>
      <c r="C19" s="7"/>
      <c r="D19" s="7"/>
    </row>
  </sheetData>
  <sheetProtection sheet="1" objects="1" scenarios="1"/>
  <mergeCells count="1">
    <mergeCell ref="B12:B13"/>
  </mergeCells>
  <phoneticPr fontId="4" type="noConversion"/>
  <dataValidations count="1">
    <dataValidation type="list" allowBlank="1" showInputMessage="1" showErrorMessage="1" sqref="C9">
      <formula1>"M,F"</formula1>
    </dataValidation>
  </dataValidations>
  <pageMargins left="0.78740157499999996" right="0.78740157499999996" top="0.984251969" bottom="0.984251969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366"/>
  <sheetViews>
    <sheetView showGridLines="0" workbookViewId="0">
      <selection activeCell="C367" sqref="C367"/>
    </sheetView>
  </sheetViews>
  <sheetFormatPr baseColWidth="10" defaultColWidth="9.140625" defaultRowHeight="12.75" x14ac:dyDescent="0.2"/>
  <cols>
    <col min="1" max="1" width="9.140625" style="2"/>
    <col min="2" max="2" width="9.85546875" style="2" customWidth="1"/>
    <col min="3" max="3" width="4.7109375" style="2" customWidth="1"/>
    <col min="4" max="4" width="7.7109375" style="2" customWidth="1"/>
    <col min="5" max="5" width="7.5703125" style="2" customWidth="1"/>
    <col min="6" max="6" width="9.140625" style="2"/>
    <col min="7" max="7" width="5.42578125" style="2" customWidth="1"/>
    <col min="8" max="8" width="8.5703125" style="2" bestFit="1" customWidth="1"/>
    <col min="9" max="9" width="7.5703125" style="2" bestFit="1" customWidth="1"/>
    <col min="10" max="10" width="10" style="2" customWidth="1"/>
    <col min="11" max="11" width="6.42578125" style="2" customWidth="1"/>
    <col min="12" max="12" width="8.140625" style="2" customWidth="1"/>
    <col min="13" max="13" width="6" style="2" customWidth="1"/>
    <col min="14" max="14" width="10.140625" style="2" bestFit="1" customWidth="1"/>
    <col min="15" max="15" width="7.140625" style="2" customWidth="1"/>
    <col min="16" max="16" width="8.5703125" style="2" customWidth="1"/>
    <col min="17" max="16384" width="9.140625" style="2"/>
  </cols>
  <sheetData>
    <row r="1" spans="1:16" ht="18" x14ac:dyDescent="0.25">
      <c r="A1" s="14" t="s">
        <v>144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6" x14ac:dyDescent="0.2">
      <c r="A2" s="41" t="s">
        <v>145</v>
      </c>
    </row>
    <row r="3" spans="1:16" x14ac:dyDescent="0.2">
      <c r="A3" s="41" t="s">
        <v>146</v>
      </c>
    </row>
    <row r="4" spans="1:16" x14ac:dyDescent="0.2">
      <c r="I4" s="59" t="s">
        <v>104</v>
      </c>
      <c r="J4" s="26" t="str">
        <f>IF(Patient!$C$14&lt;&gt;"",Patient!$C$14,"")</f>
        <v>Masculin</v>
      </c>
      <c r="K4" s="26"/>
      <c r="M4" s="58" t="s">
        <v>103</v>
      </c>
      <c r="N4" s="78" t="str">
        <f>IF(Patient!$C$8&lt;&gt;"",Patient!$C$8,"")</f>
        <v/>
      </c>
      <c r="O4" s="79"/>
    </row>
    <row r="5" spans="1:16" ht="13.5" thickBot="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65" t="s">
        <v>106</v>
      </c>
      <c r="N5" s="64">
        <f>Patient!C12</f>
        <v>280</v>
      </c>
      <c r="O5" s="27"/>
      <c r="P5" s="27"/>
    </row>
    <row r="6" spans="1:16" ht="13.5" thickTop="1" x14ac:dyDescent="0.2">
      <c r="D6" s="13"/>
      <c r="F6" s="7"/>
      <c r="G6" s="7"/>
    </row>
    <row r="7" spans="1:16" x14ac:dyDescent="0.2">
      <c r="A7" s="41" t="s">
        <v>147</v>
      </c>
      <c r="B7" s="3"/>
      <c r="C7" s="28"/>
      <c r="E7" s="18" t="s">
        <v>74</v>
      </c>
      <c r="F7" s="50" t="str">
        <f>IF(H7&lt;&gt;"",(IF(K7&gt;=1,IF(K7&gt;=2,CONCATENATE(TRUNC(K7)," ans ",TRUNC(J7-(12*INT(K7)))," mois"),CONCATENATE(TRUNC(K7)," an ",TRUNC(J7-(12*INT(K7)))," mois")),IF(J7&gt;=2,CONCATENATE(TRUNC(J7)," mois"),IF(I7&gt;=2,CONCATENATE(TRUNC(I7)," semaines"),IF(H7&gt;=2,CONCATENATE(TRUNC(H7)," jours"),IF(H7&gt;=1,CONCATENATE(TRUNC(H7)," jour"),"&lt; 1 day")))))),"")</f>
        <v/>
      </c>
      <c r="H7" s="48" t="str">
        <f>IF(AND(B7&lt;&gt;"",$N$4&lt;&gt;""),B7-$N$4,"")</f>
        <v/>
      </c>
      <c r="I7" s="49" t="str">
        <f>IF(H7&lt;&gt;"",H7/7,"")</f>
        <v/>
      </c>
      <c r="J7" s="49" t="str">
        <f>IF(H7&lt;&gt;"",12*H7/365.25,"")</f>
        <v/>
      </c>
      <c r="K7" s="49" t="str">
        <f>IF(H7&lt;&gt;"",IF(H7&lt;365*4,H7/365,H7/365.25),"")</f>
        <v/>
      </c>
      <c r="P7" s="26"/>
    </row>
    <row r="8" spans="1:16" x14ac:dyDescent="0.2">
      <c r="A8" s="22"/>
      <c r="B8" s="7"/>
      <c r="C8" s="29"/>
      <c r="E8" s="60" t="s">
        <v>105</v>
      </c>
      <c r="F8" s="50" t="e">
        <f>IF(H8&lt;&gt;"",(IF(K8&gt;=1,IF(K8&gt;=2,CONCATENATE(TRUNC(K8)," ans ",TRUNC(J8-(12*INT(K8)))," mois"),CONCATENATE(TRUNC(K8)," an ",TRUNC(J8-(12*INT(K8)))," mois")),IF(J8&gt;=2,CONCATENATE(INT(J8)," mois"),IF(I8&gt;=2,CONCATENATE(TRUNC(I8)," semaines"),IF(H8&gt;=2,CONCATENATE(TRUNC(H8)," jours"),IF(H8&gt;=1,CONCATENATE(TRUNC(H8)," jour"),"&lt; 1 day")))))),"Non applicable")</f>
        <v>#VALUE!</v>
      </c>
      <c r="H8" s="48" t="e">
        <f>IF(AND(Patient!$C$10&lt;37,(B7-$N$4)&lt;730),B7-$N$5,"")</f>
        <v>#VALUE!</v>
      </c>
      <c r="I8" s="49" t="e">
        <f>IF(H8&lt;&gt;"",H8/7,"")</f>
        <v>#VALUE!</v>
      </c>
      <c r="J8" s="49" t="e">
        <f>IF(H8&lt;&gt;"",12*H8/365.25,"")</f>
        <v>#VALUE!</v>
      </c>
      <c r="K8" s="49" t="e">
        <f>IF(H8&lt;&gt;"",IF(H8&lt;365*4,H8/365,H8/365.25),"")</f>
        <v>#VALUE!</v>
      </c>
      <c r="L8" s="26"/>
      <c r="N8" s="18"/>
      <c r="O8" s="30"/>
      <c r="P8" s="26"/>
    </row>
    <row r="9" spans="1:16" x14ac:dyDescent="0.2">
      <c r="A9" s="89" t="s">
        <v>151</v>
      </c>
      <c r="B9" s="7"/>
      <c r="C9" s="29"/>
      <c r="G9" s="31"/>
      <c r="K9" s="31"/>
      <c r="N9" s="42"/>
      <c r="O9" s="31"/>
      <c r="P9" s="49"/>
    </row>
    <row r="10" spans="1:16" ht="14.25" x14ac:dyDescent="0.2">
      <c r="A10" s="41" t="s">
        <v>148</v>
      </c>
      <c r="B10" s="4"/>
      <c r="C10" s="28" t="str">
        <f>IF(Options!$B$5,"cm","in")</f>
        <v>cm</v>
      </c>
      <c r="D10" s="55" t="str">
        <f ca="1">IF(AND(Options!$B$19,$J$4&lt;&gt;"",J7&lt;&gt;"",K7&lt;&gt;"",B10&lt;&gt;""),IF(K7&gt;=3,_xll.HtPercentile($J$4="Male",J7,IF(Options!$B$5,B10,B10*2.54)),_xll.LenPercentile($J$4="Male",J7,IF(Options!$B$5,B10,B10*2.54)))/100,"")</f>
        <v/>
      </c>
      <c r="E10" s="41" t="s">
        <v>149</v>
      </c>
      <c r="F10" s="4"/>
      <c r="G10" s="28" t="str">
        <f>IF(Options!$B$5,"kg","lbs")</f>
        <v>kg</v>
      </c>
      <c r="H10" s="55" t="str">
        <f ca="1">IF(AND(Options!$B$19,$J$4&lt;&gt;"",J7&lt;&gt;"",F10&lt;&gt;""),_xll.WtPercentile($J$4="Male",J7,IF(Options!$B$5,F10,F10/2.2))/100,"")</f>
        <v/>
      </c>
      <c r="I10" s="41" t="s">
        <v>150</v>
      </c>
      <c r="J10" s="4"/>
      <c r="K10" s="28" t="str">
        <f>IF(Options!$B$5,"cm","in")</f>
        <v>cm</v>
      </c>
      <c r="L10" s="55" t="str">
        <f ca="1">IF(AND(Options!$B$19,$J$4&lt;&gt;"",J7&lt;&gt;"",K7&lt;&gt;"",K7&lt;=3,J10&lt;&gt;""),_xll.OFCPercentile($J$4="Male",J7,IF(Options!$B$5,J10,J10*2.54))/100,"")</f>
        <v/>
      </c>
      <c r="M10" s="2" t="s">
        <v>9</v>
      </c>
      <c r="N10" s="13" t="str">
        <f>'Résumé des valeurs'!$I$5</f>
        <v/>
      </c>
      <c r="O10" s="13" t="s">
        <v>76</v>
      </c>
      <c r="P10" s="55" t="str">
        <f ca="1">IF(AND(Options!$B$19,$J$4&lt;&gt;"",J7&lt;&gt;"",N10&lt;&gt;""),_xll.BmiPercentile($J$4="Male",J7,N10)/100,"")</f>
        <v/>
      </c>
    </row>
    <row r="11" spans="1:16" ht="13.5" thickBot="1" x14ac:dyDescent="0.25">
      <c r="A11" s="27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</row>
    <row r="12" spans="1:16" ht="13.5" thickTop="1" x14ac:dyDescent="0.2">
      <c r="D12" s="13"/>
      <c r="F12" s="7"/>
      <c r="G12" s="7"/>
    </row>
    <row r="13" spans="1:16" x14ac:dyDescent="0.2">
      <c r="A13" s="41" t="s">
        <v>147</v>
      </c>
      <c r="B13" s="3"/>
      <c r="C13" s="28"/>
      <c r="E13" s="18" t="s">
        <v>74</v>
      </c>
      <c r="F13" s="50" t="str">
        <f>IF(H13&lt;&gt;"",(IF(K13&gt;=1,IF(K13&gt;=2,CONCATENATE(TRUNC(K13)," ans ",TRUNC(J13-(12*INT(K13)))," mois"),CONCATENATE(TRUNC(K13)," an ",TRUNC(J13-(12*INT(K13)))," mois")),IF(J13&gt;=2,CONCATENATE(TRUNC(J13)," mois"),IF(I13&gt;=2,CONCATENATE(TRUNC(I13)," semaines"),IF(H13&gt;=2,CONCATENATE(TRUNC(H13)," jours"),IF(H13&gt;=1,CONCATENATE(TRUNC(H13)," jour"),"&lt; 1 day")))))),"")</f>
        <v/>
      </c>
      <c r="H13" s="48" t="str">
        <f>IF(AND(B13&lt;&gt;"",$N$4&lt;&gt;""),B13-$N$4,"")</f>
        <v/>
      </c>
      <c r="I13" s="49" t="str">
        <f>IF(H13&lt;&gt;"",H13/7,"")</f>
        <v/>
      </c>
      <c r="J13" s="49" t="str">
        <f>IF(H13&lt;&gt;"",12*H13/365.25,"")</f>
        <v/>
      </c>
      <c r="K13" s="49" t="str">
        <f>IF(H13&lt;&gt;"",IF(H13&lt;365*4,H13/365,H13/365.25),"")</f>
        <v/>
      </c>
      <c r="P13" s="26"/>
    </row>
    <row r="14" spans="1:16" x14ac:dyDescent="0.2">
      <c r="A14" s="22"/>
      <c r="B14" s="7"/>
      <c r="C14" s="29"/>
      <c r="E14" s="60" t="s">
        <v>105</v>
      </c>
      <c r="F14" s="50" t="e">
        <f>IF(H14&lt;&gt;"",(IF(K14&gt;=1,IF(K14&gt;=2,CONCATENATE(TRUNC(K14)," ans ",TRUNC(J14-(12*INT(K14)))," mois"),CONCATENATE(TRUNC(K14)," an ",TRUNC(J14-(12*INT(K14)))," mois")),IF(J14&gt;=2,CONCATENATE(INT(J14)," mois"),IF(I14&gt;=2,CONCATENATE(TRUNC(I14)," semaines"),IF(H14&gt;=2,CONCATENATE(TRUNC(H14)," jours"),IF(H14&gt;=1,CONCATENATE(TRUNC(H14)," jour"),"&lt; 1 day")))))),"Non applicable")</f>
        <v>#VALUE!</v>
      </c>
      <c r="H14" s="48" t="e">
        <f>IF(AND(Patient!$C$10&lt;37,(B13-$N$4)&lt;730),B13-$N$5,"")</f>
        <v>#VALUE!</v>
      </c>
      <c r="I14" s="49" t="e">
        <f>IF(H14&lt;&gt;"",H14/7,"")</f>
        <v>#VALUE!</v>
      </c>
      <c r="J14" s="49" t="e">
        <f>IF(H14&lt;&gt;"",12*H14/365.25,"")</f>
        <v>#VALUE!</v>
      </c>
      <c r="K14" s="49" t="e">
        <f>IF(H14&lt;&gt;"",IF(H14&lt;365*4,H14/365,H14/365.25),"")</f>
        <v>#VALUE!</v>
      </c>
      <c r="L14" s="26"/>
      <c r="N14" s="18"/>
      <c r="O14" s="30"/>
      <c r="P14" s="26"/>
    </row>
    <row r="15" spans="1:16" x14ac:dyDescent="0.2">
      <c r="A15" s="89" t="s">
        <v>151</v>
      </c>
      <c r="B15" s="7"/>
      <c r="C15" s="29"/>
      <c r="G15" s="31"/>
      <c r="K15" s="31"/>
      <c r="N15" s="42"/>
      <c r="O15" s="31"/>
      <c r="P15" s="49"/>
    </row>
    <row r="16" spans="1:16" ht="14.25" x14ac:dyDescent="0.2">
      <c r="A16" s="41" t="s">
        <v>148</v>
      </c>
      <c r="B16" s="4"/>
      <c r="C16" s="28" t="str">
        <f>IF(Options!$B$5,"cm","in")</f>
        <v>cm</v>
      </c>
      <c r="D16" s="55" t="str">
        <f ca="1">IF(AND(Options!$B$19,$J$4&lt;&gt;"",J13&lt;&gt;"",K13&lt;&gt;"",B16&lt;&gt;""),IF(K13&gt;=3,_xll.HtPercentile($J$4="Male",J13,IF(Options!$B$5,B16,B16*2.54)),_xll.LenPercentile($J$4="Male",J13,IF(Options!$B$5,B16,B16*2.54)))/100,"")</f>
        <v/>
      </c>
      <c r="E16" s="41" t="s">
        <v>149</v>
      </c>
      <c r="F16" s="4"/>
      <c r="G16" s="28" t="str">
        <f>IF(Options!$B$5,"kg","lbs")</f>
        <v>kg</v>
      </c>
      <c r="H16" s="55" t="str">
        <f ca="1">IF(AND(Options!$B$19,$J$4&lt;&gt;"",J13&lt;&gt;"",F16&lt;&gt;""),_xll.WtPercentile($J$4="Male",J13,IF(Options!$B$5,F16,F16/2.2))/100,"")</f>
        <v/>
      </c>
      <c r="I16" s="41" t="s">
        <v>150</v>
      </c>
      <c r="J16" s="4"/>
      <c r="K16" s="28" t="str">
        <f>IF(Options!$B$5,"cm","in")</f>
        <v>cm</v>
      </c>
      <c r="L16" s="55" t="str">
        <f ca="1">IF(AND(Options!$B$19,$J$4&lt;&gt;"",J13&lt;&gt;"",K13&lt;&gt;"",K13&lt;=3,J16&lt;&gt;""),_xll.OFCPercentile($J$4="Male",J13,IF(Options!$B$5,J16,J16*2.54))/100,"")</f>
        <v/>
      </c>
      <c r="M16" s="2" t="s">
        <v>9</v>
      </c>
      <c r="N16" s="13" t="str">
        <f>'Résumé des valeurs'!$I$5</f>
        <v/>
      </c>
      <c r="O16" s="13" t="s">
        <v>76</v>
      </c>
      <c r="P16" s="55" t="str">
        <f ca="1">IF(AND(Options!$B$19,$J$4&lt;&gt;"",J13&lt;&gt;"",N16&lt;&gt;""),_xll.BmiPercentile($J$4="Male",J13,N16)/100,"")</f>
        <v/>
      </c>
    </row>
    <row r="17" spans="1:16" ht="13.5" thickBot="1" x14ac:dyDescent="0.25">
      <c r="A17" s="27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  <row r="18" spans="1:16" ht="13.5" thickTop="1" x14ac:dyDescent="0.2">
      <c r="D18" s="13"/>
      <c r="F18" s="7"/>
      <c r="G18" s="7"/>
    </row>
    <row r="19" spans="1:16" x14ac:dyDescent="0.2">
      <c r="A19" s="41" t="s">
        <v>147</v>
      </c>
      <c r="B19" s="3"/>
      <c r="C19" s="28"/>
      <c r="E19" s="18" t="s">
        <v>74</v>
      </c>
      <c r="F19" s="50" t="str">
        <f>IF(H19&lt;&gt;"",(IF(K19&gt;=1,IF(K19&gt;=2,CONCATENATE(TRUNC(K19)," ans ",TRUNC(J19-(12*INT(K19)))," mois"),CONCATENATE(TRUNC(K19)," an ",TRUNC(J19-(12*INT(K19)))," mois")),IF(J19&gt;=2,CONCATENATE(TRUNC(J19)," mois"),IF(I19&gt;=2,CONCATENATE(TRUNC(I19)," semaines"),IF(H19&gt;=2,CONCATENATE(TRUNC(H19)," jours"),IF(H19&gt;=1,CONCATENATE(TRUNC(H19)," jour"),"&lt; 1 day")))))),"")</f>
        <v/>
      </c>
      <c r="H19" s="48" t="str">
        <f>IF(AND(B19&lt;&gt;"",$N$4&lt;&gt;""),B19-$N$4,"")</f>
        <v/>
      </c>
      <c r="I19" s="49" t="str">
        <f>IF(H19&lt;&gt;"",H19/7,"")</f>
        <v/>
      </c>
      <c r="J19" s="49" t="str">
        <f>IF(H19&lt;&gt;"",12*H19/365.25,"")</f>
        <v/>
      </c>
      <c r="K19" s="49" t="str">
        <f>IF(H19&lt;&gt;"",IF(H19&lt;365*4,H19/365,H19/365.25),"")</f>
        <v/>
      </c>
      <c r="P19" s="26"/>
    </row>
    <row r="20" spans="1:16" x14ac:dyDescent="0.2">
      <c r="A20" s="22"/>
      <c r="B20" s="7"/>
      <c r="C20" s="29"/>
      <c r="E20" s="60" t="s">
        <v>105</v>
      </c>
      <c r="F20" s="50" t="e">
        <f>IF(H20&lt;&gt;"",(IF(K20&gt;=1,IF(K20&gt;=2,CONCATENATE(TRUNC(K20)," ans ",TRUNC(J20-(12*INT(K20)))," mois"),CONCATENATE(TRUNC(K20)," an ",TRUNC(J20-(12*INT(K20)))," mois")),IF(J20&gt;=2,CONCATENATE(INT(J20)," mois"),IF(I20&gt;=2,CONCATENATE(TRUNC(I20)," semaines"),IF(H20&gt;=2,CONCATENATE(TRUNC(H20)," jours"),IF(H20&gt;=1,CONCATENATE(TRUNC(H20)," jour"),"&lt; 1 day")))))),"Non applicable")</f>
        <v>#VALUE!</v>
      </c>
      <c r="H20" s="48" t="e">
        <f>IF(AND(Patient!$C$10&lt;37,(B19-$N$4)&lt;730),B19-$N$5,"")</f>
        <v>#VALUE!</v>
      </c>
      <c r="I20" s="49" t="e">
        <f>IF(H20&lt;&gt;"",H20/7,"")</f>
        <v>#VALUE!</v>
      </c>
      <c r="J20" s="49" t="e">
        <f>IF(H20&lt;&gt;"",12*H20/365.25,"")</f>
        <v>#VALUE!</v>
      </c>
      <c r="K20" s="49" t="e">
        <f>IF(H20&lt;&gt;"",IF(H20&lt;365*4,H20/365,H20/365.25),"")</f>
        <v>#VALUE!</v>
      </c>
      <c r="L20" s="26"/>
      <c r="N20" s="18"/>
      <c r="O20" s="30"/>
      <c r="P20" s="26"/>
    </row>
    <row r="21" spans="1:16" x14ac:dyDescent="0.2">
      <c r="A21" s="89" t="s">
        <v>151</v>
      </c>
      <c r="B21" s="7"/>
      <c r="C21" s="29"/>
      <c r="G21" s="31"/>
      <c r="K21" s="31"/>
      <c r="N21" s="42"/>
      <c r="O21" s="31"/>
      <c r="P21" s="49"/>
    </row>
    <row r="22" spans="1:16" ht="14.25" x14ac:dyDescent="0.2">
      <c r="A22" s="41" t="s">
        <v>148</v>
      </c>
      <c r="B22" s="4"/>
      <c r="C22" s="28" t="str">
        <f>IF(Options!$B$5,"cm","in")</f>
        <v>cm</v>
      </c>
      <c r="D22" s="55" t="str">
        <f ca="1">IF(AND(Options!$B$19,$J$4&lt;&gt;"",J19&lt;&gt;"",K19&lt;&gt;"",B22&lt;&gt;""),IF(K19&gt;=3,_xll.HtPercentile($J$4="Male",J19,IF(Options!$B$5,B22,B22*2.54)),_xll.LenPercentile($J$4="Male",J19,IF(Options!$B$5,B22,B22*2.54)))/100,"")</f>
        <v/>
      </c>
      <c r="E22" s="41" t="s">
        <v>149</v>
      </c>
      <c r="F22" s="4"/>
      <c r="G22" s="28" t="str">
        <f>IF(Options!$B$5,"kg","lbs")</f>
        <v>kg</v>
      </c>
      <c r="H22" s="55" t="str">
        <f ca="1">IF(AND(Options!$B$19,$J$4&lt;&gt;"",J19&lt;&gt;"",F22&lt;&gt;""),_xll.WtPercentile($J$4="Male",J19,IF(Options!$B$5,F22,F22/2.2))/100,"")</f>
        <v/>
      </c>
      <c r="I22" s="41" t="s">
        <v>150</v>
      </c>
      <c r="J22" s="4"/>
      <c r="K22" s="28" t="str">
        <f>IF(Options!$B$5,"cm","in")</f>
        <v>cm</v>
      </c>
      <c r="L22" s="55" t="str">
        <f ca="1">IF(AND(Options!$B$19,$J$4&lt;&gt;"",J19&lt;&gt;"",K19&lt;&gt;"",K19&lt;=3,J22&lt;&gt;""),_xll.OFCPercentile($J$4="Male",J19,IF(Options!$B$5,J22,J22*2.54))/100,"")</f>
        <v/>
      </c>
      <c r="M22" s="2" t="s">
        <v>9</v>
      </c>
      <c r="N22" s="13" t="str">
        <f>'Résumé des valeurs'!$I$5</f>
        <v/>
      </c>
      <c r="O22" s="13" t="s">
        <v>76</v>
      </c>
      <c r="P22" s="55" t="str">
        <f ca="1">IF(AND(Options!$B$19,$J$4&lt;&gt;"",J19&lt;&gt;"",N22&lt;&gt;""),_xll.BmiPercentile($J$4="Male",J19,N22)/100,"")</f>
        <v/>
      </c>
    </row>
    <row r="23" spans="1:16" ht="13.5" thickBot="1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6" ht="13.5" thickTop="1" x14ac:dyDescent="0.2">
      <c r="D24" s="13"/>
      <c r="F24" s="7"/>
      <c r="G24" s="7"/>
    </row>
    <row r="25" spans="1:16" x14ac:dyDescent="0.2">
      <c r="A25" s="41" t="s">
        <v>147</v>
      </c>
      <c r="B25" s="3"/>
      <c r="C25" s="28"/>
      <c r="E25" s="18" t="s">
        <v>74</v>
      </c>
      <c r="F25" s="50" t="str">
        <f>IF(H25&lt;&gt;"",(IF(K25&gt;=1,IF(K25&gt;=2,CONCATENATE(TRUNC(K25)," ans ",TRUNC(J25-(12*INT(K25)))," mois"),CONCATENATE(TRUNC(K25)," an ",TRUNC(J25-(12*INT(K25)))," mois")),IF(J25&gt;=2,CONCATENATE(TRUNC(J25)," mois"),IF(I25&gt;=2,CONCATENATE(TRUNC(I25)," semaines"),IF(H25&gt;=2,CONCATENATE(TRUNC(H25)," jours"),IF(H25&gt;=1,CONCATENATE(TRUNC(H25)," jour"),"&lt; 1 day")))))),"")</f>
        <v/>
      </c>
      <c r="H25" s="48" t="str">
        <f>IF(AND(B25&lt;&gt;"",$N$4&lt;&gt;""),B25-$N$4,"")</f>
        <v/>
      </c>
      <c r="I25" s="49" t="str">
        <f>IF(H25&lt;&gt;"",H25/7,"")</f>
        <v/>
      </c>
      <c r="J25" s="49" t="str">
        <f>IF(H25&lt;&gt;"",12*H25/365.25,"")</f>
        <v/>
      </c>
      <c r="K25" s="49" t="str">
        <f>IF(H25&lt;&gt;"",IF(H25&lt;365*4,H25/365,H25/365.25),"")</f>
        <v/>
      </c>
      <c r="P25" s="26"/>
    </row>
    <row r="26" spans="1:16" x14ac:dyDescent="0.2">
      <c r="A26" s="22"/>
      <c r="B26" s="7"/>
      <c r="C26" s="29"/>
      <c r="E26" s="60" t="s">
        <v>105</v>
      </c>
      <c r="F26" s="50" t="e">
        <f>IF(H26&lt;&gt;"",(IF(K26&gt;=1,IF(K26&gt;=2,CONCATENATE(TRUNC(K26)," ans ",TRUNC(J26-(12*INT(K26)))," mois"),CONCATENATE(TRUNC(K26)," an ",TRUNC(J26-(12*INT(K26)))," mois")),IF(J26&gt;=2,CONCATENATE(INT(J26)," mois"),IF(I26&gt;=2,CONCATENATE(TRUNC(I26)," semaines"),IF(H26&gt;=2,CONCATENATE(TRUNC(H26)," jours"),IF(H26&gt;=1,CONCATENATE(TRUNC(H26)," jour"),"&lt; 1 day")))))),"Non applicable")</f>
        <v>#VALUE!</v>
      </c>
      <c r="H26" s="48" t="e">
        <f>IF(AND(Patient!$C$10&lt;37,(B25-$N$4)&lt;730),B25-$N$5,"")</f>
        <v>#VALUE!</v>
      </c>
      <c r="I26" s="49" t="e">
        <f>IF(H26&lt;&gt;"",H26/7,"")</f>
        <v>#VALUE!</v>
      </c>
      <c r="J26" s="49" t="e">
        <f>IF(H26&lt;&gt;"",12*H26/365.25,"")</f>
        <v>#VALUE!</v>
      </c>
      <c r="K26" s="49" t="e">
        <f>IF(H26&lt;&gt;"",IF(H26&lt;365*4,H26/365,H26/365.25),"")</f>
        <v>#VALUE!</v>
      </c>
      <c r="L26" s="26"/>
      <c r="N26" s="18"/>
      <c r="O26" s="30"/>
      <c r="P26" s="26"/>
    </row>
    <row r="27" spans="1:16" x14ac:dyDescent="0.2">
      <c r="A27" s="89" t="s">
        <v>151</v>
      </c>
      <c r="B27" s="7"/>
      <c r="C27" s="29"/>
      <c r="G27" s="31"/>
      <c r="K27" s="31"/>
      <c r="N27" s="42"/>
      <c r="O27" s="31"/>
      <c r="P27" s="49"/>
    </row>
    <row r="28" spans="1:16" ht="14.25" x14ac:dyDescent="0.2">
      <c r="A28" s="41" t="s">
        <v>148</v>
      </c>
      <c r="B28" s="4"/>
      <c r="C28" s="28" t="str">
        <f>IF(Options!$B$5,"cm","in")</f>
        <v>cm</v>
      </c>
      <c r="D28" s="55" t="str">
        <f ca="1">IF(AND(Options!$B$19,$J$4&lt;&gt;"",J25&lt;&gt;"",K25&lt;&gt;"",B28&lt;&gt;""),IF(K25&gt;=3,_xll.HtPercentile($J$4="Male",J25,IF(Options!$B$5,B28,B28*2.54)),_xll.LenPercentile($J$4="Male",J25,IF(Options!$B$5,B28,B28*2.54)))/100,"")</f>
        <v/>
      </c>
      <c r="E28" s="41" t="s">
        <v>149</v>
      </c>
      <c r="F28" s="4"/>
      <c r="G28" s="28" t="str">
        <f>IF(Options!$B$5,"kg","lbs")</f>
        <v>kg</v>
      </c>
      <c r="H28" s="55" t="str">
        <f ca="1">IF(AND(Options!$B$19,$J$4&lt;&gt;"",J25&lt;&gt;"",F28&lt;&gt;""),_xll.WtPercentile($J$4="Male",J25,IF(Options!$B$5,F28,F28/2.2))/100,"")</f>
        <v/>
      </c>
      <c r="I28" s="41" t="s">
        <v>150</v>
      </c>
      <c r="J28" s="4"/>
      <c r="K28" s="28" t="str">
        <f>IF(Options!$B$5,"cm","in")</f>
        <v>cm</v>
      </c>
      <c r="L28" s="55" t="str">
        <f ca="1">IF(AND(Options!$B$19,$J$4&lt;&gt;"",J25&lt;&gt;"",K25&lt;&gt;"",K25&lt;=3,J28&lt;&gt;""),_xll.OFCPercentile($J$4="Male",J25,IF(Options!$B$5,J28,J28*2.54))/100,"")</f>
        <v/>
      </c>
      <c r="M28" s="2" t="s">
        <v>9</v>
      </c>
      <c r="N28" s="13" t="str">
        <f>'Résumé des valeurs'!$I$5</f>
        <v/>
      </c>
      <c r="O28" s="13" t="s">
        <v>76</v>
      </c>
      <c r="P28" s="55" t="str">
        <f ca="1">IF(AND(Options!$B$19,$J$4&lt;&gt;"",J25&lt;&gt;"",N28&lt;&gt;""),_xll.BmiPercentile($J$4="Male",J25,N28)/100,"")</f>
        <v/>
      </c>
    </row>
    <row r="29" spans="1:16" ht="13.5" thickBo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6" ht="13.5" thickTop="1" x14ac:dyDescent="0.2">
      <c r="D30" s="13"/>
      <c r="F30" s="7"/>
      <c r="G30" s="7"/>
    </row>
    <row r="31" spans="1:16" x14ac:dyDescent="0.2">
      <c r="A31" s="41" t="s">
        <v>147</v>
      </c>
      <c r="B31" s="3"/>
      <c r="C31" s="28"/>
      <c r="E31" s="18" t="s">
        <v>74</v>
      </c>
      <c r="F31" s="50" t="str">
        <f>IF(H31&lt;&gt;"",(IF(K31&gt;=1,IF(K31&gt;=2,CONCATENATE(TRUNC(K31)," ans ",TRUNC(J31-(12*INT(K31)))," mois"),CONCATENATE(TRUNC(K31)," an ",TRUNC(J31-(12*INT(K31)))," mois")),IF(J31&gt;=2,CONCATENATE(TRUNC(J31)," mois"),IF(I31&gt;=2,CONCATENATE(TRUNC(I31)," semaines"),IF(H31&gt;=2,CONCATENATE(TRUNC(H31)," jours"),IF(H31&gt;=1,CONCATENATE(TRUNC(H31)," jour"),"&lt; 1 day")))))),"")</f>
        <v/>
      </c>
      <c r="H31" s="48" t="str">
        <f>IF(AND(B31&lt;&gt;"",$N$4&lt;&gt;""),B31-$N$4,"")</f>
        <v/>
      </c>
      <c r="I31" s="49" t="str">
        <f>IF(H31&lt;&gt;"",H31/7,"")</f>
        <v/>
      </c>
      <c r="J31" s="49" t="str">
        <f>IF(H31&lt;&gt;"",12*H31/365.25,"")</f>
        <v/>
      </c>
      <c r="K31" s="49" t="str">
        <f>IF(H31&lt;&gt;"",IF(H31&lt;365*4,H31/365,H31/365.25),"")</f>
        <v/>
      </c>
      <c r="P31" s="26"/>
    </row>
    <row r="32" spans="1:16" x14ac:dyDescent="0.2">
      <c r="A32" s="22"/>
      <c r="B32" s="7"/>
      <c r="C32" s="29"/>
      <c r="E32" s="60" t="s">
        <v>105</v>
      </c>
      <c r="F32" s="50" t="e">
        <f>IF(H32&lt;&gt;"",(IF(K32&gt;=1,IF(K32&gt;=2,CONCATENATE(TRUNC(K32)," ans ",TRUNC(J32-(12*INT(K32)))," mois"),CONCATENATE(TRUNC(K32)," an ",TRUNC(J32-(12*INT(K32)))," mois")),IF(J32&gt;=2,CONCATENATE(INT(J32)," mois"),IF(I32&gt;=2,CONCATENATE(TRUNC(I32)," semaines"),IF(H32&gt;=2,CONCATENATE(TRUNC(H32)," jours"),IF(H32&gt;=1,CONCATENATE(TRUNC(H32)," jour"),"&lt; 1 day")))))),"Non applicable")</f>
        <v>#VALUE!</v>
      </c>
      <c r="H32" s="48" t="e">
        <f>IF(AND(Patient!$C$10&lt;37,(B31-$N$4)&lt;730),B31-$N$5,"")</f>
        <v>#VALUE!</v>
      </c>
      <c r="I32" s="49" t="e">
        <f>IF(H32&lt;&gt;"",H32/7,"")</f>
        <v>#VALUE!</v>
      </c>
      <c r="J32" s="49" t="e">
        <f>IF(H32&lt;&gt;"",12*H32/365.25,"")</f>
        <v>#VALUE!</v>
      </c>
      <c r="K32" s="49" t="e">
        <f>IF(H32&lt;&gt;"",IF(H32&lt;365*4,H32/365,H32/365.25),"")</f>
        <v>#VALUE!</v>
      </c>
      <c r="L32" s="26"/>
      <c r="N32" s="18"/>
      <c r="O32" s="30"/>
      <c r="P32" s="26"/>
    </row>
    <row r="33" spans="1:16" x14ac:dyDescent="0.2">
      <c r="A33" s="89" t="s">
        <v>151</v>
      </c>
      <c r="B33" s="7"/>
      <c r="C33" s="29"/>
      <c r="G33" s="31"/>
      <c r="K33" s="31"/>
      <c r="N33" s="42"/>
      <c r="O33" s="31"/>
      <c r="P33" s="49"/>
    </row>
    <row r="34" spans="1:16" ht="14.25" x14ac:dyDescent="0.2">
      <c r="A34" s="41" t="s">
        <v>148</v>
      </c>
      <c r="B34" s="4"/>
      <c r="C34" s="28" t="str">
        <f>IF(Options!$B$5,"cm","in")</f>
        <v>cm</v>
      </c>
      <c r="D34" s="55" t="str">
        <f ca="1">IF(AND(Options!$B$19,$J$4&lt;&gt;"",J31&lt;&gt;"",K31&lt;&gt;"",B34&lt;&gt;""),IF(K31&gt;=3,_xll.HtPercentile($J$4="Male",J31,IF(Options!$B$5,B34,B34*2.54)),_xll.LenPercentile($J$4="Male",J31,IF(Options!$B$5,B34,B34*2.54)))/100,"")</f>
        <v/>
      </c>
      <c r="E34" s="41" t="s">
        <v>149</v>
      </c>
      <c r="F34" s="4"/>
      <c r="G34" s="28" t="str">
        <f>IF(Options!$B$5,"kg","lbs")</f>
        <v>kg</v>
      </c>
      <c r="H34" s="55" t="str">
        <f ca="1">IF(AND(Options!$B$19,$J$4&lt;&gt;"",J31&lt;&gt;"",F34&lt;&gt;""),_xll.WtPercentile($J$4="Male",J31,IF(Options!$B$5,F34,F34/2.2))/100,"")</f>
        <v/>
      </c>
      <c r="I34" s="41" t="s">
        <v>150</v>
      </c>
      <c r="J34" s="4"/>
      <c r="K34" s="28" t="str">
        <f>IF(Options!$B$5,"cm","in")</f>
        <v>cm</v>
      </c>
      <c r="L34" s="55" t="str">
        <f ca="1">IF(AND(Options!$B$19,$J$4&lt;&gt;"",J31&lt;&gt;"",K31&lt;&gt;"",K31&lt;=3,J34&lt;&gt;""),_xll.OFCPercentile($J$4="Male",J31,IF(Options!$B$5,J34,J34*2.54))/100,"")</f>
        <v/>
      </c>
      <c r="M34" s="2" t="s">
        <v>9</v>
      </c>
      <c r="N34" s="13" t="str">
        <f>'Résumé des valeurs'!$I$5</f>
        <v/>
      </c>
      <c r="O34" s="13" t="s">
        <v>76</v>
      </c>
      <c r="P34" s="55" t="str">
        <f ca="1">IF(AND(Options!$B$19,$J$4&lt;&gt;"",J31&lt;&gt;"",N34&lt;&gt;""),_xll.BmiPercentile($J$4="Male",J31,N34)/100,"")</f>
        <v/>
      </c>
    </row>
    <row r="35" spans="1:16" ht="13.5" thickBot="1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</row>
    <row r="36" spans="1:16" ht="13.5" thickTop="1" x14ac:dyDescent="0.2">
      <c r="D36" s="13"/>
      <c r="F36" s="7"/>
      <c r="G36" s="7"/>
    </row>
    <row r="37" spans="1:16" x14ac:dyDescent="0.2">
      <c r="A37" s="41" t="s">
        <v>147</v>
      </c>
      <c r="B37" s="3"/>
      <c r="C37" s="28"/>
      <c r="E37" s="18" t="s">
        <v>74</v>
      </c>
      <c r="F37" s="50" t="str">
        <f>IF(H37&lt;&gt;"",(IF(K37&gt;=1,IF(K37&gt;=2,CONCATENATE(TRUNC(K37)," ans ",TRUNC(J37-(12*INT(K37)))," mois"),CONCATENATE(TRUNC(K37)," an ",TRUNC(J37-(12*INT(K37)))," mois")),IF(J37&gt;=2,CONCATENATE(TRUNC(J37)," mois"),IF(I37&gt;=2,CONCATENATE(TRUNC(I37)," semaines"),IF(H37&gt;=2,CONCATENATE(TRUNC(H37)," jours"),IF(H37&gt;=1,CONCATENATE(TRUNC(H37)," jour"),"&lt; 1 day")))))),"")</f>
        <v/>
      </c>
      <c r="H37" s="48" t="str">
        <f>IF(AND(B37&lt;&gt;"",$N$4&lt;&gt;""),B37-$N$4,"")</f>
        <v/>
      </c>
      <c r="I37" s="49" t="str">
        <f>IF(H37&lt;&gt;"",H37/7,"")</f>
        <v/>
      </c>
      <c r="J37" s="49" t="str">
        <f>IF(H37&lt;&gt;"",12*H37/365.25,"")</f>
        <v/>
      </c>
      <c r="K37" s="49" t="str">
        <f>IF(H37&lt;&gt;"",IF(H37&lt;365*4,H37/365,H37/365.25),"")</f>
        <v/>
      </c>
      <c r="P37" s="26"/>
    </row>
    <row r="38" spans="1:16" x14ac:dyDescent="0.2">
      <c r="A38" s="22"/>
      <c r="B38" s="7"/>
      <c r="C38" s="29"/>
      <c r="E38" s="60" t="s">
        <v>105</v>
      </c>
      <c r="F38" s="50" t="e">
        <f>IF(H38&lt;&gt;"",(IF(K38&gt;=1,IF(K38&gt;=2,CONCATENATE(TRUNC(K38)," ans ",TRUNC(J38-(12*INT(K38)))," mois"),CONCATENATE(TRUNC(K38)," an ",TRUNC(J38-(12*INT(K38)))," mois")),IF(J38&gt;=2,CONCATENATE(INT(J38)," mois"),IF(I38&gt;=2,CONCATENATE(TRUNC(I38)," semaines"),IF(H38&gt;=2,CONCATENATE(TRUNC(H38)," jours"),IF(H38&gt;=1,CONCATENATE(TRUNC(H38)," jour"),"&lt; 1 day")))))),"Non applicable")</f>
        <v>#VALUE!</v>
      </c>
      <c r="H38" s="48" t="e">
        <f>IF(AND(Patient!$C$10&lt;37,(B37-$N$4)&lt;730),B37-$N$5,"")</f>
        <v>#VALUE!</v>
      </c>
      <c r="I38" s="49" t="e">
        <f>IF(H38&lt;&gt;"",H38/7,"")</f>
        <v>#VALUE!</v>
      </c>
      <c r="J38" s="49" t="e">
        <f>IF(H38&lt;&gt;"",12*H38/365.25,"")</f>
        <v>#VALUE!</v>
      </c>
      <c r="K38" s="49" t="e">
        <f>IF(H38&lt;&gt;"",IF(H38&lt;365*4,H38/365,H38/365.25),"")</f>
        <v>#VALUE!</v>
      </c>
      <c r="L38" s="26"/>
      <c r="N38" s="18"/>
      <c r="O38" s="30"/>
      <c r="P38" s="26"/>
    </row>
    <row r="39" spans="1:16" x14ac:dyDescent="0.2">
      <c r="A39" s="89" t="s">
        <v>151</v>
      </c>
      <c r="B39" s="7"/>
      <c r="C39" s="29"/>
      <c r="G39" s="31"/>
      <c r="K39" s="31"/>
      <c r="N39" s="42"/>
      <c r="O39" s="31"/>
      <c r="P39" s="49"/>
    </row>
    <row r="40" spans="1:16" ht="14.25" x14ac:dyDescent="0.2">
      <c r="A40" s="41" t="s">
        <v>148</v>
      </c>
      <c r="B40" s="4"/>
      <c r="C40" s="28" t="str">
        <f>IF(Options!$B$5,"cm","in")</f>
        <v>cm</v>
      </c>
      <c r="D40" s="55" t="str">
        <f ca="1">IF(AND(Options!$B$19,$J$4&lt;&gt;"",J37&lt;&gt;"",K37&lt;&gt;"",B40&lt;&gt;""),IF(K37&gt;=3,_xll.HtPercentile($J$4="Male",J37,IF(Options!$B$5,B40,B40*2.54)),_xll.LenPercentile($J$4="Male",J37,IF(Options!$B$5,B40,B40*2.54)))/100,"")</f>
        <v/>
      </c>
      <c r="E40" s="41" t="s">
        <v>149</v>
      </c>
      <c r="F40" s="4"/>
      <c r="G40" s="28" t="str">
        <f>IF(Options!$B$5,"kg","lbs")</f>
        <v>kg</v>
      </c>
      <c r="H40" s="55" t="str">
        <f ca="1">IF(AND(Options!$B$19,$J$4&lt;&gt;"",J37&lt;&gt;"",F40&lt;&gt;""),_xll.WtPercentile($J$4="Male",J37,IF(Options!$B$5,F40,F40/2.2))/100,"")</f>
        <v/>
      </c>
      <c r="I40" s="41" t="s">
        <v>150</v>
      </c>
      <c r="J40" s="4"/>
      <c r="K40" s="28" t="str">
        <f>IF(Options!$B$5,"cm","in")</f>
        <v>cm</v>
      </c>
      <c r="L40" s="55" t="str">
        <f ca="1">IF(AND(Options!$B$19,$J$4&lt;&gt;"",J37&lt;&gt;"",K37&lt;&gt;"",K37&lt;=3,J40&lt;&gt;""),_xll.OFCPercentile($J$4="Male",J37,IF(Options!$B$5,J40,J40*2.54))/100,"")</f>
        <v/>
      </c>
      <c r="M40" s="2" t="s">
        <v>9</v>
      </c>
      <c r="N40" s="13" t="str">
        <f>'Résumé des valeurs'!$I$5</f>
        <v/>
      </c>
      <c r="O40" s="13" t="s">
        <v>76</v>
      </c>
      <c r="P40" s="55" t="str">
        <f ca="1">IF(AND(Options!$B$19,$J$4&lt;&gt;"",J37&lt;&gt;"",N40&lt;&gt;""),_xll.BmiPercentile($J$4="Male",J37,N40)/100,"")</f>
        <v/>
      </c>
    </row>
    <row r="41" spans="1:16" ht="13.5" thickBot="1" x14ac:dyDescent="0.25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</row>
    <row r="42" spans="1:16" ht="13.5" thickTop="1" x14ac:dyDescent="0.2">
      <c r="D42" s="13"/>
      <c r="F42" s="7"/>
      <c r="G42" s="7"/>
    </row>
    <row r="43" spans="1:16" x14ac:dyDescent="0.2">
      <c r="A43" s="41" t="s">
        <v>147</v>
      </c>
      <c r="B43" s="3"/>
      <c r="C43" s="28"/>
      <c r="E43" s="18" t="s">
        <v>74</v>
      </c>
      <c r="F43" s="50" t="str">
        <f>IF(H43&lt;&gt;"",(IF(K43&gt;=1,IF(K43&gt;=2,CONCATENATE(TRUNC(K43)," ans ",TRUNC(J43-(12*INT(K43)))," mois"),CONCATENATE(TRUNC(K43)," an ",TRUNC(J43-(12*INT(K43)))," mois")),IF(J43&gt;=2,CONCATENATE(TRUNC(J43)," mois"),IF(I43&gt;=2,CONCATENATE(TRUNC(I43)," semaines"),IF(H43&gt;=2,CONCATENATE(TRUNC(H43)," jours"),IF(H43&gt;=1,CONCATENATE(TRUNC(H43)," jour"),"&lt; 1 day")))))),"")</f>
        <v/>
      </c>
      <c r="H43" s="48" t="str">
        <f>IF(AND(B43&lt;&gt;"",$N$4&lt;&gt;""),B43-$N$4,"")</f>
        <v/>
      </c>
      <c r="I43" s="49" t="str">
        <f>IF(H43&lt;&gt;"",H43/7,"")</f>
        <v/>
      </c>
      <c r="J43" s="49" t="str">
        <f>IF(H43&lt;&gt;"",12*H43/365.25,"")</f>
        <v/>
      </c>
      <c r="K43" s="49" t="str">
        <f>IF(H43&lt;&gt;"",IF(H43&lt;365*4,H43/365,H43/365.25),"")</f>
        <v/>
      </c>
      <c r="P43" s="26"/>
    </row>
    <row r="44" spans="1:16" x14ac:dyDescent="0.2">
      <c r="A44" s="22"/>
      <c r="B44" s="7"/>
      <c r="C44" s="29"/>
      <c r="E44" s="60" t="s">
        <v>105</v>
      </c>
      <c r="F44" s="50" t="e">
        <f>IF(H44&lt;&gt;"",(IF(K44&gt;=1,IF(K44&gt;=2,CONCATENATE(TRUNC(K44)," ans ",TRUNC(J44-(12*INT(K44)))," mois"),CONCATENATE(TRUNC(K44)," an ",TRUNC(J44-(12*INT(K44)))," mois")),IF(J44&gt;=2,CONCATENATE(INT(J44)," mois"),IF(I44&gt;=2,CONCATENATE(TRUNC(I44)," semaines"),IF(H44&gt;=2,CONCATENATE(TRUNC(H44)," jours"),IF(H44&gt;=1,CONCATENATE(TRUNC(H44)," jour"),"&lt; 1 day")))))),"Non applicable")</f>
        <v>#VALUE!</v>
      </c>
      <c r="H44" s="48" t="e">
        <f>IF(AND(Patient!$C$10&lt;37,(B43-$N$4)&lt;730),B43-$N$5,"")</f>
        <v>#VALUE!</v>
      </c>
      <c r="I44" s="49" t="e">
        <f>IF(H44&lt;&gt;"",H44/7,"")</f>
        <v>#VALUE!</v>
      </c>
      <c r="J44" s="49" t="e">
        <f>IF(H44&lt;&gt;"",12*H44/365.25,"")</f>
        <v>#VALUE!</v>
      </c>
      <c r="K44" s="49" t="e">
        <f>IF(H44&lt;&gt;"",IF(H44&lt;365*4,H44/365,H44/365.25),"")</f>
        <v>#VALUE!</v>
      </c>
      <c r="L44" s="26"/>
      <c r="N44" s="18"/>
      <c r="O44" s="30"/>
      <c r="P44" s="26"/>
    </row>
    <row r="45" spans="1:16" x14ac:dyDescent="0.2">
      <c r="A45" s="89" t="s">
        <v>151</v>
      </c>
      <c r="B45" s="7"/>
      <c r="C45" s="29"/>
      <c r="G45" s="31"/>
      <c r="K45" s="31"/>
      <c r="N45" s="42"/>
      <c r="O45" s="31"/>
      <c r="P45" s="49"/>
    </row>
    <row r="46" spans="1:16" ht="14.25" x14ac:dyDescent="0.2">
      <c r="A46" s="41" t="s">
        <v>148</v>
      </c>
      <c r="B46" s="4"/>
      <c r="C46" s="28" t="str">
        <f>IF(Options!$B$5,"cm","in")</f>
        <v>cm</v>
      </c>
      <c r="D46" s="55" t="str">
        <f ca="1">IF(AND(Options!$B$19,$J$4&lt;&gt;"",J43&lt;&gt;"",K43&lt;&gt;"",B46&lt;&gt;""),IF(K43&gt;=3,_xll.HtPercentile($J$4="Male",J43,IF(Options!$B$5,B46,B46*2.54)),_xll.LenPercentile($J$4="Male",J43,IF(Options!$B$5,B46,B46*2.54)))/100,"")</f>
        <v/>
      </c>
      <c r="E46" s="41" t="s">
        <v>149</v>
      </c>
      <c r="F46" s="4"/>
      <c r="G46" s="28" t="str">
        <f>IF(Options!$B$5,"kg","lbs")</f>
        <v>kg</v>
      </c>
      <c r="H46" s="55" t="str">
        <f ca="1">IF(AND(Options!$B$19,$J$4&lt;&gt;"",J43&lt;&gt;"",F46&lt;&gt;""),_xll.WtPercentile($J$4="Male",J43,IF(Options!$B$5,F46,F46/2.2))/100,"")</f>
        <v/>
      </c>
      <c r="I46" s="41" t="s">
        <v>150</v>
      </c>
      <c r="J46" s="4"/>
      <c r="K46" s="28" t="str">
        <f>IF(Options!$B$5,"cm","in")</f>
        <v>cm</v>
      </c>
      <c r="L46" s="55" t="str">
        <f ca="1">IF(AND(Options!$B$19,$J$4&lt;&gt;"",J43&lt;&gt;"",K43&lt;&gt;"",K43&lt;=3,J46&lt;&gt;""),_xll.OFCPercentile($J$4="Male",J43,IF(Options!$B$5,J46,J46*2.54))/100,"")</f>
        <v/>
      </c>
      <c r="M46" s="2" t="s">
        <v>9</v>
      </c>
      <c r="N46" s="13" t="str">
        <f>'Résumé des valeurs'!$I$5</f>
        <v/>
      </c>
      <c r="O46" s="13" t="s">
        <v>76</v>
      </c>
      <c r="P46" s="55" t="str">
        <f ca="1">IF(AND(Options!$B$19,$J$4&lt;&gt;"",J43&lt;&gt;"",N46&lt;&gt;""),_xll.BmiPercentile($J$4="Male",J43,N46)/100,"")</f>
        <v/>
      </c>
    </row>
    <row r="47" spans="1:16" ht="13.5" thickBot="1" x14ac:dyDescent="0.2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</row>
    <row r="48" spans="1:16" ht="13.5" thickTop="1" x14ac:dyDescent="0.2">
      <c r="D48" s="13"/>
      <c r="F48" s="7"/>
      <c r="G48" s="7"/>
    </row>
    <row r="49" spans="1:16" x14ac:dyDescent="0.2">
      <c r="A49" s="41" t="s">
        <v>147</v>
      </c>
      <c r="B49" s="3"/>
      <c r="C49" s="28"/>
      <c r="E49" s="18" t="s">
        <v>74</v>
      </c>
      <c r="F49" s="50" t="str">
        <f>IF(H49&lt;&gt;"",(IF(K49&gt;=1,IF(K49&gt;=2,CONCATENATE(TRUNC(K49)," ans ",TRUNC(J49-(12*INT(K49)))," mois"),CONCATENATE(TRUNC(K49)," an ",TRUNC(J49-(12*INT(K49)))," mois")),IF(J49&gt;=2,CONCATENATE(TRUNC(J49)," mois"),IF(I49&gt;=2,CONCATENATE(TRUNC(I49)," semaines"),IF(H49&gt;=2,CONCATENATE(TRUNC(H49)," jours"),IF(H49&gt;=1,CONCATENATE(TRUNC(H49)," jour"),"&lt; 1 day")))))),"")</f>
        <v/>
      </c>
      <c r="H49" s="48" t="str">
        <f>IF(AND(B49&lt;&gt;"",$N$4&lt;&gt;""),B49-$N$4,"")</f>
        <v/>
      </c>
      <c r="I49" s="49" t="str">
        <f>IF(H49&lt;&gt;"",H49/7,"")</f>
        <v/>
      </c>
      <c r="J49" s="49" t="str">
        <f>IF(H49&lt;&gt;"",12*H49/365.25,"")</f>
        <v/>
      </c>
      <c r="K49" s="49" t="str">
        <f>IF(H49&lt;&gt;"",IF(H49&lt;365*4,H49/365,H49/365.25),"")</f>
        <v/>
      </c>
      <c r="P49" s="26"/>
    </row>
    <row r="50" spans="1:16" x14ac:dyDescent="0.2">
      <c r="A50" s="22"/>
      <c r="B50" s="7"/>
      <c r="C50" s="29"/>
      <c r="E50" s="60" t="s">
        <v>105</v>
      </c>
      <c r="F50" s="50" t="e">
        <f>IF(H50&lt;&gt;"",(IF(K50&gt;=1,IF(K50&gt;=2,CONCATENATE(TRUNC(K50)," ans ",TRUNC(J50-(12*INT(K50)))," mois"),CONCATENATE(TRUNC(K50)," an ",TRUNC(J50-(12*INT(K50)))," mois")),IF(J50&gt;=2,CONCATENATE(INT(J50)," mois"),IF(I50&gt;=2,CONCATENATE(TRUNC(I50)," semaines"),IF(H50&gt;=2,CONCATENATE(TRUNC(H50)," jours"),IF(H50&gt;=1,CONCATENATE(TRUNC(H50)," jour"),"&lt; 1 day")))))),"Non applicable")</f>
        <v>#VALUE!</v>
      </c>
      <c r="H50" s="48" t="e">
        <f>IF(AND(Patient!$C$10&lt;37,(B49-$N$4)&lt;730),B49-$N$5,"")</f>
        <v>#VALUE!</v>
      </c>
      <c r="I50" s="49" t="e">
        <f>IF(H50&lt;&gt;"",H50/7,"")</f>
        <v>#VALUE!</v>
      </c>
      <c r="J50" s="49" t="e">
        <f>IF(H50&lt;&gt;"",12*H50/365.25,"")</f>
        <v>#VALUE!</v>
      </c>
      <c r="K50" s="49" t="e">
        <f>IF(H50&lt;&gt;"",IF(H50&lt;365*4,H50/365,H50/365.25),"")</f>
        <v>#VALUE!</v>
      </c>
      <c r="L50" s="26"/>
      <c r="N50" s="18"/>
      <c r="O50" s="30"/>
      <c r="P50" s="26"/>
    </row>
    <row r="51" spans="1:16" x14ac:dyDescent="0.2">
      <c r="A51" s="89" t="s">
        <v>151</v>
      </c>
      <c r="B51" s="7"/>
      <c r="C51" s="29"/>
      <c r="G51" s="31"/>
      <c r="K51" s="31"/>
      <c r="N51" s="42"/>
      <c r="O51" s="31"/>
      <c r="P51" s="49"/>
    </row>
    <row r="52" spans="1:16" ht="14.25" x14ac:dyDescent="0.2">
      <c r="A52" s="41" t="s">
        <v>148</v>
      </c>
      <c r="B52" s="4"/>
      <c r="C52" s="28" t="str">
        <f>IF(Options!$B$5,"cm","in")</f>
        <v>cm</v>
      </c>
      <c r="D52" s="55" t="str">
        <f ca="1">IF(AND(Options!$B$19,$J$4&lt;&gt;"",J49&lt;&gt;"",K49&lt;&gt;"",B52&lt;&gt;""),IF(K49&gt;=3,_xll.HtPercentile($J$4="Male",J49,IF(Options!$B$5,B52,B52*2.54)),_xll.LenPercentile($J$4="Male",J49,IF(Options!$B$5,B52,B52*2.54)))/100,"")</f>
        <v/>
      </c>
      <c r="E52" s="41" t="s">
        <v>149</v>
      </c>
      <c r="F52" s="4"/>
      <c r="G52" s="28" t="str">
        <f>IF(Options!$B$5,"kg","lbs")</f>
        <v>kg</v>
      </c>
      <c r="H52" s="55" t="str">
        <f ca="1">IF(AND(Options!$B$19,$J$4&lt;&gt;"",J49&lt;&gt;"",F52&lt;&gt;""),_xll.WtPercentile($J$4="Male",J49,IF(Options!$B$5,F52,F52/2.2))/100,"")</f>
        <v/>
      </c>
      <c r="I52" s="41" t="s">
        <v>150</v>
      </c>
      <c r="J52" s="4"/>
      <c r="K52" s="28" t="str">
        <f>IF(Options!$B$5,"cm","in")</f>
        <v>cm</v>
      </c>
      <c r="L52" s="55" t="str">
        <f ca="1">IF(AND(Options!$B$19,$J$4&lt;&gt;"",J49&lt;&gt;"",K49&lt;&gt;"",K49&lt;=3,J52&lt;&gt;""),_xll.OFCPercentile($J$4="Male",J49,IF(Options!$B$5,J52,J52*2.54))/100,"")</f>
        <v/>
      </c>
      <c r="M52" s="2" t="s">
        <v>9</v>
      </c>
      <c r="N52" s="13" t="str">
        <f>'Résumé des valeurs'!$I$5</f>
        <v/>
      </c>
      <c r="O52" s="13" t="s">
        <v>76</v>
      </c>
      <c r="P52" s="55" t="str">
        <f ca="1">IF(AND(Options!$B$19,$J$4&lt;&gt;"",J49&lt;&gt;"",N52&lt;&gt;""),_xll.BmiPercentile($J$4="Male",J49,N52)/100,"")</f>
        <v/>
      </c>
    </row>
    <row r="53" spans="1:16" ht="13.5" thickBot="1" x14ac:dyDescent="0.2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</row>
    <row r="54" spans="1:16" ht="13.5" thickTop="1" x14ac:dyDescent="0.2">
      <c r="D54" s="13"/>
      <c r="F54" s="7"/>
      <c r="G54" s="7"/>
    </row>
    <row r="55" spans="1:16" x14ac:dyDescent="0.2">
      <c r="A55" s="41" t="s">
        <v>147</v>
      </c>
      <c r="B55" s="3"/>
      <c r="C55" s="28"/>
      <c r="E55" s="18" t="s">
        <v>74</v>
      </c>
      <c r="F55" s="50" t="str">
        <f>IF(H55&lt;&gt;"",(IF(K55&gt;=1,IF(K55&gt;=2,CONCATENATE(TRUNC(K55)," ans ",TRUNC(J55-(12*INT(K55)))," mois"),CONCATENATE(TRUNC(K55)," an ",TRUNC(J55-(12*INT(K55)))," mois")),IF(J55&gt;=2,CONCATENATE(TRUNC(J55)," mois"),IF(I55&gt;=2,CONCATENATE(TRUNC(I55)," semaines"),IF(H55&gt;=2,CONCATENATE(TRUNC(H55)," jours"),IF(H55&gt;=1,CONCATENATE(TRUNC(H55)," jour"),"&lt; 1 day")))))),"")</f>
        <v/>
      </c>
      <c r="H55" s="48" t="str">
        <f>IF(AND(B55&lt;&gt;"",$N$4&lt;&gt;""),B55-$N$4,"")</f>
        <v/>
      </c>
      <c r="I55" s="49" t="str">
        <f>IF(H55&lt;&gt;"",H55/7,"")</f>
        <v/>
      </c>
      <c r="J55" s="49" t="str">
        <f>IF(H55&lt;&gt;"",12*H55/365.25,"")</f>
        <v/>
      </c>
      <c r="K55" s="49" t="str">
        <f>IF(H55&lt;&gt;"",IF(H55&lt;365*4,H55/365,H55/365.25),"")</f>
        <v/>
      </c>
      <c r="P55" s="26"/>
    </row>
    <row r="56" spans="1:16" x14ac:dyDescent="0.2">
      <c r="A56" s="22"/>
      <c r="B56" s="7"/>
      <c r="C56" s="29"/>
      <c r="E56" s="60" t="s">
        <v>105</v>
      </c>
      <c r="F56" s="50" t="e">
        <f>IF(H56&lt;&gt;"",(IF(K56&gt;=1,IF(K56&gt;=2,CONCATENATE(TRUNC(K56)," ans ",TRUNC(J56-(12*INT(K56)))," mois"),CONCATENATE(TRUNC(K56)," an ",TRUNC(J56-(12*INT(K56)))," mois")),IF(J56&gt;=2,CONCATENATE(INT(J56)," mois"),IF(I56&gt;=2,CONCATENATE(TRUNC(I56)," semaines"),IF(H56&gt;=2,CONCATENATE(TRUNC(H56)," jours"),IF(H56&gt;=1,CONCATENATE(TRUNC(H56)," jour"),"&lt; 1 day")))))),"Non applicable")</f>
        <v>#VALUE!</v>
      </c>
      <c r="H56" s="48" t="e">
        <f>IF(AND(Patient!$C$10&lt;37,(B55-$N$4)&lt;730),B55-$N$5,"")</f>
        <v>#VALUE!</v>
      </c>
      <c r="I56" s="49" t="e">
        <f>IF(H56&lt;&gt;"",H56/7,"")</f>
        <v>#VALUE!</v>
      </c>
      <c r="J56" s="49" t="e">
        <f>IF(H56&lt;&gt;"",12*H56/365.25,"")</f>
        <v>#VALUE!</v>
      </c>
      <c r="K56" s="49" t="e">
        <f>IF(H56&lt;&gt;"",IF(H56&lt;365*4,H56/365,H56/365.25),"")</f>
        <v>#VALUE!</v>
      </c>
      <c r="L56" s="26"/>
      <c r="N56" s="18"/>
      <c r="O56" s="30"/>
      <c r="P56" s="26"/>
    </row>
    <row r="57" spans="1:16" x14ac:dyDescent="0.2">
      <c r="A57" s="89" t="s">
        <v>151</v>
      </c>
      <c r="B57" s="7"/>
      <c r="C57" s="29"/>
      <c r="G57" s="31"/>
      <c r="K57" s="31"/>
      <c r="N57" s="42"/>
      <c r="O57" s="31"/>
      <c r="P57" s="49"/>
    </row>
    <row r="58" spans="1:16" ht="14.25" x14ac:dyDescent="0.2">
      <c r="A58" s="41" t="s">
        <v>148</v>
      </c>
      <c r="B58" s="4"/>
      <c r="C58" s="28" t="str">
        <f>IF(Options!$B$5,"cm","in")</f>
        <v>cm</v>
      </c>
      <c r="D58" s="55" t="str">
        <f ca="1">IF(AND(Options!$B$19,$J$4&lt;&gt;"",J55&lt;&gt;"",K55&lt;&gt;"",B58&lt;&gt;""),IF(K55&gt;=3,_xll.HtPercentile($J$4="Male",J55,IF(Options!$B$5,B58,B58*2.54)),_xll.LenPercentile($J$4="Male",J55,IF(Options!$B$5,B58,B58*2.54)))/100,"")</f>
        <v/>
      </c>
      <c r="E58" s="41" t="s">
        <v>149</v>
      </c>
      <c r="F58" s="4"/>
      <c r="G58" s="28" t="str">
        <f>IF(Options!$B$5,"kg","lbs")</f>
        <v>kg</v>
      </c>
      <c r="H58" s="55" t="str">
        <f ca="1">IF(AND(Options!$B$19,$J$4&lt;&gt;"",J55&lt;&gt;"",F58&lt;&gt;""),_xll.WtPercentile($J$4="Male",J55,IF(Options!$B$5,F58,F58/2.2))/100,"")</f>
        <v/>
      </c>
      <c r="I58" s="41" t="s">
        <v>150</v>
      </c>
      <c r="J58" s="4"/>
      <c r="K58" s="28" t="str">
        <f>IF(Options!$B$5,"cm","in")</f>
        <v>cm</v>
      </c>
      <c r="L58" s="55" t="str">
        <f ca="1">IF(AND(Options!$B$19,$J$4&lt;&gt;"",J55&lt;&gt;"",K55&lt;&gt;"",K55&lt;=3,J58&lt;&gt;""),_xll.OFCPercentile($J$4="Male",J55,IF(Options!$B$5,J58,J58*2.54))/100,"")</f>
        <v/>
      </c>
      <c r="M58" s="2" t="s">
        <v>9</v>
      </c>
      <c r="N58" s="13" t="str">
        <f>'Résumé des valeurs'!$I$5</f>
        <v/>
      </c>
      <c r="O58" s="13" t="s">
        <v>76</v>
      </c>
      <c r="P58" s="55" t="str">
        <f ca="1">IF(AND(Options!$B$19,$J$4&lt;&gt;"",J55&lt;&gt;"",N58&lt;&gt;""),_xll.BmiPercentile($J$4="Male",J55,N58)/100,"")</f>
        <v/>
      </c>
    </row>
    <row r="59" spans="1:16" ht="13.5" thickBo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</row>
    <row r="60" spans="1:16" ht="13.5" thickTop="1" x14ac:dyDescent="0.2">
      <c r="D60" s="13"/>
      <c r="F60" s="7"/>
      <c r="G60" s="7"/>
    </row>
    <row r="61" spans="1:16" x14ac:dyDescent="0.2">
      <c r="A61" s="41" t="s">
        <v>147</v>
      </c>
      <c r="B61" s="3"/>
      <c r="C61" s="28"/>
      <c r="E61" s="18" t="s">
        <v>74</v>
      </c>
      <c r="F61" s="50" t="str">
        <f>IF(H61&lt;&gt;"",(IF(K61&gt;=1,IF(K61&gt;=2,CONCATENATE(TRUNC(K61)," ans ",TRUNC(J61-(12*INT(K61)))," mois"),CONCATENATE(TRUNC(K61)," an ",TRUNC(J61-(12*INT(K61)))," mois")),IF(J61&gt;=2,CONCATENATE(TRUNC(J61)," mois"),IF(I61&gt;=2,CONCATENATE(TRUNC(I61)," semaines"),IF(H61&gt;=2,CONCATENATE(TRUNC(H61)," jours"),IF(H61&gt;=1,CONCATENATE(TRUNC(H61)," jour"),"&lt; 1 day")))))),"")</f>
        <v/>
      </c>
      <c r="H61" s="48" t="str">
        <f>IF(AND(B61&lt;&gt;"",$N$4&lt;&gt;""),B61-$N$4,"")</f>
        <v/>
      </c>
      <c r="I61" s="49" t="str">
        <f>IF(H61&lt;&gt;"",H61/7,"")</f>
        <v/>
      </c>
      <c r="J61" s="49" t="str">
        <f>IF(H61&lt;&gt;"",12*H61/365.25,"")</f>
        <v/>
      </c>
      <c r="K61" s="49" t="str">
        <f>IF(H61&lt;&gt;"",IF(H61&lt;365*4,H61/365,H61/365.25),"")</f>
        <v/>
      </c>
      <c r="P61" s="26"/>
    </row>
    <row r="62" spans="1:16" x14ac:dyDescent="0.2">
      <c r="A62" s="22"/>
      <c r="B62" s="7"/>
      <c r="C62" s="29"/>
      <c r="E62" s="60" t="s">
        <v>105</v>
      </c>
      <c r="F62" s="50" t="e">
        <f>IF(H62&lt;&gt;"",(IF(K62&gt;=1,IF(K62&gt;=2,CONCATENATE(TRUNC(K62)," ans ",TRUNC(J62-(12*INT(K62)))," mois"),CONCATENATE(TRUNC(K62)," an ",TRUNC(J62-(12*INT(K62)))," mois")),IF(J62&gt;=2,CONCATENATE(INT(J62)," mois"),IF(I62&gt;=2,CONCATENATE(TRUNC(I62)," semaines"),IF(H62&gt;=2,CONCATENATE(TRUNC(H62)," jours"),IF(H62&gt;=1,CONCATENATE(TRUNC(H62)," jour"),"&lt; 1 day")))))),"Non applicable")</f>
        <v>#VALUE!</v>
      </c>
      <c r="H62" s="48" t="e">
        <f>IF(AND(Patient!$C$10&lt;37,(B61-$N$4)&lt;730),B61-$N$5,"")</f>
        <v>#VALUE!</v>
      </c>
      <c r="I62" s="49" t="e">
        <f>IF(H62&lt;&gt;"",H62/7,"")</f>
        <v>#VALUE!</v>
      </c>
      <c r="J62" s="49" t="e">
        <f>IF(H62&lt;&gt;"",12*H62/365.25,"")</f>
        <v>#VALUE!</v>
      </c>
      <c r="K62" s="49" t="e">
        <f>IF(H62&lt;&gt;"",IF(H62&lt;365*4,H62/365,H62/365.25),"")</f>
        <v>#VALUE!</v>
      </c>
      <c r="L62" s="26"/>
      <c r="N62" s="18"/>
      <c r="O62" s="30"/>
      <c r="P62" s="26"/>
    </row>
    <row r="63" spans="1:16" x14ac:dyDescent="0.2">
      <c r="A63" s="89" t="s">
        <v>151</v>
      </c>
      <c r="B63" s="7"/>
      <c r="C63" s="29"/>
      <c r="G63" s="31"/>
      <c r="K63" s="31"/>
      <c r="N63" s="42"/>
      <c r="O63" s="31"/>
      <c r="P63" s="49"/>
    </row>
    <row r="64" spans="1:16" ht="14.25" x14ac:dyDescent="0.2">
      <c r="A64" s="41" t="s">
        <v>148</v>
      </c>
      <c r="B64" s="4"/>
      <c r="C64" s="28" t="str">
        <f>IF(Options!$B$5,"cm","in")</f>
        <v>cm</v>
      </c>
      <c r="D64" s="55" t="str">
        <f ca="1">IF(AND(Options!$B$19,$J$4&lt;&gt;"",J61&lt;&gt;"",K61&lt;&gt;"",B64&lt;&gt;""),IF(K61&gt;=3,_xll.HtPercentile($J$4="Male",J61,IF(Options!$B$5,B64,B64*2.54)),_xll.LenPercentile($J$4="Male",J61,IF(Options!$B$5,B64,B64*2.54)))/100,"")</f>
        <v/>
      </c>
      <c r="E64" s="41" t="s">
        <v>149</v>
      </c>
      <c r="F64" s="4"/>
      <c r="G64" s="28" t="str">
        <f>IF(Options!$B$5,"kg","lbs")</f>
        <v>kg</v>
      </c>
      <c r="H64" s="55" t="str">
        <f ca="1">IF(AND(Options!$B$19,$J$4&lt;&gt;"",J61&lt;&gt;"",F64&lt;&gt;""),_xll.WtPercentile($J$4="Male",J61,IF(Options!$B$5,F64,F64/2.2))/100,"")</f>
        <v/>
      </c>
      <c r="I64" s="41" t="s">
        <v>150</v>
      </c>
      <c r="J64" s="4"/>
      <c r="K64" s="28" t="str">
        <f>IF(Options!$B$5,"cm","in")</f>
        <v>cm</v>
      </c>
      <c r="L64" s="55" t="str">
        <f ca="1">IF(AND(Options!$B$19,$J$4&lt;&gt;"",J61&lt;&gt;"",K61&lt;&gt;"",K61&lt;=3,J64&lt;&gt;""),_xll.OFCPercentile($J$4="Male",J61,IF(Options!$B$5,J64,J64*2.54))/100,"")</f>
        <v/>
      </c>
      <c r="M64" s="2" t="s">
        <v>9</v>
      </c>
      <c r="N64" s="13" t="str">
        <f>'Résumé des valeurs'!$I$5</f>
        <v/>
      </c>
      <c r="O64" s="13" t="s">
        <v>76</v>
      </c>
      <c r="P64" s="55" t="str">
        <f ca="1">IF(AND(Options!$B$19,$J$4&lt;&gt;"",J61&lt;&gt;"",N64&lt;&gt;""),_xll.BmiPercentile($J$4="Male",J61,N64)/100,"")</f>
        <v/>
      </c>
    </row>
    <row r="65" spans="1:16" ht="13.5" thickBot="1" x14ac:dyDescent="0.2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1:16" ht="13.5" thickTop="1" x14ac:dyDescent="0.2">
      <c r="D66" s="13"/>
      <c r="F66" s="7"/>
      <c r="G66" s="7"/>
    </row>
    <row r="67" spans="1:16" x14ac:dyDescent="0.2">
      <c r="A67" s="41" t="s">
        <v>147</v>
      </c>
      <c r="B67" s="3"/>
      <c r="C67" s="28"/>
      <c r="E67" s="18" t="s">
        <v>74</v>
      </c>
      <c r="F67" s="50" t="str">
        <f>IF(H67&lt;&gt;"",(IF(K67&gt;=1,IF(K67&gt;=2,CONCATENATE(TRUNC(K67)," ans ",TRUNC(J67-(12*INT(K67)))," mois"),CONCATENATE(TRUNC(K67)," an ",TRUNC(J67-(12*INT(K67)))," mois")),IF(J67&gt;=2,CONCATENATE(TRUNC(J67)," mois"),IF(I67&gt;=2,CONCATENATE(TRUNC(I67)," semaines"),IF(H67&gt;=2,CONCATENATE(TRUNC(H67)," jours"),IF(H67&gt;=1,CONCATENATE(TRUNC(H67)," jour"),"&lt; 1 day")))))),"")</f>
        <v/>
      </c>
      <c r="H67" s="48" t="str">
        <f>IF(AND(B67&lt;&gt;"",$N$4&lt;&gt;""),B67-$N$4,"")</f>
        <v/>
      </c>
      <c r="I67" s="49" t="str">
        <f>IF(H67&lt;&gt;"",H67/7,"")</f>
        <v/>
      </c>
      <c r="J67" s="49" t="str">
        <f>IF(H67&lt;&gt;"",12*H67/365.25,"")</f>
        <v/>
      </c>
      <c r="K67" s="49" t="str">
        <f>IF(H67&lt;&gt;"",IF(H67&lt;365*4,H67/365,H67/365.25),"")</f>
        <v/>
      </c>
      <c r="P67" s="26"/>
    </row>
    <row r="68" spans="1:16" x14ac:dyDescent="0.2">
      <c r="A68" s="22"/>
      <c r="B68" s="7"/>
      <c r="C68" s="29"/>
      <c r="E68" s="60" t="s">
        <v>105</v>
      </c>
      <c r="F68" s="50" t="e">
        <f>IF(H68&lt;&gt;"",(IF(K68&gt;=1,IF(K68&gt;=2,CONCATENATE(TRUNC(K68)," ans ",TRUNC(J68-(12*INT(K68)))," mois"),CONCATENATE(TRUNC(K68)," an ",TRUNC(J68-(12*INT(K68)))," mois")),IF(J68&gt;=2,CONCATENATE(INT(J68)," mois"),IF(I68&gt;=2,CONCATENATE(TRUNC(I68)," semaines"),IF(H68&gt;=2,CONCATENATE(TRUNC(H68)," jours"),IF(H68&gt;=1,CONCATENATE(TRUNC(H68)," jour"),"&lt; 1 day")))))),"Non applicable")</f>
        <v>#VALUE!</v>
      </c>
      <c r="H68" s="48" t="e">
        <f>IF(AND(Patient!$C$10&lt;37,(B67-$N$4)&lt;730),B67-$N$5,"")</f>
        <v>#VALUE!</v>
      </c>
      <c r="I68" s="49" t="e">
        <f>IF(H68&lt;&gt;"",H68/7,"")</f>
        <v>#VALUE!</v>
      </c>
      <c r="J68" s="49" t="e">
        <f>IF(H68&lt;&gt;"",12*H68/365.25,"")</f>
        <v>#VALUE!</v>
      </c>
      <c r="K68" s="49" t="e">
        <f>IF(H68&lt;&gt;"",IF(H68&lt;365*4,H68/365,H68/365.25),"")</f>
        <v>#VALUE!</v>
      </c>
      <c r="L68" s="26"/>
      <c r="N68" s="18"/>
      <c r="O68" s="30"/>
      <c r="P68" s="26"/>
    </row>
    <row r="69" spans="1:16" x14ac:dyDescent="0.2">
      <c r="A69" s="89" t="s">
        <v>151</v>
      </c>
      <c r="B69" s="7"/>
      <c r="C69" s="29"/>
      <c r="G69" s="31"/>
      <c r="K69" s="31"/>
      <c r="N69" s="42"/>
      <c r="O69" s="31"/>
      <c r="P69" s="49"/>
    </row>
    <row r="70" spans="1:16" ht="14.25" x14ac:dyDescent="0.2">
      <c r="A70" s="41" t="s">
        <v>148</v>
      </c>
      <c r="B70" s="4"/>
      <c r="C70" s="28" t="str">
        <f>IF(Options!$B$5,"cm","in")</f>
        <v>cm</v>
      </c>
      <c r="D70" s="55" t="str">
        <f ca="1">IF(AND(Options!$B$19,$J$4&lt;&gt;"",J67&lt;&gt;"",K67&lt;&gt;"",B70&lt;&gt;""),IF(K67&gt;=3,_xll.HtPercentile($J$4="Male",J67,IF(Options!$B$5,B70,B70*2.54)),_xll.LenPercentile($J$4="Male",J67,IF(Options!$B$5,B70,B70*2.54)))/100,"")</f>
        <v/>
      </c>
      <c r="E70" s="41" t="s">
        <v>149</v>
      </c>
      <c r="F70" s="4"/>
      <c r="G70" s="28" t="str">
        <f>IF(Options!$B$5,"kg","lbs")</f>
        <v>kg</v>
      </c>
      <c r="H70" s="55" t="str">
        <f ca="1">IF(AND(Options!$B$19,$J$4&lt;&gt;"",J67&lt;&gt;"",F70&lt;&gt;""),_xll.WtPercentile($J$4="Male",J67,IF(Options!$B$5,F70,F70/2.2))/100,"")</f>
        <v/>
      </c>
      <c r="I70" s="41" t="s">
        <v>150</v>
      </c>
      <c r="J70" s="4"/>
      <c r="K70" s="28" t="str">
        <f>IF(Options!$B$5,"cm","in")</f>
        <v>cm</v>
      </c>
      <c r="L70" s="55" t="str">
        <f ca="1">IF(AND(Options!$B$19,$J$4&lt;&gt;"",J67&lt;&gt;"",K67&lt;&gt;"",K67&lt;=3,J70&lt;&gt;""),_xll.OFCPercentile($J$4="Male",J67,IF(Options!$B$5,J70,J70*2.54))/100,"")</f>
        <v/>
      </c>
      <c r="M70" s="2" t="s">
        <v>9</v>
      </c>
      <c r="N70" s="13" t="str">
        <f>'Résumé des valeurs'!$I$5</f>
        <v/>
      </c>
      <c r="O70" s="13" t="s">
        <v>76</v>
      </c>
      <c r="P70" s="55" t="str">
        <f ca="1">IF(AND(Options!$B$19,$J$4&lt;&gt;"",J67&lt;&gt;"",N70&lt;&gt;""),_xll.BmiPercentile($J$4="Male",J67,N70)/100,"")</f>
        <v/>
      </c>
    </row>
    <row r="71" spans="1:16" ht="13.5" thickBot="1" x14ac:dyDescent="0.25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</row>
    <row r="72" spans="1:16" ht="13.5" thickTop="1" x14ac:dyDescent="0.2">
      <c r="D72" s="13"/>
      <c r="F72" s="7"/>
      <c r="G72" s="7"/>
    </row>
    <row r="73" spans="1:16" x14ac:dyDescent="0.2">
      <c r="A73" s="41" t="s">
        <v>147</v>
      </c>
      <c r="B73" s="3"/>
      <c r="C73" s="28"/>
      <c r="E73" s="18" t="s">
        <v>74</v>
      </c>
      <c r="F73" s="50" t="str">
        <f>IF(H73&lt;&gt;"",(IF(K73&gt;=1,IF(K73&gt;=2,CONCATENATE(TRUNC(K73)," ans ",TRUNC(J73-(12*INT(K73)))," mois"),CONCATENATE(TRUNC(K73)," an ",TRUNC(J73-(12*INT(K73)))," mois")),IF(J73&gt;=2,CONCATENATE(TRUNC(J73)," mois"),IF(I73&gt;=2,CONCATENATE(TRUNC(I73)," semaines"),IF(H73&gt;=2,CONCATENATE(TRUNC(H73)," jours"),IF(H73&gt;=1,CONCATENATE(TRUNC(H73)," jour"),"&lt; 1 day")))))),"")</f>
        <v/>
      </c>
      <c r="H73" s="48" t="str">
        <f>IF(AND(B73&lt;&gt;"",$N$4&lt;&gt;""),B73-$N$4,"")</f>
        <v/>
      </c>
      <c r="I73" s="49" t="str">
        <f>IF(H73&lt;&gt;"",H73/7,"")</f>
        <v/>
      </c>
      <c r="J73" s="49" t="str">
        <f>IF(H73&lt;&gt;"",12*H73/365.25,"")</f>
        <v/>
      </c>
      <c r="K73" s="49" t="str">
        <f>IF(H73&lt;&gt;"",IF(H73&lt;365*4,H73/365,H73/365.25),"")</f>
        <v/>
      </c>
      <c r="P73" s="26"/>
    </row>
    <row r="74" spans="1:16" x14ac:dyDescent="0.2">
      <c r="A74" s="22"/>
      <c r="B74" s="7"/>
      <c r="C74" s="29"/>
      <c r="E74" s="60" t="s">
        <v>105</v>
      </c>
      <c r="F74" s="50" t="e">
        <f>IF(H74&lt;&gt;"",(IF(K74&gt;=1,IF(K74&gt;=2,CONCATENATE(TRUNC(K74)," ans ",TRUNC(J74-(12*INT(K74)))," mois"),CONCATENATE(TRUNC(K74)," an ",TRUNC(J74-(12*INT(K74)))," mois")),IF(J74&gt;=2,CONCATENATE(INT(J74)," mois"),IF(I74&gt;=2,CONCATENATE(TRUNC(I74)," semaines"),IF(H74&gt;=2,CONCATENATE(TRUNC(H74)," jours"),IF(H74&gt;=1,CONCATENATE(TRUNC(H74)," jour"),"&lt; 1 day")))))),"Non applicable")</f>
        <v>#VALUE!</v>
      </c>
      <c r="H74" s="48" t="e">
        <f>IF(AND(Patient!$C$10&lt;37,(B73-$N$4)&lt;730),B73-$N$5,"")</f>
        <v>#VALUE!</v>
      </c>
      <c r="I74" s="49" t="e">
        <f>IF(H74&lt;&gt;"",H74/7,"")</f>
        <v>#VALUE!</v>
      </c>
      <c r="J74" s="49" t="e">
        <f>IF(H74&lt;&gt;"",12*H74/365.25,"")</f>
        <v>#VALUE!</v>
      </c>
      <c r="K74" s="49" t="e">
        <f>IF(H74&lt;&gt;"",IF(H74&lt;365*4,H74/365,H74/365.25),"")</f>
        <v>#VALUE!</v>
      </c>
      <c r="L74" s="26"/>
      <c r="N74" s="18"/>
      <c r="O74" s="30"/>
      <c r="P74" s="26"/>
    </row>
    <row r="75" spans="1:16" x14ac:dyDescent="0.2">
      <c r="A75" s="89" t="s">
        <v>151</v>
      </c>
      <c r="B75" s="7"/>
      <c r="C75" s="29"/>
      <c r="G75" s="31"/>
      <c r="K75" s="31"/>
      <c r="N75" s="42"/>
      <c r="O75" s="31"/>
      <c r="P75" s="49"/>
    </row>
    <row r="76" spans="1:16" ht="14.25" x14ac:dyDescent="0.2">
      <c r="A76" s="41" t="s">
        <v>148</v>
      </c>
      <c r="B76" s="4"/>
      <c r="C76" s="28" t="str">
        <f>IF(Options!$B$5,"cm","in")</f>
        <v>cm</v>
      </c>
      <c r="D76" s="55" t="str">
        <f ca="1">IF(AND(Options!$B$19,$J$4&lt;&gt;"",J73&lt;&gt;"",K73&lt;&gt;"",B76&lt;&gt;""),IF(K73&gt;=3,_xll.HtPercentile($J$4="Male",J73,IF(Options!$B$5,B76,B76*2.54)),_xll.LenPercentile($J$4="Male",J73,IF(Options!$B$5,B76,B76*2.54)))/100,"")</f>
        <v/>
      </c>
      <c r="E76" s="41" t="s">
        <v>149</v>
      </c>
      <c r="F76" s="4"/>
      <c r="G76" s="28" t="str">
        <f>IF(Options!$B$5,"kg","lbs")</f>
        <v>kg</v>
      </c>
      <c r="H76" s="55" t="str">
        <f ca="1">IF(AND(Options!$B$19,$J$4&lt;&gt;"",J73&lt;&gt;"",F76&lt;&gt;""),_xll.WtPercentile($J$4="Male",J73,IF(Options!$B$5,F76,F76/2.2))/100,"")</f>
        <v/>
      </c>
      <c r="I76" s="41" t="s">
        <v>150</v>
      </c>
      <c r="J76" s="4"/>
      <c r="K76" s="28" t="str">
        <f>IF(Options!$B$5,"cm","in")</f>
        <v>cm</v>
      </c>
      <c r="L76" s="55" t="str">
        <f ca="1">IF(AND(Options!$B$19,$J$4&lt;&gt;"",J73&lt;&gt;"",K73&lt;&gt;"",K73&lt;=3,J76&lt;&gt;""),_xll.OFCPercentile($J$4="Male",J73,IF(Options!$B$5,J76,J76*2.54))/100,"")</f>
        <v/>
      </c>
      <c r="M76" s="2" t="s">
        <v>9</v>
      </c>
      <c r="N76" s="13" t="str">
        <f>'Résumé des valeurs'!$I$5</f>
        <v/>
      </c>
      <c r="O76" s="13" t="s">
        <v>76</v>
      </c>
      <c r="P76" s="55" t="str">
        <f ca="1">IF(AND(Options!$B$19,$J$4&lt;&gt;"",J73&lt;&gt;"",N76&lt;&gt;""),_xll.BmiPercentile($J$4="Male",J73,N76)/100,"")</f>
        <v/>
      </c>
    </row>
    <row r="77" spans="1:16" ht="13.5" thickBot="1" x14ac:dyDescent="0.25">
      <c r="A77" s="27"/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</row>
    <row r="78" spans="1:16" ht="13.5" thickTop="1" x14ac:dyDescent="0.2">
      <c r="D78" s="13"/>
      <c r="F78" s="7"/>
      <c r="G78" s="7"/>
    </row>
    <row r="79" spans="1:16" x14ac:dyDescent="0.2">
      <c r="A79" s="41" t="s">
        <v>147</v>
      </c>
      <c r="B79" s="3"/>
      <c r="C79" s="28"/>
      <c r="E79" s="18" t="s">
        <v>74</v>
      </c>
      <c r="F79" s="50" t="str">
        <f>IF(H79&lt;&gt;"",(IF(K79&gt;=1,IF(K79&gt;=2,CONCATENATE(TRUNC(K79)," ans ",TRUNC(J79-(12*INT(K79)))," mois"),CONCATENATE(TRUNC(K79)," an ",TRUNC(J79-(12*INT(K79)))," mois")),IF(J79&gt;=2,CONCATENATE(TRUNC(J79)," mois"),IF(I79&gt;=2,CONCATENATE(TRUNC(I79)," semaines"),IF(H79&gt;=2,CONCATENATE(TRUNC(H79)," jours"),IF(H79&gt;=1,CONCATENATE(TRUNC(H79)," jour"),"&lt; 1 day")))))),"")</f>
        <v/>
      </c>
      <c r="H79" s="48" t="str">
        <f>IF(AND(B79&lt;&gt;"",$N$4&lt;&gt;""),B79-$N$4,"")</f>
        <v/>
      </c>
      <c r="I79" s="49" t="str">
        <f>IF(H79&lt;&gt;"",H79/7,"")</f>
        <v/>
      </c>
      <c r="J79" s="49" t="str">
        <f>IF(H79&lt;&gt;"",12*H79/365.25,"")</f>
        <v/>
      </c>
      <c r="K79" s="49" t="str">
        <f>IF(H79&lt;&gt;"",IF(H79&lt;365*4,H79/365,H79/365.25),"")</f>
        <v/>
      </c>
      <c r="P79" s="26"/>
    </row>
    <row r="80" spans="1:16" x14ac:dyDescent="0.2">
      <c r="A80" s="22"/>
      <c r="B80" s="7"/>
      <c r="C80" s="29"/>
      <c r="E80" s="60" t="s">
        <v>105</v>
      </c>
      <c r="F80" s="50" t="e">
        <f>IF(H80&lt;&gt;"",(IF(K80&gt;=1,IF(K80&gt;=2,CONCATENATE(TRUNC(K80)," ans ",TRUNC(J80-(12*INT(K80)))," mois"),CONCATENATE(TRUNC(K80)," an ",TRUNC(J80-(12*INT(K80)))," mois")),IF(J80&gt;=2,CONCATENATE(INT(J80)," mois"),IF(I80&gt;=2,CONCATENATE(TRUNC(I80)," semaines"),IF(H80&gt;=2,CONCATENATE(TRUNC(H80)," jours"),IF(H80&gt;=1,CONCATENATE(TRUNC(H80)," jour"),"&lt; 1 day")))))),"Non applicable")</f>
        <v>#VALUE!</v>
      </c>
      <c r="H80" s="48" t="e">
        <f>IF(AND(Patient!$C$10&lt;37,(B79-$N$4)&lt;730),B79-$N$5,"")</f>
        <v>#VALUE!</v>
      </c>
      <c r="I80" s="49" t="e">
        <f>IF(H80&lt;&gt;"",H80/7,"")</f>
        <v>#VALUE!</v>
      </c>
      <c r="J80" s="49" t="e">
        <f>IF(H80&lt;&gt;"",12*H80/365.25,"")</f>
        <v>#VALUE!</v>
      </c>
      <c r="K80" s="49" t="e">
        <f>IF(H80&lt;&gt;"",IF(H80&lt;365*4,H80/365,H80/365.25),"")</f>
        <v>#VALUE!</v>
      </c>
      <c r="L80" s="26"/>
      <c r="N80" s="18"/>
      <c r="O80" s="30"/>
      <c r="P80" s="26"/>
    </row>
    <row r="81" spans="1:16" x14ac:dyDescent="0.2">
      <c r="A81" s="89" t="s">
        <v>151</v>
      </c>
      <c r="B81" s="7"/>
      <c r="C81" s="29"/>
      <c r="G81" s="31"/>
      <c r="K81" s="31"/>
      <c r="N81" s="42"/>
      <c r="O81" s="31"/>
      <c r="P81" s="49"/>
    </row>
    <row r="82" spans="1:16" ht="14.25" x14ac:dyDescent="0.2">
      <c r="A82" s="41" t="s">
        <v>148</v>
      </c>
      <c r="B82" s="4"/>
      <c r="C82" s="28" t="str">
        <f>IF(Options!$B$5,"cm","in")</f>
        <v>cm</v>
      </c>
      <c r="D82" s="55" t="str">
        <f ca="1">IF(AND(Options!$B$19,$J$4&lt;&gt;"",J79&lt;&gt;"",K79&lt;&gt;"",B82&lt;&gt;""),IF(K79&gt;=3,_xll.HtPercentile($J$4="Male",J79,IF(Options!$B$5,B82,B82*2.54)),_xll.LenPercentile($J$4="Male",J79,IF(Options!$B$5,B82,B82*2.54)))/100,"")</f>
        <v/>
      </c>
      <c r="E82" s="41" t="s">
        <v>149</v>
      </c>
      <c r="F82" s="4"/>
      <c r="G82" s="28" t="str">
        <f>IF(Options!$B$5,"kg","lbs")</f>
        <v>kg</v>
      </c>
      <c r="H82" s="55" t="str">
        <f ca="1">IF(AND(Options!$B$19,$J$4&lt;&gt;"",J79&lt;&gt;"",F82&lt;&gt;""),_xll.WtPercentile($J$4="Male",J79,IF(Options!$B$5,F82,F82/2.2))/100,"")</f>
        <v/>
      </c>
      <c r="I82" s="41" t="s">
        <v>150</v>
      </c>
      <c r="J82" s="4"/>
      <c r="K82" s="28" t="str">
        <f>IF(Options!$B$5,"cm","in")</f>
        <v>cm</v>
      </c>
      <c r="L82" s="55" t="str">
        <f ca="1">IF(AND(Options!$B$19,$J$4&lt;&gt;"",J79&lt;&gt;"",K79&lt;&gt;"",K79&lt;=3,J82&lt;&gt;""),_xll.OFCPercentile($J$4="Male",J79,IF(Options!$B$5,J82,J82*2.54))/100,"")</f>
        <v/>
      </c>
      <c r="M82" s="2" t="s">
        <v>9</v>
      </c>
      <c r="N82" s="13" t="str">
        <f>'Résumé des valeurs'!$I$5</f>
        <v/>
      </c>
      <c r="O82" s="13" t="s">
        <v>76</v>
      </c>
      <c r="P82" s="55" t="str">
        <f ca="1">IF(AND(Options!$B$19,$J$4&lt;&gt;"",J79&lt;&gt;"",N82&lt;&gt;""),_xll.BmiPercentile($J$4="Male",J79,N82)/100,"")</f>
        <v/>
      </c>
    </row>
    <row r="83" spans="1:16" ht="13.5" thickBot="1" x14ac:dyDescent="0.25">
      <c r="A83" s="27"/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</row>
    <row r="84" spans="1:16" ht="13.5" thickTop="1" x14ac:dyDescent="0.2">
      <c r="D84" s="13"/>
      <c r="F84" s="7"/>
      <c r="G84" s="7"/>
    </row>
    <row r="85" spans="1:16" x14ac:dyDescent="0.2">
      <c r="A85" s="41" t="s">
        <v>147</v>
      </c>
      <c r="B85" s="3"/>
      <c r="C85" s="28"/>
      <c r="E85" s="18" t="s">
        <v>74</v>
      </c>
      <c r="F85" s="50" t="str">
        <f>IF(H85&lt;&gt;"",(IF(K85&gt;=1,IF(K85&gt;=2,CONCATENATE(TRUNC(K85)," ans ",TRUNC(J85-(12*INT(K85)))," mois"),CONCATENATE(TRUNC(K85)," an ",TRUNC(J85-(12*INT(K85)))," mois")),IF(J85&gt;=2,CONCATENATE(TRUNC(J85)," mois"),IF(I85&gt;=2,CONCATENATE(TRUNC(I85)," semaines"),IF(H85&gt;=2,CONCATENATE(TRUNC(H85)," jours"),IF(H85&gt;=1,CONCATENATE(TRUNC(H85)," jour"),"&lt; 1 day")))))),"")</f>
        <v/>
      </c>
      <c r="H85" s="48" t="str">
        <f>IF(AND(B85&lt;&gt;"",$N$4&lt;&gt;""),B85-$N$4,"")</f>
        <v/>
      </c>
      <c r="I85" s="49" t="str">
        <f>IF(H85&lt;&gt;"",H85/7,"")</f>
        <v/>
      </c>
      <c r="J85" s="49" t="str">
        <f>IF(H85&lt;&gt;"",12*H85/365.25,"")</f>
        <v/>
      </c>
      <c r="K85" s="49" t="str">
        <f>IF(H85&lt;&gt;"",IF(H85&lt;365*4,H85/365,H85/365.25),"")</f>
        <v/>
      </c>
      <c r="P85" s="26"/>
    </row>
    <row r="86" spans="1:16" x14ac:dyDescent="0.2">
      <c r="A86" s="22"/>
      <c r="B86" s="7"/>
      <c r="C86" s="29"/>
      <c r="E86" s="60" t="s">
        <v>105</v>
      </c>
      <c r="F86" s="50" t="e">
        <f>IF(H86&lt;&gt;"",(IF(K86&gt;=1,IF(K86&gt;=2,CONCATENATE(TRUNC(K86)," ans ",TRUNC(J86-(12*INT(K86)))," mois"),CONCATENATE(TRUNC(K86)," an ",TRUNC(J86-(12*INT(K86)))," mois")),IF(J86&gt;=2,CONCATENATE(INT(J86)," mois"),IF(I86&gt;=2,CONCATENATE(TRUNC(I86)," semaines"),IF(H86&gt;=2,CONCATENATE(TRUNC(H86)," jours"),IF(H86&gt;=1,CONCATENATE(TRUNC(H86)," jour"),"&lt; 1 day")))))),"Non applicable")</f>
        <v>#VALUE!</v>
      </c>
      <c r="H86" s="48" t="e">
        <f>IF(AND(Patient!$C$10&lt;37,(B85-$N$4)&lt;730),B85-$N$5,"")</f>
        <v>#VALUE!</v>
      </c>
      <c r="I86" s="49" t="e">
        <f>IF(H86&lt;&gt;"",H86/7,"")</f>
        <v>#VALUE!</v>
      </c>
      <c r="J86" s="49" t="e">
        <f>IF(H86&lt;&gt;"",12*H86/365.25,"")</f>
        <v>#VALUE!</v>
      </c>
      <c r="K86" s="49" t="e">
        <f>IF(H86&lt;&gt;"",IF(H86&lt;365*4,H86/365,H86/365.25),"")</f>
        <v>#VALUE!</v>
      </c>
      <c r="L86" s="26"/>
      <c r="N86" s="18"/>
      <c r="O86" s="30"/>
      <c r="P86" s="26"/>
    </row>
    <row r="87" spans="1:16" x14ac:dyDescent="0.2">
      <c r="A87" s="89" t="s">
        <v>151</v>
      </c>
      <c r="B87" s="7"/>
      <c r="C87" s="29"/>
      <c r="G87" s="31"/>
      <c r="K87" s="31"/>
      <c r="N87" s="42"/>
      <c r="O87" s="31"/>
      <c r="P87" s="49"/>
    </row>
    <row r="88" spans="1:16" ht="14.25" x14ac:dyDescent="0.2">
      <c r="A88" s="41" t="s">
        <v>148</v>
      </c>
      <c r="B88" s="4"/>
      <c r="C88" s="28" t="str">
        <f>IF(Options!$B$5,"cm","in")</f>
        <v>cm</v>
      </c>
      <c r="D88" s="55" t="str">
        <f ca="1">IF(AND(Options!$B$19,$J$4&lt;&gt;"",J85&lt;&gt;"",K85&lt;&gt;"",B88&lt;&gt;""),IF(K85&gt;=3,_xll.HtPercentile($J$4="Male",J85,IF(Options!$B$5,B88,B88*2.54)),_xll.LenPercentile($J$4="Male",J85,IF(Options!$B$5,B88,B88*2.54)))/100,"")</f>
        <v/>
      </c>
      <c r="E88" s="41" t="s">
        <v>149</v>
      </c>
      <c r="F88" s="4"/>
      <c r="G88" s="28" t="str">
        <f>IF(Options!$B$5,"kg","lbs")</f>
        <v>kg</v>
      </c>
      <c r="H88" s="55" t="str">
        <f ca="1">IF(AND(Options!$B$19,$J$4&lt;&gt;"",J85&lt;&gt;"",F88&lt;&gt;""),_xll.WtPercentile($J$4="Male",J85,IF(Options!$B$5,F88,F88/2.2))/100,"")</f>
        <v/>
      </c>
      <c r="I88" s="41" t="s">
        <v>150</v>
      </c>
      <c r="J88" s="4"/>
      <c r="K88" s="28" t="str">
        <f>IF(Options!$B$5,"cm","in")</f>
        <v>cm</v>
      </c>
      <c r="L88" s="55" t="str">
        <f ca="1">IF(AND(Options!$B$19,$J$4&lt;&gt;"",J85&lt;&gt;"",K85&lt;&gt;"",K85&lt;=3,J88&lt;&gt;""),_xll.OFCPercentile($J$4="Male",J85,IF(Options!$B$5,J88,J88*2.54))/100,"")</f>
        <v/>
      </c>
      <c r="M88" s="2" t="s">
        <v>9</v>
      </c>
      <c r="N88" s="13" t="str">
        <f>'Résumé des valeurs'!$I$5</f>
        <v/>
      </c>
      <c r="O88" s="13" t="s">
        <v>76</v>
      </c>
      <c r="P88" s="55" t="str">
        <f ca="1">IF(AND(Options!$B$19,$J$4&lt;&gt;"",J85&lt;&gt;"",N88&lt;&gt;""),_xll.BmiPercentile($J$4="Male",J85,N88)/100,"")</f>
        <v/>
      </c>
    </row>
    <row r="89" spans="1:16" ht="13.5" thickBot="1" x14ac:dyDescent="0.25">
      <c r="A89" s="27"/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</row>
    <row r="90" spans="1:16" ht="13.5" thickTop="1" x14ac:dyDescent="0.2">
      <c r="D90" s="13"/>
      <c r="F90" s="7"/>
      <c r="G90" s="7"/>
    </row>
    <row r="91" spans="1:16" x14ac:dyDescent="0.2">
      <c r="A91" s="41" t="s">
        <v>147</v>
      </c>
      <c r="B91" s="3"/>
      <c r="C91" s="28"/>
      <c r="E91" s="18" t="s">
        <v>74</v>
      </c>
      <c r="F91" s="50" t="str">
        <f>IF(H91&lt;&gt;"",(IF(K91&gt;=1,IF(K91&gt;=2,CONCATENATE(TRUNC(K91)," ans ",TRUNC(J91-(12*INT(K91)))," mois"),CONCATENATE(TRUNC(K91)," an ",TRUNC(J91-(12*INT(K91)))," mois")),IF(J91&gt;=2,CONCATENATE(TRUNC(J91)," mois"),IF(I91&gt;=2,CONCATENATE(TRUNC(I91)," semaines"),IF(H91&gt;=2,CONCATENATE(TRUNC(H91)," jours"),IF(H91&gt;=1,CONCATENATE(TRUNC(H91)," jour"),"&lt; 1 day")))))),"")</f>
        <v/>
      </c>
      <c r="H91" s="48" t="str">
        <f>IF(AND(B91&lt;&gt;"",$N$4&lt;&gt;""),B91-$N$4,"")</f>
        <v/>
      </c>
      <c r="I91" s="49" t="str">
        <f>IF(H91&lt;&gt;"",H91/7,"")</f>
        <v/>
      </c>
      <c r="J91" s="49" t="str">
        <f>IF(H91&lt;&gt;"",12*H91/365.25,"")</f>
        <v/>
      </c>
      <c r="K91" s="49" t="str">
        <f>IF(H91&lt;&gt;"",IF(H91&lt;365*4,H91/365,H91/365.25),"")</f>
        <v/>
      </c>
      <c r="P91" s="26"/>
    </row>
    <row r="92" spans="1:16" x14ac:dyDescent="0.2">
      <c r="A92" s="22"/>
      <c r="B92" s="7"/>
      <c r="C92" s="29"/>
      <c r="E92" s="60" t="s">
        <v>105</v>
      </c>
      <c r="F92" s="50" t="e">
        <f>IF(H92&lt;&gt;"",(IF(K92&gt;=1,IF(K92&gt;=2,CONCATENATE(TRUNC(K92)," ans ",TRUNC(J92-(12*INT(K92)))," mois"),CONCATENATE(TRUNC(K92)," an ",TRUNC(J92-(12*INT(K92)))," mois")),IF(J92&gt;=2,CONCATENATE(INT(J92)," mois"),IF(I92&gt;=2,CONCATENATE(TRUNC(I92)," semaines"),IF(H92&gt;=2,CONCATENATE(TRUNC(H92)," jours"),IF(H92&gt;=1,CONCATENATE(TRUNC(H92)," jour"),"&lt; 1 day")))))),"Non applicable")</f>
        <v>#VALUE!</v>
      </c>
      <c r="H92" s="48" t="e">
        <f>IF(AND(Patient!$C$10&lt;37,(B91-$N$4)&lt;730),B91-$N$5,"")</f>
        <v>#VALUE!</v>
      </c>
      <c r="I92" s="49" t="e">
        <f>IF(H92&lt;&gt;"",H92/7,"")</f>
        <v>#VALUE!</v>
      </c>
      <c r="J92" s="49" t="e">
        <f>IF(H92&lt;&gt;"",12*H92/365.25,"")</f>
        <v>#VALUE!</v>
      </c>
      <c r="K92" s="49" t="e">
        <f>IF(H92&lt;&gt;"",IF(H92&lt;365*4,H92/365,H92/365.25),"")</f>
        <v>#VALUE!</v>
      </c>
      <c r="L92" s="26"/>
      <c r="N92" s="18"/>
      <c r="O92" s="30"/>
      <c r="P92" s="26"/>
    </row>
    <row r="93" spans="1:16" x14ac:dyDescent="0.2">
      <c r="A93" s="89" t="s">
        <v>151</v>
      </c>
      <c r="B93" s="7"/>
      <c r="C93" s="29"/>
      <c r="G93" s="31"/>
      <c r="K93" s="31"/>
      <c r="N93" s="42"/>
      <c r="O93" s="31"/>
      <c r="P93" s="49"/>
    </row>
    <row r="94" spans="1:16" ht="14.25" x14ac:dyDescent="0.2">
      <c r="A94" s="41" t="s">
        <v>148</v>
      </c>
      <c r="B94" s="4"/>
      <c r="C94" s="28" t="str">
        <f>IF(Options!$B$5,"cm","in")</f>
        <v>cm</v>
      </c>
      <c r="D94" s="55" t="str">
        <f ca="1">IF(AND(Options!$B$19,$J$4&lt;&gt;"",J91&lt;&gt;"",K91&lt;&gt;"",B94&lt;&gt;""),IF(K91&gt;=3,_xll.HtPercentile($J$4="Male",J91,IF(Options!$B$5,B94,B94*2.54)),_xll.LenPercentile($J$4="Male",J91,IF(Options!$B$5,B94,B94*2.54)))/100,"")</f>
        <v/>
      </c>
      <c r="E94" s="41" t="s">
        <v>149</v>
      </c>
      <c r="F94" s="4"/>
      <c r="G94" s="28" t="str">
        <f>IF(Options!$B$5,"kg","lbs")</f>
        <v>kg</v>
      </c>
      <c r="H94" s="55" t="str">
        <f ca="1">IF(AND(Options!$B$19,$J$4&lt;&gt;"",J91&lt;&gt;"",F94&lt;&gt;""),_xll.WtPercentile($J$4="Male",J91,IF(Options!$B$5,F94,F94/2.2))/100,"")</f>
        <v/>
      </c>
      <c r="I94" s="41" t="s">
        <v>150</v>
      </c>
      <c r="J94" s="4"/>
      <c r="K94" s="28" t="str">
        <f>IF(Options!$B$5,"cm","in")</f>
        <v>cm</v>
      </c>
      <c r="L94" s="55" t="str">
        <f ca="1">IF(AND(Options!$B$19,$J$4&lt;&gt;"",J91&lt;&gt;"",K91&lt;&gt;"",K91&lt;=3,J94&lt;&gt;""),_xll.OFCPercentile($J$4="Male",J91,IF(Options!$B$5,J94,J94*2.54))/100,"")</f>
        <v/>
      </c>
      <c r="M94" s="2" t="s">
        <v>9</v>
      </c>
      <c r="N94" s="13" t="str">
        <f>'Résumé des valeurs'!$I$5</f>
        <v/>
      </c>
      <c r="O94" s="13" t="s">
        <v>76</v>
      </c>
      <c r="P94" s="55" t="str">
        <f ca="1">IF(AND(Options!$B$19,$J$4&lt;&gt;"",J91&lt;&gt;"",N94&lt;&gt;""),_xll.BmiPercentile($J$4="Male",J91,N94)/100,"")</f>
        <v/>
      </c>
    </row>
    <row r="95" spans="1:16" ht="13.5" thickBot="1" x14ac:dyDescent="0.25">
      <c r="A95" s="27"/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</row>
    <row r="96" spans="1:16" ht="13.5" thickTop="1" x14ac:dyDescent="0.2">
      <c r="D96" s="13"/>
      <c r="F96" s="7"/>
      <c r="G96" s="7"/>
    </row>
    <row r="97" spans="1:16" x14ac:dyDescent="0.2">
      <c r="A97" s="41" t="s">
        <v>147</v>
      </c>
      <c r="B97" s="3"/>
      <c r="C97" s="28"/>
      <c r="E97" s="18" t="s">
        <v>74</v>
      </c>
      <c r="F97" s="50" t="str">
        <f>IF(H97&lt;&gt;"",(IF(K97&gt;=1,IF(K97&gt;=2,CONCATENATE(TRUNC(K97)," ans ",TRUNC(J97-(12*INT(K97)))," mois"),CONCATENATE(TRUNC(K97)," an ",TRUNC(J97-(12*INT(K97)))," mois")),IF(J97&gt;=2,CONCATENATE(TRUNC(J97)," mois"),IF(I97&gt;=2,CONCATENATE(TRUNC(I97)," semaines"),IF(H97&gt;=2,CONCATENATE(TRUNC(H97)," jours"),IF(H97&gt;=1,CONCATENATE(TRUNC(H97)," jour"),"&lt; 1 day")))))),"")</f>
        <v/>
      </c>
      <c r="H97" s="48" t="str">
        <f>IF(AND(B97&lt;&gt;"",$N$4&lt;&gt;""),B97-$N$4,"")</f>
        <v/>
      </c>
      <c r="I97" s="49" t="str">
        <f>IF(H97&lt;&gt;"",H97/7,"")</f>
        <v/>
      </c>
      <c r="J97" s="49" t="str">
        <f>IF(H97&lt;&gt;"",12*H97/365.25,"")</f>
        <v/>
      </c>
      <c r="K97" s="49" t="str">
        <f>IF(H97&lt;&gt;"",IF(H97&lt;365*4,H97/365,H97/365.25),"")</f>
        <v/>
      </c>
      <c r="P97" s="26"/>
    </row>
    <row r="98" spans="1:16" x14ac:dyDescent="0.2">
      <c r="A98" s="22"/>
      <c r="B98" s="7"/>
      <c r="C98" s="29"/>
      <c r="E98" s="60" t="s">
        <v>105</v>
      </c>
      <c r="F98" s="50" t="e">
        <f>IF(H98&lt;&gt;"",(IF(K98&gt;=1,IF(K98&gt;=2,CONCATENATE(TRUNC(K98)," ans ",TRUNC(J98-(12*INT(K98)))," mois"),CONCATENATE(TRUNC(K98)," an ",TRUNC(J98-(12*INT(K98)))," mois")),IF(J98&gt;=2,CONCATENATE(INT(J98)," mois"),IF(I98&gt;=2,CONCATENATE(TRUNC(I98)," semaines"),IF(H98&gt;=2,CONCATENATE(TRUNC(H98)," jours"),IF(H98&gt;=1,CONCATENATE(TRUNC(H98)," jour"),"&lt; 1 day")))))),"Non applicable")</f>
        <v>#VALUE!</v>
      </c>
      <c r="H98" s="48" t="e">
        <f>IF(AND(Patient!$C$10&lt;37,(B97-$N$4)&lt;730),B97-$N$5,"")</f>
        <v>#VALUE!</v>
      </c>
      <c r="I98" s="49" t="e">
        <f>IF(H98&lt;&gt;"",H98/7,"")</f>
        <v>#VALUE!</v>
      </c>
      <c r="J98" s="49" t="e">
        <f>IF(H98&lt;&gt;"",12*H98/365.25,"")</f>
        <v>#VALUE!</v>
      </c>
      <c r="K98" s="49" t="e">
        <f>IF(H98&lt;&gt;"",IF(H98&lt;365*4,H98/365,H98/365.25),"")</f>
        <v>#VALUE!</v>
      </c>
      <c r="L98" s="26"/>
      <c r="N98" s="18"/>
      <c r="O98" s="30"/>
      <c r="P98" s="26"/>
    </row>
    <row r="99" spans="1:16" x14ac:dyDescent="0.2">
      <c r="A99" s="89" t="s">
        <v>151</v>
      </c>
      <c r="B99" s="7"/>
      <c r="C99" s="29"/>
      <c r="G99" s="31"/>
      <c r="K99" s="31"/>
      <c r="N99" s="42"/>
      <c r="O99" s="31"/>
      <c r="P99" s="49"/>
    </row>
    <row r="100" spans="1:16" ht="14.25" x14ac:dyDescent="0.2">
      <c r="A100" s="41" t="s">
        <v>148</v>
      </c>
      <c r="B100" s="4"/>
      <c r="C100" s="28" t="str">
        <f>IF(Options!$B$5,"cm","in")</f>
        <v>cm</v>
      </c>
      <c r="D100" s="55" t="str">
        <f ca="1">IF(AND(Options!$B$19,$J$4&lt;&gt;"",J97&lt;&gt;"",K97&lt;&gt;"",B100&lt;&gt;""),IF(K97&gt;=3,_xll.HtPercentile($J$4="Male",J97,IF(Options!$B$5,B100,B100*2.54)),_xll.LenPercentile($J$4="Male",J97,IF(Options!$B$5,B100,B100*2.54)))/100,"")</f>
        <v/>
      </c>
      <c r="E100" s="41" t="s">
        <v>149</v>
      </c>
      <c r="F100" s="4"/>
      <c r="G100" s="28" t="str">
        <f>IF(Options!$B$5,"kg","lbs")</f>
        <v>kg</v>
      </c>
      <c r="H100" s="55" t="str">
        <f ca="1">IF(AND(Options!$B$19,$J$4&lt;&gt;"",J97&lt;&gt;"",F100&lt;&gt;""),_xll.WtPercentile($J$4="Male",J97,IF(Options!$B$5,F100,F100/2.2))/100,"")</f>
        <v/>
      </c>
      <c r="I100" s="41" t="s">
        <v>150</v>
      </c>
      <c r="J100" s="4"/>
      <c r="K100" s="28" t="str">
        <f>IF(Options!$B$5,"cm","in")</f>
        <v>cm</v>
      </c>
      <c r="L100" s="55" t="str">
        <f ca="1">IF(AND(Options!$B$19,$J$4&lt;&gt;"",J97&lt;&gt;"",K97&lt;&gt;"",K97&lt;=3,J100&lt;&gt;""),_xll.OFCPercentile($J$4="Male",J97,IF(Options!$B$5,J100,J100*2.54))/100,"")</f>
        <v/>
      </c>
      <c r="M100" s="2" t="s">
        <v>9</v>
      </c>
      <c r="N100" s="13" t="str">
        <f>'Résumé des valeurs'!$I$5</f>
        <v/>
      </c>
      <c r="O100" s="13" t="s">
        <v>76</v>
      </c>
      <c r="P100" s="55" t="str">
        <f ca="1">IF(AND(Options!$B$19,$J$4&lt;&gt;"",J97&lt;&gt;"",N100&lt;&gt;""),_xll.BmiPercentile($J$4="Male",J97,N100)/100,"")</f>
        <v/>
      </c>
    </row>
    <row r="101" spans="1:16" ht="13.5" thickBot="1" x14ac:dyDescent="0.25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</row>
    <row r="102" spans="1:16" ht="13.5" thickTop="1" x14ac:dyDescent="0.2">
      <c r="D102" s="13"/>
      <c r="F102" s="7"/>
      <c r="G102" s="7"/>
    </row>
    <row r="103" spans="1:16" x14ac:dyDescent="0.2">
      <c r="A103" s="41" t="s">
        <v>147</v>
      </c>
      <c r="B103" s="3"/>
      <c r="C103" s="28"/>
      <c r="E103" s="18" t="s">
        <v>74</v>
      </c>
      <c r="F103" s="50" t="str">
        <f>IF(H103&lt;&gt;"",(IF(K103&gt;=1,IF(K103&gt;=2,CONCATENATE(TRUNC(K103)," ans ",TRUNC(J103-(12*INT(K103)))," mois"),CONCATENATE(TRUNC(K103)," an ",TRUNC(J103-(12*INT(K103)))," mois")),IF(J103&gt;=2,CONCATENATE(TRUNC(J103)," mois"),IF(I103&gt;=2,CONCATENATE(TRUNC(I103)," semaines"),IF(H103&gt;=2,CONCATENATE(TRUNC(H103)," jours"),IF(H103&gt;=1,CONCATENATE(TRUNC(H103)," jour"),"&lt; 1 day")))))),"")</f>
        <v/>
      </c>
      <c r="H103" s="48" t="str">
        <f>IF(AND(B103&lt;&gt;"",$N$4&lt;&gt;""),B103-$N$4,"")</f>
        <v/>
      </c>
      <c r="I103" s="49" t="str">
        <f>IF(H103&lt;&gt;"",H103/7,"")</f>
        <v/>
      </c>
      <c r="J103" s="49" t="str">
        <f>IF(H103&lt;&gt;"",12*H103/365.25,"")</f>
        <v/>
      </c>
      <c r="K103" s="49" t="str">
        <f>IF(H103&lt;&gt;"",IF(H103&lt;365*4,H103/365,H103/365.25),"")</f>
        <v/>
      </c>
      <c r="P103" s="26"/>
    </row>
    <row r="104" spans="1:16" x14ac:dyDescent="0.2">
      <c r="A104" s="22"/>
      <c r="B104" s="7"/>
      <c r="C104" s="29"/>
      <c r="E104" s="60" t="s">
        <v>105</v>
      </c>
      <c r="F104" s="50" t="e">
        <f>IF(H104&lt;&gt;"",(IF(K104&gt;=1,IF(K104&gt;=2,CONCATENATE(TRUNC(K104)," ans ",TRUNC(J104-(12*INT(K104)))," mois"),CONCATENATE(TRUNC(K104)," an ",TRUNC(J104-(12*INT(K104)))," mois")),IF(J104&gt;=2,CONCATENATE(INT(J104)," mois"),IF(I104&gt;=2,CONCATENATE(TRUNC(I104)," semaines"),IF(H104&gt;=2,CONCATENATE(TRUNC(H104)," jours"),IF(H104&gt;=1,CONCATENATE(TRUNC(H104)," jour"),"&lt; 1 day")))))),"Non applicable")</f>
        <v>#VALUE!</v>
      </c>
      <c r="H104" s="48" t="e">
        <f>IF(AND(Patient!$C$10&lt;37,(B103-$N$4)&lt;730),B103-$N$5,"")</f>
        <v>#VALUE!</v>
      </c>
      <c r="I104" s="49" t="e">
        <f>IF(H104&lt;&gt;"",H104/7,"")</f>
        <v>#VALUE!</v>
      </c>
      <c r="J104" s="49" t="e">
        <f>IF(H104&lt;&gt;"",12*H104/365.25,"")</f>
        <v>#VALUE!</v>
      </c>
      <c r="K104" s="49" t="e">
        <f>IF(H104&lt;&gt;"",IF(H104&lt;365*4,H104/365,H104/365.25),"")</f>
        <v>#VALUE!</v>
      </c>
      <c r="L104" s="26"/>
      <c r="N104" s="18"/>
      <c r="O104" s="30"/>
      <c r="P104" s="26"/>
    </row>
    <row r="105" spans="1:16" x14ac:dyDescent="0.2">
      <c r="A105" s="89" t="s">
        <v>151</v>
      </c>
      <c r="B105" s="7"/>
      <c r="C105" s="29"/>
      <c r="G105" s="31"/>
      <c r="K105" s="31"/>
      <c r="N105" s="42"/>
      <c r="O105" s="31"/>
      <c r="P105" s="49"/>
    </row>
    <row r="106" spans="1:16" ht="14.25" x14ac:dyDescent="0.2">
      <c r="A106" s="41" t="s">
        <v>148</v>
      </c>
      <c r="B106" s="4"/>
      <c r="C106" s="28" t="str">
        <f>IF(Options!$B$5,"cm","in")</f>
        <v>cm</v>
      </c>
      <c r="D106" s="55" t="str">
        <f ca="1">IF(AND(Options!$B$19,$J$4&lt;&gt;"",J103&lt;&gt;"",K103&lt;&gt;"",B106&lt;&gt;""),IF(K103&gt;=3,_xll.HtPercentile($J$4="Male",J103,IF(Options!$B$5,B106,B106*2.54)),_xll.LenPercentile($J$4="Male",J103,IF(Options!$B$5,B106,B106*2.54)))/100,"")</f>
        <v/>
      </c>
      <c r="E106" s="41" t="s">
        <v>149</v>
      </c>
      <c r="F106" s="4"/>
      <c r="G106" s="28" t="str">
        <f>IF(Options!$B$5,"kg","lbs")</f>
        <v>kg</v>
      </c>
      <c r="H106" s="55" t="str">
        <f ca="1">IF(AND(Options!$B$19,$J$4&lt;&gt;"",J103&lt;&gt;"",F106&lt;&gt;""),_xll.WtPercentile($J$4="Male",J103,IF(Options!$B$5,F106,F106/2.2))/100,"")</f>
        <v/>
      </c>
      <c r="I106" s="41" t="s">
        <v>150</v>
      </c>
      <c r="J106" s="4"/>
      <c r="K106" s="28" t="str">
        <f>IF(Options!$B$5,"cm","in")</f>
        <v>cm</v>
      </c>
      <c r="L106" s="55" t="str">
        <f ca="1">IF(AND(Options!$B$19,$J$4&lt;&gt;"",J103&lt;&gt;"",K103&lt;&gt;"",K103&lt;=3,J106&lt;&gt;""),_xll.OFCPercentile($J$4="Male",J103,IF(Options!$B$5,J106,J106*2.54))/100,"")</f>
        <v/>
      </c>
      <c r="M106" s="2" t="s">
        <v>9</v>
      </c>
      <c r="N106" s="13" t="str">
        <f>'Résumé des valeurs'!$I$5</f>
        <v/>
      </c>
      <c r="O106" s="13" t="s">
        <v>76</v>
      </c>
      <c r="P106" s="55" t="str">
        <f ca="1">IF(AND(Options!$B$19,$J$4&lt;&gt;"",J103&lt;&gt;"",N106&lt;&gt;""),_xll.BmiPercentile($J$4="Male",J103,N106)/100,"")</f>
        <v/>
      </c>
    </row>
    <row r="107" spans="1:16" ht="13.5" thickBot="1" x14ac:dyDescent="0.25">
      <c r="A107" s="27"/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</row>
    <row r="108" spans="1:16" ht="13.5" thickTop="1" x14ac:dyDescent="0.2">
      <c r="D108" s="13"/>
      <c r="F108" s="7"/>
      <c r="G108" s="7"/>
    </row>
    <row r="109" spans="1:16" x14ac:dyDescent="0.2">
      <c r="A109" s="41" t="s">
        <v>147</v>
      </c>
      <c r="B109" s="3"/>
      <c r="C109" s="28"/>
      <c r="E109" s="18" t="s">
        <v>74</v>
      </c>
      <c r="F109" s="50" t="str">
        <f>IF(H109&lt;&gt;"",(IF(K109&gt;=1,IF(K109&gt;=2,CONCATENATE(TRUNC(K109)," ans ",TRUNC(J109-(12*INT(K109)))," mois"),CONCATENATE(TRUNC(K109)," an ",TRUNC(J109-(12*INT(K109)))," mois")),IF(J109&gt;=2,CONCATENATE(TRUNC(J109)," mois"),IF(I109&gt;=2,CONCATENATE(TRUNC(I109)," semaines"),IF(H109&gt;=2,CONCATENATE(TRUNC(H109)," jours"),IF(H109&gt;=1,CONCATENATE(TRUNC(H109)," jour"),"&lt; 1 day")))))),"")</f>
        <v/>
      </c>
      <c r="H109" s="48" t="str">
        <f>IF(AND(B109&lt;&gt;"",$N$4&lt;&gt;""),B109-$N$4,"")</f>
        <v/>
      </c>
      <c r="I109" s="49" t="str">
        <f>IF(H109&lt;&gt;"",H109/7,"")</f>
        <v/>
      </c>
      <c r="J109" s="49" t="str">
        <f>IF(H109&lt;&gt;"",12*H109/365.25,"")</f>
        <v/>
      </c>
      <c r="K109" s="49" t="str">
        <f>IF(H109&lt;&gt;"",IF(H109&lt;365*4,H109/365,H109/365.25),"")</f>
        <v/>
      </c>
      <c r="P109" s="26"/>
    </row>
    <row r="110" spans="1:16" x14ac:dyDescent="0.2">
      <c r="A110" s="22"/>
      <c r="B110" s="7"/>
      <c r="C110" s="29"/>
      <c r="E110" s="60" t="s">
        <v>105</v>
      </c>
      <c r="F110" s="50" t="e">
        <f>IF(H110&lt;&gt;"",(IF(K110&gt;=1,IF(K110&gt;=2,CONCATENATE(TRUNC(K110)," ans ",TRUNC(J110-(12*INT(K110)))," mois"),CONCATENATE(TRUNC(K110)," an ",TRUNC(J110-(12*INT(K110)))," mois")),IF(J110&gt;=2,CONCATENATE(INT(J110)," mois"),IF(I110&gt;=2,CONCATENATE(TRUNC(I110)," semaines"),IF(H110&gt;=2,CONCATENATE(TRUNC(H110)," jours"),IF(H110&gt;=1,CONCATENATE(TRUNC(H110)," jour"),"&lt; 1 day")))))),"Non applicable")</f>
        <v>#VALUE!</v>
      </c>
      <c r="H110" s="48" t="e">
        <f>IF(AND(Patient!$C$10&lt;37,(B109-$N$4)&lt;730),B109-$N$5,"")</f>
        <v>#VALUE!</v>
      </c>
      <c r="I110" s="49" t="e">
        <f>IF(H110&lt;&gt;"",H110/7,"")</f>
        <v>#VALUE!</v>
      </c>
      <c r="J110" s="49" t="e">
        <f>IF(H110&lt;&gt;"",12*H110/365.25,"")</f>
        <v>#VALUE!</v>
      </c>
      <c r="K110" s="49" t="e">
        <f>IF(H110&lt;&gt;"",IF(H110&lt;365*4,H110/365,H110/365.25),"")</f>
        <v>#VALUE!</v>
      </c>
      <c r="L110" s="26"/>
      <c r="N110" s="18"/>
      <c r="O110" s="30"/>
      <c r="P110" s="26"/>
    </row>
    <row r="111" spans="1:16" x14ac:dyDescent="0.2">
      <c r="A111" s="89" t="s">
        <v>151</v>
      </c>
      <c r="B111" s="7"/>
      <c r="C111" s="29"/>
      <c r="G111" s="31"/>
      <c r="K111" s="31"/>
      <c r="N111" s="42"/>
      <c r="O111" s="31"/>
      <c r="P111" s="49"/>
    </row>
    <row r="112" spans="1:16" ht="14.25" x14ac:dyDescent="0.2">
      <c r="A112" s="41" t="s">
        <v>148</v>
      </c>
      <c r="B112" s="4"/>
      <c r="C112" s="28" t="str">
        <f>IF(Options!$B$5,"cm","in")</f>
        <v>cm</v>
      </c>
      <c r="D112" s="55" t="str">
        <f ca="1">IF(AND(Options!$B$19,$J$4&lt;&gt;"",J109&lt;&gt;"",K109&lt;&gt;"",B112&lt;&gt;""),IF(K109&gt;=3,_xll.HtPercentile($J$4="Male",J109,IF(Options!$B$5,B112,B112*2.54)),_xll.LenPercentile($J$4="Male",J109,IF(Options!$B$5,B112,B112*2.54)))/100,"")</f>
        <v/>
      </c>
      <c r="E112" s="41" t="s">
        <v>149</v>
      </c>
      <c r="F112" s="4"/>
      <c r="G112" s="28" t="str">
        <f>IF(Options!$B$5,"kg","lbs")</f>
        <v>kg</v>
      </c>
      <c r="H112" s="55" t="str">
        <f ca="1">IF(AND(Options!$B$19,$J$4&lt;&gt;"",J109&lt;&gt;"",F112&lt;&gt;""),_xll.WtPercentile($J$4="Male",J109,IF(Options!$B$5,F112,F112/2.2))/100,"")</f>
        <v/>
      </c>
      <c r="I112" s="41" t="s">
        <v>150</v>
      </c>
      <c r="J112" s="4"/>
      <c r="K112" s="28" t="str">
        <f>IF(Options!$B$5,"cm","in")</f>
        <v>cm</v>
      </c>
      <c r="L112" s="55" t="str">
        <f ca="1">IF(AND(Options!$B$19,$J$4&lt;&gt;"",J109&lt;&gt;"",K109&lt;&gt;"",K109&lt;=3,J112&lt;&gt;""),_xll.OFCPercentile($J$4="Male",J109,IF(Options!$B$5,J112,J112*2.54))/100,"")</f>
        <v/>
      </c>
      <c r="M112" s="2" t="s">
        <v>9</v>
      </c>
      <c r="N112" s="13" t="str">
        <f>'Résumé des valeurs'!$I$5</f>
        <v/>
      </c>
      <c r="O112" s="13" t="s">
        <v>76</v>
      </c>
      <c r="P112" s="55" t="str">
        <f ca="1">IF(AND(Options!$B$19,$J$4&lt;&gt;"",J109&lt;&gt;"",N112&lt;&gt;""),_xll.BmiPercentile($J$4="Male",J109,N112)/100,"")</f>
        <v/>
      </c>
    </row>
    <row r="113" spans="1:16" ht="13.5" thickBot="1" x14ac:dyDescent="0.25">
      <c r="A113" s="27"/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</row>
    <row r="114" spans="1:16" ht="13.5" thickTop="1" x14ac:dyDescent="0.2">
      <c r="D114" s="13"/>
      <c r="F114" s="7"/>
      <c r="G114" s="7"/>
    </row>
    <row r="115" spans="1:16" x14ac:dyDescent="0.2">
      <c r="A115" s="41" t="s">
        <v>147</v>
      </c>
      <c r="B115" s="3"/>
      <c r="C115" s="28"/>
      <c r="E115" s="18" t="s">
        <v>74</v>
      </c>
      <c r="F115" s="50" t="str">
        <f>IF(H115&lt;&gt;"",(IF(K115&gt;=1,IF(K115&gt;=2,CONCATENATE(TRUNC(K115)," ans ",TRUNC(J115-(12*INT(K115)))," mois"),CONCATENATE(TRUNC(K115)," an ",TRUNC(J115-(12*INT(K115)))," mois")),IF(J115&gt;=2,CONCATENATE(TRUNC(J115)," mois"),IF(I115&gt;=2,CONCATENATE(TRUNC(I115)," semaines"),IF(H115&gt;=2,CONCATENATE(TRUNC(H115)," jours"),IF(H115&gt;=1,CONCATENATE(TRUNC(H115)," jour"),"&lt; 1 day")))))),"")</f>
        <v/>
      </c>
      <c r="H115" s="48" t="str">
        <f>IF(AND(B115&lt;&gt;"",$N$4&lt;&gt;""),B115-$N$4,"")</f>
        <v/>
      </c>
      <c r="I115" s="49" t="str">
        <f>IF(H115&lt;&gt;"",H115/7,"")</f>
        <v/>
      </c>
      <c r="J115" s="49" t="str">
        <f>IF(H115&lt;&gt;"",12*H115/365.25,"")</f>
        <v/>
      </c>
      <c r="K115" s="49" t="str">
        <f>IF(H115&lt;&gt;"",IF(H115&lt;365*4,H115/365,H115/365.25),"")</f>
        <v/>
      </c>
      <c r="P115" s="26"/>
    </row>
    <row r="116" spans="1:16" x14ac:dyDescent="0.2">
      <c r="A116" s="22"/>
      <c r="B116" s="7"/>
      <c r="C116" s="29"/>
      <c r="E116" s="60" t="s">
        <v>105</v>
      </c>
      <c r="F116" s="50" t="e">
        <f>IF(H116&lt;&gt;"",(IF(K116&gt;=1,IF(K116&gt;=2,CONCATENATE(TRUNC(K116)," ans ",TRUNC(J116-(12*INT(K116)))," mois"),CONCATENATE(TRUNC(K116)," an ",TRUNC(J116-(12*INT(K116)))," mois")),IF(J116&gt;=2,CONCATENATE(INT(J116)," mois"),IF(I116&gt;=2,CONCATENATE(TRUNC(I116)," semaines"),IF(H116&gt;=2,CONCATENATE(TRUNC(H116)," jours"),IF(H116&gt;=1,CONCATENATE(TRUNC(H116)," jour"),"&lt; 1 day")))))),"Non applicable")</f>
        <v>#VALUE!</v>
      </c>
      <c r="H116" s="48" t="e">
        <f>IF(AND(Patient!$C$10&lt;37,(B115-$N$4)&lt;730),B115-$N$5,"")</f>
        <v>#VALUE!</v>
      </c>
      <c r="I116" s="49" t="e">
        <f>IF(H116&lt;&gt;"",H116/7,"")</f>
        <v>#VALUE!</v>
      </c>
      <c r="J116" s="49" t="e">
        <f>IF(H116&lt;&gt;"",12*H116/365.25,"")</f>
        <v>#VALUE!</v>
      </c>
      <c r="K116" s="49" t="e">
        <f>IF(H116&lt;&gt;"",IF(H116&lt;365*4,H116/365,H116/365.25),"")</f>
        <v>#VALUE!</v>
      </c>
      <c r="L116" s="26"/>
      <c r="N116" s="18"/>
      <c r="O116" s="30"/>
      <c r="P116" s="26"/>
    </row>
    <row r="117" spans="1:16" x14ac:dyDescent="0.2">
      <c r="A117" s="89" t="s">
        <v>151</v>
      </c>
      <c r="B117" s="7"/>
      <c r="C117" s="29"/>
      <c r="G117" s="31"/>
      <c r="K117" s="31"/>
      <c r="N117" s="42"/>
      <c r="O117" s="31"/>
      <c r="P117" s="49"/>
    </row>
    <row r="118" spans="1:16" ht="14.25" x14ac:dyDescent="0.2">
      <c r="A118" s="41" t="s">
        <v>148</v>
      </c>
      <c r="B118" s="4"/>
      <c r="C118" s="28" t="str">
        <f>IF(Options!$B$5,"cm","in")</f>
        <v>cm</v>
      </c>
      <c r="D118" s="55" t="str">
        <f ca="1">IF(AND(Options!$B$19,$J$4&lt;&gt;"",J115&lt;&gt;"",K115&lt;&gt;"",B118&lt;&gt;""),IF(K115&gt;=3,_xll.HtPercentile($J$4="Male",J115,IF(Options!$B$5,B118,B118*2.54)),_xll.LenPercentile($J$4="Male",J115,IF(Options!$B$5,B118,B118*2.54)))/100,"")</f>
        <v/>
      </c>
      <c r="E118" s="41" t="s">
        <v>149</v>
      </c>
      <c r="F118" s="4"/>
      <c r="G118" s="28" t="str">
        <f>IF(Options!$B$5,"kg","lbs")</f>
        <v>kg</v>
      </c>
      <c r="H118" s="55" t="str">
        <f ca="1">IF(AND(Options!$B$19,$J$4&lt;&gt;"",J115&lt;&gt;"",F118&lt;&gt;""),_xll.WtPercentile($J$4="Male",J115,IF(Options!$B$5,F118,F118/2.2))/100,"")</f>
        <v/>
      </c>
      <c r="I118" s="41" t="s">
        <v>150</v>
      </c>
      <c r="J118" s="4"/>
      <c r="K118" s="28" t="str">
        <f>IF(Options!$B$5,"cm","in")</f>
        <v>cm</v>
      </c>
      <c r="L118" s="55" t="str">
        <f ca="1">IF(AND(Options!$B$19,$J$4&lt;&gt;"",J115&lt;&gt;"",K115&lt;&gt;"",K115&lt;=3,J118&lt;&gt;""),_xll.OFCPercentile($J$4="Male",J115,IF(Options!$B$5,J118,J118*2.54))/100,"")</f>
        <v/>
      </c>
      <c r="M118" s="2" t="s">
        <v>9</v>
      </c>
      <c r="N118" s="13" t="str">
        <f>'Résumé des valeurs'!$I$5</f>
        <v/>
      </c>
      <c r="O118" s="13" t="s">
        <v>76</v>
      </c>
      <c r="P118" s="55" t="str">
        <f ca="1">IF(AND(Options!$B$19,$J$4&lt;&gt;"",J115&lt;&gt;"",N118&lt;&gt;""),_xll.BmiPercentile($J$4="Male",J115,N118)/100,"")</f>
        <v/>
      </c>
    </row>
    <row r="119" spans="1:16" ht="13.5" thickBot="1" x14ac:dyDescent="0.25">
      <c r="A119" s="27"/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</row>
    <row r="120" spans="1:16" ht="13.5" thickTop="1" x14ac:dyDescent="0.2">
      <c r="D120" s="13"/>
      <c r="F120" s="7"/>
      <c r="G120" s="7"/>
    </row>
    <row r="121" spans="1:16" x14ac:dyDescent="0.2">
      <c r="A121" s="41" t="s">
        <v>147</v>
      </c>
      <c r="B121" s="3"/>
      <c r="C121" s="28"/>
      <c r="E121" s="18" t="s">
        <v>74</v>
      </c>
      <c r="F121" s="50" t="str">
        <f>IF(H121&lt;&gt;"",(IF(K121&gt;=1,IF(K121&gt;=2,CONCATENATE(TRUNC(K121)," ans ",TRUNC(J121-(12*INT(K121)))," mois"),CONCATENATE(TRUNC(K121)," an ",TRUNC(J121-(12*INT(K121)))," mois")),IF(J121&gt;=2,CONCATENATE(TRUNC(J121)," mois"),IF(I121&gt;=2,CONCATENATE(TRUNC(I121)," semaines"),IF(H121&gt;=2,CONCATENATE(TRUNC(H121)," jours"),IF(H121&gt;=1,CONCATENATE(TRUNC(H121)," jour"),"&lt; 1 day")))))),"")</f>
        <v/>
      </c>
      <c r="H121" s="48" t="str">
        <f>IF(AND(B121&lt;&gt;"",$N$4&lt;&gt;""),B121-$N$4,"")</f>
        <v/>
      </c>
      <c r="I121" s="49" t="str">
        <f>IF(H121&lt;&gt;"",H121/7,"")</f>
        <v/>
      </c>
      <c r="J121" s="49" t="str">
        <f>IF(H121&lt;&gt;"",12*H121/365.25,"")</f>
        <v/>
      </c>
      <c r="K121" s="49" t="str">
        <f>IF(H121&lt;&gt;"",IF(H121&lt;365*4,H121/365,H121/365.25),"")</f>
        <v/>
      </c>
      <c r="P121" s="26"/>
    </row>
    <row r="122" spans="1:16" x14ac:dyDescent="0.2">
      <c r="A122" s="22"/>
      <c r="B122" s="7"/>
      <c r="C122" s="29"/>
      <c r="E122" s="60" t="s">
        <v>105</v>
      </c>
      <c r="F122" s="50" t="e">
        <f>IF(H122&lt;&gt;"",(IF(K122&gt;=1,IF(K122&gt;=2,CONCATENATE(TRUNC(K122)," ans ",TRUNC(J122-(12*INT(K122)))," mois"),CONCATENATE(TRUNC(K122)," an ",TRUNC(J122-(12*INT(K122)))," mois")),IF(J122&gt;=2,CONCATENATE(INT(J122)," mois"),IF(I122&gt;=2,CONCATENATE(TRUNC(I122)," semaines"),IF(H122&gt;=2,CONCATENATE(TRUNC(H122)," jours"),IF(H122&gt;=1,CONCATENATE(TRUNC(H122)," jour"),"&lt; 1 day")))))),"Non applicable")</f>
        <v>#VALUE!</v>
      </c>
      <c r="H122" s="48" t="e">
        <f>IF(AND(Patient!$C$10&lt;37,(B121-$N$4)&lt;730),B121-$N$5,"")</f>
        <v>#VALUE!</v>
      </c>
      <c r="I122" s="49" t="e">
        <f>IF(H122&lt;&gt;"",H122/7,"")</f>
        <v>#VALUE!</v>
      </c>
      <c r="J122" s="49" t="e">
        <f>IF(H122&lt;&gt;"",12*H122/365.25,"")</f>
        <v>#VALUE!</v>
      </c>
      <c r="K122" s="49" t="e">
        <f>IF(H122&lt;&gt;"",IF(H122&lt;365*4,H122/365,H122/365.25),"")</f>
        <v>#VALUE!</v>
      </c>
      <c r="L122" s="26"/>
      <c r="N122" s="18"/>
      <c r="O122" s="30"/>
      <c r="P122" s="26"/>
    </row>
    <row r="123" spans="1:16" x14ac:dyDescent="0.2">
      <c r="A123" s="89" t="s">
        <v>151</v>
      </c>
      <c r="B123" s="7"/>
      <c r="C123" s="29"/>
      <c r="G123" s="31"/>
      <c r="K123" s="31"/>
      <c r="N123" s="42"/>
      <c r="O123" s="31"/>
      <c r="P123" s="49"/>
    </row>
    <row r="124" spans="1:16" ht="14.25" x14ac:dyDescent="0.2">
      <c r="A124" s="41" t="s">
        <v>148</v>
      </c>
      <c r="B124" s="4"/>
      <c r="C124" s="28" t="str">
        <f>IF(Options!$B$5,"cm","in")</f>
        <v>cm</v>
      </c>
      <c r="D124" s="55" t="str">
        <f ca="1">IF(AND(Options!$B$19,$J$4&lt;&gt;"",J121&lt;&gt;"",K121&lt;&gt;"",B124&lt;&gt;""),IF(K121&gt;=3,_xll.HtPercentile($J$4="Male",J121,IF(Options!$B$5,B124,B124*2.54)),_xll.LenPercentile($J$4="Male",J121,IF(Options!$B$5,B124,B124*2.54)))/100,"")</f>
        <v/>
      </c>
      <c r="E124" s="41" t="s">
        <v>149</v>
      </c>
      <c r="F124" s="4"/>
      <c r="G124" s="28" t="str">
        <f>IF(Options!$B$5,"kg","lbs")</f>
        <v>kg</v>
      </c>
      <c r="H124" s="55" t="str">
        <f ca="1">IF(AND(Options!$B$19,$J$4&lt;&gt;"",J121&lt;&gt;"",F124&lt;&gt;""),_xll.WtPercentile($J$4="Male",J121,IF(Options!$B$5,F124,F124/2.2))/100,"")</f>
        <v/>
      </c>
      <c r="I124" s="41" t="s">
        <v>150</v>
      </c>
      <c r="J124" s="4"/>
      <c r="K124" s="28" t="str">
        <f>IF(Options!$B$5,"cm","in")</f>
        <v>cm</v>
      </c>
      <c r="L124" s="55" t="str">
        <f ca="1">IF(AND(Options!$B$19,$J$4&lt;&gt;"",J121&lt;&gt;"",K121&lt;&gt;"",K121&lt;=3,J124&lt;&gt;""),_xll.OFCPercentile($J$4="Male",J121,IF(Options!$B$5,J124,J124*2.54))/100,"")</f>
        <v/>
      </c>
      <c r="M124" s="2" t="s">
        <v>9</v>
      </c>
      <c r="N124" s="13" t="str">
        <f>'Résumé des valeurs'!$I$5</f>
        <v/>
      </c>
      <c r="O124" s="13" t="s">
        <v>76</v>
      </c>
      <c r="P124" s="55" t="str">
        <f ca="1">IF(AND(Options!$B$19,$J$4&lt;&gt;"",J121&lt;&gt;"",N124&lt;&gt;""),_xll.BmiPercentile($J$4="Male",J121,N124)/100,"")</f>
        <v/>
      </c>
    </row>
    <row r="125" spans="1:16" ht="13.5" thickBot="1" x14ac:dyDescent="0.25">
      <c r="A125" s="27"/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</row>
    <row r="126" spans="1:16" ht="13.5" thickTop="1" x14ac:dyDescent="0.2">
      <c r="D126" s="13"/>
      <c r="F126" s="7"/>
      <c r="G126" s="7"/>
    </row>
    <row r="127" spans="1:16" x14ac:dyDescent="0.2">
      <c r="A127" s="41" t="s">
        <v>147</v>
      </c>
      <c r="B127" s="3"/>
      <c r="C127" s="28"/>
      <c r="E127" s="18" t="s">
        <v>74</v>
      </c>
      <c r="F127" s="50" t="str">
        <f>IF(H127&lt;&gt;"",(IF(K127&gt;=1,IF(K127&gt;=2,CONCATENATE(TRUNC(K127)," ans ",TRUNC(J127-(12*INT(K127)))," mois"),CONCATENATE(TRUNC(K127)," an ",TRUNC(J127-(12*INT(K127)))," mois")),IF(J127&gt;=2,CONCATENATE(TRUNC(J127)," mois"),IF(I127&gt;=2,CONCATENATE(TRUNC(I127)," semaines"),IF(H127&gt;=2,CONCATENATE(TRUNC(H127)," jours"),IF(H127&gt;=1,CONCATENATE(TRUNC(H127)," jour"),"&lt; 1 day")))))),"")</f>
        <v/>
      </c>
      <c r="H127" s="48" t="str">
        <f>IF(AND(B127&lt;&gt;"",$N$4&lt;&gt;""),B127-$N$4,"")</f>
        <v/>
      </c>
      <c r="I127" s="49" t="str">
        <f>IF(H127&lt;&gt;"",H127/7,"")</f>
        <v/>
      </c>
      <c r="J127" s="49" t="str">
        <f>IF(H127&lt;&gt;"",12*H127/365.25,"")</f>
        <v/>
      </c>
      <c r="K127" s="49" t="str">
        <f>IF(H127&lt;&gt;"",IF(H127&lt;365*4,H127/365,H127/365.25),"")</f>
        <v/>
      </c>
      <c r="P127" s="26"/>
    </row>
    <row r="128" spans="1:16" x14ac:dyDescent="0.2">
      <c r="A128" s="22"/>
      <c r="B128" s="7"/>
      <c r="C128" s="29"/>
      <c r="E128" s="60" t="s">
        <v>105</v>
      </c>
      <c r="F128" s="50" t="e">
        <f>IF(H128&lt;&gt;"",(IF(K128&gt;=1,IF(K128&gt;=2,CONCATENATE(TRUNC(K128)," ans ",TRUNC(J128-(12*INT(K128)))," mois"),CONCATENATE(TRUNC(K128)," an ",TRUNC(J128-(12*INT(K128)))," mois")),IF(J128&gt;=2,CONCATENATE(INT(J128)," mois"),IF(I128&gt;=2,CONCATENATE(TRUNC(I128)," semaines"),IF(H128&gt;=2,CONCATENATE(TRUNC(H128)," jours"),IF(H128&gt;=1,CONCATENATE(TRUNC(H128)," jour"),"&lt; 1 day")))))),"Non applicable")</f>
        <v>#VALUE!</v>
      </c>
      <c r="H128" s="48" t="e">
        <f>IF(AND(Patient!$C$10&lt;37,(B127-$N$4)&lt;730),B127-$N$5,"")</f>
        <v>#VALUE!</v>
      </c>
      <c r="I128" s="49" t="e">
        <f>IF(H128&lt;&gt;"",H128/7,"")</f>
        <v>#VALUE!</v>
      </c>
      <c r="J128" s="49" t="e">
        <f>IF(H128&lt;&gt;"",12*H128/365.25,"")</f>
        <v>#VALUE!</v>
      </c>
      <c r="K128" s="49" t="e">
        <f>IF(H128&lt;&gt;"",IF(H128&lt;365*4,H128/365,H128/365.25),"")</f>
        <v>#VALUE!</v>
      </c>
      <c r="L128" s="26"/>
      <c r="N128" s="18"/>
      <c r="O128" s="30"/>
      <c r="P128" s="26"/>
    </row>
    <row r="129" spans="1:16" x14ac:dyDescent="0.2">
      <c r="A129" s="89" t="s">
        <v>151</v>
      </c>
      <c r="B129" s="7"/>
      <c r="C129" s="29"/>
      <c r="G129" s="31"/>
      <c r="K129" s="31"/>
      <c r="N129" s="42"/>
      <c r="O129" s="31"/>
      <c r="P129" s="49"/>
    </row>
    <row r="130" spans="1:16" ht="14.25" x14ac:dyDescent="0.2">
      <c r="A130" s="41" t="s">
        <v>148</v>
      </c>
      <c r="B130" s="4"/>
      <c r="C130" s="28" t="str">
        <f>IF(Options!$B$5,"cm","in")</f>
        <v>cm</v>
      </c>
      <c r="D130" s="55" t="str">
        <f ca="1">IF(AND(Options!$B$19,$J$4&lt;&gt;"",J127&lt;&gt;"",K127&lt;&gt;"",B130&lt;&gt;""),IF(K127&gt;=3,_xll.HtPercentile($J$4="Male",J127,IF(Options!$B$5,B130,B130*2.54)),_xll.LenPercentile($J$4="Male",J127,IF(Options!$B$5,B130,B130*2.54)))/100,"")</f>
        <v/>
      </c>
      <c r="E130" s="41" t="s">
        <v>149</v>
      </c>
      <c r="F130" s="4"/>
      <c r="G130" s="28" t="str">
        <f>IF(Options!$B$5,"kg","lbs")</f>
        <v>kg</v>
      </c>
      <c r="H130" s="55" t="str">
        <f ca="1">IF(AND(Options!$B$19,$J$4&lt;&gt;"",J127&lt;&gt;"",F130&lt;&gt;""),_xll.WtPercentile($J$4="Male",J127,IF(Options!$B$5,F130,F130/2.2))/100,"")</f>
        <v/>
      </c>
      <c r="I130" s="41" t="s">
        <v>150</v>
      </c>
      <c r="J130" s="4"/>
      <c r="K130" s="28" t="str">
        <f>IF(Options!$B$5,"cm","in")</f>
        <v>cm</v>
      </c>
      <c r="L130" s="55" t="str">
        <f ca="1">IF(AND(Options!$B$19,$J$4&lt;&gt;"",J127&lt;&gt;"",K127&lt;&gt;"",K127&lt;=3,J130&lt;&gt;""),_xll.OFCPercentile($J$4="Male",J127,IF(Options!$B$5,J130,J130*2.54))/100,"")</f>
        <v/>
      </c>
      <c r="M130" s="2" t="s">
        <v>9</v>
      </c>
      <c r="N130" s="13" t="str">
        <f>'Résumé des valeurs'!$I$5</f>
        <v/>
      </c>
      <c r="O130" s="13" t="s">
        <v>76</v>
      </c>
      <c r="P130" s="55" t="str">
        <f ca="1">IF(AND(Options!$B$19,$J$4&lt;&gt;"",J127&lt;&gt;"",N130&lt;&gt;""),_xll.BmiPercentile($J$4="Male",J127,N130)/100,"")</f>
        <v/>
      </c>
    </row>
    <row r="131" spans="1:16" ht="13.5" thickBot="1" x14ac:dyDescent="0.25">
      <c r="A131" s="27"/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</row>
    <row r="132" spans="1:16" ht="13.5" thickTop="1" x14ac:dyDescent="0.2">
      <c r="D132" s="13"/>
      <c r="F132" s="7"/>
      <c r="G132" s="7"/>
    </row>
    <row r="133" spans="1:16" x14ac:dyDescent="0.2">
      <c r="A133" s="41" t="s">
        <v>147</v>
      </c>
      <c r="B133" s="3"/>
      <c r="C133" s="28"/>
      <c r="E133" s="18" t="s">
        <v>74</v>
      </c>
      <c r="F133" s="50" t="str">
        <f>IF(H133&lt;&gt;"",(IF(K133&gt;=1,IF(K133&gt;=2,CONCATENATE(TRUNC(K133)," ans ",TRUNC(J133-(12*INT(K133)))," mois"),CONCATENATE(TRUNC(K133)," an ",TRUNC(J133-(12*INT(K133)))," mois")),IF(J133&gt;=2,CONCATENATE(TRUNC(J133)," mois"),IF(I133&gt;=2,CONCATENATE(TRUNC(I133)," semaines"),IF(H133&gt;=2,CONCATENATE(TRUNC(H133)," jours"),IF(H133&gt;=1,CONCATENATE(TRUNC(H133)," jour"),"&lt; 1 day")))))),"")</f>
        <v/>
      </c>
      <c r="H133" s="48" t="str">
        <f>IF(AND(B133&lt;&gt;"",$N$4&lt;&gt;""),B133-$N$4,"")</f>
        <v/>
      </c>
      <c r="I133" s="49" t="str">
        <f>IF(H133&lt;&gt;"",H133/7,"")</f>
        <v/>
      </c>
      <c r="J133" s="49" t="str">
        <f>IF(H133&lt;&gt;"",12*H133/365.25,"")</f>
        <v/>
      </c>
      <c r="K133" s="49" t="str">
        <f>IF(H133&lt;&gt;"",IF(H133&lt;365*4,H133/365,H133/365.25),"")</f>
        <v/>
      </c>
      <c r="P133" s="26"/>
    </row>
    <row r="134" spans="1:16" x14ac:dyDescent="0.2">
      <c r="A134" s="22"/>
      <c r="B134" s="7"/>
      <c r="C134" s="29"/>
      <c r="E134" s="60" t="s">
        <v>105</v>
      </c>
      <c r="F134" s="50" t="e">
        <f>IF(H134&lt;&gt;"",(IF(K134&gt;=1,IF(K134&gt;=2,CONCATENATE(TRUNC(K134)," ans ",TRUNC(J134-(12*INT(K134)))," mois"),CONCATENATE(TRUNC(K134)," an ",TRUNC(J134-(12*INT(K134)))," mois")),IF(J134&gt;=2,CONCATENATE(INT(J134)," mois"),IF(I134&gt;=2,CONCATENATE(TRUNC(I134)," semaines"),IF(H134&gt;=2,CONCATENATE(TRUNC(H134)," jours"),IF(H134&gt;=1,CONCATENATE(TRUNC(H134)," jour"),"&lt; 1 day")))))),"Non applicable")</f>
        <v>#VALUE!</v>
      </c>
      <c r="H134" s="48" t="e">
        <f>IF(AND(Patient!$C$10&lt;37,(B133-$N$4)&lt;730),B133-$N$5,"")</f>
        <v>#VALUE!</v>
      </c>
      <c r="I134" s="49" t="e">
        <f>IF(H134&lt;&gt;"",H134/7,"")</f>
        <v>#VALUE!</v>
      </c>
      <c r="J134" s="49" t="e">
        <f>IF(H134&lt;&gt;"",12*H134/365.25,"")</f>
        <v>#VALUE!</v>
      </c>
      <c r="K134" s="49" t="e">
        <f>IF(H134&lt;&gt;"",IF(H134&lt;365*4,H134/365,H134/365.25),"")</f>
        <v>#VALUE!</v>
      </c>
      <c r="L134" s="26"/>
      <c r="N134" s="18"/>
      <c r="O134" s="30"/>
      <c r="P134" s="26"/>
    </row>
    <row r="135" spans="1:16" x14ac:dyDescent="0.2">
      <c r="A135" s="89" t="s">
        <v>151</v>
      </c>
      <c r="B135" s="7"/>
      <c r="C135" s="29"/>
      <c r="G135" s="31"/>
      <c r="K135" s="31"/>
      <c r="N135" s="42"/>
      <c r="O135" s="31"/>
      <c r="P135" s="49"/>
    </row>
    <row r="136" spans="1:16" ht="14.25" x14ac:dyDescent="0.2">
      <c r="A136" s="41" t="s">
        <v>148</v>
      </c>
      <c r="B136" s="4"/>
      <c r="C136" s="28" t="str">
        <f>IF(Options!$B$5,"cm","in")</f>
        <v>cm</v>
      </c>
      <c r="D136" s="55" t="str">
        <f ca="1">IF(AND(Options!$B$19,$J$4&lt;&gt;"",J133&lt;&gt;"",K133&lt;&gt;"",B136&lt;&gt;""),IF(K133&gt;=3,_xll.HtPercentile($J$4="Male",J133,IF(Options!$B$5,B136,B136*2.54)),_xll.LenPercentile($J$4="Male",J133,IF(Options!$B$5,B136,B136*2.54)))/100,"")</f>
        <v/>
      </c>
      <c r="E136" s="41" t="s">
        <v>149</v>
      </c>
      <c r="F136" s="4"/>
      <c r="G136" s="28" t="str">
        <f>IF(Options!$B$5,"kg","lbs")</f>
        <v>kg</v>
      </c>
      <c r="H136" s="55" t="str">
        <f ca="1">IF(AND(Options!$B$19,$J$4&lt;&gt;"",J133&lt;&gt;"",F136&lt;&gt;""),_xll.WtPercentile($J$4="Male",J133,IF(Options!$B$5,F136,F136/2.2))/100,"")</f>
        <v/>
      </c>
      <c r="I136" s="41" t="s">
        <v>150</v>
      </c>
      <c r="J136" s="4"/>
      <c r="K136" s="28" t="str">
        <f>IF(Options!$B$5,"cm","in")</f>
        <v>cm</v>
      </c>
      <c r="L136" s="55" t="str">
        <f ca="1">IF(AND(Options!$B$19,$J$4&lt;&gt;"",J133&lt;&gt;"",K133&lt;&gt;"",K133&lt;=3,J136&lt;&gt;""),_xll.OFCPercentile($J$4="Male",J133,IF(Options!$B$5,J136,J136*2.54))/100,"")</f>
        <v/>
      </c>
      <c r="M136" s="2" t="s">
        <v>9</v>
      </c>
      <c r="N136" s="13" t="str">
        <f>'Résumé des valeurs'!$I$5</f>
        <v/>
      </c>
      <c r="O136" s="13" t="s">
        <v>76</v>
      </c>
      <c r="P136" s="55" t="str">
        <f ca="1">IF(AND(Options!$B$19,$J$4&lt;&gt;"",J133&lt;&gt;"",N136&lt;&gt;""),_xll.BmiPercentile($J$4="Male",J133,N136)/100,"")</f>
        <v/>
      </c>
    </row>
    <row r="137" spans="1:16" ht="13.5" thickBot="1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</row>
    <row r="138" spans="1:16" ht="13.5" thickTop="1" x14ac:dyDescent="0.2">
      <c r="D138" s="13"/>
      <c r="F138" s="7"/>
      <c r="G138" s="7"/>
    </row>
    <row r="139" spans="1:16" x14ac:dyDescent="0.2">
      <c r="A139" s="41" t="s">
        <v>147</v>
      </c>
      <c r="B139" s="3"/>
      <c r="C139" s="28"/>
      <c r="E139" s="18" t="s">
        <v>74</v>
      </c>
      <c r="F139" s="50" t="str">
        <f>IF(H139&lt;&gt;"",(IF(K139&gt;=1,IF(K139&gt;=2,CONCATENATE(TRUNC(K139)," ans ",TRUNC(J139-(12*INT(K139)))," mois"),CONCATENATE(TRUNC(K139)," an ",TRUNC(J139-(12*INT(K139)))," mois")),IF(J139&gt;=2,CONCATENATE(TRUNC(J139)," mois"),IF(I139&gt;=2,CONCATENATE(TRUNC(I139)," semaines"),IF(H139&gt;=2,CONCATENATE(TRUNC(H139)," jours"),IF(H139&gt;=1,CONCATENATE(TRUNC(H139)," jour"),"&lt; 1 day")))))),"")</f>
        <v/>
      </c>
      <c r="H139" s="48" t="str">
        <f>IF(AND(B139&lt;&gt;"",$N$4&lt;&gt;""),B139-$N$4,"")</f>
        <v/>
      </c>
      <c r="I139" s="49" t="str">
        <f>IF(H139&lt;&gt;"",H139/7,"")</f>
        <v/>
      </c>
      <c r="J139" s="49" t="str">
        <f>IF(H139&lt;&gt;"",12*H139/365.25,"")</f>
        <v/>
      </c>
      <c r="K139" s="49" t="str">
        <f>IF(H139&lt;&gt;"",IF(H139&lt;365*4,H139/365,H139/365.25),"")</f>
        <v/>
      </c>
      <c r="P139" s="26"/>
    </row>
    <row r="140" spans="1:16" x14ac:dyDescent="0.2">
      <c r="A140" s="22"/>
      <c r="B140" s="7"/>
      <c r="C140" s="29"/>
      <c r="E140" s="60" t="s">
        <v>105</v>
      </c>
      <c r="F140" s="50" t="e">
        <f>IF(H140&lt;&gt;"",(IF(K140&gt;=1,IF(K140&gt;=2,CONCATENATE(TRUNC(K140)," ans ",TRUNC(J140-(12*INT(K140)))," mois"),CONCATENATE(TRUNC(K140)," an ",TRUNC(J140-(12*INT(K140)))," mois")),IF(J140&gt;=2,CONCATENATE(INT(J140)," mois"),IF(I140&gt;=2,CONCATENATE(TRUNC(I140)," semaines"),IF(H140&gt;=2,CONCATENATE(TRUNC(H140)," jours"),IF(H140&gt;=1,CONCATENATE(TRUNC(H140)," jour"),"&lt; 1 day")))))),"Non applicable")</f>
        <v>#VALUE!</v>
      </c>
      <c r="H140" s="48" t="e">
        <f>IF(AND(Patient!$C$10&lt;37,(B139-$N$4)&lt;730),B139-$N$5,"")</f>
        <v>#VALUE!</v>
      </c>
      <c r="I140" s="49" t="e">
        <f>IF(H140&lt;&gt;"",H140/7,"")</f>
        <v>#VALUE!</v>
      </c>
      <c r="J140" s="49" t="e">
        <f>IF(H140&lt;&gt;"",12*H140/365.25,"")</f>
        <v>#VALUE!</v>
      </c>
      <c r="K140" s="49" t="e">
        <f>IF(H140&lt;&gt;"",IF(H140&lt;365*4,H140/365,H140/365.25),"")</f>
        <v>#VALUE!</v>
      </c>
      <c r="L140" s="26"/>
      <c r="N140" s="18"/>
      <c r="O140" s="30"/>
      <c r="P140" s="26"/>
    </row>
    <row r="141" spans="1:16" x14ac:dyDescent="0.2">
      <c r="A141" s="89" t="s">
        <v>151</v>
      </c>
      <c r="B141" s="7"/>
      <c r="C141" s="29"/>
      <c r="G141" s="31"/>
      <c r="K141" s="31"/>
      <c r="N141" s="42"/>
      <c r="O141" s="31"/>
      <c r="P141" s="49"/>
    </row>
    <row r="142" spans="1:16" ht="14.25" x14ac:dyDescent="0.2">
      <c r="A142" s="41" t="s">
        <v>148</v>
      </c>
      <c r="B142" s="4"/>
      <c r="C142" s="28" t="str">
        <f>IF(Options!$B$5,"cm","in")</f>
        <v>cm</v>
      </c>
      <c r="D142" s="55" t="str">
        <f ca="1">IF(AND(Options!$B$19,$J$4&lt;&gt;"",J139&lt;&gt;"",K139&lt;&gt;"",B142&lt;&gt;""),IF(K139&gt;=3,_xll.HtPercentile($J$4="Male",J139,IF(Options!$B$5,B142,B142*2.54)),_xll.LenPercentile($J$4="Male",J139,IF(Options!$B$5,B142,B142*2.54)))/100,"")</f>
        <v/>
      </c>
      <c r="E142" s="41" t="s">
        <v>149</v>
      </c>
      <c r="F142" s="4"/>
      <c r="G142" s="28" t="str">
        <f>IF(Options!$B$5,"kg","lbs")</f>
        <v>kg</v>
      </c>
      <c r="H142" s="55" t="str">
        <f ca="1">IF(AND(Options!$B$19,$J$4&lt;&gt;"",J139&lt;&gt;"",F142&lt;&gt;""),_xll.WtPercentile($J$4="Male",J139,IF(Options!$B$5,F142,F142/2.2))/100,"")</f>
        <v/>
      </c>
      <c r="I142" s="41" t="s">
        <v>150</v>
      </c>
      <c r="J142" s="4"/>
      <c r="K142" s="28" t="str">
        <f>IF(Options!$B$5,"cm","in")</f>
        <v>cm</v>
      </c>
      <c r="L142" s="55" t="str">
        <f ca="1">IF(AND(Options!$B$19,$J$4&lt;&gt;"",J139&lt;&gt;"",K139&lt;&gt;"",K139&lt;=3,J142&lt;&gt;""),_xll.OFCPercentile($J$4="Male",J139,IF(Options!$B$5,J142,J142*2.54))/100,"")</f>
        <v/>
      </c>
      <c r="M142" s="2" t="s">
        <v>9</v>
      </c>
      <c r="N142" s="13" t="str">
        <f>'Résumé des valeurs'!$I$5</f>
        <v/>
      </c>
      <c r="O142" s="13" t="s">
        <v>76</v>
      </c>
      <c r="P142" s="55" t="str">
        <f ca="1">IF(AND(Options!$B$19,$J$4&lt;&gt;"",J139&lt;&gt;"",N142&lt;&gt;""),_xll.BmiPercentile($J$4="Male",J139,N142)/100,"")</f>
        <v/>
      </c>
    </row>
    <row r="143" spans="1:16" ht="13.5" thickBot="1" x14ac:dyDescent="0.25">
      <c r="A143" s="27"/>
      <c r="B143" s="27"/>
      <c r="C143" s="27"/>
      <c r="D143" s="27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</row>
    <row r="144" spans="1:16" ht="13.5" thickTop="1" x14ac:dyDescent="0.2">
      <c r="D144" s="13"/>
      <c r="F144" s="7"/>
      <c r="G144" s="7"/>
    </row>
    <row r="145" spans="1:16" x14ac:dyDescent="0.2">
      <c r="A145" s="41" t="s">
        <v>147</v>
      </c>
      <c r="B145" s="3"/>
      <c r="C145" s="28"/>
      <c r="E145" s="18" t="s">
        <v>74</v>
      </c>
      <c r="F145" s="50" t="str">
        <f>IF(H145&lt;&gt;"",(IF(K145&gt;=1,IF(K145&gt;=2,CONCATENATE(TRUNC(K145)," ans ",TRUNC(J145-(12*INT(K145)))," mois"),CONCATENATE(TRUNC(K145)," an ",TRUNC(J145-(12*INT(K145)))," mois")),IF(J145&gt;=2,CONCATENATE(TRUNC(J145)," mois"),IF(I145&gt;=2,CONCATENATE(TRUNC(I145)," semaines"),IF(H145&gt;=2,CONCATENATE(TRUNC(H145)," jours"),IF(H145&gt;=1,CONCATENATE(TRUNC(H145)," jour"),"&lt; 1 day")))))),"")</f>
        <v/>
      </c>
      <c r="H145" s="48" t="str">
        <f>IF(AND(B145&lt;&gt;"",$N$4&lt;&gt;""),B145-$N$4,"")</f>
        <v/>
      </c>
      <c r="I145" s="49" t="str">
        <f>IF(H145&lt;&gt;"",H145/7,"")</f>
        <v/>
      </c>
      <c r="J145" s="49" t="str">
        <f>IF(H145&lt;&gt;"",12*H145/365.25,"")</f>
        <v/>
      </c>
      <c r="K145" s="49" t="str">
        <f>IF(H145&lt;&gt;"",IF(H145&lt;365*4,H145/365,H145/365.25),"")</f>
        <v/>
      </c>
      <c r="P145" s="26"/>
    </row>
    <row r="146" spans="1:16" x14ac:dyDescent="0.2">
      <c r="A146" s="22"/>
      <c r="B146" s="7"/>
      <c r="C146" s="29"/>
      <c r="E146" s="60" t="s">
        <v>105</v>
      </c>
      <c r="F146" s="50" t="e">
        <f>IF(H146&lt;&gt;"",(IF(K146&gt;=1,IF(K146&gt;=2,CONCATENATE(TRUNC(K146)," ans ",TRUNC(J146-(12*INT(K146)))," mois"),CONCATENATE(TRUNC(K146)," an ",TRUNC(J146-(12*INT(K146)))," mois")),IF(J146&gt;=2,CONCATENATE(INT(J146)," mois"),IF(I146&gt;=2,CONCATENATE(TRUNC(I146)," semaines"),IF(H146&gt;=2,CONCATENATE(TRUNC(H146)," jours"),IF(H146&gt;=1,CONCATENATE(TRUNC(H146)," jour"),"&lt; 1 day")))))),"Non applicable")</f>
        <v>#VALUE!</v>
      </c>
      <c r="H146" s="48" t="e">
        <f>IF(AND(Patient!$C$10&lt;37,(B145-$N$4)&lt;730),B145-$N$5,"")</f>
        <v>#VALUE!</v>
      </c>
      <c r="I146" s="49" t="e">
        <f>IF(H146&lt;&gt;"",H146/7,"")</f>
        <v>#VALUE!</v>
      </c>
      <c r="J146" s="49" t="e">
        <f>IF(H146&lt;&gt;"",12*H146/365.25,"")</f>
        <v>#VALUE!</v>
      </c>
      <c r="K146" s="49" t="e">
        <f>IF(H146&lt;&gt;"",IF(H146&lt;365*4,H146/365,H146/365.25),"")</f>
        <v>#VALUE!</v>
      </c>
      <c r="L146" s="26"/>
      <c r="N146" s="18"/>
      <c r="O146" s="30"/>
      <c r="P146" s="26"/>
    </row>
    <row r="147" spans="1:16" x14ac:dyDescent="0.2">
      <c r="A147" s="89" t="s">
        <v>151</v>
      </c>
      <c r="B147" s="7"/>
      <c r="C147" s="29"/>
      <c r="G147" s="31"/>
      <c r="K147" s="31"/>
      <c r="N147" s="42"/>
      <c r="O147" s="31"/>
      <c r="P147" s="49"/>
    </row>
    <row r="148" spans="1:16" ht="14.25" x14ac:dyDescent="0.2">
      <c r="A148" s="41" t="s">
        <v>148</v>
      </c>
      <c r="B148" s="4"/>
      <c r="C148" s="28" t="str">
        <f>IF(Options!$B$5,"cm","in")</f>
        <v>cm</v>
      </c>
      <c r="D148" s="55" t="str">
        <f ca="1">IF(AND(Options!$B$19,$J$4&lt;&gt;"",J145&lt;&gt;"",K145&lt;&gt;"",B148&lt;&gt;""),IF(K145&gt;=3,_xll.HtPercentile($J$4="Male",J145,IF(Options!$B$5,B148,B148*2.54)),_xll.LenPercentile($J$4="Male",J145,IF(Options!$B$5,B148,B148*2.54)))/100,"")</f>
        <v/>
      </c>
      <c r="E148" s="41" t="s">
        <v>149</v>
      </c>
      <c r="F148" s="4"/>
      <c r="G148" s="28" t="str">
        <f>IF(Options!$B$5,"kg","lbs")</f>
        <v>kg</v>
      </c>
      <c r="H148" s="55" t="str">
        <f ca="1">IF(AND(Options!$B$19,$J$4&lt;&gt;"",J145&lt;&gt;"",F148&lt;&gt;""),_xll.WtPercentile($J$4="Male",J145,IF(Options!$B$5,F148,F148/2.2))/100,"")</f>
        <v/>
      </c>
      <c r="I148" s="41" t="s">
        <v>150</v>
      </c>
      <c r="J148" s="4"/>
      <c r="K148" s="28" t="str">
        <f>IF(Options!$B$5,"cm","in")</f>
        <v>cm</v>
      </c>
      <c r="L148" s="55" t="str">
        <f ca="1">IF(AND(Options!$B$19,$J$4&lt;&gt;"",J145&lt;&gt;"",K145&lt;&gt;"",K145&lt;=3,J148&lt;&gt;""),_xll.OFCPercentile($J$4="Male",J145,IF(Options!$B$5,J148,J148*2.54))/100,"")</f>
        <v/>
      </c>
      <c r="M148" s="2" t="s">
        <v>9</v>
      </c>
      <c r="N148" s="13" t="str">
        <f>'Résumé des valeurs'!$I$5</f>
        <v/>
      </c>
      <c r="O148" s="13" t="s">
        <v>76</v>
      </c>
      <c r="P148" s="55" t="str">
        <f ca="1">IF(AND(Options!$B$19,$J$4&lt;&gt;"",J145&lt;&gt;"",N148&lt;&gt;""),_xll.BmiPercentile($J$4="Male",J145,N148)/100,"")</f>
        <v/>
      </c>
    </row>
    <row r="149" spans="1:16" ht="13.5" thickBot="1" x14ac:dyDescent="0.25">
      <c r="A149" s="27"/>
      <c r="B149" s="27"/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</row>
    <row r="150" spans="1:16" ht="13.5" thickTop="1" x14ac:dyDescent="0.2">
      <c r="D150" s="13"/>
      <c r="F150" s="7"/>
      <c r="G150" s="7"/>
    </row>
    <row r="151" spans="1:16" x14ac:dyDescent="0.2">
      <c r="A151" s="41" t="s">
        <v>147</v>
      </c>
      <c r="B151" s="3"/>
      <c r="C151" s="28"/>
      <c r="E151" s="18" t="s">
        <v>74</v>
      </c>
      <c r="F151" s="50" t="str">
        <f>IF(H151&lt;&gt;"",(IF(K151&gt;=1,IF(K151&gt;=2,CONCATENATE(TRUNC(K151)," ans ",TRUNC(J151-(12*INT(K151)))," mois"),CONCATENATE(TRUNC(K151)," an ",TRUNC(J151-(12*INT(K151)))," mois")),IF(J151&gt;=2,CONCATENATE(TRUNC(J151)," mois"),IF(I151&gt;=2,CONCATENATE(TRUNC(I151)," semaines"),IF(H151&gt;=2,CONCATENATE(TRUNC(H151)," jours"),IF(H151&gt;=1,CONCATENATE(TRUNC(H151)," jour"),"&lt; 1 day")))))),"")</f>
        <v/>
      </c>
      <c r="H151" s="48" t="str">
        <f>IF(AND(B151&lt;&gt;"",$N$4&lt;&gt;""),B151-$N$4,"")</f>
        <v/>
      </c>
      <c r="I151" s="49" t="str">
        <f>IF(H151&lt;&gt;"",H151/7,"")</f>
        <v/>
      </c>
      <c r="J151" s="49" t="str">
        <f>IF(H151&lt;&gt;"",12*H151/365.25,"")</f>
        <v/>
      </c>
      <c r="K151" s="49" t="str">
        <f>IF(H151&lt;&gt;"",IF(H151&lt;365*4,H151/365,H151/365.25),"")</f>
        <v/>
      </c>
      <c r="P151" s="26"/>
    </row>
    <row r="152" spans="1:16" x14ac:dyDescent="0.2">
      <c r="A152" s="22"/>
      <c r="B152" s="7"/>
      <c r="C152" s="29"/>
      <c r="E152" s="60" t="s">
        <v>105</v>
      </c>
      <c r="F152" s="50" t="e">
        <f>IF(H152&lt;&gt;"",(IF(K152&gt;=1,IF(K152&gt;=2,CONCATENATE(TRUNC(K152)," ans ",TRUNC(J152-(12*INT(K152)))," mois"),CONCATENATE(TRUNC(K152)," an ",TRUNC(J152-(12*INT(K152)))," mois")),IF(J152&gt;=2,CONCATENATE(INT(J152)," mois"),IF(I152&gt;=2,CONCATENATE(TRUNC(I152)," semaines"),IF(H152&gt;=2,CONCATENATE(TRUNC(H152)," jours"),IF(H152&gt;=1,CONCATENATE(TRUNC(H152)," jour"),"&lt; 1 day")))))),"Non applicable")</f>
        <v>#VALUE!</v>
      </c>
      <c r="H152" s="48" t="e">
        <f>IF(AND(Patient!$C$10&lt;37,(B151-$N$4)&lt;730),B151-$N$5,"")</f>
        <v>#VALUE!</v>
      </c>
      <c r="I152" s="49" t="e">
        <f>IF(H152&lt;&gt;"",H152/7,"")</f>
        <v>#VALUE!</v>
      </c>
      <c r="J152" s="49" t="e">
        <f>IF(H152&lt;&gt;"",12*H152/365.25,"")</f>
        <v>#VALUE!</v>
      </c>
      <c r="K152" s="49" t="e">
        <f>IF(H152&lt;&gt;"",IF(H152&lt;365*4,H152/365,H152/365.25),"")</f>
        <v>#VALUE!</v>
      </c>
      <c r="L152" s="26"/>
      <c r="N152" s="18"/>
      <c r="O152" s="30"/>
      <c r="P152" s="26"/>
    </row>
    <row r="153" spans="1:16" x14ac:dyDescent="0.2">
      <c r="A153" s="89" t="s">
        <v>151</v>
      </c>
      <c r="B153" s="7"/>
      <c r="C153" s="29"/>
      <c r="G153" s="31"/>
      <c r="K153" s="31"/>
      <c r="N153" s="42"/>
      <c r="O153" s="31"/>
      <c r="P153" s="49"/>
    </row>
    <row r="154" spans="1:16" ht="14.25" x14ac:dyDescent="0.2">
      <c r="A154" s="41" t="s">
        <v>148</v>
      </c>
      <c r="B154" s="4"/>
      <c r="C154" s="28" t="str">
        <f>IF(Options!$B$5,"cm","in")</f>
        <v>cm</v>
      </c>
      <c r="D154" s="55" t="str">
        <f ca="1">IF(AND(Options!$B$19,$J$4&lt;&gt;"",J151&lt;&gt;"",K151&lt;&gt;"",B154&lt;&gt;""),IF(K151&gt;=3,_xll.HtPercentile($J$4="Male",J151,IF(Options!$B$5,B154,B154*2.54)),_xll.LenPercentile($J$4="Male",J151,IF(Options!$B$5,B154,B154*2.54)))/100,"")</f>
        <v/>
      </c>
      <c r="E154" s="41" t="s">
        <v>149</v>
      </c>
      <c r="F154" s="4"/>
      <c r="G154" s="28" t="str">
        <f>IF(Options!$B$5,"kg","lbs")</f>
        <v>kg</v>
      </c>
      <c r="H154" s="55" t="str">
        <f ca="1">IF(AND(Options!$B$19,$J$4&lt;&gt;"",J151&lt;&gt;"",F154&lt;&gt;""),_xll.WtPercentile($J$4="Male",J151,IF(Options!$B$5,F154,F154/2.2))/100,"")</f>
        <v/>
      </c>
      <c r="I154" s="41" t="s">
        <v>150</v>
      </c>
      <c r="J154" s="4"/>
      <c r="K154" s="28" t="str">
        <f>IF(Options!$B$5,"cm","in")</f>
        <v>cm</v>
      </c>
      <c r="L154" s="55" t="str">
        <f ca="1">IF(AND(Options!$B$19,$J$4&lt;&gt;"",J151&lt;&gt;"",K151&lt;&gt;"",K151&lt;=3,J154&lt;&gt;""),_xll.OFCPercentile($J$4="Male",J151,IF(Options!$B$5,J154,J154*2.54))/100,"")</f>
        <v/>
      </c>
      <c r="M154" s="2" t="s">
        <v>9</v>
      </c>
      <c r="N154" s="13" t="str">
        <f>'Résumé des valeurs'!$I$5</f>
        <v/>
      </c>
      <c r="O154" s="13" t="s">
        <v>76</v>
      </c>
      <c r="P154" s="55" t="str">
        <f ca="1">IF(AND(Options!$B$19,$J$4&lt;&gt;"",J151&lt;&gt;"",N154&lt;&gt;""),_xll.BmiPercentile($J$4="Male",J151,N154)/100,"")</f>
        <v/>
      </c>
    </row>
    <row r="155" spans="1:16" ht="13.5" thickBot="1" x14ac:dyDescent="0.25">
      <c r="A155" s="27"/>
      <c r="B155" s="27"/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</row>
    <row r="156" spans="1:16" ht="13.5" thickTop="1" x14ac:dyDescent="0.2">
      <c r="D156" s="13"/>
      <c r="F156" s="7"/>
      <c r="G156" s="7"/>
    </row>
    <row r="157" spans="1:16" x14ac:dyDescent="0.2">
      <c r="A157" s="41" t="s">
        <v>147</v>
      </c>
      <c r="B157" s="3"/>
      <c r="C157" s="28"/>
      <c r="E157" s="18" t="s">
        <v>74</v>
      </c>
      <c r="F157" s="50" t="str">
        <f>IF(H157&lt;&gt;"",(IF(K157&gt;=1,IF(K157&gt;=2,CONCATENATE(TRUNC(K157)," ans ",TRUNC(J157-(12*INT(K157)))," mois"),CONCATENATE(TRUNC(K157)," an ",TRUNC(J157-(12*INT(K157)))," mois")),IF(J157&gt;=2,CONCATENATE(TRUNC(J157)," mois"),IF(I157&gt;=2,CONCATENATE(TRUNC(I157)," semaines"),IF(H157&gt;=2,CONCATENATE(TRUNC(H157)," jours"),IF(H157&gt;=1,CONCATENATE(TRUNC(H157)," jour"),"&lt; 1 day")))))),"")</f>
        <v/>
      </c>
      <c r="H157" s="48" t="str">
        <f>IF(AND(B157&lt;&gt;"",$N$4&lt;&gt;""),B157-$N$4,"")</f>
        <v/>
      </c>
      <c r="I157" s="49" t="str">
        <f>IF(H157&lt;&gt;"",H157/7,"")</f>
        <v/>
      </c>
      <c r="J157" s="49" t="str">
        <f>IF(H157&lt;&gt;"",12*H157/365.25,"")</f>
        <v/>
      </c>
      <c r="K157" s="49" t="str">
        <f>IF(H157&lt;&gt;"",IF(H157&lt;365*4,H157/365,H157/365.25),"")</f>
        <v/>
      </c>
      <c r="P157" s="26"/>
    </row>
    <row r="158" spans="1:16" x14ac:dyDescent="0.2">
      <c r="A158" s="22"/>
      <c r="B158" s="7"/>
      <c r="C158" s="29"/>
      <c r="E158" s="60" t="s">
        <v>105</v>
      </c>
      <c r="F158" s="50" t="e">
        <f>IF(H158&lt;&gt;"",(IF(K158&gt;=1,IF(K158&gt;=2,CONCATENATE(TRUNC(K158)," ans ",TRUNC(J158-(12*INT(K158)))," mois"),CONCATENATE(TRUNC(K158)," an ",TRUNC(J158-(12*INT(K158)))," mois")),IF(J158&gt;=2,CONCATENATE(INT(J158)," mois"),IF(I158&gt;=2,CONCATENATE(TRUNC(I158)," semaines"),IF(H158&gt;=2,CONCATENATE(TRUNC(H158)," jours"),IF(H158&gt;=1,CONCATENATE(TRUNC(H158)," jour"),"&lt; 1 day")))))),"Non applicable")</f>
        <v>#VALUE!</v>
      </c>
      <c r="H158" s="48" t="e">
        <f>IF(AND(Patient!$C$10&lt;37,(B157-$N$4)&lt;730),B157-$N$5,"")</f>
        <v>#VALUE!</v>
      </c>
      <c r="I158" s="49" t="e">
        <f>IF(H158&lt;&gt;"",H158/7,"")</f>
        <v>#VALUE!</v>
      </c>
      <c r="J158" s="49" t="e">
        <f>IF(H158&lt;&gt;"",12*H158/365.25,"")</f>
        <v>#VALUE!</v>
      </c>
      <c r="K158" s="49" t="e">
        <f>IF(H158&lt;&gt;"",IF(H158&lt;365*4,H158/365,H158/365.25),"")</f>
        <v>#VALUE!</v>
      </c>
      <c r="L158" s="26"/>
      <c r="N158" s="18"/>
      <c r="O158" s="30"/>
      <c r="P158" s="26"/>
    </row>
    <row r="159" spans="1:16" x14ac:dyDescent="0.2">
      <c r="A159" s="89" t="s">
        <v>151</v>
      </c>
      <c r="B159" s="7"/>
      <c r="C159" s="29"/>
      <c r="G159" s="31"/>
      <c r="K159" s="31"/>
      <c r="N159" s="42"/>
      <c r="O159" s="31"/>
      <c r="P159" s="49"/>
    </row>
    <row r="160" spans="1:16" ht="14.25" x14ac:dyDescent="0.2">
      <c r="A160" s="41" t="s">
        <v>148</v>
      </c>
      <c r="B160" s="4"/>
      <c r="C160" s="28" t="str">
        <f>IF(Options!$B$5,"cm","in")</f>
        <v>cm</v>
      </c>
      <c r="D160" s="55" t="str">
        <f ca="1">IF(AND(Options!$B$19,$J$4&lt;&gt;"",J157&lt;&gt;"",K157&lt;&gt;"",B160&lt;&gt;""),IF(K157&gt;=3,_xll.HtPercentile($J$4="Male",J157,IF(Options!$B$5,B160,B160*2.54)),_xll.LenPercentile($J$4="Male",J157,IF(Options!$B$5,B160,B160*2.54)))/100,"")</f>
        <v/>
      </c>
      <c r="E160" s="41" t="s">
        <v>149</v>
      </c>
      <c r="F160" s="4"/>
      <c r="G160" s="28" t="str">
        <f>IF(Options!$B$5,"kg","lbs")</f>
        <v>kg</v>
      </c>
      <c r="H160" s="55" t="str">
        <f ca="1">IF(AND(Options!$B$19,$J$4&lt;&gt;"",J157&lt;&gt;"",F160&lt;&gt;""),_xll.WtPercentile($J$4="Male",J157,IF(Options!$B$5,F160,F160/2.2))/100,"")</f>
        <v/>
      </c>
      <c r="I160" s="41" t="s">
        <v>150</v>
      </c>
      <c r="J160" s="4"/>
      <c r="K160" s="28" t="str">
        <f>IF(Options!$B$5,"cm","in")</f>
        <v>cm</v>
      </c>
      <c r="L160" s="55" t="str">
        <f ca="1">IF(AND(Options!$B$19,$J$4&lt;&gt;"",J157&lt;&gt;"",K157&lt;&gt;"",K157&lt;=3,J160&lt;&gt;""),_xll.OFCPercentile($J$4="Male",J157,IF(Options!$B$5,J160,J160*2.54))/100,"")</f>
        <v/>
      </c>
      <c r="M160" s="2" t="s">
        <v>9</v>
      </c>
      <c r="N160" s="13" t="str">
        <f>'Résumé des valeurs'!$I$5</f>
        <v/>
      </c>
      <c r="O160" s="13" t="s">
        <v>76</v>
      </c>
      <c r="P160" s="55" t="str">
        <f ca="1">IF(AND(Options!$B$19,$J$4&lt;&gt;"",J157&lt;&gt;"",N160&lt;&gt;""),_xll.BmiPercentile($J$4="Male",J157,N160)/100,"")</f>
        <v/>
      </c>
    </row>
    <row r="161" spans="1:16" ht="13.5" thickBot="1" x14ac:dyDescent="0.25">
      <c r="A161" s="27"/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</row>
    <row r="162" spans="1:16" ht="13.5" thickTop="1" x14ac:dyDescent="0.2">
      <c r="D162" s="13"/>
      <c r="F162" s="7"/>
      <c r="G162" s="7"/>
    </row>
    <row r="163" spans="1:16" x14ac:dyDescent="0.2">
      <c r="A163" s="41" t="s">
        <v>147</v>
      </c>
      <c r="B163" s="3"/>
      <c r="C163" s="28"/>
      <c r="E163" s="18" t="s">
        <v>74</v>
      </c>
      <c r="F163" s="50" t="str">
        <f>IF(H163&lt;&gt;"",(IF(K163&gt;=1,IF(K163&gt;=2,CONCATENATE(TRUNC(K163)," ans ",TRUNC(J163-(12*INT(K163)))," mois"),CONCATENATE(TRUNC(K163)," an ",TRUNC(J163-(12*INT(K163)))," mois")),IF(J163&gt;=2,CONCATENATE(TRUNC(J163)," mois"),IF(I163&gt;=2,CONCATENATE(TRUNC(I163)," semaines"),IF(H163&gt;=2,CONCATENATE(TRUNC(H163)," jours"),IF(H163&gt;=1,CONCATENATE(TRUNC(H163)," jour"),"&lt; 1 day")))))),"")</f>
        <v/>
      </c>
      <c r="H163" s="48" t="str">
        <f>IF(AND(B163&lt;&gt;"",$N$4&lt;&gt;""),B163-$N$4,"")</f>
        <v/>
      </c>
      <c r="I163" s="49" t="str">
        <f>IF(H163&lt;&gt;"",H163/7,"")</f>
        <v/>
      </c>
      <c r="J163" s="49" t="str">
        <f>IF(H163&lt;&gt;"",12*H163/365.25,"")</f>
        <v/>
      </c>
      <c r="K163" s="49" t="str">
        <f>IF(H163&lt;&gt;"",IF(H163&lt;365*4,H163/365,H163/365.25),"")</f>
        <v/>
      </c>
      <c r="P163" s="26"/>
    </row>
    <row r="164" spans="1:16" x14ac:dyDescent="0.2">
      <c r="A164" s="22"/>
      <c r="B164" s="7"/>
      <c r="C164" s="29"/>
      <c r="E164" s="60" t="s">
        <v>105</v>
      </c>
      <c r="F164" s="50" t="e">
        <f>IF(H164&lt;&gt;"",(IF(K164&gt;=1,IF(K164&gt;=2,CONCATENATE(TRUNC(K164)," ans ",TRUNC(J164-(12*INT(K164)))," mois"),CONCATENATE(TRUNC(K164)," an ",TRUNC(J164-(12*INT(K164)))," mois")),IF(J164&gt;=2,CONCATENATE(INT(J164)," mois"),IF(I164&gt;=2,CONCATENATE(TRUNC(I164)," semaines"),IF(H164&gt;=2,CONCATENATE(TRUNC(H164)," jours"),IF(H164&gt;=1,CONCATENATE(TRUNC(H164)," jour"),"&lt; 1 day")))))),"Non applicable")</f>
        <v>#VALUE!</v>
      </c>
      <c r="H164" s="48" t="e">
        <f>IF(AND(Patient!$C$10&lt;37,(B163-$N$4)&lt;730),B163-$N$5,"")</f>
        <v>#VALUE!</v>
      </c>
      <c r="I164" s="49" t="e">
        <f>IF(H164&lt;&gt;"",H164/7,"")</f>
        <v>#VALUE!</v>
      </c>
      <c r="J164" s="49" t="e">
        <f>IF(H164&lt;&gt;"",12*H164/365.25,"")</f>
        <v>#VALUE!</v>
      </c>
      <c r="K164" s="49" t="e">
        <f>IF(H164&lt;&gt;"",IF(H164&lt;365*4,H164/365,H164/365.25),"")</f>
        <v>#VALUE!</v>
      </c>
      <c r="L164" s="26"/>
      <c r="N164" s="18"/>
      <c r="O164" s="30"/>
      <c r="P164" s="26"/>
    </row>
    <row r="165" spans="1:16" x14ac:dyDescent="0.2">
      <c r="A165" s="89" t="s">
        <v>151</v>
      </c>
      <c r="B165" s="7"/>
      <c r="C165" s="29"/>
      <c r="G165" s="31"/>
      <c r="K165" s="31"/>
      <c r="N165" s="42"/>
      <c r="O165" s="31"/>
      <c r="P165" s="49"/>
    </row>
    <row r="166" spans="1:16" ht="14.25" x14ac:dyDescent="0.2">
      <c r="A166" s="41" t="s">
        <v>148</v>
      </c>
      <c r="B166" s="4"/>
      <c r="C166" s="28" t="str">
        <f>IF(Options!$B$5,"cm","in")</f>
        <v>cm</v>
      </c>
      <c r="D166" s="55" t="str">
        <f ca="1">IF(AND(Options!$B$19,$J$4&lt;&gt;"",J163&lt;&gt;"",K163&lt;&gt;"",B166&lt;&gt;""),IF(K163&gt;=3,_xll.HtPercentile($J$4="Male",J163,IF(Options!$B$5,B166,B166*2.54)),_xll.LenPercentile($J$4="Male",J163,IF(Options!$B$5,B166,B166*2.54)))/100,"")</f>
        <v/>
      </c>
      <c r="E166" s="41" t="s">
        <v>149</v>
      </c>
      <c r="F166" s="4"/>
      <c r="G166" s="28" t="str">
        <f>IF(Options!$B$5,"kg","lbs")</f>
        <v>kg</v>
      </c>
      <c r="H166" s="55" t="str">
        <f ca="1">IF(AND(Options!$B$19,$J$4&lt;&gt;"",J163&lt;&gt;"",F166&lt;&gt;""),_xll.WtPercentile($J$4="Male",J163,IF(Options!$B$5,F166,F166/2.2))/100,"")</f>
        <v/>
      </c>
      <c r="I166" s="41" t="s">
        <v>150</v>
      </c>
      <c r="J166" s="4"/>
      <c r="K166" s="28" t="str">
        <f>IF(Options!$B$5,"cm","in")</f>
        <v>cm</v>
      </c>
      <c r="L166" s="55" t="str">
        <f ca="1">IF(AND(Options!$B$19,$J$4&lt;&gt;"",J163&lt;&gt;"",K163&lt;&gt;"",K163&lt;=3,J166&lt;&gt;""),_xll.OFCPercentile($J$4="Male",J163,IF(Options!$B$5,J166,J166*2.54))/100,"")</f>
        <v/>
      </c>
      <c r="M166" s="2" t="s">
        <v>9</v>
      </c>
      <c r="N166" s="13" t="str">
        <f>'Résumé des valeurs'!$I$5</f>
        <v/>
      </c>
      <c r="O166" s="13" t="s">
        <v>76</v>
      </c>
      <c r="P166" s="55" t="str">
        <f ca="1">IF(AND(Options!$B$19,$J$4&lt;&gt;"",J163&lt;&gt;"",N166&lt;&gt;""),_xll.BmiPercentile($J$4="Male",J163,N166)/100,"")</f>
        <v/>
      </c>
    </row>
    <row r="167" spans="1:16" ht="13.5" thickBot="1" x14ac:dyDescent="0.25">
      <c r="A167" s="27"/>
      <c r="B167" s="27"/>
      <c r="C167" s="27"/>
      <c r="D167" s="27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</row>
    <row r="168" spans="1:16" ht="13.5" thickTop="1" x14ac:dyDescent="0.2">
      <c r="D168" s="13"/>
      <c r="F168" s="7"/>
      <c r="G168" s="7"/>
    </row>
    <row r="169" spans="1:16" x14ac:dyDescent="0.2">
      <c r="A169" s="41" t="s">
        <v>147</v>
      </c>
      <c r="B169" s="3"/>
      <c r="C169" s="28"/>
      <c r="E169" s="18" t="s">
        <v>74</v>
      </c>
      <c r="F169" s="50" t="str">
        <f>IF(H169&lt;&gt;"",(IF(K169&gt;=1,IF(K169&gt;=2,CONCATENATE(TRUNC(K169)," ans ",TRUNC(J169-(12*INT(K169)))," mois"),CONCATENATE(TRUNC(K169)," an ",TRUNC(J169-(12*INT(K169)))," mois")),IF(J169&gt;=2,CONCATENATE(TRUNC(J169)," mois"),IF(I169&gt;=2,CONCATENATE(TRUNC(I169)," semaines"),IF(H169&gt;=2,CONCATENATE(TRUNC(H169)," jours"),IF(H169&gt;=1,CONCATENATE(TRUNC(H169)," jour"),"&lt; 1 day")))))),"")</f>
        <v/>
      </c>
      <c r="H169" s="48" t="str">
        <f>IF(AND(B169&lt;&gt;"",$N$4&lt;&gt;""),B169-$N$4,"")</f>
        <v/>
      </c>
      <c r="I169" s="49" t="str">
        <f>IF(H169&lt;&gt;"",H169/7,"")</f>
        <v/>
      </c>
      <c r="J169" s="49" t="str">
        <f>IF(H169&lt;&gt;"",12*H169/365.25,"")</f>
        <v/>
      </c>
      <c r="K169" s="49" t="str">
        <f>IF(H169&lt;&gt;"",IF(H169&lt;365*4,H169/365,H169/365.25),"")</f>
        <v/>
      </c>
      <c r="P169" s="26"/>
    </row>
    <row r="170" spans="1:16" x14ac:dyDescent="0.2">
      <c r="A170" s="22"/>
      <c r="B170" s="7"/>
      <c r="C170" s="29"/>
      <c r="E170" s="60" t="s">
        <v>105</v>
      </c>
      <c r="F170" s="50" t="e">
        <f>IF(H170&lt;&gt;"",(IF(K170&gt;=1,IF(K170&gt;=2,CONCATENATE(TRUNC(K170)," ans ",TRUNC(J170-(12*INT(K170)))," mois"),CONCATENATE(TRUNC(K170)," an ",TRUNC(J170-(12*INT(K170)))," mois")),IF(J170&gt;=2,CONCATENATE(INT(J170)," mois"),IF(I170&gt;=2,CONCATENATE(TRUNC(I170)," semaines"),IF(H170&gt;=2,CONCATENATE(TRUNC(H170)," jours"),IF(H170&gt;=1,CONCATENATE(TRUNC(H170)," jour"),"&lt; 1 day")))))),"Non applicable")</f>
        <v>#VALUE!</v>
      </c>
      <c r="H170" s="48" t="e">
        <f>IF(AND(Patient!$C$10&lt;37,(B169-$N$4)&lt;730),B169-$N$5,"")</f>
        <v>#VALUE!</v>
      </c>
      <c r="I170" s="49" t="e">
        <f>IF(H170&lt;&gt;"",H170/7,"")</f>
        <v>#VALUE!</v>
      </c>
      <c r="J170" s="49" t="e">
        <f>IF(H170&lt;&gt;"",12*H170/365.25,"")</f>
        <v>#VALUE!</v>
      </c>
      <c r="K170" s="49" t="e">
        <f>IF(H170&lt;&gt;"",IF(H170&lt;365*4,H170/365,H170/365.25),"")</f>
        <v>#VALUE!</v>
      </c>
      <c r="L170" s="26"/>
      <c r="N170" s="18"/>
      <c r="O170" s="30"/>
      <c r="P170" s="26"/>
    </row>
    <row r="171" spans="1:16" x14ac:dyDescent="0.2">
      <c r="A171" s="89" t="s">
        <v>151</v>
      </c>
      <c r="B171" s="7"/>
      <c r="C171" s="29"/>
      <c r="G171" s="31"/>
      <c r="K171" s="31"/>
      <c r="N171" s="42"/>
      <c r="O171" s="31"/>
      <c r="P171" s="49"/>
    </row>
    <row r="172" spans="1:16" ht="14.25" x14ac:dyDescent="0.2">
      <c r="A172" s="41" t="s">
        <v>148</v>
      </c>
      <c r="B172" s="4"/>
      <c r="C172" s="28" t="str">
        <f>IF(Options!$B$5,"cm","in")</f>
        <v>cm</v>
      </c>
      <c r="D172" s="55" t="str">
        <f ca="1">IF(AND(Options!$B$19,$J$4&lt;&gt;"",J169&lt;&gt;"",K169&lt;&gt;"",B172&lt;&gt;""),IF(K169&gt;=3,_xll.HtPercentile($J$4="Male",J169,IF(Options!$B$5,B172,B172*2.54)),_xll.LenPercentile($J$4="Male",J169,IF(Options!$B$5,B172,B172*2.54)))/100,"")</f>
        <v/>
      </c>
      <c r="E172" s="41" t="s">
        <v>149</v>
      </c>
      <c r="F172" s="4"/>
      <c r="G172" s="28" t="str">
        <f>IF(Options!$B$5,"kg","lbs")</f>
        <v>kg</v>
      </c>
      <c r="H172" s="55" t="str">
        <f ca="1">IF(AND(Options!$B$19,$J$4&lt;&gt;"",J169&lt;&gt;"",F172&lt;&gt;""),_xll.WtPercentile($J$4="Male",J169,IF(Options!$B$5,F172,F172/2.2))/100,"")</f>
        <v/>
      </c>
      <c r="I172" s="41" t="s">
        <v>150</v>
      </c>
      <c r="J172" s="4"/>
      <c r="K172" s="28" t="str">
        <f>IF(Options!$B$5,"cm","in")</f>
        <v>cm</v>
      </c>
      <c r="L172" s="55" t="str">
        <f ca="1">IF(AND(Options!$B$19,$J$4&lt;&gt;"",J169&lt;&gt;"",K169&lt;&gt;"",K169&lt;=3,J172&lt;&gt;""),_xll.OFCPercentile($J$4="Male",J169,IF(Options!$B$5,J172,J172*2.54))/100,"")</f>
        <v/>
      </c>
      <c r="M172" s="2" t="s">
        <v>9</v>
      </c>
      <c r="N172" s="13" t="str">
        <f>'Résumé des valeurs'!$I$5</f>
        <v/>
      </c>
      <c r="O172" s="13" t="s">
        <v>76</v>
      </c>
      <c r="P172" s="55" t="str">
        <f ca="1">IF(AND(Options!$B$19,$J$4&lt;&gt;"",J169&lt;&gt;"",N172&lt;&gt;""),_xll.BmiPercentile($J$4="Male",J169,N172)/100,"")</f>
        <v/>
      </c>
    </row>
    <row r="173" spans="1:16" ht="13.5" thickBot="1" x14ac:dyDescent="0.25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</row>
    <row r="174" spans="1:16" ht="13.5" thickTop="1" x14ac:dyDescent="0.2">
      <c r="D174" s="13"/>
      <c r="F174" s="7"/>
      <c r="G174" s="7"/>
    </row>
    <row r="175" spans="1:16" x14ac:dyDescent="0.2">
      <c r="A175" s="41" t="s">
        <v>147</v>
      </c>
      <c r="B175" s="3"/>
      <c r="C175" s="28"/>
      <c r="E175" s="18" t="s">
        <v>74</v>
      </c>
      <c r="F175" s="50" t="str">
        <f>IF(H175&lt;&gt;"",(IF(K175&gt;=1,IF(K175&gt;=2,CONCATENATE(TRUNC(K175)," ans ",TRUNC(J175-(12*INT(K175)))," mois"),CONCATENATE(TRUNC(K175)," an ",TRUNC(J175-(12*INT(K175)))," mois")),IF(J175&gt;=2,CONCATENATE(TRUNC(J175)," mois"),IF(I175&gt;=2,CONCATENATE(TRUNC(I175)," semaines"),IF(H175&gt;=2,CONCATENATE(TRUNC(H175)," jours"),IF(H175&gt;=1,CONCATENATE(TRUNC(H175)," jour"),"&lt; 1 day")))))),"")</f>
        <v/>
      </c>
      <c r="H175" s="48" t="str">
        <f>IF(AND(B175&lt;&gt;"",$N$4&lt;&gt;""),B175-$N$4,"")</f>
        <v/>
      </c>
      <c r="I175" s="49" t="str">
        <f>IF(H175&lt;&gt;"",H175/7,"")</f>
        <v/>
      </c>
      <c r="J175" s="49" t="str">
        <f>IF(H175&lt;&gt;"",12*H175/365.25,"")</f>
        <v/>
      </c>
      <c r="K175" s="49" t="str">
        <f>IF(H175&lt;&gt;"",IF(H175&lt;365*4,H175/365,H175/365.25),"")</f>
        <v/>
      </c>
      <c r="P175" s="26"/>
    </row>
    <row r="176" spans="1:16" x14ac:dyDescent="0.2">
      <c r="A176" s="22"/>
      <c r="B176" s="7"/>
      <c r="C176" s="29"/>
      <c r="E176" s="60" t="s">
        <v>105</v>
      </c>
      <c r="F176" s="50" t="e">
        <f>IF(H176&lt;&gt;"",(IF(K176&gt;=1,IF(K176&gt;=2,CONCATENATE(TRUNC(K176)," ans ",TRUNC(J176-(12*INT(K176)))," mois"),CONCATENATE(TRUNC(K176)," an ",TRUNC(J176-(12*INT(K176)))," mois")),IF(J176&gt;=2,CONCATENATE(INT(J176)," mois"),IF(I176&gt;=2,CONCATENATE(TRUNC(I176)," semaines"),IF(H176&gt;=2,CONCATENATE(TRUNC(H176)," jours"),IF(H176&gt;=1,CONCATENATE(TRUNC(H176)," jour"),"&lt; 1 day")))))),"Non applicable")</f>
        <v>#VALUE!</v>
      </c>
      <c r="H176" s="48" t="e">
        <f>IF(AND(Patient!$C$10&lt;37,(B175-$N$4)&lt;730),B175-$N$5,"")</f>
        <v>#VALUE!</v>
      </c>
      <c r="I176" s="49" t="e">
        <f>IF(H176&lt;&gt;"",H176/7,"")</f>
        <v>#VALUE!</v>
      </c>
      <c r="J176" s="49" t="e">
        <f>IF(H176&lt;&gt;"",12*H176/365.25,"")</f>
        <v>#VALUE!</v>
      </c>
      <c r="K176" s="49" t="e">
        <f>IF(H176&lt;&gt;"",IF(H176&lt;365*4,H176/365,H176/365.25),"")</f>
        <v>#VALUE!</v>
      </c>
      <c r="L176" s="26"/>
      <c r="N176" s="18"/>
      <c r="O176" s="30"/>
      <c r="P176" s="26"/>
    </row>
    <row r="177" spans="1:16" x14ac:dyDescent="0.2">
      <c r="A177" s="89" t="s">
        <v>151</v>
      </c>
      <c r="B177" s="7"/>
      <c r="C177" s="29"/>
      <c r="G177" s="31"/>
      <c r="K177" s="31"/>
      <c r="N177" s="42"/>
      <c r="O177" s="31"/>
      <c r="P177" s="49"/>
    </row>
    <row r="178" spans="1:16" ht="14.25" x14ac:dyDescent="0.2">
      <c r="A178" s="41" t="s">
        <v>148</v>
      </c>
      <c r="B178" s="4"/>
      <c r="C178" s="28" t="str">
        <f>IF(Options!$B$5,"cm","in")</f>
        <v>cm</v>
      </c>
      <c r="D178" s="55" t="str">
        <f ca="1">IF(AND(Options!$B$19,$J$4&lt;&gt;"",J175&lt;&gt;"",K175&lt;&gt;"",B178&lt;&gt;""),IF(K175&gt;=3,_xll.HtPercentile($J$4="Male",J175,IF(Options!$B$5,B178,B178*2.54)),_xll.LenPercentile($J$4="Male",J175,IF(Options!$B$5,B178,B178*2.54)))/100,"")</f>
        <v/>
      </c>
      <c r="E178" s="41" t="s">
        <v>149</v>
      </c>
      <c r="F178" s="4"/>
      <c r="G178" s="28" t="str">
        <f>IF(Options!$B$5,"kg","lbs")</f>
        <v>kg</v>
      </c>
      <c r="H178" s="55" t="str">
        <f ca="1">IF(AND(Options!$B$19,$J$4&lt;&gt;"",J175&lt;&gt;"",F178&lt;&gt;""),_xll.WtPercentile($J$4="Male",J175,IF(Options!$B$5,F178,F178/2.2))/100,"")</f>
        <v/>
      </c>
      <c r="I178" s="41" t="s">
        <v>150</v>
      </c>
      <c r="J178" s="4"/>
      <c r="K178" s="28" t="str">
        <f>IF(Options!$B$5,"cm","in")</f>
        <v>cm</v>
      </c>
      <c r="L178" s="55" t="str">
        <f ca="1">IF(AND(Options!$B$19,$J$4&lt;&gt;"",J175&lt;&gt;"",K175&lt;&gt;"",K175&lt;=3,J178&lt;&gt;""),_xll.OFCPercentile($J$4="Male",J175,IF(Options!$B$5,J178,J178*2.54))/100,"")</f>
        <v/>
      </c>
      <c r="M178" s="2" t="s">
        <v>9</v>
      </c>
      <c r="N178" s="13" t="str">
        <f>'Résumé des valeurs'!$I$5</f>
        <v/>
      </c>
      <c r="O178" s="13" t="s">
        <v>76</v>
      </c>
      <c r="P178" s="55" t="str">
        <f ca="1">IF(AND(Options!$B$19,$J$4&lt;&gt;"",J175&lt;&gt;"",N178&lt;&gt;""),_xll.BmiPercentile($J$4="Male",J175,N178)/100,"")</f>
        <v/>
      </c>
    </row>
    <row r="179" spans="1:16" ht="13.5" thickBot="1" x14ac:dyDescent="0.25">
      <c r="A179" s="27"/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</row>
    <row r="180" spans="1:16" ht="13.5" thickTop="1" x14ac:dyDescent="0.2">
      <c r="D180" s="13"/>
      <c r="F180" s="7"/>
      <c r="G180" s="7"/>
    </row>
    <row r="181" spans="1:16" x14ac:dyDescent="0.2">
      <c r="A181" s="41" t="s">
        <v>147</v>
      </c>
      <c r="B181" s="3"/>
      <c r="C181" s="28"/>
      <c r="E181" s="18" t="s">
        <v>74</v>
      </c>
      <c r="F181" s="50" t="str">
        <f>IF(H181&lt;&gt;"",(IF(K181&gt;=1,IF(K181&gt;=2,CONCATENATE(TRUNC(K181)," ans ",TRUNC(J181-(12*INT(K181)))," mois"),CONCATENATE(TRUNC(K181)," an ",TRUNC(J181-(12*INT(K181)))," mois")),IF(J181&gt;=2,CONCATENATE(TRUNC(J181)," mois"),IF(I181&gt;=2,CONCATENATE(TRUNC(I181)," semaines"),IF(H181&gt;=2,CONCATENATE(TRUNC(H181)," jours"),IF(H181&gt;=1,CONCATENATE(TRUNC(H181)," jour"),"&lt; 1 day")))))),"")</f>
        <v/>
      </c>
      <c r="H181" s="48" t="str">
        <f>IF(AND(B181&lt;&gt;"",$N$4&lt;&gt;""),B181-$N$4,"")</f>
        <v/>
      </c>
      <c r="I181" s="49" t="str">
        <f>IF(H181&lt;&gt;"",H181/7,"")</f>
        <v/>
      </c>
      <c r="J181" s="49" t="str">
        <f>IF(H181&lt;&gt;"",12*H181/365.25,"")</f>
        <v/>
      </c>
      <c r="K181" s="49" t="str">
        <f>IF(H181&lt;&gt;"",IF(H181&lt;365*4,H181/365,H181/365.25),"")</f>
        <v/>
      </c>
      <c r="P181" s="26"/>
    </row>
    <row r="182" spans="1:16" x14ac:dyDescent="0.2">
      <c r="A182" s="22"/>
      <c r="B182" s="7"/>
      <c r="C182" s="29"/>
      <c r="E182" s="60" t="s">
        <v>105</v>
      </c>
      <c r="F182" s="50" t="e">
        <f>IF(H182&lt;&gt;"",(IF(K182&gt;=1,IF(K182&gt;=2,CONCATENATE(TRUNC(K182)," ans ",TRUNC(J182-(12*INT(K182)))," mois"),CONCATENATE(TRUNC(K182)," an ",TRUNC(J182-(12*INT(K182)))," mois")),IF(J182&gt;=2,CONCATENATE(INT(J182)," mois"),IF(I182&gt;=2,CONCATENATE(TRUNC(I182)," semaines"),IF(H182&gt;=2,CONCATENATE(TRUNC(H182)," jours"),IF(H182&gt;=1,CONCATENATE(TRUNC(H182)," jour"),"&lt; 1 day")))))),"Non applicable")</f>
        <v>#VALUE!</v>
      </c>
      <c r="H182" s="48" t="e">
        <f>IF(AND(Patient!$C$10&lt;37,(B181-$N$4)&lt;730),B181-$N$5,"")</f>
        <v>#VALUE!</v>
      </c>
      <c r="I182" s="49" t="e">
        <f>IF(H182&lt;&gt;"",H182/7,"")</f>
        <v>#VALUE!</v>
      </c>
      <c r="J182" s="49" t="e">
        <f>IF(H182&lt;&gt;"",12*H182/365.25,"")</f>
        <v>#VALUE!</v>
      </c>
      <c r="K182" s="49" t="e">
        <f>IF(H182&lt;&gt;"",IF(H182&lt;365*4,H182/365,H182/365.25),"")</f>
        <v>#VALUE!</v>
      </c>
      <c r="L182" s="26"/>
      <c r="N182" s="18"/>
      <c r="O182" s="30"/>
      <c r="P182" s="26"/>
    </row>
    <row r="183" spans="1:16" x14ac:dyDescent="0.2">
      <c r="A183" s="89" t="s">
        <v>151</v>
      </c>
      <c r="B183" s="7"/>
      <c r="C183" s="29"/>
      <c r="G183" s="31"/>
      <c r="K183" s="31"/>
      <c r="N183" s="42"/>
      <c r="O183" s="31"/>
      <c r="P183" s="49"/>
    </row>
    <row r="184" spans="1:16" ht="14.25" x14ac:dyDescent="0.2">
      <c r="A184" s="41" t="s">
        <v>148</v>
      </c>
      <c r="B184" s="4"/>
      <c r="C184" s="28" t="str">
        <f>IF(Options!$B$5,"cm","in")</f>
        <v>cm</v>
      </c>
      <c r="D184" s="55" t="str">
        <f ca="1">IF(AND(Options!$B$19,$J$4&lt;&gt;"",J181&lt;&gt;"",K181&lt;&gt;"",B184&lt;&gt;""),IF(K181&gt;=3,_xll.HtPercentile($J$4="Male",J181,IF(Options!$B$5,B184,B184*2.54)),_xll.LenPercentile($J$4="Male",J181,IF(Options!$B$5,B184,B184*2.54)))/100,"")</f>
        <v/>
      </c>
      <c r="E184" s="41" t="s">
        <v>149</v>
      </c>
      <c r="F184" s="4"/>
      <c r="G184" s="28" t="str">
        <f>IF(Options!$B$5,"kg","lbs")</f>
        <v>kg</v>
      </c>
      <c r="H184" s="55" t="str">
        <f ca="1">IF(AND(Options!$B$19,$J$4&lt;&gt;"",J181&lt;&gt;"",F184&lt;&gt;""),_xll.WtPercentile($J$4="Male",J181,IF(Options!$B$5,F184,F184/2.2))/100,"")</f>
        <v/>
      </c>
      <c r="I184" s="41" t="s">
        <v>150</v>
      </c>
      <c r="J184" s="4"/>
      <c r="K184" s="28" t="str">
        <f>IF(Options!$B$5,"cm","in")</f>
        <v>cm</v>
      </c>
      <c r="L184" s="55" t="str">
        <f ca="1">IF(AND(Options!$B$19,$J$4&lt;&gt;"",J181&lt;&gt;"",K181&lt;&gt;"",K181&lt;=3,J184&lt;&gt;""),_xll.OFCPercentile($J$4="Male",J181,IF(Options!$B$5,J184,J184*2.54))/100,"")</f>
        <v/>
      </c>
      <c r="M184" s="2" t="s">
        <v>9</v>
      </c>
      <c r="N184" s="13" t="str">
        <f>'Résumé des valeurs'!$I$5</f>
        <v/>
      </c>
      <c r="O184" s="13" t="s">
        <v>76</v>
      </c>
      <c r="P184" s="55" t="str">
        <f ca="1">IF(AND(Options!$B$19,$J$4&lt;&gt;"",J181&lt;&gt;"",N184&lt;&gt;""),_xll.BmiPercentile($J$4="Male",J181,N184)/100,"")</f>
        <v/>
      </c>
    </row>
    <row r="185" spans="1:16" ht="13.5" thickBot="1" x14ac:dyDescent="0.25">
      <c r="A185" s="27"/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</row>
    <row r="186" spans="1:16" ht="13.5" thickTop="1" x14ac:dyDescent="0.2">
      <c r="D186" s="13"/>
      <c r="F186" s="7"/>
      <c r="G186" s="7"/>
    </row>
    <row r="187" spans="1:16" x14ac:dyDescent="0.2">
      <c r="A187" s="41" t="s">
        <v>147</v>
      </c>
      <c r="B187" s="3"/>
      <c r="C187" s="28"/>
      <c r="E187" s="18" t="s">
        <v>74</v>
      </c>
      <c r="F187" s="50" t="str">
        <f>IF(H187&lt;&gt;"",(IF(K187&gt;=1,IF(K187&gt;=2,CONCATENATE(TRUNC(K187)," ans ",TRUNC(J187-(12*INT(K187)))," mois"),CONCATENATE(TRUNC(K187)," an ",TRUNC(J187-(12*INT(K187)))," mois")),IF(J187&gt;=2,CONCATENATE(TRUNC(J187)," mois"),IF(I187&gt;=2,CONCATENATE(TRUNC(I187)," semaines"),IF(H187&gt;=2,CONCATENATE(TRUNC(H187)," jours"),IF(H187&gt;=1,CONCATENATE(TRUNC(H187)," jour"),"&lt; 1 day")))))),"")</f>
        <v/>
      </c>
      <c r="H187" s="48" t="str">
        <f>IF(AND(B187&lt;&gt;"",$N$4&lt;&gt;""),B187-$N$4,"")</f>
        <v/>
      </c>
      <c r="I187" s="49" t="str">
        <f>IF(H187&lt;&gt;"",H187/7,"")</f>
        <v/>
      </c>
      <c r="J187" s="49" t="str">
        <f>IF(H187&lt;&gt;"",12*H187/365.25,"")</f>
        <v/>
      </c>
      <c r="K187" s="49" t="str">
        <f>IF(H187&lt;&gt;"",IF(H187&lt;365*4,H187/365,H187/365.25),"")</f>
        <v/>
      </c>
      <c r="P187" s="26"/>
    </row>
    <row r="188" spans="1:16" x14ac:dyDescent="0.2">
      <c r="A188" s="22"/>
      <c r="B188" s="7"/>
      <c r="C188" s="29"/>
      <c r="E188" s="60" t="s">
        <v>105</v>
      </c>
      <c r="F188" s="50" t="e">
        <f>IF(H188&lt;&gt;"",(IF(K188&gt;=1,IF(K188&gt;=2,CONCATENATE(TRUNC(K188)," ans ",TRUNC(J188-(12*INT(K188)))," mois"),CONCATENATE(TRUNC(K188)," an ",TRUNC(J188-(12*INT(K188)))," mois")),IF(J188&gt;=2,CONCATENATE(INT(J188)," mois"),IF(I188&gt;=2,CONCATENATE(TRUNC(I188)," semaines"),IF(H188&gt;=2,CONCATENATE(TRUNC(H188)," jours"),IF(H188&gt;=1,CONCATENATE(TRUNC(H188)," jour"),"&lt; 1 day")))))),"Non applicable")</f>
        <v>#VALUE!</v>
      </c>
      <c r="H188" s="48" t="e">
        <f>IF(AND(Patient!$C$10&lt;37,(B187-$N$4)&lt;730),B187-$N$5,"")</f>
        <v>#VALUE!</v>
      </c>
      <c r="I188" s="49" t="e">
        <f>IF(H188&lt;&gt;"",H188/7,"")</f>
        <v>#VALUE!</v>
      </c>
      <c r="J188" s="49" t="e">
        <f>IF(H188&lt;&gt;"",12*H188/365.25,"")</f>
        <v>#VALUE!</v>
      </c>
      <c r="K188" s="49" t="e">
        <f>IF(H188&lt;&gt;"",IF(H188&lt;365*4,H188/365,H188/365.25),"")</f>
        <v>#VALUE!</v>
      </c>
      <c r="L188" s="26"/>
      <c r="N188" s="18"/>
      <c r="O188" s="30"/>
      <c r="P188" s="26"/>
    </row>
    <row r="189" spans="1:16" x14ac:dyDescent="0.2">
      <c r="A189" s="89" t="s">
        <v>151</v>
      </c>
      <c r="B189" s="7"/>
      <c r="C189" s="29"/>
      <c r="G189" s="31"/>
      <c r="K189" s="31"/>
      <c r="N189" s="42"/>
      <c r="O189" s="31"/>
      <c r="P189" s="49"/>
    </row>
    <row r="190" spans="1:16" ht="14.25" x14ac:dyDescent="0.2">
      <c r="A190" s="41" t="s">
        <v>148</v>
      </c>
      <c r="B190" s="4"/>
      <c r="C190" s="28" t="str">
        <f>IF(Options!$B$5,"cm","in")</f>
        <v>cm</v>
      </c>
      <c r="D190" s="55" t="str">
        <f ca="1">IF(AND(Options!$B$19,$J$4&lt;&gt;"",J187&lt;&gt;"",K187&lt;&gt;"",B190&lt;&gt;""),IF(K187&gt;=3,_xll.HtPercentile($J$4="Male",J187,IF(Options!$B$5,B190,B190*2.54)),_xll.LenPercentile($J$4="Male",J187,IF(Options!$B$5,B190,B190*2.54)))/100,"")</f>
        <v/>
      </c>
      <c r="E190" s="41" t="s">
        <v>149</v>
      </c>
      <c r="F190" s="4"/>
      <c r="G190" s="28" t="str">
        <f>IF(Options!$B$5,"kg","lbs")</f>
        <v>kg</v>
      </c>
      <c r="H190" s="55" t="str">
        <f ca="1">IF(AND(Options!$B$19,$J$4&lt;&gt;"",J187&lt;&gt;"",F190&lt;&gt;""),_xll.WtPercentile($J$4="Male",J187,IF(Options!$B$5,F190,F190/2.2))/100,"")</f>
        <v/>
      </c>
      <c r="I190" s="41" t="s">
        <v>150</v>
      </c>
      <c r="J190" s="4"/>
      <c r="K190" s="28" t="str">
        <f>IF(Options!$B$5,"cm","in")</f>
        <v>cm</v>
      </c>
      <c r="L190" s="55" t="str">
        <f ca="1">IF(AND(Options!$B$19,$J$4&lt;&gt;"",J187&lt;&gt;"",K187&lt;&gt;"",K187&lt;=3,J190&lt;&gt;""),_xll.OFCPercentile($J$4="Male",J187,IF(Options!$B$5,J190,J190*2.54))/100,"")</f>
        <v/>
      </c>
      <c r="M190" s="2" t="s">
        <v>9</v>
      </c>
      <c r="N190" s="13" t="str">
        <f>'Résumé des valeurs'!$I$5</f>
        <v/>
      </c>
      <c r="O190" s="13" t="s">
        <v>76</v>
      </c>
      <c r="P190" s="55" t="str">
        <f ca="1">IF(AND(Options!$B$19,$J$4&lt;&gt;"",J187&lt;&gt;"",N190&lt;&gt;""),_xll.BmiPercentile($J$4="Male",J187,N190)/100,"")</f>
        <v/>
      </c>
    </row>
    <row r="191" spans="1:16" ht="13.5" thickBot="1" x14ac:dyDescent="0.25">
      <c r="A191" s="27"/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</row>
    <row r="192" spans="1:16" ht="13.5" thickTop="1" x14ac:dyDescent="0.2">
      <c r="D192" s="13"/>
      <c r="F192" s="7"/>
      <c r="G192" s="7"/>
    </row>
    <row r="193" spans="1:16" x14ac:dyDescent="0.2">
      <c r="A193" s="41" t="s">
        <v>147</v>
      </c>
      <c r="B193" s="3"/>
      <c r="C193" s="28"/>
      <c r="E193" s="18" t="s">
        <v>74</v>
      </c>
      <c r="F193" s="50" t="str">
        <f>IF(H193&lt;&gt;"",(IF(K193&gt;=1,IF(K193&gt;=2,CONCATENATE(TRUNC(K193)," ans ",TRUNC(J193-(12*INT(K193)))," mois"),CONCATENATE(TRUNC(K193)," an ",TRUNC(J193-(12*INT(K193)))," mois")),IF(J193&gt;=2,CONCATENATE(TRUNC(J193)," mois"),IF(I193&gt;=2,CONCATENATE(TRUNC(I193)," semaines"),IF(H193&gt;=2,CONCATENATE(TRUNC(H193)," jours"),IF(H193&gt;=1,CONCATENATE(TRUNC(H193)," jour"),"&lt; 1 day")))))),"")</f>
        <v/>
      </c>
      <c r="H193" s="48" t="str">
        <f>IF(AND(B193&lt;&gt;"",$N$4&lt;&gt;""),B193-$N$4,"")</f>
        <v/>
      </c>
      <c r="I193" s="49" t="str">
        <f>IF(H193&lt;&gt;"",H193/7,"")</f>
        <v/>
      </c>
      <c r="J193" s="49" t="str">
        <f>IF(H193&lt;&gt;"",12*H193/365.25,"")</f>
        <v/>
      </c>
      <c r="K193" s="49" t="str">
        <f>IF(H193&lt;&gt;"",IF(H193&lt;365*4,H193/365,H193/365.25),"")</f>
        <v/>
      </c>
      <c r="P193" s="26"/>
    </row>
    <row r="194" spans="1:16" x14ac:dyDescent="0.2">
      <c r="A194" s="22"/>
      <c r="B194" s="7"/>
      <c r="C194" s="29"/>
      <c r="E194" s="60" t="s">
        <v>105</v>
      </c>
      <c r="F194" s="50" t="e">
        <f>IF(H194&lt;&gt;"",(IF(K194&gt;=1,IF(K194&gt;=2,CONCATENATE(TRUNC(K194)," ans ",TRUNC(J194-(12*INT(K194)))," mois"),CONCATENATE(TRUNC(K194)," an ",TRUNC(J194-(12*INT(K194)))," mois")),IF(J194&gt;=2,CONCATENATE(INT(J194)," mois"),IF(I194&gt;=2,CONCATENATE(TRUNC(I194)," semaines"),IF(H194&gt;=2,CONCATENATE(TRUNC(H194)," jours"),IF(H194&gt;=1,CONCATENATE(TRUNC(H194)," jour"),"&lt; 1 day")))))),"Non applicable")</f>
        <v>#VALUE!</v>
      </c>
      <c r="H194" s="48" t="e">
        <f>IF(AND(Patient!$C$10&lt;37,(B193-$N$4)&lt;730),B193-$N$5,"")</f>
        <v>#VALUE!</v>
      </c>
      <c r="I194" s="49" t="e">
        <f>IF(H194&lt;&gt;"",H194/7,"")</f>
        <v>#VALUE!</v>
      </c>
      <c r="J194" s="49" t="e">
        <f>IF(H194&lt;&gt;"",12*H194/365.25,"")</f>
        <v>#VALUE!</v>
      </c>
      <c r="K194" s="49" t="e">
        <f>IF(H194&lt;&gt;"",IF(H194&lt;365*4,H194/365,H194/365.25),"")</f>
        <v>#VALUE!</v>
      </c>
      <c r="L194" s="26"/>
      <c r="N194" s="18"/>
      <c r="O194" s="30"/>
      <c r="P194" s="26"/>
    </row>
    <row r="195" spans="1:16" x14ac:dyDescent="0.2">
      <c r="A195" s="89" t="s">
        <v>151</v>
      </c>
      <c r="B195" s="7"/>
      <c r="C195" s="29"/>
      <c r="G195" s="31"/>
      <c r="K195" s="31"/>
      <c r="N195" s="42"/>
      <c r="O195" s="31"/>
      <c r="P195" s="49"/>
    </row>
    <row r="196" spans="1:16" ht="14.25" x14ac:dyDescent="0.2">
      <c r="A196" s="41" t="s">
        <v>148</v>
      </c>
      <c r="B196" s="4"/>
      <c r="C196" s="28" t="str">
        <f>IF(Options!$B$5,"cm","in")</f>
        <v>cm</v>
      </c>
      <c r="D196" s="55" t="str">
        <f ca="1">IF(AND(Options!$B$19,$J$4&lt;&gt;"",J193&lt;&gt;"",K193&lt;&gt;"",B196&lt;&gt;""),IF(K193&gt;=3,_xll.HtPercentile($J$4="Male",J193,IF(Options!$B$5,B196,B196*2.54)),_xll.LenPercentile($J$4="Male",J193,IF(Options!$B$5,B196,B196*2.54)))/100,"")</f>
        <v/>
      </c>
      <c r="E196" s="41" t="s">
        <v>149</v>
      </c>
      <c r="F196" s="4"/>
      <c r="G196" s="28" t="str">
        <f>IF(Options!$B$5,"kg","lbs")</f>
        <v>kg</v>
      </c>
      <c r="H196" s="55" t="str">
        <f ca="1">IF(AND(Options!$B$19,$J$4&lt;&gt;"",J193&lt;&gt;"",F196&lt;&gt;""),_xll.WtPercentile($J$4="Male",J193,IF(Options!$B$5,F196,F196/2.2))/100,"")</f>
        <v/>
      </c>
      <c r="I196" s="41" t="s">
        <v>150</v>
      </c>
      <c r="J196" s="4"/>
      <c r="K196" s="28" t="str">
        <f>IF(Options!$B$5,"cm","in")</f>
        <v>cm</v>
      </c>
      <c r="L196" s="55" t="str">
        <f ca="1">IF(AND(Options!$B$19,$J$4&lt;&gt;"",J193&lt;&gt;"",K193&lt;&gt;"",K193&lt;=3,J196&lt;&gt;""),_xll.OFCPercentile($J$4="Male",J193,IF(Options!$B$5,J196,J196*2.54))/100,"")</f>
        <v/>
      </c>
      <c r="M196" s="2" t="s">
        <v>9</v>
      </c>
      <c r="N196" s="13" t="str">
        <f>'Résumé des valeurs'!$I$5</f>
        <v/>
      </c>
      <c r="O196" s="13" t="s">
        <v>76</v>
      </c>
      <c r="P196" s="55" t="str">
        <f ca="1">IF(AND(Options!$B$19,$J$4&lt;&gt;"",J193&lt;&gt;"",N196&lt;&gt;""),_xll.BmiPercentile($J$4="Male",J193,N196)/100,"")</f>
        <v/>
      </c>
    </row>
    <row r="197" spans="1:16" ht="13.5" thickBot="1" x14ac:dyDescent="0.25">
      <c r="A197" s="27"/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</row>
    <row r="198" spans="1:16" ht="13.5" thickTop="1" x14ac:dyDescent="0.2">
      <c r="D198" s="13"/>
      <c r="F198" s="7"/>
      <c r="G198" s="7"/>
    </row>
    <row r="199" spans="1:16" x14ac:dyDescent="0.2">
      <c r="A199" s="41" t="s">
        <v>147</v>
      </c>
      <c r="B199" s="3"/>
      <c r="C199" s="28"/>
      <c r="E199" s="18" t="s">
        <v>74</v>
      </c>
      <c r="F199" s="50" t="str">
        <f>IF(H199&lt;&gt;"",(IF(K199&gt;=1,IF(K199&gt;=2,CONCATENATE(TRUNC(K199)," ans ",TRUNC(J199-(12*INT(K199)))," mois"),CONCATENATE(TRUNC(K199)," an ",TRUNC(J199-(12*INT(K199)))," mois")),IF(J199&gt;=2,CONCATENATE(TRUNC(J199)," mois"),IF(I199&gt;=2,CONCATENATE(TRUNC(I199)," semaines"),IF(H199&gt;=2,CONCATENATE(TRUNC(H199)," jours"),IF(H199&gt;=1,CONCATENATE(TRUNC(H199)," jour"),"&lt; 1 day")))))),"")</f>
        <v/>
      </c>
      <c r="H199" s="48" t="str">
        <f>IF(AND(B199&lt;&gt;"",$N$4&lt;&gt;""),B199-$N$4,"")</f>
        <v/>
      </c>
      <c r="I199" s="49" t="str">
        <f>IF(H199&lt;&gt;"",H199/7,"")</f>
        <v/>
      </c>
      <c r="J199" s="49" t="str">
        <f>IF(H199&lt;&gt;"",12*H199/365.25,"")</f>
        <v/>
      </c>
      <c r="K199" s="49" t="str">
        <f>IF(H199&lt;&gt;"",IF(H199&lt;365*4,H199/365,H199/365.25),"")</f>
        <v/>
      </c>
      <c r="P199" s="26"/>
    </row>
    <row r="200" spans="1:16" x14ac:dyDescent="0.2">
      <c r="A200" s="22"/>
      <c r="B200" s="7"/>
      <c r="C200" s="29"/>
      <c r="E200" s="60" t="s">
        <v>105</v>
      </c>
      <c r="F200" s="50" t="e">
        <f>IF(H200&lt;&gt;"",(IF(K200&gt;=1,IF(K200&gt;=2,CONCATENATE(TRUNC(K200)," ans ",TRUNC(J200-(12*INT(K200)))," mois"),CONCATENATE(TRUNC(K200)," an ",TRUNC(J200-(12*INT(K200)))," mois")),IF(J200&gt;=2,CONCATENATE(INT(J200)," mois"),IF(I200&gt;=2,CONCATENATE(TRUNC(I200)," semaines"),IF(H200&gt;=2,CONCATENATE(TRUNC(H200)," jours"),IF(H200&gt;=1,CONCATENATE(TRUNC(H200)," jour"),"&lt; 1 day")))))),"Non applicable")</f>
        <v>#VALUE!</v>
      </c>
      <c r="H200" s="48" t="e">
        <f>IF(AND(Patient!$C$10&lt;37,(B199-$N$4)&lt;730),B199-$N$5,"")</f>
        <v>#VALUE!</v>
      </c>
      <c r="I200" s="49" t="e">
        <f>IF(H200&lt;&gt;"",H200/7,"")</f>
        <v>#VALUE!</v>
      </c>
      <c r="J200" s="49" t="e">
        <f>IF(H200&lt;&gt;"",12*H200/365.25,"")</f>
        <v>#VALUE!</v>
      </c>
      <c r="K200" s="49" t="e">
        <f>IF(H200&lt;&gt;"",IF(H200&lt;365*4,H200/365,H200/365.25),"")</f>
        <v>#VALUE!</v>
      </c>
      <c r="L200" s="26"/>
      <c r="N200" s="18"/>
      <c r="O200" s="30"/>
      <c r="P200" s="26"/>
    </row>
    <row r="201" spans="1:16" x14ac:dyDescent="0.2">
      <c r="A201" s="89" t="s">
        <v>151</v>
      </c>
      <c r="B201" s="7"/>
      <c r="C201" s="29"/>
      <c r="G201" s="31"/>
      <c r="K201" s="31"/>
      <c r="N201" s="42"/>
      <c r="O201" s="31"/>
      <c r="P201" s="49"/>
    </row>
    <row r="202" spans="1:16" ht="14.25" x14ac:dyDescent="0.2">
      <c r="A202" s="41" t="s">
        <v>148</v>
      </c>
      <c r="B202" s="4"/>
      <c r="C202" s="28" t="str">
        <f>IF(Options!$B$5,"cm","in")</f>
        <v>cm</v>
      </c>
      <c r="D202" s="55" t="str">
        <f ca="1">IF(AND(Options!$B$19,$J$4&lt;&gt;"",J199&lt;&gt;"",K199&lt;&gt;"",B202&lt;&gt;""),IF(K199&gt;=3,_xll.HtPercentile($J$4="Male",J199,IF(Options!$B$5,B202,B202*2.54)),_xll.LenPercentile($J$4="Male",J199,IF(Options!$B$5,B202,B202*2.54)))/100,"")</f>
        <v/>
      </c>
      <c r="E202" s="41" t="s">
        <v>149</v>
      </c>
      <c r="F202" s="4"/>
      <c r="G202" s="28" t="str">
        <f>IF(Options!$B$5,"kg","lbs")</f>
        <v>kg</v>
      </c>
      <c r="H202" s="55" t="str">
        <f ca="1">IF(AND(Options!$B$19,$J$4&lt;&gt;"",J199&lt;&gt;"",F202&lt;&gt;""),_xll.WtPercentile($J$4="Male",J199,IF(Options!$B$5,F202,F202/2.2))/100,"")</f>
        <v/>
      </c>
      <c r="I202" s="41" t="s">
        <v>150</v>
      </c>
      <c r="J202" s="4"/>
      <c r="K202" s="28" t="str">
        <f>IF(Options!$B$5,"cm","in")</f>
        <v>cm</v>
      </c>
      <c r="L202" s="55" t="str">
        <f ca="1">IF(AND(Options!$B$19,$J$4&lt;&gt;"",J199&lt;&gt;"",K199&lt;&gt;"",K199&lt;=3,J202&lt;&gt;""),_xll.OFCPercentile($J$4="Male",J199,IF(Options!$B$5,J202,J202*2.54))/100,"")</f>
        <v/>
      </c>
      <c r="M202" s="2" t="s">
        <v>9</v>
      </c>
      <c r="N202" s="13" t="str">
        <f>'Résumé des valeurs'!$I$5</f>
        <v/>
      </c>
      <c r="O202" s="13" t="s">
        <v>76</v>
      </c>
      <c r="P202" s="55" t="str">
        <f ca="1">IF(AND(Options!$B$19,$J$4&lt;&gt;"",J199&lt;&gt;"",N202&lt;&gt;""),_xll.BmiPercentile($J$4="Male",J199,N202)/100,"")</f>
        <v/>
      </c>
    </row>
    <row r="203" spans="1:16" ht="13.5" thickBot="1" x14ac:dyDescent="0.25">
      <c r="A203" s="27"/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</row>
    <row r="204" spans="1:16" ht="13.5" thickTop="1" x14ac:dyDescent="0.2">
      <c r="D204" s="13"/>
      <c r="F204" s="7"/>
      <c r="G204" s="7"/>
    </row>
    <row r="205" spans="1:16" x14ac:dyDescent="0.2">
      <c r="A205" s="41" t="s">
        <v>147</v>
      </c>
      <c r="B205" s="3"/>
      <c r="C205" s="28"/>
      <c r="E205" s="18" t="s">
        <v>74</v>
      </c>
      <c r="F205" s="50" t="str">
        <f>IF(H205&lt;&gt;"",(IF(K205&gt;=1,IF(K205&gt;=2,CONCATENATE(TRUNC(K205)," ans ",TRUNC(J205-(12*INT(K205)))," mois"),CONCATENATE(TRUNC(K205)," an ",TRUNC(J205-(12*INT(K205)))," mois")),IF(J205&gt;=2,CONCATENATE(TRUNC(J205)," mois"),IF(I205&gt;=2,CONCATENATE(TRUNC(I205)," semaines"),IF(H205&gt;=2,CONCATENATE(TRUNC(H205)," jours"),IF(H205&gt;=1,CONCATENATE(TRUNC(H205)," jour"),"&lt; 1 day")))))),"")</f>
        <v/>
      </c>
      <c r="H205" s="48" t="str">
        <f>IF(AND(B205&lt;&gt;"",$N$4&lt;&gt;""),B205-$N$4,"")</f>
        <v/>
      </c>
      <c r="I205" s="49" t="str">
        <f>IF(H205&lt;&gt;"",H205/7,"")</f>
        <v/>
      </c>
      <c r="J205" s="49" t="str">
        <f>IF(H205&lt;&gt;"",12*H205/365.25,"")</f>
        <v/>
      </c>
      <c r="K205" s="49" t="str">
        <f>IF(H205&lt;&gt;"",IF(H205&lt;365*4,H205/365,H205/365.25),"")</f>
        <v/>
      </c>
      <c r="P205" s="26"/>
    </row>
    <row r="206" spans="1:16" x14ac:dyDescent="0.2">
      <c r="A206" s="22"/>
      <c r="B206" s="7"/>
      <c r="C206" s="29"/>
      <c r="E206" s="60" t="s">
        <v>105</v>
      </c>
      <c r="F206" s="50" t="e">
        <f>IF(H206&lt;&gt;"",(IF(K206&gt;=1,IF(K206&gt;=2,CONCATENATE(TRUNC(K206)," ans ",TRUNC(J206-(12*INT(K206)))," mois"),CONCATENATE(TRUNC(K206)," an ",TRUNC(J206-(12*INT(K206)))," mois")),IF(J206&gt;=2,CONCATENATE(INT(J206)," mois"),IF(I206&gt;=2,CONCATENATE(TRUNC(I206)," semaines"),IF(H206&gt;=2,CONCATENATE(TRUNC(H206)," jours"),IF(H206&gt;=1,CONCATENATE(TRUNC(H206)," jour"),"&lt; 1 day")))))),"Non applicable")</f>
        <v>#VALUE!</v>
      </c>
      <c r="H206" s="48" t="e">
        <f>IF(AND(Patient!$C$10&lt;37,(B205-$N$4)&lt;730),B205-$N$5,"")</f>
        <v>#VALUE!</v>
      </c>
      <c r="I206" s="49" t="e">
        <f>IF(H206&lt;&gt;"",H206/7,"")</f>
        <v>#VALUE!</v>
      </c>
      <c r="J206" s="49" t="e">
        <f>IF(H206&lt;&gt;"",12*H206/365.25,"")</f>
        <v>#VALUE!</v>
      </c>
      <c r="K206" s="49" t="e">
        <f>IF(H206&lt;&gt;"",IF(H206&lt;365*4,H206/365,H206/365.25),"")</f>
        <v>#VALUE!</v>
      </c>
      <c r="L206" s="26"/>
      <c r="N206" s="18"/>
      <c r="O206" s="30"/>
      <c r="P206" s="26"/>
    </row>
    <row r="207" spans="1:16" x14ac:dyDescent="0.2">
      <c r="A207" s="89" t="s">
        <v>151</v>
      </c>
      <c r="B207" s="7"/>
      <c r="C207" s="29"/>
      <c r="G207" s="31"/>
      <c r="K207" s="31"/>
      <c r="N207" s="42"/>
      <c r="O207" s="31"/>
      <c r="P207" s="49"/>
    </row>
    <row r="208" spans="1:16" ht="14.25" x14ac:dyDescent="0.2">
      <c r="A208" s="41" t="s">
        <v>148</v>
      </c>
      <c r="B208" s="4"/>
      <c r="C208" s="28" t="str">
        <f>IF(Options!$B$5,"cm","in")</f>
        <v>cm</v>
      </c>
      <c r="D208" s="55" t="str">
        <f ca="1">IF(AND(Options!$B$19,$J$4&lt;&gt;"",J205&lt;&gt;"",K205&lt;&gt;"",B208&lt;&gt;""),IF(K205&gt;=3,_xll.HtPercentile($J$4="Male",J205,IF(Options!$B$5,B208,B208*2.54)),_xll.LenPercentile($J$4="Male",J205,IF(Options!$B$5,B208,B208*2.54)))/100,"")</f>
        <v/>
      </c>
      <c r="E208" s="41" t="s">
        <v>149</v>
      </c>
      <c r="F208" s="4"/>
      <c r="G208" s="28" t="str">
        <f>IF(Options!$B$5,"kg","lbs")</f>
        <v>kg</v>
      </c>
      <c r="H208" s="55" t="str">
        <f ca="1">IF(AND(Options!$B$19,$J$4&lt;&gt;"",J205&lt;&gt;"",F208&lt;&gt;""),_xll.WtPercentile($J$4="Male",J205,IF(Options!$B$5,F208,F208/2.2))/100,"")</f>
        <v/>
      </c>
      <c r="I208" s="41" t="s">
        <v>150</v>
      </c>
      <c r="J208" s="4"/>
      <c r="K208" s="28" t="str">
        <f>IF(Options!$B$5,"cm","in")</f>
        <v>cm</v>
      </c>
      <c r="L208" s="55" t="str">
        <f ca="1">IF(AND(Options!$B$19,$J$4&lt;&gt;"",J205&lt;&gt;"",K205&lt;&gt;"",K205&lt;=3,J208&lt;&gt;""),_xll.OFCPercentile($J$4="Male",J205,IF(Options!$B$5,J208,J208*2.54))/100,"")</f>
        <v/>
      </c>
      <c r="M208" s="2" t="s">
        <v>9</v>
      </c>
      <c r="N208" s="13" t="str">
        <f>'Résumé des valeurs'!$I$5</f>
        <v/>
      </c>
      <c r="O208" s="13" t="s">
        <v>76</v>
      </c>
      <c r="P208" s="55" t="str">
        <f ca="1">IF(AND(Options!$B$19,$J$4&lt;&gt;"",J205&lt;&gt;"",N208&lt;&gt;""),_xll.BmiPercentile($J$4="Male",J205,N208)/100,"")</f>
        <v/>
      </c>
    </row>
    <row r="209" spans="1:16" ht="13.5" thickBot="1" x14ac:dyDescent="0.25">
      <c r="A209" s="27"/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</row>
    <row r="210" spans="1:16" ht="13.5" thickTop="1" x14ac:dyDescent="0.2">
      <c r="D210" s="13"/>
      <c r="F210" s="7"/>
      <c r="G210" s="7"/>
    </row>
    <row r="211" spans="1:16" x14ac:dyDescent="0.2">
      <c r="A211" s="41" t="s">
        <v>147</v>
      </c>
      <c r="B211" s="3"/>
      <c r="C211" s="28"/>
      <c r="E211" s="18" t="s">
        <v>74</v>
      </c>
      <c r="F211" s="50" t="str">
        <f>IF(H211&lt;&gt;"",(IF(K211&gt;=1,IF(K211&gt;=2,CONCATENATE(TRUNC(K211)," ans ",TRUNC(J211-(12*INT(K211)))," mois"),CONCATENATE(TRUNC(K211)," an ",TRUNC(J211-(12*INT(K211)))," mois")),IF(J211&gt;=2,CONCATENATE(TRUNC(J211)," mois"),IF(I211&gt;=2,CONCATENATE(TRUNC(I211)," semaines"),IF(H211&gt;=2,CONCATENATE(TRUNC(H211)," jours"),IF(H211&gt;=1,CONCATENATE(TRUNC(H211)," jour"),"&lt; 1 day")))))),"")</f>
        <v/>
      </c>
      <c r="H211" s="48" t="str">
        <f>IF(AND(B211&lt;&gt;"",$N$4&lt;&gt;""),B211-$N$4,"")</f>
        <v/>
      </c>
      <c r="I211" s="49" t="str">
        <f>IF(H211&lt;&gt;"",H211/7,"")</f>
        <v/>
      </c>
      <c r="J211" s="49" t="str">
        <f>IF(H211&lt;&gt;"",12*H211/365.25,"")</f>
        <v/>
      </c>
      <c r="K211" s="49" t="str">
        <f>IF(H211&lt;&gt;"",IF(H211&lt;365*4,H211/365,H211/365.25),"")</f>
        <v/>
      </c>
      <c r="P211" s="26"/>
    </row>
    <row r="212" spans="1:16" x14ac:dyDescent="0.2">
      <c r="A212" s="22"/>
      <c r="B212" s="7"/>
      <c r="C212" s="29"/>
      <c r="E212" s="60" t="s">
        <v>105</v>
      </c>
      <c r="F212" s="50" t="e">
        <f>IF(H212&lt;&gt;"",(IF(K212&gt;=1,IF(K212&gt;=2,CONCATENATE(TRUNC(K212)," ans ",TRUNC(J212-(12*INT(K212)))," mois"),CONCATENATE(TRUNC(K212)," an ",TRUNC(J212-(12*INT(K212)))," mois")),IF(J212&gt;=2,CONCATENATE(INT(J212)," mois"),IF(I212&gt;=2,CONCATENATE(TRUNC(I212)," semaines"),IF(H212&gt;=2,CONCATENATE(TRUNC(H212)," jours"),IF(H212&gt;=1,CONCATENATE(TRUNC(H212)," jour"),"&lt; 1 day")))))),"Non applicable")</f>
        <v>#VALUE!</v>
      </c>
      <c r="H212" s="48" t="e">
        <f>IF(AND(Patient!$C$10&lt;37,(B211-$N$4)&lt;730),B211-$N$5,"")</f>
        <v>#VALUE!</v>
      </c>
      <c r="I212" s="49" t="e">
        <f>IF(H212&lt;&gt;"",H212/7,"")</f>
        <v>#VALUE!</v>
      </c>
      <c r="J212" s="49" t="e">
        <f>IF(H212&lt;&gt;"",12*H212/365.25,"")</f>
        <v>#VALUE!</v>
      </c>
      <c r="K212" s="49" t="e">
        <f>IF(H212&lt;&gt;"",IF(H212&lt;365*4,H212/365,H212/365.25),"")</f>
        <v>#VALUE!</v>
      </c>
      <c r="L212" s="26"/>
      <c r="N212" s="18"/>
      <c r="O212" s="30"/>
      <c r="P212" s="26"/>
    </row>
    <row r="213" spans="1:16" x14ac:dyDescent="0.2">
      <c r="A213" s="89" t="s">
        <v>151</v>
      </c>
      <c r="B213" s="7"/>
      <c r="C213" s="29"/>
      <c r="G213" s="31"/>
      <c r="K213" s="31"/>
      <c r="N213" s="42"/>
      <c r="O213" s="31"/>
      <c r="P213" s="49"/>
    </row>
    <row r="214" spans="1:16" ht="14.25" x14ac:dyDescent="0.2">
      <c r="A214" s="41" t="s">
        <v>148</v>
      </c>
      <c r="B214" s="4"/>
      <c r="C214" s="28" t="str">
        <f>IF(Options!$B$5,"cm","in")</f>
        <v>cm</v>
      </c>
      <c r="D214" s="55" t="str">
        <f ca="1">IF(AND(Options!$B$19,$J$4&lt;&gt;"",J211&lt;&gt;"",K211&lt;&gt;"",B214&lt;&gt;""),IF(K211&gt;=3,_xll.HtPercentile($J$4="Male",J211,IF(Options!$B$5,B214,B214*2.54)),_xll.LenPercentile($J$4="Male",J211,IF(Options!$B$5,B214,B214*2.54)))/100,"")</f>
        <v/>
      </c>
      <c r="E214" s="41" t="s">
        <v>149</v>
      </c>
      <c r="F214" s="4"/>
      <c r="G214" s="28" t="str">
        <f>IF(Options!$B$5,"kg","lbs")</f>
        <v>kg</v>
      </c>
      <c r="H214" s="55" t="str">
        <f ca="1">IF(AND(Options!$B$19,$J$4&lt;&gt;"",J211&lt;&gt;"",F214&lt;&gt;""),_xll.WtPercentile($J$4="Male",J211,IF(Options!$B$5,F214,F214/2.2))/100,"")</f>
        <v/>
      </c>
      <c r="I214" s="41" t="s">
        <v>150</v>
      </c>
      <c r="J214" s="4"/>
      <c r="K214" s="28" t="str">
        <f>IF(Options!$B$5,"cm","in")</f>
        <v>cm</v>
      </c>
      <c r="L214" s="55" t="str">
        <f ca="1">IF(AND(Options!$B$19,$J$4&lt;&gt;"",J211&lt;&gt;"",K211&lt;&gt;"",K211&lt;=3,J214&lt;&gt;""),_xll.OFCPercentile($J$4="Male",J211,IF(Options!$B$5,J214,J214*2.54))/100,"")</f>
        <v/>
      </c>
      <c r="M214" s="2" t="s">
        <v>9</v>
      </c>
      <c r="N214" s="13" t="str">
        <f>'Résumé des valeurs'!$I$5</f>
        <v/>
      </c>
      <c r="O214" s="13" t="s">
        <v>76</v>
      </c>
      <c r="P214" s="55" t="str">
        <f ca="1">IF(AND(Options!$B$19,$J$4&lt;&gt;"",J211&lt;&gt;"",N214&lt;&gt;""),_xll.BmiPercentile($J$4="Male",J211,N214)/100,"")</f>
        <v/>
      </c>
    </row>
    <row r="215" spans="1:16" ht="13.5" thickBot="1" x14ac:dyDescent="0.25">
      <c r="A215" s="27"/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</row>
    <row r="216" spans="1:16" ht="13.5" thickTop="1" x14ac:dyDescent="0.2">
      <c r="D216" s="13"/>
      <c r="F216" s="7"/>
      <c r="G216" s="7"/>
    </row>
    <row r="217" spans="1:16" x14ac:dyDescent="0.2">
      <c r="A217" s="41" t="s">
        <v>147</v>
      </c>
      <c r="B217" s="3"/>
      <c r="C217" s="28"/>
      <c r="E217" s="18" t="s">
        <v>74</v>
      </c>
      <c r="F217" s="50" t="str">
        <f>IF(H217&lt;&gt;"",(IF(K217&gt;=1,IF(K217&gt;=2,CONCATENATE(TRUNC(K217)," ans ",TRUNC(J217-(12*INT(K217)))," mois"),CONCATENATE(TRUNC(K217)," an ",TRUNC(J217-(12*INT(K217)))," mois")),IF(J217&gt;=2,CONCATENATE(TRUNC(J217)," mois"),IF(I217&gt;=2,CONCATENATE(TRUNC(I217)," semaines"),IF(H217&gt;=2,CONCATENATE(TRUNC(H217)," jours"),IF(H217&gt;=1,CONCATENATE(TRUNC(H217)," jour"),"&lt; 1 day")))))),"")</f>
        <v/>
      </c>
      <c r="H217" s="48" t="str">
        <f>IF(AND(B217&lt;&gt;"",$N$4&lt;&gt;""),B217-$N$4,"")</f>
        <v/>
      </c>
      <c r="I217" s="49" t="str">
        <f>IF(H217&lt;&gt;"",H217/7,"")</f>
        <v/>
      </c>
      <c r="J217" s="49" t="str">
        <f>IF(H217&lt;&gt;"",12*H217/365.25,"")</f>
        <v/>
      </c>
      <c r="K217" s="49" t="str">
        <f>IF(H217&lt;&gt;"",IF(H217&lt;365*4,H217/365,H217/365.25),"")</f>
        <v/>
      </c>
      <c r="P217" s="26"/>
    </row>
    <row r="218" spans="1:16" x14ac:dyDescent="0.2">
      <c r="A218" s="22"/>
      <c r="B218" s="7"/>
      <c r="C218" s="29"/>
      <c r="E218" s="60" t="s">
        <v>105</v>
      </c>
      <c r="F218" s="50" t="e">
        <f>IF(H218&lt;&gt;"",(IF(K218&gt;=1,IF(K218&gt;=2,CONCATENATE(TRUNC(K218)," ans ",TRUNC(J218-(12*INT(K218)))," mois"),CONCATENATE(TRUNC(K218)," an ",TRUNC(J218-(12*INT(K218)))," mois")),IF(J218&gt;=2,CONCATENATE(INT(J218)," mois"),IF(I218&gt;=2,CONCATENATE(TRUNC(I218)," semaines"),IF(H218&gt;=2,CONCATENATE(TRUNC(H218)," jours"),IF(H218&gt;=1,CONCATENATE(TRUNC(H218)," jour"),"&lt; 1 day")))))),"Non applicable")</f>
        <v>#VALUE!</v>
      </c>
      <c r="H218" s="48" t="e">
        <f>IF(AND(Patient!$C$10&lt;37,(B217-$N$4)&lt;730),B217-$N$5,"")</f>
        <v>#VALUE!</v>
      </c>
      <c r="I218" s="49" t="e">
        <f>IF(H218&lt;&gt;"",H218/7,"")</f>
        <v>#VALUE!</v>
      </c>
      <c r="J218" s="49" t="e">
        <f>IF(H218&lt;&gt;"",12*H218/365.25,"")</f>
        <v>#VALUE!</v>
      </c>
      <c r="K218" s="49" t="e">
        <f>IF(H218&lt;&gt;"",IF(H218&lt;365*4,H218/365,H218/365.25),"")</f>
        <v>#VALUE!</v>
      </c>
      <c r="L218" s="26"/>
      <c r="N218" s="18"/>
      <c r="O218" s="30"/>
      <c r="P218" s="26"/>
    </row>
    <row r="219" spans="1:16" x14ac:dyDescent="0.2">
      <c r="A219" s="89" t="s">
        <v>151</v>
      </c>
      <c r="B219" s="7"/>
      <c r="C219" s="29"/>
      <c r="G219" s="31"/>
      <c r="K219" s="31"/>
      <c r="N219" s="42"/>
      <c r="O219" s="31"/>
      <c r="P219" s="49"/>
    </row>
    <row r="220" spans="1:16" ht="14.25" x14ac:dyDescent="0.2">
      <c r="A220" s="41" t="s">
        <v>148</v>
      </c>
      <c r="B220" s="4"/>
      <c r="C220" s="28" t="str">
        <f>IF(Options!$B$5,"cm","in")</f>
        <v>cm</v>
      </c>
      <c r="D220" s="55" t="str">
        <f ca="1">IF(AND(Options!$B$19,$J$4&lt;&gt;"",J217&lt;&gt;"",K217&lt;&gt;"",B220&lt;&gt;""),IF(K217&gt;=3,_xll.HtPercentile($J$4="Male",J217,IF(Options!$B$5,B220,B220*2.54)),_xll.LenPercentile($J$4="Male",J217,IF(Options!$B$5,B220,B220*2.54)))/100,"")</f>
        <v/>
      </c>
      <c r="E220" s="41" t="s">
        <v>149</v>
      </c>
      <c r="F220" s="4"/>
      <c r="G220" s="28" t="str">
        <f>IF(Options!$B$5,"kg","lbs")</f>
        <v>kg</v>
      </c>
      <c r="H220" s="55" t="str">
        <f ca="1">IF(AND(Options!$B$19,$J$4&lt;&gt;"",J217&lt;&gt;"",F220&lt;&gt;""),_xll.WtPercentile($J$4="Male",J217,IF(Options!$B$5,F220,F220/2.2))/100,"")</f>
        <v/>
      </c>
      <c r="I220" s="41" t="s">
        <v>150</v>
      </c>
      <c r="J220" s="4"/>
      <c r="K220" s="28" t="str">
        <f>IF(Options!$B$5,"cm","in")</f>
        <v>cm</v>
      </c>
      <c r="L220" s="55" t="str">
        <f ca="1">IF(AND(Options!$B$19,$J$4&lt;&gt;"",J217&lt;&gt;"",K217&lt;&gt;"",K217&lt;=3,J220&lt;&gt;""),_xll.OFCPercentile($J$4="Male",J217,IF(Options!$B$5,J220,J220*2.54))/100,"")</f>
        <v/>
      </c>
      <c r="M220" s="2" t="s">
        <v>9</v>
      </c>
      <c r="N220" s="13" t="str">
        <f>'Résumé des valeurs'!$I$5</f>
        <v/>
      </c>
      <c r="O220" s="13" t="s">
        <v>76</v>
      </c>
      <c r="P220" s="55" t="str">
        <f ca="1">IF(AND(Options!$B$19,$J$4&lt;&gt;"",J217&lt;&gt;"",N220&lt;&gt;""),_xll.BmiPercentile($J$4="Male",J217,N220)/100,"")</f>
        <v/>
      </c>
    </row>
    <row r="221" spans="1:16" ht="13.5" thickBot="1" x14ac:dyDescent="0.25">
      <c r="A221" s="27"/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</row>
    <row r="222" spans="1:16" ht="13.5" thickTop="1" x14ac:dyDescent="0.2">
      <c r="D222" s="13"/>
      <c r="F222" s="7"/>
      <c r="G222" s="7"/>
    </row>
    <row r="223" spans="1:16" x14ac:dyDescent="0.2">
      <c r="A223" s="41" t="s">
        <v>147</v>
      </c>
      <c r="B223" s="3"/>
      <c r="C223" s="28"/>
      <c r="E223" s="18" t="s">
        <v>74</v>
      </c>
      <c r="F223" s="50" t="str">
        <f>IF(H223&lt;&gt;"",(IF(K223&gt;=1,IF(K223&gt;=2,CONCATENATE(TRUNC(K223)," ans ",TRUNC(J223-(12*INT(K223)))," mois"),CONCATENATE(TRUNC(K223)," an ",TRUNC(J223-(12*INT(K223)))," mois")),IF(J223&gt;=2,CONCATENATE(TRUNC(J223)," mois"),IF(I223&gt;=2,CONCATENATE(TRUNC(I223)," semaines"),IF(H223&gt;=2,CONCATENATE(TRUNC(H223)," jours"),IF(H223&gt;=1,CONCATENATE(TRUNC(H223)," jour"),"&lt; 1 day")))))),"")</f>
        <v/>
      </c>
      <c r="H223" s="48" t="str">
        <f>IF(AND(B223&lt;&gt;"",$N$4&lt;&gt;""),B223-$N$4,"")</f>
        <v/>
      </c>
      <c r="I223" s="49" t="str">
        <f>IF(H223&lt;&gt;"",H223/7,"")</f>
        <v/>
      </c>
      <c r="J223" s="49" t="str">
        <f>IF(H223&lt;&gt;"",12*H223/365.25,"")</f>
        <v/>
      </c>
      <c r="K223" s="49" t="str">
        <f>IF(H223&lt;&gt;"",IF(H223&lt;365*4,H223/365,H223/365.25),"")</f>
        <v/>
      </c>
      <c r="P223" s="26"/>
    </row>
    <row r="224" spans="1:16" x14ac:dyDescent="0.2">
      <c r="A224" s="22"/>
      <c r="B224" s="7"/>
      <c r="C224" s="29"/>
      <c r="E224" s="60" t="s">
        <v>105</v>
      </c>
      <c r="F224" s="50" t="e">
        <f>IF(H224&lt;&gt;"",(IF(K224&gt;=1,IF(K224&gt;=2,CONCATENATE(TRUNC(K224)," ans ",TRUNC(J224-(12*INT(K224)))," mois"),CONCATENATE(TRUNC(K224)," an ",TRUNC(J224-(12*INT(K224)))," mois")),IF(J224&gt;=2,CONCATENATE(INT(J224)," mois"),IF(I224&gt;=2,CONCATENATE(TRUNC(I224)," semaines"),IF(H224&gt;=2,CONCATENATE(TRUNC(H224)," jours"),IF(H224&gt;=1,CONCATENATE(TRUNC(H224)," jour"),"&lt; 1 day")))))),"Non applicable")</f>
        <v>#VALUE!</v>
      </c>
      <c r="H224" s="48" t="e">
        <f>IF(AND(Patient!$C$10&lt;37,(B223-$N$4)&lt;730),B223-$N$5,"")</f>
        <v>#VALUE!</v>
      </c>
      <c r="I224" s="49" t="e">
        <f>IF(H224&lt;&gt;"",H224/7,"")</f>
        <v>#VALUE!</v>
      </c>
      <c r="J224" s="49" t="e">
        <f>IF(H224&lt;&gt;"",12*H224/365.25,"")</f>
        <v>#VALUE!</v>
      </c>
      <c r="K224" s="49" t="e">
        <f>IF(H224&lt;&gt;"",IF(H224&lt;365*4,H224/365,H224/365.25),"")</f>
        <v>#VALUE!</v>
      </c>
      <c r="L224" s="26"/>
      <c r="N224" s="18"/>
      <c r="O224" s="30"/>
      <c r="P224" s="26"/>
    </row>
    <row r="225" spans="1:16" x14ac:dyDescent="0.2">
      <c r="A225" s="89" t="s">
        <v>151</v>
      </c>
      <c r="B225" s="7"/>
      <c r="C225" s="29"/>
      <c r="G225" s="31"/>
      <c r="K225" s="31"/>
      <c r="N225" s="42"/>
      <c r="O225" s="31"/>
      <c r="P225" s="49"/>
    </row>
    <row r="226" spans="1:16" ht="14.25" x14ac:dyDescent="0.2">
      <c r="A226" s="41" t="s">
        <v>148</v>
      </c>
      <c r="B226" s="4"/>
      <c r="C226" s="28" t="str">
        <f>IF(Options!$B$5,"cm","in")</f>
        <v>cm</v>
      </c>
      <c r="D226" s="55" t="str">
        <f ca="1">IF(AND(Options!$B$19,$J$4&lt;&gt;"",J223&lt;&gt;"",K223&lt;&gt;"",B226&lt;&gt;""),IF(K223&gt;=3,_xll.HtPercentile($J$4="Male",J223,IF(Options!$B$5,B226,B226*2.54)),_xll.LenPercentile($J$4="Male",J223,IF(Options!$B$5,B226,B226*2.54)))/100,"")</f>
        <v/>
      </c>
      <c r="E226" s="41" t="s">
        <v>149</v>
      </c>
      <c r="F226" s="4"/>
      <c r="G226" s="28" t="str">
        <f>IF(Options!$B$5,"kg","lbs")</f>
        <v>kg</v>
      </c>
      <c r="H226" s="55" t="str">
        <f ca="1">IF(AND(Options!$B$19,$J$4&lt;&gt;"",J223&lt;&gt;"",F226&lt;&gt;""),_xll.WtPercentile($J$4="Male",J223,IF(Options!$B$5,F226,F226/2.2))/100,"")</f>
        <v/>
      </c>
      <c r="I226" s="41" t="s">
        <v>150</v>
      </c>
      <c r="J226" s="4"/>
      <c r="K226" s="28" t="str">
        <f>IF(Options!$B$5,"cm","in")</f>
        <v>cm</v>
      </c>
      <c r="L226" s="55" t="str">
        <f ca="1">IF(AND(Options!$B$19,$J$4&lt;&gt;"",J223&lt;&gt;"",K223&lt;&gt;"",K223&lt;=3,J226&lt;&gt;""),_xll.OFCPercentile($J$4="Male",J223,IF(Options!$B$5,J226,J226*2.54))/100,"")</f>
        <v/>
      </c>
      <c r="M226" s="2" t="s">
        <v>9</v>
      </c>
      <c r="N226" s="13" t="str">
        <f>'Résumé des valeurs'!$I$5</f>
        <v/>
      </c>
      <c r="O226" s="13" t="s">
        <v>76</v>
      </c>
      <c r="P226" s="55" t="str">
        <f ca="1">IF(AND(Options!$B$19,$J$4&lt;&gt;"",J223&lt;&gt;"",N226&lt;&gt;""),_xll.BmiPercentile($J$4="Male",J223,N226)/100,"")</f>
        <v/>
      </c>
    </row>
    <row r="227" spans="1:16" ht="13.5" thickBot="1" x14ac:dyDescent="0.25">
      <c r="A227" s="27"/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</row>
    <row r="228" spans="1:16" ht="13.5" thickTop="1" x14ac:dyDescent="0.2">
      <c r="D228" s="13"/>
      <c r="F228" s="7"/>
      <c r="G228" s="7"/>
    </row>
    <row r="229" spans="1:16" x14ac:dyDescent="0.2">
      <c r="A229" s="41" t="s">
        <v>147</v>
      </c>
      <c r="B229" s="3"/>
      <c r="C229" s="28"/>
      <c r="E229" s="18" t="s">
        <v>74</v>
      </c>
      <c r="F229" s="50" t="str">
        <f>IF(H229&lt;&gt;"",(IF(K229&gt;=1,IF(K229&gt;=2,CONCATENATE(TRUNC(K229)," ans ",TRUNC(J229-(12*INT(K229)))," mois"),CONCATENATE(TRUNC(K229)," an ",TRUNC(J229-(12*INT(K229)))," mois")),IF(J229&gt;=2,CONCATENATE(TRUNC(J229)," mois"),IF(I229&gt;=2,CONCATENATE(TRUNC(I229)," semaines"),IF(H229&gt;=2,CONCATENATE(TRUNC(H229)," jours"),IF(H229&gt;=1,CONCATENATE(TRUNC(H229)," jour"),"&lt; 1 day")))))),"")</f>
        <v/>
      </c>
      <c r="H229" s="48" t="str">
        <f>IF(AND(B229&lt;&gt;"",$N$4&lt;&gt;""),B229-$N$4,"")</f>
        <v/>
      </c>
      <c r="I229" s="49" t="str">
        <f>IF(H229&lt;&gt;"",H229/7,"")</f>
        <v/>
      </c>
      <c r="J229" s="49" t="str">
        <f>IF(H229&lt;&gt;"",12*H229/365.25,"")</f>
        <v/>
      </c>
      <c r="K229" s="49" t="str">
        <f>IF(H229&lt;&gt;"",IF(H229&lt;365*4,H229/365,H229/365.25),"")</f>
        <v/>
      </c>
      <c r="P229" s="26"/>
    </row>
    <row r="230" spans="1:16" x14ac:dyDescent="0.2">
      <c r="A230" s="22"/>
      <c r="B230" s="7"/>
      <c r="C230" s="29"/>
      <c r="E230" s="60" t="s">
        <v>105</v>
      </c>
      <c r="F230" s="50" t="e">
        <f>IF(H230&lt;&gt;"",(IF(K230&gt;=1,IF(K230&gt;=2,CONCATENATE(TRUNC(K230)," ans ",TRUNC(J230-(12*INT(K230)))," mois"),CONCATENATE(TRUNC(K230)," an ",TRUNC(J230-(12*INT(K230)))," mois")),IF(J230&gt;=2,CONCATENATE(INT(J230)," mois"),IF(I230&gt;=2,CONCATENATE(TRUNC(I230)," semaines"),IF(H230&gt;=2,CONCATENATE(TRUNC(H230)," jours"),IF(H230&gt;=1,CONCATENATE(TRUNC(H230)," jour"),"&lt; 1 day")))))),"Non applicable")</f>
        <v>#VALUE!</v>
      </c>
      <c r="H230" s="48" t="e">
        <f>IF(AND(Patient!$C$10&lt;37,(B229-$N$4)&lt;730),B229-$N$5,"")</f>
        <v>#VALUE!</v>
      </c>
      <c r="I230" s="49" t="e">
        <f>IF(H230&lt;&gt;"",H230/7,"")</f>
        <v>#VALUE!</v>
      </c>
      <c r="J230" s="49" t="e">
        <f>IF(H230&lt;&gt;"",12*H230/365.25,"")</f>
        <v>#VALUE!</v>
      </c>
      <c r="K230" s="49" t="e">
        <f>IF(H230&lt;&gt;"",IF(H230&lt;365*4,H230/365,H230/365.25),"")</f>
        <v>#VALUE!</v>
      </c>
      <c r="L230" s="26"/>
      <c r="N230" s="18"/>
      <c r="O230" s="30"/>
      <c r="P230" s="26"/>
    </row>
    <row r="231" spans="1:16" x14ac:dyDescent="0.2">
      <c r="A231" s="89" t="s">
        <v>151</v>
      </c>
      <c r="B231" s="7"/>
      <c r="C231" s="29"/>
      <c r="G231" s="31"/>
      <c r="K231" s="31"/>
      <c r="N231" s="42"/>
      <c r="O231" s="31"/>
      <c r="P231" s="49"/>
    </row>
    <row r="232" spans="1:16" ht="14.25" x14ac:dyDescent="0.2">
      <c r="A232" s="41" t="s">
        <v>148</v>
      </c>
      <c r="B232" s="4"/>
      <c r="C232" s="28" t="str">
        <f>IF(Options!$B$5,"cm","in")</f>
        <v>cm</v>
      </c>
      <c r="D232" s="55" t="str">
        <f ca="1">IF(AND(Options!$B$19,$J$4&lt;&gt;"",J229&lt;&gt;"",K229&lt;&gt;"",B232&lt;&gt;""),IF(K229&gt;=3,_xll.HtPercentile($J$4="Male",J229,IF(Options!$B$5,B232,B232*2.54)),_xll.LenPercentile($J$4="Male",J229,IF(Options!$B$5,B232,B232*2.54)))/100,"")</f>
        <v/>
      </c>
      <c r="E232" s="41" t="s">
        <v>149</v>
      </c>
      <c r="F232" s="4"/>
      <c r="G232" s="28" t="str">
        <f>IF(Options!$B$5,"kg","lbs")</f>
        <v>kg</v>
      </c>
      <c r="H232" s="55" t="str">
        <f ca="1">IF(AND(Options!$B$19,$J$4&lt;&gt;"",J229&lt;&gt;"",F232&lt;&gt;""),_xll.WtPercentile($J$4="Male",J229,IF(Options!$B$5,F232,F232/2.2))/100,"")</f>
        <v/>
      </c>
      <c r="I232" s="41" t="s">
        <v>150</v>
      </c>
      <c r="J232" s="4"/>
      <c r="K232" s="28" t="str">
        <f>IF(Options!$B$5,"cm","in")</f>
        <v>cm</v>
      </c>
      <c r="L232" s="55" t="str">
        <f ca="1">IF(AND(Options!$B$19,$J$4&lt;&gt;"",J229&lt;&gt;"",K229&lt;&gt;"",K229&lt;=3,J232&lt;&gt;""),_xll.OFCPercentile($J$4="Male",J229,IF(Options!$B$5,J232,J232*2.54))/100,"")</f>
        <v/>
      </c>
      <c r="M232" s="2" t="s">
        <v>9</v>
      </c>
      <c r="N232" s="13" t="str">
        <f>'Résumé des valeurs'!$I$5</f>
        <v/>
      </c>
      <c r="O232" s="13" t="s">
        <v>76</v>
      </c>
      <c r="P232" s="55" t="str">
        <f ca="1">IF(AND(Options!$B$19,$J$4&lt;&gt;"",J229&lt;&gt;"",N232&lt;&gt;""),_xll.BmiPercentile($J$4="Male",J229,N232)/100,"")</f>
        <v/>
      </c>
    </row>
    <row r="233" spans="1:16" ht="13.5" thickBot="1" x14ac:dyDescent="0.25">
      <c r="A233" s="27"/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</row>
    <row r="234" spans="1:16" ht="13.5" thickTop="1" x14ac:dyDescent="0.2">
      <c r="D234" s="13"/>
      <c r="F234" s="7"/>
      <c r="G234" s="7"/>
    </row>
    <row r="235" spans="1:16" x14ac:dyDescent="0.2">
      <c r="A235" s="41" t="s">
        <v>147</v>
      </c>
      <c r="B235" s="3"/>
      <c r="C235" s="28"/>
      <c r="E235" s="18" t="s">
        <v>74</v>
      </c>
      <c r="F235" s="50" t="str">
        <f>IF(H235&lt;&gt;"",(IF(K235&gt;=1,IF(K235&gt;=2,CONCATENATE(TRUNC(K235)," ans ",TRUNC(J235-(12*INT(K235)))," mois"),CONCATENATE(TRUNC(K235)," an ",TRUNC(J235-(12*INT(K235)))," mois")),IF(J235&gt;=2,CONCATENATE(TRUNC(J235)," mois"),IF(I235&gt;=2,CONCATENATE(TRUNC(I235)," semaines"),IF(H235&gt;=2,CONCATENATE(TRUNC(H235)," jours"),IF(H235&gt;=1,CONCATENATE(TRUNC(H235)," jour"),"&lt; 1 day")))))),"")</f>
        <v/>
      </c>
      <c r="H235" s="48" t="str">
        <f>IF(AND(B235&lt;&gt;"",$N$4&lt;&gt;""),B235-$N$4,"")</f>
        <v/>
      </c>
      <c r="I235" s="49" t="str">
        <f>IF(H235&lt;&gt;"",H235/7,"")</f>
        <v/>
      </c>
      <c r="J235" s="49" t="str">
        <f>IF(H235&lt;&gt;"",12*H235/365.25,"")</f>
        <v/>
      </c>
      <c r="K235" s="49" t="str">
        <f>IF(H235&lt;&gt;"",IF(H235&lt;365*4,H235/365,H235/365.25),"")</f>
        <v/>
      </c>
      <c r="P235" s="26"/>
    </row>
    <row r="236" spans="1:16" x14ac:dyDescent="0.2">
      <c r="A236" s="22"/>
      <c r="B236" s="7"/>
      <c r="C236" s="29"/>
      <c r="E236" s="60" t="s">
        <v>105</v>
      </c>
      <c r="F236" s="50" t="e">
        <f>IF(H236&lt;&gt;"",(IF(K236&gt;=1,IF(K236&gt;=2,CONCATENATE(TRUNC(K236)," ans ",TRUNC(J236-(12*INT(K236)))," mois"),CONCATENATE(TRUNC(K236)," an ",TRUNC(J236-(12*INT(K236)))," mois")),IF(J236&gt;=2,CONCATENATE(INT(J236)," mois"),IF(I236&gt;=2,CONCATENATE(TRUNC(I236)," semaines"),IF(H236&gt;=2,CONCATENATE(TRUNC(H236)," jours"),IF(H236&gt;=1,CONCATENATE(TRUNC(H236)," jour"),"&lt; 1 day")))))),"Non applicable")</f>
        <v>#VALUE!</v>
      </c>
      <c r="H236" s="48" t="e">
        <f>IF(AND(Patient!$C$10&lt;37,(B235-$N$4)&lt;730),B235-$N$5,"")</f>
        <v>#VALUE!</v>
      </c>
      <c r="I236" s="49" t="e">
        <f>IF(H236&lt;&gt;"",H236/7,"")</f>
        <v>#VALUE!</v>
      </c>
      <c r="J236" s="49" t="e">
        <f>IF(H236&lt;&gt;"",12*H236/365.25,"")</f>
        <v>#VALUE!</v>
      </c>
      <c r="K236" s="49" t="e">
        <f>IF(H236&lt;&gt;"",IF(H236&lt;365*4,H236/365,H236/365.25),"")</f>
        <v>#VALUE!</v>
      </c>
      <c r="L236" s="26"/>
      <c r="N236" s="18"/>
      <c r="O236" s="30"/>
      <c r="P236" s="26"/>
    </row>
    <row r="237" spans="1:16" x14ac:dyDescent="0.2">
      <c r="A237" s="89" t="s">
        <v>151</v>
      </c>
      <c r="B237" s="7"/>
      <c r="C237" s="29"/>
      <c r="G237" s="31"/>
      <c r="K237" s="31"/>
      <c r="N237" s="42"/>
      <c r="O237" s="31"/>
      <c r="P237" s="49"/>
    </row>
    <row r="238" spans="1:16" ht="14.25" x14ac:dyDescent="0.2">
      <c r="A238" s="41" t="s">
        <v>148</v>
      </c>
      <c r="B238" s="4"/>
      <c r="C238" s="28" t="str">
        <f>IF(Options!$B$5,"cm","in")</f>
        <v>cm</v>
      </c>
      <c r="D238" s="55" t="str">
        <f ca="1">IF(AND(Options!$B$19,$J$4&lt;&gt;"",J235&lt;&gt;"",K235&lt;&gt;"",B238&lt;&gt;""),IF(K235&gt;=3,_xll.HtPercentile($J$4="Male",J235,IF(Options!$B$5,B238,B238*2.54)),_xll.LenPercentile($J$4="Male",J235,IF(Options!$B$5,B238,B238*2.54)))/100,"")</f>
        <v/>
      </c>
      <c r="E238" s="41" t="s">
        <v>149</v>
      </c>
      <c r="F238" s="4"/>
      <c r="G238" s="28" t="str">
        <f>IF(Options!$B$5,"kg","lbs")</f>
        <v>kg</v>
      </c>
      <c r="H238" s="55" t="str">
        <f ca="1">IF(AND(Options!$B$19,$J$4&lt;&gt;"",J235&lt;&gt;"",F238&lt;&gt;""),_xll.WtPercentile($J$4="Male",J235,IF(Options!$B$5,F238,F238/2.2))/100,"")</f>
        <v/>
      </c>
      <c r="I238" s="41" t="s">
        <v>150</v>
      </c>
      <c r="J238" s="4"/>
      <c r="K238" s="28" t="str">
        <f>IF(Options!$B$5,"cm","in")</f>
        <v>cm</v>
      </c>
      <c r="L238" s="55" t="str">
        <f ca="1">IF(AND(Options!$B$19,$J$4&lt;&gt;"",J235&lt;&gt;"",K235&lt;&gt;"",K235&lt;=3,J238&lt;&gt;""),_xll.OFCPercentile($J$4="Male",J235,IF(Options!$B$5,J238,J238*2.54))/100,"")</f>
        <v/>
      </c>
      <c r="M238" s="2" t="s">
        <v>9</v>
      </c>
      <c r="N238" s="13" t="str">
        <f>'Résumé des valeurs'!$I$5</f>
        <v/>
      </c>
      <c r="O238" s="13" t="s">
        <v>76</v>
      </c>
      <c r="P238" s="55" t="str">
        <f ca="1">IF(AND(Options!$B$19,$J$4&lt;&gt;"",J235&lt;&gt;"",N238&lt;&gt;""),_xll.BmiPercentile($J$4="Male",J235,N238)/100,"")</f>
        <v/>
      </c>
    </row>
    <row r="239" spans="1:16" ht="13.5" thickBot="1" x14ac:dyDescent="0.25">
      <c r="A239" s="27"/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</row>
    <row r="240" spans="1:16" ht="13.5" thickTop="1" x14ac:dyDescent="0.2">
      <c r="D240" s="13"/>
      <c r="F240" s="7"/>
      <c r="G240" s="7"/>
    </row>
    <row r="241" spans="1:16" x14ac:dyDescent="0.2">
      <c r="A241" s="41" t="s">
        <v>147</v>
      </c>
      <c r="B241" s="3"/>
      <c r="C241" s="28"/>
      <c r="E241" s="18" t="s">
        <v>74</v>
      </c>
      <c r="F241" s="50" t="str">
        <f>IF(H241&lt;&gt;"",(IF(K241&gt;=1,IF(K241&gt;=2,CONCATENATE(TRUNC(K241)," ans ",TRUNC(J241-(12*INT(K241)))," mois"),CONCATENATE(TRUNC(K241)," an ",TRUNC(J241-(12*INT(K241)))," mois")),IF(J241&gt;=2,CONCATENATE(TRUNC(J241)," mois"),IF(I241&gt;=2,CONCATENATE(TRUNC(I241)," semaines"),IF(H241&gt;=2,CONCATENATE(TRUNC(H241)," jours"),IF(H241&gt;=1,CONCATENATE(TRUNC(H241)," jour"),"&lt; 1 day")))))),"")</f>
        <v/>
      </c>
      <c r="H241" s="48" t="str">
        <f>IF(AND(B241&lt;&gt;"",$N$4&lt;&gt;""),B241-$N$4,"")</f>
        <v/>
      </c>
      <c r="I241" s="49" t="str">
        <f>IF(H241&lt;&gt;"",H241/7,"")</f>
        <v/>
      </c>
      <c r="J241" s="49" t="str">
        <f>IF(H241&lt;&gt;"",12*H241/365.25,"")</f>
        <v/>
      </c>
      <c r="K241" s="49" t="str">
        <f>IF(H241&lt;&gt;"",IF(H241&lt;365*4,H241/365,H241/365.25),"")</f>
        <v/>
      </c>
      <c r="P241" s="26"/>
    </row>
    <row r="242" spans="1:16" x14ac:dyDescent="0.2">
      <c r="A242" s="22"/>
      <c r="B242" s="7"/>
      <c r="C242" s="29"/>
      <c r="E242" s="60" t="s">
        <v>105</v>
      </c>
      <c r="F242" s="50" t="e">
        <f>IF(H242&lt;&gt;"",(IF(K242&gt;=1,IF(K242&gt;=2,CONCATENATE(TRUNC(K242)," ans ",TRUNC(J242-(12*INT(K242)))," mois"),CONCATENATE(TRUNC(K242)," an ",TRUNC(J242-(12*INT(K242)))," mois")),IF(J242&gt;=2,CONCATENATE(INT(J242)," mois"),IF(I242&gt;=2,CONCATENATE(TRUNC(I242)," semaines"),IF(H242&gt;=2,CONCATENATE(TRUNC(H242)," jours"),IF(H242&gt;=1,CONCATENATE(TRUNC(H242)," jour"),"&lt; 1 day")))))),"Non applicable")</f>
        <v>#VALUE!</v>
      </c>
      <c r="H242" s="48" t="e">
        <f>IF(AND(Patient!$C$10&lt;37,(B241-$N$4)&lt;730),B241-$N$5,"")</f>
        <v>#VALUE!</v>
      </c>
      <c r="I242" s="49" t="e">
        <f>IF(H242&lt;&gt;"",H242/7,"")</f>
        <v>#VALUE!</v>
      </c>
      <c r="J242" s="49" t="e">
        <f>IF(H242&lt;&gt;"",12*H242/365.25,"")</f>
        <v>#VALUE!</v>
      </c>
      <c r="K242" s="49" t="e">
        <f>IF(H242&lt;&gt;"",IF(H242&lt;365*4,H242/365,H242/365.25),"")</f>
        <v>#VALUE!</v>
      </c>
      <c r="L242" s="26"/>
      <c r="N242" s="18"/>
      <c r="O242" s="30"/>
      <c r="P242" s="26"/>
    </row>
    <row r="243" spans="1:16" x14ac:dyDescent="0.2">
      <c r="A243" s="89" t="s">
        <v>151</v>
      </c>
      <c r="B243" s="7"/>
      <c r="C243" s="29"/>
      <c r="G243" s="31"/>
      <c r="K243" s="31"/>
      <c r="N243" s="42"/>
      <c r="O243" s="31"/>
      <c r="P243" s="49"/>
    </row>
    <row r="244" spans="1:16" ht="14.25" x14ac:dyDescent="0.2">
      <c r="A244" s="41" t="s">
        <v>148</v>
      </c>
      <c r="B244" s="4"/>
      <c r="C244" s="28" t="str">
        <f>IF(Options!$B$5,"cm","in")</f>
        <v>cm</v>
      </c>
      <c r="D244" s="55" t="str">
        <f ca="1">IF(AND(Options!$B$19,$J$4&lt;&gt;"",J241&lt;&gt;"",K241&lt;&gt;"",B244&lt;&gt;""),IF(K241&gt;=3,_xll.HtPercentile($J$4="Male",J241,IF(Options!$B$5,B244,B244*2.54)),_xll.LenPercentile($J$4="Male",J241,IF(Options!$B$5,B244,B244*2.54)))/100,"")</f>
        <v/>
      </c>
      <c r="E244" s="41" t="s">
        <v>149</v>
      </c>
      <c r="F244" s="4"/>
      <c r="G244" s="28" t="str">
        <f>IF(Options!$B$5,"kg","lbs")</f>
        <v>kg</v>
      </c>
      <c r="H244" s="55" t="str">
        <f ca="1">IF(AND(Options!$B$19,$J$4&lt;&gt;"",J241&lt;&gt;"",F244&lt;&gt;""),_xll.WtPercentile($J$4="Male",J241,IF(Options!$B$5,F244,F244/2.2))/100,"")</f>
        <v/>
      </c>
      <c r="I244" s="41" t="s">
        <v>150</v>
      </c>
      <c r="J244" s="4"/>
      <c r="K244" s="28" t="str">
        <f>IF(Options!$B$5,"cm","in")</f>
        <v>cm</v>
      </c>
      <c r="L244" s="55" t="str">
        <f ca="1">IF(AND(Options!$B$19,$J$4&lt;&gt;"",J241&lt;&gt;"",K241&lt;&gt;"",K241&lt;=3,J244&lt;&gt;""),_xll.OFCPercentile($J$4="Male",J241,IF(Options!$B$5,J244,J244*2.54))/100,"")</f>
        <v/>
      </c>
      <c r="M244" s="2" t="s">
        <v>9</v>
      </c>
      <c r="N244" s="13" t="str">
        <f>'Résumé des valeurs'!$I$5</f>
        <v/>
      </c>
      <c r="O244" s="13" t="s">
        <v>76</v>
      </c>
      <c r="P244" s="55" t="str">
        <f ca="1">IF(AND(Options!$B$19,$J$4&lt;&gt;"",J241&lt;&gt;"",N244&lt;&gt;""),_xll.BmiPercentile($J$4="Male",J241,N244)/100,"")</f>
        <v/>
      </c>
    </row>
    <row r="245" spans="1:16" ht="13.5" thickBot="1" x14ac:dyDescent="0.25">
      <c r="A245" s="27"/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</row>
    <row r="246" spans="1:16" ht="13.5" thickTop="1" x14ac:dyDescent="0.2">
      <c r="D246" s="13"/>
      <c r="F246" s="7"/>
      <c r="G246" s="7"/>
    </row>
    <row r="247" spans="1:16" x14ac:dyDescent="0.2">
      <c r="A247" s="41" t="s">
        <v>147</v>
      </c>
      <c r="B247" s="3"/>
      <c r="C247" s="28"/>
      <c r="E247" s="18" t="s">
        <v>74</v>
      </c>
      <c r="F247" s="50" t="str">
        <f>IF(H247&lt;&gt;"",(IF(K247&gt;=1,IF(K247&gt;=2,CONCATENATE(TRUNC(K247)," ans ",TRUNC(J247-(12*INT(K247)))," mois"),CONCATENATE(TRUNC(K247)," an ",TRUNC(J247-(12*INT(K247)))," mois")),IF(J247&gt;=2,CONCATENATE(TRUNC(J247)," mois"),IF(I247&gt;=2,CONCATENATE(TRUNC(I247)," semaines"),IF(H247&gt;=2,CONCATENATE(TRUNC(H247)," jours"),IF(H247&gt;=1,CONCATENATE(TRUNC(H247)," jour"),"&lt; 1 day")))))),"")</f>
        <v/>
      </c>
      <c r="H247" s="48" t="str">
        <f>IF(AND(B247&lt;&gt;"",$N$4&lt;&gt;""),B247-$N$4,"")</f>
        <v/>
      </c>
      <c r="I247" s="49" t="str">
        <f>IF(H247&lt;&gt;"",H247/7,"")</f>
        <v/>
      </c>
      <c r="J247" s="49" t="str">
        <f>IF(H247&lt;&gt;"",12*H247/365.25,"")</f>
        <v/>
      </c>
      <c r="K247" s="49" t="str">
        <f>IF(H247&lt;&gt;"",IF(H247&lt;365*4,H247/365,H247/365.25),"")</f>
        <v/>
      </c>
      <c r="P247" s="26"/>
    </row>
    <row r="248" spans="1:16" x14ac:dyDescent="0.2">
      <c r="A248" s="22"/>
      <c r="B248" s="7"/>
      <c r="C248" s="29"/>
      <c r="E248" s="60" t="s">
        <v>105</v>
      </c>
      <c r="F248" s="50" t="e">
        <f>IF(H248&lt;&gt;"",(IF(K248&gt;=1,IF(K248&gt;=2,CONCATENATE(TRUNC(K248)," ans ",TRUNC(J248-(12*INT(K248)))," mois"),CONCATENATE(TRUNC(K248)," an ",TRUNC(J248-(12*INT(K248)))," mois")),IF(J248&gt;=2,CONCATENATE(INT(J248)," mois"),IF(I248&gt;=2,CONCATENATE(TRUNC(I248)," semaines"),IF(H248&gt;=2,CONCATENATE(TRUNC(H248)," jours"),IF(H248&gt;=1,CONCATENATE(TRUNC(H248)," jour"),"&lt; 1 day")))))),"Non applicable")</f>
        <v>#VALUE!</v>
      </c>
      <c r="H248" s="48" t="e">
        <f>IF(AND(Patient!$C$10&lt;37,(B247-$N$4)&lt;730),B247-$N$5,"")</f>
        <v>#VALUE!</v>
      </c>
      <c r="I248" s="49" t="e">
        <f>IF(H248&lt;&gt;"",H248/7,"")</f>
        <v>#VALUE!</v>
      </c>
      <c r="J248" s="49" t="e">
        <f>IF(H248&lt;&gt;"",12*H248/365.25,"")</f>
        <v>#VALUE!</v>
      </c>
      <c r="K248" s="49" t="e">
        <f>IF(H248&lt;&gt;"",IF(H248&lt;365*4,H248/365,H248/365.25),"")</f>
        <v>#VALUE!</v>
      </c>
      <c r="L248" s="26"/>
      <c r="N248" s="18"/>
      <c r="O248" s="30"/>
      <c r="P248" s="26"/>
    </row>
    <row r="249" spans="1:16" x14ac:dyDescent="0.2">
      <c r="A249" s="89" t="s">
        <v>151</v>
      </c>
      <c r="B249" s="7"/>
      <c r="C249" s="29"/>
      <c r="G249" s="31"/>
      <c r="K249" s="31"/>
      <c r="N249" s="42"/>
      <c r="O249" s="31"/>
      <c r="P249" s="49"/>
    </row>
    <row r="250" spans="1:16" ht="14.25" x14ac:dyDescent="0.2">
      <c r="A250" s="41" t="s">
        <v>148</v>
      </c>
      <c r="B250" s="4"/>
      <c r="C250" s="28" t="str">
        <f>IF(Options!$B$5,"cm","in")</f>
        <v>cm</v>
      </c>
      <c r="D250" s="55" t="str">
        <f ca="1">IF(AND(Options!$B$19,$J$4&lt;&gt;"",J247&lt;&gt;"",K247&lt;&gt;"",B250&lt;&gt;""),IF(K247&gt;=3,_xll.HtPercentile($J$4="Male",J247,IF(Options!$B$5,B250,B250*2.54)),_xll.LenPercentile($J$4="Male",J247,IF(Options!$B$5,B250,B250*2.54)))/100,"")</f>
        <v/>
      </c>
      <c r="E250" s="41" t="s">
        <v>149</v>
      </c>
      <c r="F250" s="4"/>
      <c r="G250" s="28" t="str">
        <f>IF(Options!$B$5,"kg","lbs")</f>
        <v>kg</v>
      </c>
      <c r="H250" s="55" t="str">
        <f ca="1">IF(AND(Options!$B$19,$J$4&lt;&gt;"",J247&lt;&gt;"",F250&lt;&gt;""),_xll.WtPercentile($J$4="Male",J247,IF(Options!$B$5,F250,F250/2.2))/100,"")</f>
        <v/>
      </c>
      <c r="I250" s="41" t="s">
        <v>150</v>
      </c>
      <c r="J250" s="4"/>
      <c r="K250" s="28" t="str">
        <f>IF(Options!$B$5,"cm","in")</f>
        <v>cm</v>
      </c>
      <c r="L250" s="55" t="str">
        <f ca="1">IF(AND(Options!$B$19,$J$4&lt;&gt;"",J247&lt;&gt;"",K247&lt;&gt;"",K247&lt;=3,J250&lt;&gt;""),_xll.OFCPercentile($J$4="Male",J247,IF(Options!$B$5,J250,J250*2.54))/100,"")</f>
        <v/>
      </c>
      <c r="M250" s="2" t="s">
        <v>9</v>
      </c>
      <c r="N250" s="13" t="str">
        <f>'Résumé des valeurs'!$I$5</f>
        <v/>
      </c>
      <c r="O250" s="13" t="s">
        <v>76</v>
      </c>
      <c r="P250" s="55" t="str">
        <f ca="1">IF(AND(Options!$B$19,$J$4&lt;&gt;"",J247&lt;&gt;"",N250&lt;&gt;""),_xll.BmiPercentile($J$4="Male",J247,N250)/100,"")</f>
        <v/>
      </c>
    </row>
    <row r="251" spans="1:16" ht="13.5" thickBot="1" x14ac:dyDescent="0.25">
      <c r="A251" s="27"/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</row>
    <row r="252" spans="1:16" ht="13.5" thickTop="1" x14ac:dyDescent="0.2">
      <c r="D252" s="13"/>
      <c r="F252" s="7"/>
      <c r="G252" s="7"/>
    </row>
    <row r="253" spans="1:16" x14ac:dyDescent="0.2">
      <c r="A253" s="41" t="s">
        <v>147</v>
      </c>
      <c r="B253" s="3"/>
      <c r="C253" s="28"/>
      <c r="E253" s="18" t="s">
        <v>74</v>
      </c>
      <c r="F253" s="50" t="str">
        <f>IF(H253&lt;&gt;"",(IF(K253&gt;=1,IF(K253&gt;=2,CONCATENATE(TRUNC(K253)," ans ",TRUNC(J253-(12*INT(K253)))," mois"),CONCATENATE(TRUNC(K253)," an ",TRUNC(J253-(12*INT(K253)))," mois")),IF(J253&gt;=2,CONCATENATE(TRUNC(J253)," mois"),IF(I253&gt;=2,CONCATENATE(TRUNC(I253)," semaines"),IF(H253&gt;=2,CONCATENATE(TRUNC(H253)," jours"),IF(H253&gt;=1,CONCATENATE(TRUNC(H253)," jour"),"&lt; 1 day")))))),"")</f>
        <v/>
      </c>
      <c r="H253" s="48" t="str">
        <f>IF(AND(B253&lt;&gt;"",$N$4&lt;&gt;""),B253-$N$4,"")</f>
        <v/>
      </c>
      <c r="I253" s="49" t="str">
        <f>IF(H253&lt;&gt;"",H253/7,"")</f>
        <v/>
      </c>
      <c r="J253" s="49" t="str">
        <f>IF(H253&lt;&gt;"",12*H253/365.25,"")</f>
        <v/>
      </c>
      <c r="K253" s="49" t="str">
        <f>IF(H253&lt;&gt;"",IF(H253&lt;365*4,H253/365,H253/365.25),"")</f>
        <v/>
      </c>
      <c r="P253" s="26"/>
    </row>
    <row r="254" spans="1:16" x14ac:dyDescent="0.2">
      <c r="A254" s="22"/>
      <c r="B254" s="7"/>
      <c r="C254" s="29"/>
      <c r="E254" s="60" t="s">
        <v>105</v>
      </c>
      <c r="F254" s="50" t="e">
        <f>IF(H254&lt;&gt;"",(IF(K254&gt;=1,IF(K254&gt;=2,CONCATENATE(TRUNC(K254)," ans ",TRUNC(J254-(12*INT(K254)))," mois"),CONCATENATE(TRUNC(K254)," an ",TRUNC(J254-(12*INT(K254)))," mois")),IF(J254&gt;=2,CONCATENATE(INT(J254)," mois"),IF(I254&gt;=2,CONCATENATE(TRUNC(I254)," semaines"),IF(H254&gt;=2,CONCATENATE(TRUNC(H254)," jours"),IF(H254&gt;=1,CONCATENATE(TRUNC(H254)," jour"),"&lt; 1 day")))))),"Non applicable")</f>
        <v>#VALUE!</v>
      </c>
      <c r="H254" s="48" t="e">
        <f>IF(AND(Patient!$C$10&lt;37,(B253-$N$4)&lt;730),B253-$N$5,"")</f>
        <v>#VALUE!</v>
      </c>
      <c r="I254" s="49" t="e">
        <f>IF(H254&lt;&gt;"",H254/7,"")</f>
        <v>#VALUE!</v>
      </c>
      <c r="J254" s="49" t="e">
        <f>IF(H254&lt;&gt;"",12*H254/365.25,"")</f>
        <v>#VALUE!</v>
      </c>
      <c r="K254" s="49" t="e">
        <f>IF(H254&lt;&gt;"",IF(H254&lt;365*4,H254/365,H254/365.25),"")</f>
        <v>#VALUE!</v>
      </c>
      <c r="L254" s="26"/>
      <c r="N254" s="18"/>
      <c r="O254" s="30"/>
      <c r="P254" s="26"/>
    </row>
    <row r="255" spans="1:16" x14ac:dyDescent="0.2">
      <c r="A255" s="89" t="s">
        <v>151</v>
      </c>
      <c r="B255" s="7"/>
      <c r="C255" s="29"/>
      <c r="G255" s="31"/>
      <c r="K255" s="31"/>
      <c r="N255" s="42"/>
      <c r="O255" s="31"/>
      <c r="P255" s="49"/>
    </row>
    <row r="256" spans="1:16" ht="14.25" x14ac:dyDescent="0.2">
      <c r="A256" s="41" t="s">
        <v>148</v>
      </c>
      <c r="B256" s="4"/>
      <c r="C256" s="28" t="str">
        <f>IF(Options!$B$5,"cm","in")</f>
        <v>cm</v>
      </c>
      <c r="D256" s="55" t="str">
        <f ca="1">IF(AND(Options!$B$19,$J$4&lt;&gt;"",J253&lt;&gt;"",K253&lt;&gt;"",B256&lt;&gt;""),IF(K253&gt;=3,_xll.HtPercentile($J$4="Male",J253,IF(Options!$B$5,B256,B256*2.54)),_xll.LenPercentile($J$4="Male",J253,IF(Options!$B$5,B256,B256*2.54)))/100,"")</f>
        <v/>
      </c>
      <c r="E256" s="41" t="s">
        <v>149</v>
      </c>
      <c r="F256" s="4"/>
      <c r="G256" s="28" t="str">
        <f>IF(Options!$B$5,"kg","lbs")</f>
        <v>kg</v>
      </c>
      <c r="H256" s="55" t="str">
        <f ca="1">IF(AND(Options!$B$19,$J$4&lt;&gt;"",J253&lt;&gt;"",F256&lt;&gt;""),_xll.WtPercentile($J$4="Male",J253,IF(Options!$B$5,F256,F256/2.2))/100,"")</f>
        <v/>
      </c>
      <c r="I256" s="41" t="s">
        <v>150</v>
      </c>
      <c r="J256" s="4"/>
      <c r="K256" s="28" t="str">
        <f>IF(Options!$B$5,"cm","in")</f>
        <v>cm</v>
      </c>
      <c r="L256" s="55" t="str">
        <f ca="1">IF(AND(Options!$B$19,$J$4&lt;&gt;"",J253&lt;&gt;"",K253&lt;&gt;"",K253&lt;=3,J256&lt;&gt;""),_xll.OFCPercentile($J$4="Male",J253,IF(Options!$B$5,J256,J256*2.54))/100,"")</f>
        <v/>
      </c>
      <c r="M256" s="2" t="s">
        <v>9</v>
      </c>
      <c r="N256" s="13" t="str">
        <f>'Résumé des valeurs'!$I$5</f>
        <v/>
      </c>
      <c r="O256" s="13" t="s">
        <v>76</v>
      </c>
      <c r="P256" s="55" t="str">
        <f ca="1">IF(AND(Options!$B$19,$J$4&lt;&gt;"",J253&lt;&gt;"",N256&lt;&gt;""),_xll.BmiPercentile($J$4="Male",J253,N256)/100,"")</f>
        <v/>
      </c>
    </row>
    <row r="257" spans="1:16" ht="13.5" thickBot="1" x14ac:dyDescent="0.25">
      <c r="A257" s="27"/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</row>
    <row r="258" spans="1:16" ht="13.5" thickTop="1" x14ac:dyDescent="0.2">
      <c r="D258" s="13"/>
      <c r="F258" s="7"/>
      <c r="G258" s="7"/>
    </row>
    <row r="259" spans="1:16" x14ac:dyDescent="0.2">
      <c r="A259" s="41" t="s">
        <v>147</v>
      </c>
      <c r="B259" s="3"/>
      <c r="C259" s="28"/>
      <c r="E259" s="18" t="s">
        <v>74</v>
      </c>
      <c r="F259" s="50" t="str">
        <f>IF(H259&lt;&gt;"",(IF(K259&gt;=1,IF(K259&gt;=2,CONCATENATE(TRUNC(K259)," ans ",TRUNC(J259-(12*INT(K259)))," mois"),CONCATENATE(TRUNC(K259)," an ",TRUNC(J259-(12*INT(K259)))," mois")),IF(J259&gt;=2,CONCATENATE(TRUNC(J259)," mois"),IF(I259&gt;=2,CONCATENATE(TRUNC(I259)," semaines"),IF(H259&gt;=2,CONCATENATE(TRUNC(H259)," jours"),IF(H259&gt;=1,CONCATENATE(TRUNC(H259)," jour"),"&lt; 1 day")))))),"")</f>
        <v/>
      </c>
      <c r="H259" s="48" t="str">
        <f>IF(AND(B259&lt;&gt;"",$N$4&lt;&gt;""),B259-$N$4,"")</f>
        <v/>
      </c>
      <c r="I259" s="49" t="str">
        <f>IF(H259&lt;&gt;"",H259/7,"")</f>
        <v/>
      </c>
      <c r="J259" s="49" t="str">
        <f>IF(H259&lt;&gt;"",12*H259/365.25,"")</f>
        <v/>
      </c>
      <c r="K259" s="49" t="str">
        <f>IF(H259&lt;&gt;"",IF(H259&lt;365*4,H259/365,H259/365.25),"")</f>
        <v/>
      </c>
      <c r="P259" s="26"/>
    </row>
    <row r="260" spans="1:16" x14ac:dyDescent="0.2">
      <c r="A260" s="22"/>
      <c r="B260" s="7"/>
      <c r="C260" s="29"/>
      <c r="E260" s="60" t="s">
        <v>105</v>
      </c>
      <c r="F260" s="50" t="e">
        <f>IF(H260&lt;&gt;"",(IF(K260&gt;=1,IF(K260&gt;=2,CONCATENATE(TRUNC(K260)," ans ",TRUNC(J260-(12*INT(K260)))," mois"),CONCATENATE(TRUNC(K260)," an ",TRUNC(J260-(12*INT(K260)))," mois")),IF(J260&gt;=2,CONCATENATE(INT(J260)," mois"),IF(I260&gt;=2,CONCATENATE(TRUNC(I260)," semaines"),IF(H260&gt;=2,CONCATENATE(TRUNC(H260)," jours"),IF(H260&gt;=1,CONCATENATE(TRUNC(H260)," jour"),"&lt; 1 day")))))),"Non applicable")</f>
        <v>#VALUE!</v>
      </c>
      <c r="H260" s="48" t="e">
        <f>IF(AND(Patient!$C$10&lt;37,(B259-$N$4)&lt;730),B259-$N$5,"")</f>
        <v>#VALUE!</v>
      </c>
      <c r="I260" s="49" t="e">
        <f>IF(H260&lt;&gt;"",H260/7,"")</f>
        <v>#VALUE!</v>
      </c>
      <c r="J260" s="49" t="e">
        <f>IF(H260&lt;&gt;"",12*H260/365.25,"")</f>
        <v>#VALUE!</v>
      </c>
      <c r="K260" s="49" t="e">
        <f>IF(H260&lt;&gt;"",IF(H260&lt;365*4,H260/365,H260/365.25),"")</f>
        <v>#VALUE!</v>
      </c>
      <c r="L260" s="26"/>
      <c r="N260" s="18"/>
      <c r="O260" s="30"/>
      <c r="P260" s="26"/>
    </row>
    <row r="261" spans="1:16" x14ac:dyDescent="0.2">
      <c r="A261" s="89" t="s">
        <v>151</v>
      </c>
      <c r="B261" s="7"/>
      <c r="C261" s="29"/>
      <c r="G261" s="31"/>
      <c r="K261" s="31"/>
      <c r="N261" s="42"/>
      <c r="O261" s="31"/>
      <c r="P261" s="49"/>
    </row>
    <row r="262" spans="1:16" ht="14.25" x14ac:dyDescent="0.2">
      <c r="A262" s="41" t="s">
        <v>148</v>
      </c>
      <c r="B262" s="4"/>
      <c r="C262" s="28" t="str">
        <f>IF(Options!$B$5,"cm","in")</f>
        <v>cm</v>
      </c>
      <c r="D262" s="55" t="str">
        <f ca="1">IF(AND(Options!$B$19,$J$4&lt;&gt;"",J259&lt;&gt;"",K259&lt;&gt;"",B262&lt;&gt;""),IF(K259&gt;=3,_xll.HtPercentile($J$4="Male",J259,IF(Options!$B$5,B262,B262*2.54)),_xll.LenPercentile($J$4="Male",J259,IF(Options!$B$5,B262,B262*2.54)))/100,"")</f>
        <v/>
      </c>
      <c r="E262" s="41" t="s">
        <v>149</v>
      </c>
      <c r="F262" s="4"/>
      <c r="G262" s="28" t="str">
        <f>IF(Options!$B$5,"kg","lbs")</f>
        <v>kg</v>
      </c>
      <c r="H262" s="55" t="str">
        <f ca="1">IF(AND(Options!$B$19,$J$4&lt;&gt;"",J259&lt;&gt;"",F262&lt;&gt;""),_xll.WtPercentile($J$4="Male",J259,IF(Options!$B$5,F262,F262/2.2))/100,"")</f>
        <v/>
      </c>
      <c r="I262" s="41" t="s">
        <v>150</v>
      </c>
      <c r="J262" s="4"/>
      <c r="K262" s="28" t="str">
        <f>IF(Options!$B$5,"cm","in")</f>
        <v>cm</v>
      </c>
      <c r="L262" s="55" t="str">
        <f ca="1">IF(AND(Options!$B$19,$J$4&lt;&gt;"",J259&lt;&gt;"",K259&lt;&gt;"",K259&lt;=3,J262&lt;&gt;""),_xll.OFCPercentile($J$4="Male",J259,IF(Options!$B$5,J262,J262*2.54))/100,"")</f>
        <v/>
      </c>
      <c r="M262" s="2" t="s">
        <v>9</v>
      </c>
      <c r="N262" s="13" t="str">
        <f>'Résumé des valeurs'!$I$5</f>
        <v/>
      </c>
      <c r="O262" s="13" t="s">
        <v>76</v>
      </c>
      <c r="P262" s="55" t="str">
        <f ca="1">IF(AND(Options!$B$19,$J$4&lt;&gt;"",J259&lt;&gt;"",N262&lt;&gt;""),_xll.BmiPercentile($J$4="Male",J259,N262)/100,"")</f>
        <v/>
      </c>
    </row>
    <row r="263" spans="1:16" ht="13.5" thickBot="1" x14ac:dyDescent="0.25">
      <c r="A263" s="27"/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</row>
    <row r="264" spans="1:16" ht="13.5" thickTop="1" x14ac:dyDescent="0.2">
      <c r="D264" s="13"/>
      <c r="F264" s="7"/>
      <c r="G264" s="7"/>
    </row>
    <row r="265" spans="1:16" x14ac:dyDescent="0.2">
      <c r="A265" s="41" t="s">
        <v>147</v>
      </c>
      <c r="B265" s="3"/>
      <c r="C265" s="28"/>
      <c r="E265" s="18" t="s">
        <v>74</v>
      </c>
      <c r="F265" s="50" t="str">
        <f>IF(H265&lt;&gt;"",(IF(K265&gt;=1,IF(K265&gt;=2,CONCATENATE(TRUNC(K265)," ans ",TRUNC(J265-(12*INT(K265)))," mois"),CONCATENATE(TRUNC(K265)," an ",TRUNC(J265-(12*INT(K265)))," mois")),IF(J265&gt;=2,CONCATENATE(TRUNC(J265)," mois"),IF(I265&gt;=2,CONCATENATE(TRUNC(I265)," semaines"),IF(H265&gt;=2,CONCATENATE(TRUNC(H265)," jours"),IF(H265&gt;=1,CONCATENATE(TRUNC(H265)," jour"),"&lt; 1 day")))))),"")</f>
        <v/>
      </c>
      <c r="H265" s="48" t="str">
        <f>IF(AND(B265&lt;&gt;"",$N$4&lt;&gt;""),B265-$N$4,"")</f>
        <v/>
      </c>
      <c r="I265" s="49" t="str">
        <f>IF(H265&lt;&gt;"",H265/7,"")</f>
        <v/>
      </c>
      <c r="J265" s="49" t="str">
        <f>IF(H265&lt;&gt;"",12*H265/365.25,"")</f>
        <v/>
      </c>
      <c r="K265" s="49" t="str">
        <f>IF(H265&lt;&gt;"",IF(H265&lt;365*4,H265/365,H265/365.25),"")</f>
        <v/>
      </c>
      <c r="P265" s="26"/>
    </row>
    <row r="266" spans="1:16" x14ac:dyDescent="0.2">
      <c r="A266" s="22"/>
      <c r="B266" s="7"/>
      <c r="C266" s="29"/>
      <c r="E266" s="60" t="s">
        <v>105</v>
      </c>
      <c r="F266" s="50" t="e">
        <f>IF(H266&lt;&gt;"",(IF(K266&gt;=1,IF(K266&gt;=2,CONCATENATE(TRUNC(K266)," ans ",TRUNC(J266-(12*INT(K266)))," mois"),CONCATENATE(TRUNC(K266)," an ",TRUNC(J266-(12*INT(K266)))," mois")),IF(J266&gt;=2,CONCATENATE(INT(J266)," mois"),IF(I266&gt;=2,CONCATENATE(TRUNC(I266)," semaines"),IF(H266&gt;=2,CONCATENATE(TRUNC(H266)," jours"),IF(H266&gt;=1,CONCATENATE(TRUNC(H266)," jour"),"&lt; 1 day")))))),"Non applicable")</f>
        <v>#VALUE!</v>
      </c>
      <c r="H266" s="48" t="e">
        <f>IF(AND(Patient!$C$10&lt;37,(B265-$N$4)&lt;730),B265-$N$5,"")</f>
        <v>#VALUE!</v>
      </c>
      <c r="I266" s="49" t="e">
        <f>IF(H266&lt;&gt;"",H266/7,"")</f>
        <v>#VALUE!</v>
      </c>
      <c r="J266" s="49" t="e">
        <f>IF(H266&lt;&gt;"",12*H266/365.25,"")</f>
        <v>#VALUE!</v>
      </c>
      <c r="K266" s="49" t="e">
        <f>IF(H266&lt;&gt;"",IF(H266&lt;365*4,H266/365,H266/365.25),"")</f>
        <v>#VALUE!</v>
      </c>
      <c r="L266" s="26"/>
      <c r="N266" s="18"/>
      <c r="O266" s="30"/>
      <c r="P266" s="26"/>
    </row>
    <row r="267" spans="1:16" x14ac:dyDescent="0.2">
      <c r="A267" s="89" t="s">
        <v>151</v>
      </c>
      <c r="B267" s="7"/>
      <c r="C267" s="29"/>
      <c r="G267" s="31"/>
      <c r="K267" s="31"/>
      <c r="N267" s="42"/>
      <c r="O267" s="31"/>
      <c r="P267" s="49"/>
    </row>
    <row r="268" spans="1:16" ht="14.25" x14ac:dyDescent="0.2">
      <c r="A268" s="41" t="s">
        <v>148</v>
      </c>
      <c r="B268" s="4"/>
      <c r="C268" s="28" t="str">
        <f>IF(Options!$B$5,"cm","in")</f>
        <v>cm</v>
      </c>
      <c r="D268" s="55" t="str">
        <f ca="1">IF(AND(Options!$B$19,$J$4&lt;&gt;"",J265&lt;&gt;"",K265&lt;&gt;"",B268&lt;&gt;""),IF(K265&gt;=3,_xll.HtPercentile($J$4="Male",J265,IF(Options!$B$5,B268,B268*2.54)),_xll.LenPercentile($J$4="Male",J265,IF(Options!$B$5,B268,B268*2.54)))/100,"")</f>
        <v/>
      </c>
      <c r="E268" s="41" t="s">
        <v>149</v>
      </c>
      <c r="F268" s="4"/>
      <c r="G268" s="28" t="str">
        <f>IF(Options!$B$5,"kg","lbs")</f>
        <v>kg</v>
      </c>
      <c r="H268" s="55" t="str">
        <f ca="1">IF(AND(Options!$B$19,$J$4&lt;&gt;"",J265&lt;&gt;"",F268&lt;&gt;""),_xll.WtPercentile($J$4="Male",J265,IF(Options!$B$5,F268,F268/2.2))/100,"")</f>
        <v/>
      </c>
      <c r="I268" s="41" t="s">
        <v>150</v>
      </c>
      <c r="J268" s="4"/>
      <c r="K268" s="28" t="str">
        <f>IF(Options!$B$5,"cm","in")</f>
        <v>cm</v>
      </c>
      <c r="L268" s="55" t="str">
        <f ca="1">IF(AND(Options!$B$19,$J$4&lt;&gt;"",J265&lt;&gt;"",K265&lt;&gt;"",K265&lt;=3,J268&lt;&gt;""),_xll.OFCPercentile($J$4="Male",J265,IF(Options!$B$5,J268,J268*2.54))/100,"")</f>
        <v/>
      </c>
      <c r="M268" s="2" t="s">
        <v>9</v>
      </c>
      <c r="N268" s="13" t="str">
        <f>'Résumé des valeurs'!$I$5</f>
        <v/>
      </c>
      <c r="O268" s="13" t="s">
        <v>76</v>
      </c>
      <c r="P268" s="55" t="str">
        <f ca="1">IF(AND(Options!$B$19,$J$4&lt;&gt;"",J265&lt;&gt;"",N268&lt;&gt;""),_xll.BmiPercentile($J$4="Male",J265,N268)/100,"")</f>
        <v/>
      </c>
    </row>
    <row r="269" spans="1:16" ht="13.5" thickBot="1" x14ac:dyDescent="0.25">
      <c r="A269" s="27"/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</row>
    <row r="270" spans="1:16" ht="13.5" thickTop="1" x14ac:dyDescent="0.2">
      <c r="D270" s="13"/>
      <c r="F270" s="7"/>
      <c r="G270" s="7"/>
    </row>
    <row r="271" spans="1:16" x14ac:dyDescent="0.2">
      <c r="A271" s="41" t="s">
        <v>147</v>
      </c>
      <c r="B271" s="3"/>
      <c r="C271" s="28"/>
      <c r="E271" s="18" t="s">
        <v>74</v>
      </c>
      <c r="F271" s="50" t="str">
        <f>IF(H271&lt;&gt;"",(IF(K271&gt;=1,IF(K271&gt;=2,CONCATENATE(TRUNC(K271)," ans ",TRUNC(J271-(12*INT(K271)))," mois"),CONCATENATE(TRUNC(K271)," an ",TRUNC(J271-(12*INT(K271)))," mois")),IF(J271&gt;=2,CONCATENATE(TRUNC(J271)," mois"),IF(I271&gt;=2,CONCATENATE(TRUNC(I271)," semaines"),IF(H271&gt;=2,CONCATENATE(TRUNC(H271)," jours"),IF(H271&gt;=1,CONCATENATE(TRUNC(H271)," jour"),"&lt; 1 day")))))),"")</f>
        <v/>
      </c>
      <c r="H271" s="48" t="str">
        <f>IF(AND(B271&lt;&gt;"",$N$4&lt;&gt;""),B271-$N$4,"")</f>
        <v/>
      </c>
      <c r="I271" s="49" t="str">
        <f>IF(H271&lt;&gt;"",H271/7,"")</f>
        <v/>
      </c>
      <c r="J271" s="49" t="str">
        <f>IF(H271&lt;&gt;"",12*H271/365.25,"")</f>
        <v/>
      </c>
      <c r="K271" s="49" t="str">
        <f>IF(H271&lt;&gt;"",IF(H271&lt;365*4,H271/365,H271/365.25),"")</f>
        <v/>
      </c>
      <c r="P271" s="26"/>
    </row>
    <row r="272" spans="1:16" x14ac:dyDescent="0.2">
      <c r="A272" s="22"/>
      <c r="B272" s="7"/>
      <c r="C272" s="29"/>
      <c r="E272" s="60" t="s">
        <v>105</v>
      </c>
      <c r="F272" s="50" t="e">
        <f>IF(H272&lt;&gt;"",(IF(K272&gt;=1,IF(K272&gt;=2,CONCATENATE(TRUNC(K272)," ans ",TRUNC(J272-(12*INT(K272)))," mois"),CONCATENATE(TRUNC(K272)," an ",TRUNC(J272-(12*INT(K272)))," mois")),IF(J272&gt;=2,CONCATENATE(INT(J272)," mois"),IF(I272&gt;=2,CONCATENATE(TRUNC(I272)," semaines"),IF(H272&gt;=2,CONCATENATE(TRUNC(H272)," jours"),IF(H272&gt;=1,CONCATENATE(TRUNC(H272)," jour"),"&lt; 1 day")))))),"Non applicable")</f>
        <v>#VALUE!</v>
      </c>
      <c r="H272" s="48" t="e">
        <f>IF(AND(Patient!$C$10&lt;37,(B271-$N$4)&lt;730),B271-$N$5,"")</f>
        <v>#VALUE!</v>
      </c>
      <c r="I272" s="49" t="e">
        <f>IF(H272&lt;&gt;"",H272/7,"")</f>
        <v>#VALUE!</v>
      </c>
      <c r="J272" s="49" t="e">
        <f>IF(H272&lt;&gt;"",12*H272/365.25,"")</f>
        <v>#VALUE!</v>
      </c>
      <c r="K272" s="49" t="e">
        <f>IF(H272&lt;&gt;"",IF(H272&lt;365*4,H272/365,H272/365.25),"")</f>
        <v>#VALUE!</v>
      </c>
      <c r="L272" s="26"/>
      <c r="N272" s="18"/>
      <c r="O272" s="30"/>
      <c r="P272" s="26"/>
    </row>
    <row r="273" spans="1:16" x14ac:dyDescent="0.2">
      <c r="A273" s="89" t="s">
        <v>151</v>
      </c>
      <c r="B273" s="7"/>
      <c r="C273" s="29"/>
      <c r="G273" s="31"/>
      <c r="K273" s="31"/>
      <c r="N273" s="42"/>
      <c r="O273" s="31"/>
      <c r="P273" s="49"/>
    </row>
    <row r="274" spans="1:16" ht="14.25" x14ac:dyDescent="0.2">
      <c r="A274" s="41" t="s">
        <v>148</v>
      </c>
      <c r="B274" s="4"/>
      <c r="C274" s="28" t="str">
        <f>IF(Options!$B$5,"cm","in")</f>
        <v>cm</v>
      </c>
      <c r="D274" s="55" t="str">
        <f ca="1">IF(AND(Options!$B$19,$J$4&lt;&gt;"",J271&lt;&gt;"",K271&lt;&gt;"",B274&lt;&gt;""),IF(K271&gt;=3,_xll.HtPercentile($J$4="Male",J271,IF(Options!$B$5,B274,B274*2.54)),_xll.LenPercentile($J$4="Male",J271,IF(Options!$B$5,B274,B274*2.54)))/100,"")</f>
        <v/>
      </c>
      <c r="E274" s="41" t="s">
        <v>149</v>
      </c>
      <c r="F274" s="4"/>
      <c r="G274" s="28" t="str">
        <f>IF(Options!$B$5,"kg","lbs")</f>
        <v>kg</v>
      </c>
      <c r="H274" s="55" t="str">
        <f ca="1">IF(AND(Options!$B$19,$J$4&lt;&gt;"",J271&lt;&gt;"",F274&lt;&gt;""),_xll.WtPercentile($J$4="Male",J271,IF(Options!$B$5,F274,F274/2.2))/100,"")</f>
        <v/>
      </c>
      <c r="I274" s="41" t="s">
        <v>150</v>
      </c>
      <c r="J274" s="4"/>
      <c r="K274" s="28" t="str">
        <f>IF(Options!$B$5,"cm","in")</f>
        <v>cm</v>
      </c>
      <c r="L274" s="55" t="str">
        <f ca="1">IF(AND(Options!$B$19,$J$4&lt;&gt;"",J271&lt;&gt;"",K271&lt;&gt;"",K271&lt;=3,J274&lt;&gt;""),_xll.OFCPercentile($J$4="Male",J271,IF(Options!$B$5,J274,J274*2.54))/100,"")</f>
        <v/>
      </c>
      <c r="M274" s="2" t="s">
        <v>9</v>
      </c>
      <c r="N274" s="13" t="str">
        <f>'Résumé des valeurs'!$I$5</f>
        <v/>
      </c>
      <c r="O274" s="13" t="s">
        <v>76</v>
      </c>
      <c r="P274" s="55" t="str">
        <f ca="1">IF(AND(Options!$B$19,$J$4&lt;&gt;"",J271&lt;&gt;"",N274&lt;&gt;""),_xll.BmiPercentile($J$4="Male",J271,N274)/100,"")</f>
        <v/>
      </c>
    </row>
    <row r="275" spans="1:16" ht="13.5" thickBot="1" x14ac:dyDescent="0.25">
      <c r="A275" s="27"/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</row>
    <row r="276" spans="1:16" ht="13.5" thickTop="1" x14ac:dyDescent="0.2">
      <c r="D276" s="13"/>
      <c r="F276" s="7"/>
      <c r="G276" s="7"/>
    </row>
    <row r="277" spans="1:16" x14ac:dyDescent="0.2">
      <c r="A277" s="41" t="s">
        <v>147</v>
      </c>
      <c r="B277" s="3"/>
      <c r="C277" s="28"/>
      <c r="E277" s="18" t="s">
        <v>74</v>
      </c>
      <c r="F277" s="50" t="str">
        <f>IF(H277&lt;&gt;"",(IF(K277&gt;=1,IF(K277&gt;=2,CONCATENATE(TRUNC(K277)," ans ",TRUNC(J277-(12*INT(K277)))," mois"),CONCATENATE(TRUNC(K277)," an ",TRUNC(J277-(12*INT(K277)))," mois")),IF(J277&gt;=2,CONCATENATE(TRUNC(J277)," mois"),IF(I277&gt;=2,CONCATENATE(TRUNC(I277)," semaines"),IF(H277&gt;=2,CONCATENATE(TRUNC(H277)," jours"),IF(H277&gt;=1,CONCATENATE(TRUNC(H277)," jour"),"&lt; 1 day")))))),"")</f>
        <v/>
      </c>
      <c r="H277" s="48" t="str">
        <f>IF(AND(B277&lt;&gt;"",$N$4&lt;&gt;""),B277-$N$4,"")</f>
        <v/>
      </c>
      <c r="I277" s="49" t="str">
        <f>IF(H277&lt;&gt;"",H277/7,"")</f>
        <v/>
      </c>
      <c r="J277" s="49" t="str">
        <f>IF(H277&lt;&gt;"",12*H277/365.25,"")</f>
        <v/>
      </c>
      <c r="K277" s="49" t="str">
        <f>IF(H277&lt;&gt;"",IF(H277&lt;365*4,H277/365,H277/365.25),"")</f>
        <v/>
      </c>
      <c r="P277" s="26"/>
    </row>
    <row r="278" spans="1:16" x14ac:dyDescent="0.2">
      <c r="A278" s="22"/>
      <c r="B278" s="7"/>
      <c r="C278" s="29"/>
      <c r="E278" s="60" t="s">
        <v>105</v>
      </c>
      <c r="F278" s="50" t="e">
        <f>IF(H278&lt;&gt;"",(IF(K278&gt;=1,IF(K278&gt;=2,CONCATENATE(TRUNC(K278)," ans ",TRUNC(J278-(12*INT(K278)))," mois"),CONCATENATE(TRUNC(K278)," an ",TRUNC(J278-(12*INT(K278)))," mois")),IF(J278&gt;=2,CONCATENATE(INT(J278)," mois"),IF(I278&gt;=2,CONCATENATE(TRUNC(I278)," semaines"),IF(H278&gt;=2,CONCATENATE(TRUNC(H278)," jours"),IF(H278&gt;=1,CONCATENATE(TRUNC(H278)," jour"),"&lt; 1 day")))))),"Non applicable")</f>
        <v>#VALUE!</v>
      </c>
      <c r="H278" s="48" t="e">
        <f>IF(AND(Patient!$C$10&lt;37,(B277-$N$4)&lt;730),B277-$N$5,"")</f>
        <v>#VALUE!</v>
      </c>
      <c r="I278" s="49" t="e">
        <f>IF(H278&lt;&gt;"",H278/7,"")</f>
        <v>#VALUE!</v>
      </c>
      <c r="J278" s="49" t="e">
        <f>IF(H278&lt;&gt;"",12*H278/365.25,"")</f>
        <v>#VALUE!</v>
      </c>
      <c r="K278" s="49" t="e">
        <f>IF(H278&lt;&gt;"",IF(H278&lt;365*4,H278/365,H278/365.25),"")</f>
        <v>#VALUE!</v>
      </c>
      <c r="L278" s="26"/>
      <c r="N278" s="18"/>
      <c r="O278" s="30"/>
      <c r="P278" s="26"/>
    </row>
    <row r="279" spans="1:16" x14ac:dyDescent="0.2">
      <c r="A279" s="89" t="s">
        <v>151</v>
      </c>
      <c r="B279" s="7"/>
      <c r="C279" s="29"/>
      <c r="G279" s="31"/>
      <c r="K279" s="31"/>
      <c r="N279" s="42"/>
      <c r="O279" s="31"/>
      <c r="P279" s="49"/>
    </row>
    <row r="280" spans="1:16" ht="14.25" x14ac:dyDescent="0.2">
      <c r="A280" s="41" t="s">
        <v>148</v>
      </c>
      <c r="B280" s="4"/>
      <c r="C280" s="28" t="str">
        <f>IF(Options!$B$5,"cm","in")</f>
        <v>cm</v>
      </c>
      <c r="D280" s="55" t="str">
        <f ca="1">IF(AND(Options!$B$19,$J$4&lt;&gt;"",J277&lt;&gt;"",K277&lt;&gt;"",B280&lt;&gt;""),IF(K277&gt;=3,_xll.HtPercentile($J$4="Male",J277,IF(Options!$B$5,B280,B280*2.54)),_xll.LenPercentile($J$4="Male",J277,IF(Options!$B$5,B280,B280*2.54)))/100,"")</f>
        <v/>
      </c>
      <c r="E280" s="41" t="s">
        <v>149</v>
      </c>
      <c r="F280" s="4"/>
      <c r="G280" s="28" t="str">
        <f>IF(Options!$B$5,"kg","lbs")</f>
        <v>kg</v>
      </c>
      <c r="H280" s="55" t="str">
        <f ca="1">IF(AND(Options!$B$19,$J$4&lt;&gt;"",J277&lt;&gt;"",F280&lt;&gt;""),_xll.WtPercentile($J$4="Male",J277,IF(Options!$B$5,F280,F280/2.2))/100,"")</f>
        <v/>
      </c>
      <c r="I280" s="41" t="s">
        <v>150</v>
      </c>
      <c r="J280" s="4"/>
      <c r="K280" s="28" t="str">
        <f>IF(Options!$B$5,"cm","in")</f>
        <v>cm</v>
      </c>
      <c r="L280" s="55" t="str">
        <f ca="1">IF(AND(Options!$B$19,$J$4&lt;&gt;"",J277&lt;&gt;"",K277&lt;&gt;"",K277&lt;=3,J280&lt;&gt;""),_xll.OFCPercentile($J$4="Male",J277,IF(Options!$B$5,J280,J280*2.54))/100,"")</f>
        <v/>
      </c>
      <c r="M280" s="2" t="s">
        <v>9</v>
      </c>
      <c r="N280" s="13" t="str">
        <f>'Résumé des valeurs'!$I$5</f>
        <v/>
      </c>
      <c r="O280" s="13" t="s">
        <v>76</v>
      </c>
      <c r="P280" s="55" t="str">
        <f ca="1">IF(AND(Options!$B$19,$J$4&lt;&gt;"",J277&lt;&gt;"",N280&lt;&gt;""),_xll.BmiPercentile($J$4="Male",J277,N280)/100,"")</f>
        <v/>
      </c>
    </row>
    <row r="281" spans="1:16" ht="13.5" thickBot="1" x14ac:dyDescent="0.25">
      <c r="A281" s="27"/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</row>
    <row r="282" spans="1:16" ht="13.5" thickTop="1" x14ac:dyDescent="0.2">
      <c r="D282" s="13"/>
      <c r="F282" s="7"/>
      <c r="G282" s="7"/>
    </row>
    <row r="283" spans="1:16" x14ac:dyDescent="0.2">
      <c r="A283" s="41" t="s">
        <v>147</v>
      </c>
      <c r="B283" s="3"/>
      <c r="C283" s="28"/>
      <c r="E283" s="18" t="s">
        <v>74</v>
      </c>
      <c r="F283" s="50" t="str">
        <f>IF(H283&lt;&gt;"",(IF(K283&gt;=1,IF(K283&gt;=2,CONCATENATE(TRUNC(K283)," ans ",TRUNC(J283-(12*INT(K283)))," mois"),CONCATENATE(TRUNC(K283)," an ",TRUNC(J283-(12*INT(K283)))," mois")),IF(J283&gt;=2,CONCATENATE(TRUNC(J283)," mois"),IF(I283&gt;=2,CONCATENATE(TRUNC(I283)," semaines"),IF(H283&gt;=2,CONCATENATE(TRUNC(H283)," jours"),IF(H283&gt;=1,CONCATENATE(TRUNC(H283)," jour"),"&lt; 1 day")))))),"")</f>
        <v/>
      </c>
      <c r="H283" s="48" t="str">
        <f>IF(AND(B283&lt;&gt;"",$N$4&lt;&gt;""),B283-$N$4,"")</f>
        <v/>
      </c>
      <c r="I283" s="49" t="str">
        <f>IF(H283&lt;&gt;"",H283/7,"")</f>
        <v/>
      </c>
      <c r="J283" s="49" t="str">
        <f>IF(H283&lt;&gt;"",12*H283/365.25,"")</f>
        <v/>
      </c>
      <c r="K283" s="49" t="str">
        <f>IF(H283&lt;&gt;"",IF(H283&lt;365*4,H283/365,H283/365.25),"")</f>
        <v/>
      </c>
      <c r="P283" s="26"/>
    </row>
    <row r="284" spans="1:16" x14ac:dyDescent="0.2">
      <c r="A284" s="22"/>
      <c r="B284" s="7"/>
      <c r="C284" s="29"/>
      <c r="E284" s="60" t="s">
        <v>105</v>
      </c>
      <c r="F284" s="50" t="e">
        <f>IF(H284&lt;&gt;"",(IF(K284&gt;=1,IF(K284&gt;=2,CONCATENATE(TRUNC(K284)," ans ",TRUNC(J284-(12*INT(K284)))," mois"),CONCATENATE(TRUNC(K284)," an ",TRUNC(J284-(12*INT(K284)))," mois")),IF(J284&gt;=2,CONCATENATE(INT(J284)," mois"),IF(I284&gt;=2,CONCATENATE(TRUNC(I284)," semaines"),IF(H284&gt;=2,CONCATENATE(TRUNC(H284)," jours"),IF(H284&gt;=1,CONCATENATE(TRUNC(H284)," jour"),"&lt; 1 day")))))),"Non applicable")</f>
        <v>#VALUE!</v>
      </c>
      <c r="H284" s="48" t="e">
        <f>IF(AND(Patient!$C$10&lt;37,(B283-$N$4)&lt;730),B283-$N$5,"")</f>
        <v>#VALUE!</v>
      </c>
      <c r="I284" s="49" t="e">
        <f>IF(H284&lt;&gt;"",H284/7,"")</f>
        <v>#VALUE!</v>
      </c>
      <c r="J284" s="49" t="e">
        <f>IF(H284&lt;&gt;"",12*H284/365.25,"")</f>
        <v>#VALUE!</v>
      </c>
      <c r="K284" s="49" t="e">
        <f>IF(H284&lt;&gt;"",IF(H284&lt;365*4,H284/365,H284/365.25),"")</f>
        <v>#VALUE!</v>
      </c>
      <c r="L284" s="26"/>
      <c r="N284" s="18"/>
      <c r="O284" s="30"/>
      <c r="P284" s="26"/>
    </row>
    <row r="285" spans="1:16" x14ac:dyDescent="0.2">
      <c r="A285" s="89" t="s">
        <v>151</v>
      </c>
      <c r="B285" s="7"/>
      <c r="C285" s="29"/>
      <c r="G285" s="31"/>
      <c r="K285" s="31"/>
      <c r="N285" s="42"/>
      <c r="O285" s="31"/>
      <c r="P285" s="49"/>
    </row>
    <row r="286" spans="1:16" ht="14.25" x14ac:dyDescent="0.2">
      <c r="A286" s="41" t="s">
        <v>148</v>
      </c>
      <c r="B286" s="4"/>
      <c r="C286" s="28" t="str">
        <f>IF(Options!$B$5,"cm","in")</f>
        <v>cm</v>
      </c>
      <c r="D286" s="55" t="str">
        <f ca="1">IF(AND(Options!$B$19,$J$4&lt;&gt;"",J283&lt;&gt;"",K283&lt;&gt;"",B286&lt;&gt;""),IF(K283&gt;=3,_xll.HtPercentile($J$4="Male",J283,IF(Options!$B$5,B286,B286*2.54)),_xll.LenPercentile($J$4="Male",J283,IF(Options!$B$5,B286,B286*2.54)))/100,"")</f>
        <v/>
      </c>
      <c r="E286" s="41" t="s">
        <v>149</v>
      </c>
      <c r="F286" s="4"/>
      <c r="G286" s="28" t="str">
        <f>IF(Options!$B$5,"kg","lbs")</f>
        <v>kg</v>
      </c>
      <c r="H286" s="55" t="str">
        <f ca="1">IF(AND(Options!$B$19,$J$4&lt;&gt;"",J283&lt;&gt;"",F286&lt;&gt;""),_xll.WtPercentile($J$4="Male",J283,IF(Options!$B$5,F286,F286/2.2))/100,"")</f>
        <v/>
      </c>
      <c r="I286" s="41" t="s">
        <v>150</v>
      </c>
      <c r="J286" s="4"/>
      <c r="K286" s="28" t="str">
        <f>IF(Options!$B$5,"cm","in")</f>
        <v>cm</v>
      </c>
      <c r="L286" s="55" t="str">
        <f ca="1">IF(AND(Options!$B$19,$J$4&lt;&gt;"",J283&lt;&gt;"",K283&lt;&gt;"",K283&lt;=3,J286&lt;&gt;""),_xll.OFCPercentile($J$4="Male",J283,IF(Options!$B$5,J286,J286*2.54))/100,"")</f>
        <v/>
      </c>
      <c r="M286" s="2" t="s">
        <v>9</v>
      </c>
      <c r="N286" s="13" t="str">
        <f>'Résumé des valeurs'!$I$5</f>
        <v/>
      </c>
      <c r="O286" s="13" t="s">
        <v>76</v>
      </c>
      <c r="P286" s="55" t="str">
        <f ca="1">IF(AND(Options!$B$19,$J$4&lt;&gt;"",J283&lt;&gt;"",N286&lt;&gt;""),_xll.BmiPercentile($J$4="Male",J283,N286)/100,"")</f>
        <v/>
      </c>
    </row>
    <row r="287" spans="1:16" ht="13.5" thickBot="1" x14ac:dyDescent="0.25">
      <c r="A287" s="27"/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</row>
    <row r="288" spans="1:16" ht="13.5" thickTop="1" x14ac:dyDescent="0.2">
      <c r="D288" s="13"/>
      <c r="F288" s="7"/>
      <c r="G288" s="7"/>
    </row>
    <row r="289" spans="1:16" x14ac:dyDescent="0.2">
      <c r="A289" s="41" t="s">
        <v>147</v>
      </c>
      <c r="B289" s="3"/>
      <c r="C289" s="28"/>
      <c r="E289" s="18" t="s">
        <v>74</v>
      </c>
      <c r="F289" s="50" t="str">
        <f>IF(H289&lt;&gt;"",(IF(K289&gt;=1,IF(K289&gt;=2,CONCATENATE(TRUNC(K289)," ans ",TRUNC(J289-(12*INT(K289)))," mois"),CONCATENATE(TRUNC(K289)," an ",TRUNC(J289-(12*INT(K289)))," mois")),IF(J289&gt;=2,CONCATENATE(TRUNC(J289)," mois"),IF(I289&gt;=2,CONCATENATE(TRUNC(I289)," semaines"),IF(H289&gt;=2,CONCATENATE(TRUNC(H289)," jours"),IF(H289&gt;=1,CONCATENATE(TRUNC(H289)," jour"),"&lt; 1 day")))))),"")</f>
        <v/>
      </c>
      <c r="H289" s="48" t="str">
        <f>IF(AND(B289&lt;&gt;"",$N$4&lt;&gt;""),B289-$N$4,"")</f>
        <v/>
      </c>
      <c r="I289" s="49" t="str">
        <f>IF(H289&lt;&gt;"",H289/7,"")</f>
        <v/>
      </c>
      <c r="J289" s="49" t="str">
        <f>IF(H289&lt;&gt;"",12*H289/365.25,"")</f>
        <v/>
      </c>
      <c r="K289" s="49" t="str">
        <f>IF(H289&lt;&gt;"",IF(H289&lt;365*4,H289/365,H289/365.25),"")</f>
        <v/>
      </c>
      <c r="P289" s="26"/>
    </row>
    <row r="290" spans="1:16" x14ac:dyDescent="0.2">
      <c r="A290" s="22"/>
      <c r="B290" s="7"/>
      <c r="C290" s="29"/>
      <c r="E290" s="60" t="s">
        <v>105</v>
      </c>
      <c r="F290" s="50" t="e">
        <f>IF(H290&lt;&gt;"",(IF(K290&gt;=1,IF(K290&gt;=2,CONCATENATE(TRUNC(K290)," ans ",TRUNC(J290-(12*INT(K290)))," mois"),CONCATENATE(TRUNC(K290)," an ",TRUNC(J290-(12*INT(K290)))," mois")),IF(J290&gt;=2,CONCATENATE(INT(J290)," mois"),IF(I290&gt;=2,CONCATENATE(TRUNC(I290)," semaines"),IF(H290&gt;=2,CONCATENATE(TRUNC(H290)," jours"),IF(H290&gt;=1,CONCATENATE(TRUNC(H290)," jour"),"&lt; 1 day")))))),"Non applicable")</f>
        <v>#VALUE!</v>
      </c>
      <c r="H290" s="48" t="e">
        <f>IF(AND(Patient!$C$10&lt;37,(B289-$N$4)&lt;730),B289-$N$5,"")</f>
        <v>#VALUE!</v>
      </c>
      <c r="I290" s="49" t="e">
        <f>IF(H290&lt;&gt;"",H290/7,"")</f>
        <v>#VALUE!</v>
      </c>
      <c r="J290" s="49" t="e">
        <f>IF(H290&lt;&gt;"",12*H290/365.25,"")</f>
        <v>#VALUE!</v>
      </c>
      <c r="K290" s="49" t="e">
        <f>IF(H290&lt;&gt;"",IF(H290&lt;365*4,H290/365,H290/365.25),"")</f>
        <v>#VALUE!</v>
      </c>
      <c r="L290" s="26"/>
      <c r="N290" s="18"/>
      <c r="O290" s="30"/>
      <c r="P290" s="26"/>
    </row>
    <row r="291" spans="1:16" x14ac:dyDescent="0.2">
      <c r="A291" s="89" t="s">
        <v>151</v>
      </c>
      <c r="B291" s="7"/>
      <c r="C291" s="29"/>
      <c r="G291" s="31"/>
      <c r="K291" s="31"/>
      <c r="N291" s="42"/>
      <c r="O291" s="31"/>
      <c r="P291" s="49"/>
    </row>
    <row r="292" spans="1:16" ht="14.25" x14ac:dyDescent="0.2">
      <c r="A292" s="41" t="s">
        <v>148</v>
      </c>
      <c r="B292" s="4"/>
      <c r="C292" s="28" t="str">
        <f>IF(Options!$B$5,"cm","in")</f>
        <v>cm</v>
      </c>
      <c r="D292" s="55" t="str">
        <f ca="1">IF(AND(Options!$B$19,$J$4&lt;&gt;"",J289&lt;&gt;"",K289&lt;&gt;"",B292&lt;&gt;""),IF(K289&gt;=3,_xll.HtPercentile($J$4="Male",J289,IF(Options!$B$5,B292,B292*2.54)),_xll.LenPercentile($J$4="Male",J289,IF(Options!$B$5,B292,B292*2.54)))/100,"")</f>
        <v/>
      </c>
      <c r="E292" s="41" t="s">
        <v>149</v>
      </c>
      <c r="F292" s="4"/>
      <c r="G292" s="28" t="str">
        <f>IF(Options!$B$5,"kg","lbs")</f>
        <v>kg</v>
      </c>
      <c r="H292" s="55" t="str">
        <f ca="1">IF(AND(Options!$B$19,$J$4&lt;&gt;"",J289&lt;&gt;"",F292&lt;&gt;""),_xll.WtPercentile($J$4="Male",J289,IF(Options!$B$5,F292,F292/2.2))/100,"")</f>
        <v/>
      </c>
      <c r="I292" s="41" t="s">
        <v>150</v>
      </c>
      <c r="J292" s="4"/>
      <c r="K292" s="28" t="str">
        <f>IF(Options!$B$5,"cm","in")</f>
        <v>cm</v>
      </c>
      <c r="L292" s="55" t="str">
        <f ca="1">IF(AND(Options!$B$19,$J$4&lt;&gt;"",J289&lt;&gt;"",K289&lt;&gt;"",K289&lt;=3,J292&lt;&gt;""),_xll.OFCPercentile($J$4="Male",J289,IF(Options!$B$5,J292,J292*2.54))/100,"")</f>
        <v/>
      </c>
      <c r="M292" s="2" t="s">
        <v>9</v>
      </c>
      <c r="N292" s="13" t="str">
        <f>'Résumé des valeurs'!$I$5</f>
        <v/>
      </c>
      <c r="O292" s="13" t="s">
        <v>76</v>
      </c>
      <c r="P292" s="55" t="str">
        <f ca="1">IF(AND(Options!$B$19,$J$4&lt;&gt;"",J289&lt;&gt;"",N292&lt;&gt;""),_xll.BmiPercentile($J$4="Male",J289,N292)/100,"")</f>
        <v/>
      </c>
    </row>
    <row r="293" spans="1:16" ht="13.5" thickBot="1" x14ac:dyDescent="0.25">
      <c r="A293" s="27"/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</row>
    <row r="294" spans="1:16" ht="13.5" thickTop="1" x14ac:dyDescent="0.2">
      <c r="D294" s="13"/>
      <c r="F294" s="7"/>
      <c r="G294" s="7"/>
    </row>
    <row r="295" spans="1:16" x14ac:dyDescent="0.2">
      <c r="A295" s="41" t="s">
        <v>147</v>
      </c>
      <c r="B295" s="3"/>
      <c r="C295" s="28"/>
      <c r="E295" s="18" t="s">
        <v>74</v>
      </c>
      <c r="F295" s="50" t="str">
        <f>IF(H295&lt;&gt;"",(IF(K295&gt;=1,IF(K295&gt;=2,CONCATENATE(TRUNC(K295)," ans ",TRUNC(J295-(12*INT(K295)))," mois"),CONCATENATE(TRUNC(K295)," an ",TRUNC(J295-(12*INT(K295)))," mois")),IF(J295&gt;=2,CONCATENATE(TRUNC(J295)," mois"),IF(I295&gt;=2,CONCATENATE(TRUNC(I295)," semaines"),IF(H295&gt;=2,CONCATENATE(TRUNC(H295)," jours"),IF(H295&gt;=1,CONCATENATE(TRUNC(H295)," jour"),"&lt; 1 day")))))),"")</f>
        <v/>
      </c>
      <c r="H295" s="48" t="str">
        <f>IF(AND(B295&lt;&gt;"",$N$4&lt;&gt;""),B295-$N$4,"")</f>
        <v/>
      </c>
      <c r="I295" s="49" t="str">
        <f>IF(H295&lt;&gt;"",H295/7,"")</f>
        <v/>
      </c>
      <c r="J295" s="49" t="str">
        <f>IF(H295&lt;&gt;"",12*H295/365.25,"")</f>
        <v/>
      </c>
      <c r="K295" s="49" t="str">
        <f>IF(H295&lt;&gt;"",IF(H295&lt;365*4,H295/365,H295/365.25),"")</f>
        <v/>
      </c>
      <c r="P295" s="26"/>
    </row>
    <row r="296" spans="1:16" x14ac:dyDescent="0.2">
      <c r="A296" s="22"/>
      <c r="B296" s="7"/>
      <c r="C296" s="29"/>
      <c r="E296" s="60" t="s">
        <v>105</v>
      </c>
      <c r="F296" s="50" t="e">
        <f>IF(H296&lt;&gt;"",(IF(K296&gt;=1,IF(K296&gt;=2,CONCATENATE(TRUNC(K296)," ans ",TRUNC(J296-(12*INT(K296)))," mois"),CONCATENATE(TRUNC(K296)," an ",TRUNC(J296-(12*INT(K296)))," mois")),IF(J296&gt;=2,CONCATENATE(INT(J296)," mois"),IF(I296&gt;=2,CONCATENATE(TRUNC(I296)," semaines"),IF(H296&gt;=2,CONCATENATE(TRUNC(H296)," jours"),IF(H296&gt;=1,CONCATENATE(TRUNC(H296)," jour"),"&lt; 1 day")))))),"Non applicable")</f>
        <v>#VALUE!</v>
      </c>
      <c r="H296" s="48" t="e">
        <f>IF(AND(Patient!$C$10&lt;37,(B295-$N$4)&lt;730),B295-$N$5,"")</f>
        <v>#VALUE!</v>
      </c>
      <c r="I296" s="49" t="e">
        <f>IF(H296&lt;&gt;"",H296/7,"")</f>
        <v>#VALUE!</v>
      </c>
      <c r="J296" s="49" t="e">
        <f>IF(H296&lt;&gt;"",12*H296/365.25,"")</f>
        <v>#VALUE!</v>
      </c>
      <c r="K296" s="49" t="e">
        <f>IF(H296&lt;&gt;"",IF(H296&lt;365*4,H296/365,H296/365.25),"")</f>
        <v>#VALUE!</v>
      </c>
      <c r="L296" s="26"/>
      <c r="N296" s="18"/>
      <c r="O296" s="30"/>
      <c r="P296" s="26"/>
    </row>
    <row r="297" spans="1:16" x14ac:dyDescent="0.2">
      <c r="A297" s="89" t="s">
        <v>151</v>
      </c>
      <c r="B297" s="7"/>
      <c r="C297" s="29"/>
      <c r="G297" s="31"/>
      <c r="K297" s="31"/>
      <c r="N297" s="42"/>
      <c r="O297" s="31"/>
      <c r="P297" s="49"/>
    </row>
    <row r="298" spans="1:16" ht="14.25" x14ac:dyDescent="0.2">
      <c r="A298" s="41" t="s">
        <v>148</v>
      </c>
      <c r="B298" s="4"/>
      <c r="C298" s="28" t="str">
        <f>IF(Options!$B$5,"cm","in")</f>
        <v>cm</v>
      </c>
      <c r="D298" s="55" t="str">
        <f ca="1">IF(AND(Options!$B$19,$J$4&lt;&gt;"",J295&lt;&gt;"",K295&lt;&gt;"",B298&lt;&gt;""),IF(K295&gt;=3,_xll.HtPercentile($J$4="Male",J295,IF(Options!$B$5,B298,B298*2.54)),_xll.LenPercentile($J$4="Male",J295,IF(Options!$B$5,B298,B298*2.54)))/100,"")</f>
        <v/>
      </c>
      <c r="E298" s="41" t="s">
        <v>149</v>
      </c>
      <c r="F298" s="4"/>
      <c r="G298" s="28" t="str">
        <f>IF(Options!$B$5,"kg","lbs")</f>
        <v>kg</v>
      </c>
      <c r="H298" s="55" t="str">
        <f ca="1">IF(AND(Options!$B$19,$J$4&lt;&gt;"",J295&lt;&gt;"",F298&lt;&gt;""),_xll.WtPercentile($J$4="Male",J295,IF(Options!$B$5,F298,F298/2.2))/100,"")</f>
        <v/>
      </c>
      <c r="I298" s="41" t="s">
        <v>150</v>
      </c>
      <c r="J298" s="4"/>
      <c r="K298" s="28" t="str">
        <f>IF(Options!$B$5,"cm","in")</f>
        <v>cm</v>
      </c>
      <c r="L298" s="55" t="str">
        <f ca="1">IF(AND(Options!$B$19,$J$4&lt;&gt;"",J295&lt;&gt;"",K295&lt;&gt;"",K295&lt;=3,J298&lt;&gt;""),_xll.OFCPercentile($J$4="Male",J295,IF(Options!$B$5,J298,J298*2.54))/100,"")</f>
        <v/>
      </c>
      <c r="M298" s="2" t="s">
        <v>9</v>
      </c>
      <c r="N298" s="13" t="str">
        <f>'Résumé des valeurs'!$I$5</f>
        <v/>
      </c>
      <c r="O298" s="13" t="s">
        <v>76</v>
      </c>
      <c r="P298" s="55" t="str">
        <f ca="1">IF(AND(Options!$B$19,$J$4&lt;&gt;"",J295&lt;&gt;"",N298&lt;&gt;""),_xll.BmiPercentile($J$4="Male",J295,N298)/100,"")</f>
        <v/>
      </c>
    </row>
    <row r="299" spans="1:16" ht="13.5" thickBot="1" x14ac:dyDescent="0.25">
      <c r="A299" s="27"/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</row>
    <row r="300" spans="1:16" ht="13.5" thickTop="1" x14ac:dyDescent="0.2">
      <c r="D300" s="13"/>
      <c r="F300" s="7"/>
      <c r="G300" s="7"/>
    </row>
    <row r="301" spans="1:16" x14ac:dyDescent="0.2">
      <c r="A301" s="41" t="s">
        <v>147</v>
      </c>
      <c r="B301" s="3"/>
      <c r="C301" s="28"/>
      <c r="E301" s="18" t="s">
        <v>74</v>
      </c>
      <c r="F301" s="50" t="str">
        <f>IF(H301&lt;&gt;"",(IF(K301&gt;=1,IF(K301&gt;=2,CONCATENATE(TRUNC(K301)," ans ",TRUNC(J301-(12*INT(K301)))," mois"),CONCATENATE(TRUNC(K301)," an ",TRUNC(J301-(12*INT(K301)))," mois")),IF(J301&gt;=2,CONCATENATE(TRUNC(J301)," mois"),IF(I301&gt;=2,CONCATENATE(TRUNC(I301)," semaines"),IF(H301&gt;=2,CONCATENATE(TRUNC(H301)," jours"),IF(H301&gt;=1,CONCATENATE(TRUNC(H301)," jour"),"&lt; 1 day")))))),"")</f>
        <v/>
      </c>
      <c r="H301" s="48" t="str">
        <f>IF(AND(B301&lt;&gt;"",$N$4&lt;&gt;""),B301-$N$4,"")</f>
        <v/>
      </c>
      <c r="I301" s="49" t="str">
        <f>IF(H301&lt;&gt;"",H301/7,"")</f>
        <v/>
      </c>
      <c r="J301" s="49" t="str">
        <f>IF(H301&lt;&gt;"",12*H301/365.25,"")</f>
        <v/>
      </c>
      <c r="K301" s="49" t="str">
        <f>IF(H301&lt;&gt;"",IF(H301&lt;365*4,H301/365,H301/365.25),"")</f>
        <v/>
      </c>
      <c r="P301" s="26"/>
    </row>
    <row r="302" spans="1:16" x14ac:dyDescent="0.2">
      <c r="A302" s="22"/>
      <c r="B302" s="7"/>
      <c r="C302" s="29"/>
      <c r="E302" s="60" t="s">
        <v>105</v>
      </c>
      <c r="F302" s="50" t="e">
        <f>IF(H302&lt;&gt;"",(IF(K302&gt;=1,IF(K302&gt;=2,CONCATENATE(TRUNC(K302)," ans ",TRUNC(J302-(12*INT(K302)))," mois"),CONCATENATE(TRUNC(K302)," an ",TRUNC(J302-(12*INT(K302)))," mois")),IF(J302&gt;=2,CONCATENATE(INT(J302)," mois"),IF(I302&gt;=2,CONCATENATE(TRUNC(I302)," semaines"),IF(H302&gt;=2,CONCATENATE(TRUNC(H302)," jours"),IF(H302&gt;=1,CONCATENATE(TRUNC(H302)," jour"),"&lt; 1 day")))))),"Non applicable")</f>
        <v>#VALUE!</v>
      </c>
      <c r="H302" s="48" t="e">
        <f>IF(AND(Patient!$C$10&lt;37,(B301-$N$4)&lt;730),B301-$N$5,"")</f>
        <v>#VALUE!</v>
      </c>
      <c r="I302" s="49" t="e">
        <f>IF(H302&lt;&gt;"",H302/7,"")</f>
        <v>#VALUE!</v>
      </c>
      <c r="J302" s="49" t="e">
        <f>IF(H302&lt;&gt;"",12*H302/365.25,"")</f>
        <v>#VALUE!</v>
      </c>
      <c r="K302" s="49" t="e">
        <f>IF(H302&lt;&gt;"",IF(H302&lt;365*4,H302/365,H302/365.25),"")</f>
        <v>#VALUE!</v>
      </c>
      <c r="L302" s="26"/>
      <c r="N302" s="18"/>
      <c r="O302" s="30"/>
      <c r="P302" s="26"/>
    </row>
    <row r="303" spans="1:16" x14ac:dyDescent="0.2">
      <c r="A303" s="89" t="s">
        <v>151</v>
      </c>
      <c r="B303" s="7"/>
      <c r="C303" s="29"/>
      <c r="G303" s="31"/>
      <c r="K303" s="31"/>
      <c r="N303" s="42"/>
      <c r="O303" s="31"/>
      <c r="P303" s="49"/>
    </row>
    <row r="304" spans="1:16" ht="14.25" x14ac:dyDescent="0.2">
      <c r="A304" s="41" t="s">
        <v>148</v>
      </c>
      <c r="B304" s="4"/>
      <c r="C304" s="28" t="str">
        <f>IF(Options!$B$5,"cm","in")</f>
        <v>cm</v>
      </c>
      <c r="D304" s="55" t="str">
        <f ca="1">IF(AND(Options!$B$19,$J$4&lt;&gt;"",J301&lt;&gt;"",K301&lt;&gt;"",B304&lt;&gt;""),IF(K301&gt;=3,_xll.HtPercentile($J$4="Male",J301,IF(Options!$B$5,B304,B304*2.54)),_xll.LenPercentile($J$4="Male",J301,IF(Options!$B$5,B304,B304*2.54)))/100,"")</f>
        <v/>
      </c>
      <c r="E304" s="41" t="s">
        <v>149</v>
      </c>
      <c r="F304" s="4"/>
      <c r="G304" s="28" t="str">
        <f>IF(Options!$B$5,"kg","lbs")</f>
        <v>kg</v>
      </c>
      <c r="H304" s="55" t="str">
        <f ca="1">IF(AND(Options!$B$19,$J$4&lt;&gt;"",J301&lt;&gt;"",F304&lt;&gt;""),_xll.WtPercentile($J$4="Male",J301,IF(Options!$B$5,F304,F304/2.2))/100,"")</f>
        <v/>
      </c>
      <c r="I304" s="41" t="s">
        <v>150</v>
      </c>
      <c r="J304" s="4"/>
      <c r="K304" s="28" t="str">
        <f>IF(Options!$B$5,"cm","in")</f>
        <v>cm</v>
      </c>
      <c r="L304" s="55" t="str">
        <f ca="1">IF(AND(Options!$B$19,$J$4&lt;&gt;"",J301&lt;&gt;"",K301&lt;&gt;"",K301&lt;=3,J304&lt;&gt;""),_xll.OFCPercentile($J$4="Male",J301,IF(Options!$B$5,J304,J304*2.54))/100,"")</f>
        <v/>
      </c>
      <c r="M304" s="2" t="s">
        <v>9</v>
      </c>
      <c r="N304" s="13" t="str">
        <f>'Résumé des valeurs'!$I$5</f>
        <v/>
      </c>
      <c r="O304" s="13" t="s">
        <v>76</v>
      </c>
      <c r="P304" s="55" t="str">
        <f ca="1">IF(AND(Options!$B$19,$J$4&lt;&gt;"",J301&lt;&gt;"",N304&lt;&gt;""),_xll.BmiPercentile($J$4="Male",J301,N304)/100,"")</f>
        <v/>
      </c>
    </row>
    <row r="305" spans="1:16" ht="13.5" thickBot="1" x14ac:dyDescent="0.25">
      <c r="A305" s="27"/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</row>
    <row r="306" spans="1:16" ht="13.5" thickTop="1" x14ac:dyDescent="0.2">
      <c r="D306" s="13"/>
      <c r="F306" s="7"/>
      <c r="G306" s="7"/>
    </row>
    <row r="307" spans="1:16" x14ac:dyDescent="0.2">
      <c r="A307" s="41" t="s">
        <v>147</v>
      </c>
      <c r="B307" s="3"/>
      <c r="C307" s="28"/>
      <c r="E307" s="18" t="s">
        <v>74</v>
      </c>
      <c r="F307" s="50" t="str">
        <f>IF(H307&lt;&gt;"",(IF(K307&gt;=1,IF(K307&gt;=2,CONCATENATE(TRUNC(K307)," ans ",TRUNC(J307-(12*INT(K307)))," mois"),CONCATENATE(TRUNC(K307)," an ",TRUNC(J307-(12*INT(K307)))," mois")),IF(J307&gt;=2,CONCATENATE(TRUNC(J307)," mois"),IF(I307&gt;=2,CONCATENATE(TRUNC(I307)," semaines"),IF(H307&gt;=2,CONCATENATE(TRUNC(H307)," jours"),IF(H307&gt;=1,CONCATENATE(TRUNC(H307)," jour"),"&lt; 1 day")))))),"")</f>
        <v/>
      </c>
      <c r="H307" s="48" t="str">
        <f>IF(AND(B307&lt;&gt;"",$N$4&lt;&gt;""),B307-$N$4,"")</f>
        <v/>
      </c>
      <c r="I307" s="49" t="str">
        <f>IF(H307&lt;&gt;"",H307/7,"")</f>
        <v/>
      </c>
      <c r="J307" s="49" t="str">
        <f>IF(H307&lt;&gt;"",12*H307/365.25,"")</f>
        <v/>
      </c>
      <c r="K307" s="49" t="str">
        <f>IF(H307&lt;&gt;"",IF(H307&lt;365*4,H307/365,H307/365.25),"")</f>
        <v/>
      </c>
      <c r="P307" s="26"/>
    </row>
    <row r="308" spans="1:16" x14ac:dyDescent="0.2">
      <c r="A308" s="22"/>
      <c r="B308" s="7"/>
      <c r="C308" s="29"/>
      <c r="E308" s="60" t="s">
        <v>105</v>
      </c>
      <c r="F308" s="50" t="e">
        <f>IF(H308&lt;&gt;"",(IF(K308&gt;=1,IF(K308&gt;=2,CONCATENATE(TRUNC(K308)," ans ",TRUNC(J308-(12*INT(K308)))," mois"),CONCATENATE(TRUNC(K308)," an ",TRUNC(J308-(12*INT(K308)))," mois")),IF(J308&gt;=2,CONCATENATE(INT(J308)," mois"),IF(I308&gt;=2,CONCATENATE(TRUNC(I308)," semaines"),IF(H308&gt;=2,CONCATENATE(TRUNC(H308)," jours"),IF(H308&gt;=1,CONCATENATE(TRUNC(H308)," jour"),"&lt; 1 day")))))),"Non applicable")</f>
        <v>#VALUE!</v>
      </c>
      <c r="H308" s="48" t="e">
        <f>IF(AND(Patient!$C$10&lt;37,(B307-$N$4)&lt;730),B307-$N$5,"")</f>
        <v>#VALUE!</v>
      </c>
      <c r="I308" s="49" t="e">
        <f>IF(H308&lt;&gt;"",H308/7,"")</f>
        <v>#VALUE!</v>
      </c>
      <c r="J308" s="49" t="e">
        <f>IF(H308&lt;&gt;"",12*H308/365.25,"")</f>
        <v>#VALUE!</v>
      </c>
      <c r="K308" s="49" t="e">
        <f>IF(H308&lt;&gt;"",IF(H308&lt;365*4,H308/365,H308/365.25),"")</f>
        <v>#VALUE!</v>
      </c>
      <c r="L308" s="26"/>
      <c r="N308" s="18"/>
      <c r="O308" s="30"/>
      <c r="P308" s="26"/>
    </row>
    <row r="309" spans="1:16" x14ac:dyDescent="0.2">
      <c r="A309" s="89" t="s">
        <v>151</v>
      </c>
      <c r="B309" s="7"/>
      <c r="C309" s="29"/>
      <c r="G309" s="31"/>
      <c r="K309" s="31"/>
      <c r="N309" s="42"/>
      <c r="O309" s="31"/>
      <c r="P309" s="49"/>
    </row>
    <row r="310" spans="1:16" ht="14.25" x14ac:dyDescent="0.2">
      <c r="A310" s="41" t="s">
        <v>148</v>
      </c>
      <c r="B310" s="4"/>
      <c r="C310" s="28" t="str">
        <f>IF(Options!$B$5,"cm","in")</f>
        <v>cm</v>
      </c>
      <c r="D310" s="55" t="str">
        <f ca="1">IF(AND(Options!$B$19,$J$4&lt;&gt;"",J307&lt;&gt;"",K307&lt;&gt;"",B310&lt;&gt;""),IF(K307&gt;=3,_xll.HtPercentile($J$4="Male",J307,IF(Options!$B$5,B310,B310*2.54)),_xll.LenPercentile($J$4="Male",J307,IF(Options!$B$5,B310,B310*2.54)))/100,"")</f>
        <v/>
      </c>
      <c r="E310" s="41" t="s">
        <v>149</v>
      </c>
      <c r="F310" s="4"/>
      <c r="G310" s="28" t="str">
        <f>IF(Options!$B$5,"kg","lbs")</f>
        <v>kg</v>
      </c>
      <c r="H310" s="55" t="str">
        <f ca="1">IF(AND(Options!$B$19,$J$4&lt;&gt;"",J307&lt;&gt;"",F310&lt;&gt;""),_xll.WtPercentile($J$4="Male",J307,IF(Options!$B$5,F310,F310/2.2))/100,"")</f>
        <v/>
      </c>
      <c r="I310" s="41" t="s">
        <v>150</v>
      </c>
      <c r="J310" s="4"/>
      <c r="K310" s="28" t="str">
        <f>IF(Options!$B$5,"cm","in")</f>
        <v>cm</v>
      </c>
      <c r="L310" s="55" t="str">
        <f ca="1">IF(AND(Options!$B$19,$J$4&lt;&gt;"",J307&lt;&gt;"",K307&lt;&gt;"",K307&lt;=3,J310&lt;&gt;""),_xll.OFCPercentile($J$4="Male",J307,IF(Options!$B$5,J310,J310*2.54))/100,"")</f>
        <v/>
      </c>
      <c r="M310" s="2" t="s">
        <v>9</v>
      </c>
      <c r="N310" s="13" t="str">
        <f>'Résumé des valeurs'!$I$5</f>
        <v/>
      </c>
      <c r="O310" s="13" t="s">
        <v>76</v>
      </c>
      <c r="P310" s="55" t="str">
        <f ca="1">IF(AND(Options!$B$19,$J$4&lt;&gt;"",J307&lt;&gt;"",N310&lt;&gt;""),_xll.BmiPercentile($J$4="Male",J307,N310)/100,"")</f>
        <v/>
      </c>
    </row>
    <row r="311" spans="1:16" ht="13.5" thickBot="1" x14ac:dyDescent="0.25">
      <c r="A311" s="27"/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</row>
    <row r="312" spans="1:16" ht="13.5" thickTop="1" x14ac:dyDescent="0.2">
      <c r="D312" s="13"/>
      <c r="F312" s="7"/>
      <c r="G312" s="7"/>
    </row>
    <row r="313" spans="1:16" x14ac:dyDescent="0.2">
      <c r="A313" s="41" t="s">
        <v>147</v>
      </c>
      <c r="B313" s="3"/>
      <c r="C313" s="28"/>
      <c r="E313" s="18" t="s">
        <v>74</v>
      </c>
      <c r="F313" s="50" t="str">
        <f>IF(H313&lt;&gt;"",(IF(K313&gt;=1,IF(K313&gt;=2,CONCATENATE(TRUNC(K313)," ans ",TRUNC(J313-(12*INT(K313)))," mois"),CONCATENATE(TRUNC(K313)," an ",TRUNC(J313-(12*INT(K313)))," mois")),IF(J313&gt;=2,CONCATENATE(TRUNC(J313)," mois"),IF(I313&gt;=2,CONCATENATE(TRUNC(I313)," semaines"),IF(H313&gt;=2,CONCATENATE(TRUNC(H313)," jours"),IF(H313&gt;=1,CONCATENATE(TRUNC(H313)," jour"),"&lt; 1 day")))))),"")</f>
        <v/>
      </c>
      <c r="H313" s="48" t="str">
        <f>IF(AND(B313&lt;&gt;"",$N$4&lt;&gt;""),B313-$N$4,"")</f>
        <v/>
      </c>
      <c r="I313" s="49" t="str">
        <f>IF(H313&lt;&gt;"",H313/7,"")</f>
        <v/>
      </c>
      <c r="J313" s="49" t="str">
        <f>IF(H313&lt;&gt;"",12*H313/365.25,"")</f>
        <v/>
      </c>
      <c r="K313" s="49" t="str">
        <f>IF(H313&lt;&gt;"",IF(H313&lt;365*4,H313/365,H313/365.25),"")</f>
        <v/>
      </c>
      <c r="P313" s="26"/>
    </row>
    <row r="314" spans="1:16" x14ac:dyDescent="0.2">
      <c r="A314" s="22"/>
      <c r="B314" s="7"/>
      <c r="C314" s="29"/>
      <c r="E314" s="60" t="s">
        <v>105</v>
      </c>
      <c r="F314" s="50" t="e">
        <f>IF(H314&lt;&gt;"",(IF(K314&gt;=1,IF(K314&gt;=2,CONCATENATE(TRUNC(K314)," ans ",TRUNC(J314-(12*INT(K314)))," mois"),CONCATENATE(TRUNC(K314)," an ",TRUNC(J314-(12*INT(K314)))," mois")),IF(J314&gt;=2,CONCATENATE(INT(J314)," mois"),IF(I314&gt;=2,CONCATENATE(TRUNC(I314)," semaines"),IF(H314&gt;=2,CONCATENATE(TRUNC(H314)," jours"),IF(H314&gt;=1,CONCATENATE(TRUNC(H314)," jour"),"&lt; 1 day")))))),"Non applicable")</f>
        <v>#VALUE!</v>
      </c>
      <c r="H314" s="48" t="e">
        <f>IF(AND(Patient!$C$10&lt;37,(B313-$N$4)&lt;730),B313-$N$5,"")</f>
        <v>#VALUE!</v>
      </c>
      <c r="I314" s="49" t="e">
        <f>IF(H314&lt;&gt;"",H314/7,"")</f>
        <v>#VALUE!</v>
      </c>
      <c r="J314" s="49" t="e">
        <f>IF(H314&lt;&gt;"",12*H314/365.25,"")</f>
        <v>#VALUE!</v>
      </c>
      <c r="K314" s="49" t="e">
        <f>IF(H314&lt;&gt;"",IF(H314&lt;365*4,H314/365,H314/365.25),"")</f>
        <v>#VALUE!</v>
      </c>
      <c r="L314" s="26"/>
      <c r="N314" s="18"/>
      <c r="O314" s="30"/>
      <c r="P314" s="26"/>
    </row>
    <row r="315" spans="1:16" x14ac:dyDescent="0.2">
      <c r="A315" s="89" t="s">
        <v>151</v>
      </c>
      <c r="B315" s="7"/>
      <c r="C315" s="29"/>
      <c r="G315" s="31"/>
      <c r="K315" s="31"/>
      <c r="N315" s="42"/>
      <c r="O315" s="31"/>
      <c r="P315" s="49"/>
    </row>
    <row r="316" spans="1:16" ht="14.25" x14ac:dyDescent="0.2">
      <c r="A316" s="41" t="s">
        <v>148</v>
      </c>
      <c r="B316" s="4"/>
      <c r="C316" s="28" t="str">
        <f>IF(Options!$B$5,"cm","in")</f>
        <v>cm</v>
      </c>
      <c r="D316" s="55" t="str">
        <f ca="1">IF(AND(Options!$B$19,$J$4&lt;&gt;"",J313&lt;&gt;"",K313&lt;&gt;"",B316&lt;&gt;""),IF(K313&gt;=3,_xll.HtPercentile($J$4="Male",J313,IF(Options!$B$5,B316,B316*2.54)),_xll.LenPercentile($J$4="Male",J313,IF(Options!$B$5,B316,B316*2.54)))/100,"")</f>
        <v/>
      </c>
      <c r="E316" s="41" t="s">
        <v>149</v>
      </c>
      <c r="F316" s="4"/>
      <c r="G316" s="28" t="str">
        <f>IF(Options!$B$5,"kg","lbs")</f>
        <v>kg</v>
      </c>
      <c r="H316" s="55" t="str">
        <f ca="1">IF(AND(Options!$B$19,$J$4&lt;&gt;"",J313&lt;&gt;"",F316&lt;&gt;""),_xll.WtPercentile($J$4="Male",J313,IF(Options!$B$5,F316,F316/2.2))/100,"")</f>
        <v/>
      </c>
      <c r="I316" s="41" t="s">
        <v>150</v>
      </c>
      <c r="J316" s="4"/>
      <c r="K316" s="28" t="str">
        <f>IF(Options!$B$5,"cm","in")</f>
        <v>cm</v>
      </c>
      <c r="L316" s="55" t="str">
        <f ca="1">IF(AND(Options!$B$19,$J$4&lt;&gt;"",J313&lt;&gt;"",K313&lt;&gt;"",K313&lt;=3,J316&lt;&gt;""),_xll.OFCPercentile($J$4="Male",J313,IF(Options!$B$5,J316,J316*2.54))/100,"")</f>
        <v/>
      </c>
      <c r="M316" s="2" t="s">
        <v>9</v>
      </c>
      <c r="N316" s="13" t="str">
        <f>'Résumé des valeurs'!$I$5</f>
        <v/>
      </c>
      <c r="O316" s="13" t="s">
        <v>76</v>
      </c>
      <c r="P316" s="55" t="str">
        <f ca="1">IF(AND(Options!$B$19,$J$4&lt;&gt;"",J313&lt;&gt;"",N316&lt;&gt;""),_xll.BmiPercentile($J$4="Male",J313,N316)/100,"")</f>
        <v/>
      </c>
    </row>
    <row r="317" spans="1:16" ht="13.5" thickBot="1" x14ac:dyDescent="0.25">
      <c r="A317" s="27"/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</row>
    <row r="318" spans="1:16" ht="13.5" thickTop="1" x14ac:dyDescent="0.2">
      <c r="D318" s="13"/>
      <c r="F318" s="7"/>
      <c r="G318" s="7"/>
    </row>
    <row r="319" spans="1:16" x14ac:dyDescent="0.2">
      <c r="A319" s="41" t="s">
        <v>147</v>
      </c>
      <c r="B319" s="3"/>
      <c r="C319" s="28"/>
      <c r="E319" s="18" t="s">
        <v>74</v>
      </c>
      <c r="F319" s="50" t="str">
        <f>IF(H319&lt;&gt;"",(IF(K319&gt;=1,IF(K319&gt;=2,CONCATENATE(TRUNC(K319)," ans ",TRUNC(J319-(12*INT(K319)))," mois"),CONCATENATE(TRUNC(K319)," an ",TRUNC(J319-(12*INT(K319)))," mois")),IF(J319&gt;=2,CONCATENATE(TRUNC(J319)," mois"),IF(I319&gt;=2,CONCATENATE(TRUNC(I319)," semaines"),IF(H319&gt;=2,CONCATENATE(TRUNC(H319)," jours"),IF(H319&gt;=1,CONCATENATE(TRUNC(H319)," jour"),"&lt; 1 day")))))),"")</f>
        <v/>
      </c>
      <c r="H319" s="48" t="str">
        <f>IF(AND(B319&lt;&gt;"",$N$4&lt;&gt;""),B319-$N$4,"")</f>
        <v/>
      </c>
      <c r="I319" s="49" t="str">
        <f>IF(H319&lt;&gt;"",H319/7,"")</f>
        <v/>
      </c>
      <c r="J319" s="49" t="str">
        <f>IF(H319&lt;&gt;"",12*H319/365.25,"")</f>
        <v/>
      </c>
      <c r="K319" s="49" t="str">
        <f>IF(H319&lt;&gt;"",IF(H319&lt;365*4,H319/365,H319/365.25),"")</f>
        <v/>
      </c>
      <c r="P319" s="26"/>
    </row>
    <row r="320" spans="1:16" x14ac:dyDescent="0.2">
      <c r="A320" s="22"/>
      <c r="B320" s="7"/>
      <c r="C320" s="29"/>
      <c r="E320" s="60" t="s">
        <v>105</v>
      </c>
      <c r="F320" s="50" t="e">
        <f>IF(H320&lt;&gt;"",(IF(K320&gt;=1,IF(K320&gt;=2,CONCATENATE(TRUNC(K320)," ans ",TRUNC(J320-(12*INT(K320)))," mois"),CONCATENATE(TRUNC(K320)," an ",TRUNC(J320-(12*INT(K320)))," mois")),IF(J320&gt;=2,CONCATENATE(INT(J320)," mois"),IF(I320&gt;=2,CONCATENATE(TRUNC(I320)," semaines"),IF(H320&gt;=2,CONCATENATE(TRUNC(H320)," jours"),IF(H320&gt;=1,CONCATENATE(TRUNC(H320)," jour"),"&lt; 1 day")))))),"Non applicable")</f>
        <v>#VALUE!</v>
      </c>
      <c r="H320" s="48" t="e">
        <f>IF(AND(Patient!$C$10&lt;37,(B319-$N$4)&lt;730),B319-$N$5,"")</f>
        <v>#VALUE!</v>
      </c>
      <c r="I320" s="49" t="e">
        <f>IF(H320&lt;&gt;"",H320/7,"")</f>
        <v>#VALUE!</v>
      </c>
      <c r="J320" s="49" t="e">
        <f>IF(H320&lt;&gt;"",12*H320/365.25,"")</f>
        <v>#VALUE!</v>
      </c>
      <c r="K320" s="49" t="e">
        <f>IF(H320&lt;&gt;"",IF(H320&lt;365*4,H320/365,H320/365.25),"")</f>
        <v>#VALUE!</v>
      </c>
      <c r="L320" s="26"/>
      <c r="N320" s="18"/>
      <c r="O320" s="30"/>
      <c r="P320" s="26"/>
    </row>
    <row r="321" spans="1:16" x14ac:dyDescent="0.2">
      <c r="A321" s="89" t="s">
        <v>151</v>
      </c>
      <c r="B321" s="7"/>
      <c r="C321" s="29"/>
      <c r="G321" s="31"/>
      <c r="K321" s="31"/>
      <c r="N321" s="42"/>
      <c r="O321" s="31"/>
      <c r="P321" s="49"/>
    </row>
    <row r="322" spans="1:16" ht="14.25" x14ac:dyDescent="0.2">
      <c r="A322" s="41" t="s">
        <v>148</v>
      </c>
      <c r="B322" s="4"/>
      <c r="C322" s="28" t="str">
        <f>IF(Options!$B$5,"cm","in")</f>
        <v>cm</v>
      </c>
      <c r="D322" s="55" t="str">
        <f ca="1">IF(AND(Options!$B$19,$J$4&lt;&gt;"",J319&lt;&gt;"",K319&lt;&gt;"",B322&lt;&gt;""),IF(K319&gt;=3,_xll.HtPercentile($J$4="Male",J319,IF(Options!$B$5,B322,B322*2.54)),_xll.LenPercentile($J$4="Male",J319,IF(Options!$B$5,B322,B322*2.54)))/100,"")</f>
        <v/>
      </c>
      <c r="E322" s="41" t="s">
        <v>149</v>
      </c>
      <c r="F322" s="4"/>
      <c r="G322" s="28" t="str">
        <f>IF(Options!$B$5,"kg","lbs")</f>
        <v>kg</v>
      </c>
      <c r="H322" s="55" t="str">
        <f ca="1">IF(AND(Options!$B$19,$J$4&lt;&gt;"",J319&lt;&gt;"",F322&lt;&gt;""),_xll.WtPercentile($J$4="Male",J319,IF(Options!$B$5,F322,F322/2.2))/100,"")</f>
        <v/>
      </c>
      <c r="I322" s="41" t="s">
        <v>150</v>
      </c>
      <c r="J322" s="4"/>
      <c r="K322" s="28" t="str">
        <f>IF(Options!$B$5,"cm","in")</f>
        <v>cm</v>
      </c>
      <c r="L322" s="55" t="str">
        <f ca="1">IF(AND(Options!$B$19,$J$4&lt;&gt;"",J319&lt;&gt;"",K319&lt;&gt;"",K319&lt;=3,J322&lt;&gt;""),_xll.OFCPercentile($J$4="Male",J319,IF(Options!$B$5,J322,J322*2.54))/100,"")</f>
        <v/>
      </c>
      <c r="M322" s="2" t="s">
        <v>9</v>
      </c>
      <c r="N322" s="13" t="str">
        <f>'Résumé des valeurs'!$I$5</f>
        <v/>
      </c>
      <c r="O322" s="13" t="s">
        <v>76</v>
      </c>
      <c r="P322" s="55" t="str">
        <f ca="1">IF(AND(Options!$B$19,$J$4&lt;&gt;"",J319&lt;&gt;"",N322&lt;&gt;""),_xll.BmiPercentile($J$4="Male",J319,N322)/100,"")</f>
        <v/>
      </c>
    </row>
    <row r="323" spans="1:16" ht="13.5" thickBot="1" x14ac:dyDescent="0.25">
      <c r="A323" s="27"/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</row>
    <row r="324" spans="1:16" ht="13.5" thickTop="1" x14ac:dyDescent="0.2">
      <c r="D324" s="13"/>
      <c r="F324" s="7"/>
      <c r="G324" s="7"/>
    </row>
    <row r="325" spans="1:16" x14ac:dyDescent="0.2">
      <c r="A325" s="41" t="s">
        <v>147</v>
      </c>
      <c r="B325" s="3"/>
      <c r="C325" s="28"/>
      <c r="E325" s="18" t="s">
        <v>74</v>
      </c>
      <c r="F325" s="50" t="str">
        <f>IF(H325&lt;&gt;"",(IF(K325&gt;=1,IF(K325&gt;=2,CONCATENATE(TRUNC(K325)," ans ",TRUNC(J325-(12*INT(K325)))," mois"),CONCATENATE(TRUNC(K325)," an ",TRUNC(J325-(12*INT(K325)))," mois")),IF(J325&gt;=2,CONCATENATE(TRUNC(J325)," mois"),IF(I325&gt;=2,CONCATENATE(TRUNC(I325)," semaines"),IF(H325&gt;=2,CONCATENATE(TRUNC(H325)," jours"),IF(H325&gt;=1,CONCATENATE(TRUNC(H325)," jour"),"&lt; 1 day")))))),"")</f>
        <v/>
      </c>
      <c r="H325" s="48" t="str">
        <f>IF(AND(B325&lt;&gt;"",$N$4&lt;&gt;""),B325-$N$4,"")</f>
        <v/>
      </c>
      <c r="I325" s="49" t="str">
        <f>IF(H325&lt;&gt;"",H325/7,"")</f>
        <v/>
      </c>
      <c r="J325" s="49" t="str">
        <f>IF(H325&lt;&gt;"",12*H325/365.25,"")</f>
        <v/>
      </c>
      <c r="K325" s="49" t="str">
        <f>IF(H325&lt;&gt;"",IF(H325&lt;365*4,H325/365,H325/365.25),"")</f>
        <v/>
      </c>
      <c r="P325" s="26"/>
    </row>
    <row r="326" spans="1:16" x14ac:dyDescent="0.2">
      <c r="A326" s="22"/>
      <c r="B326" s="7"/>
      <c r="C326" s="29"/>
      <c r="E326" s="60" t="s">
        <v>105</v>
      </c>
      <c r="F326" s="50" t="e">
        <f>IF(H326&lt;&gt;"",(IF(K326&gt;=1,IF(K326&gt;=2,CONCATENATE(TRUNC(K326)," ans ",TRUNC(J326-(12*INT(K326)))," mois"),CONCATENATE(TRUNC(K326)," an ",TRUNC(J326-(12*INT(K326)))," mois")),IF(J326&gt;=2,CONCATENATE(INT(J326)," mois"),IF(I326&gt;=2,CONCATENATE(TRUNC(I326)," semaines"),IF(H326&gt;=2,CONCATENATE(TRUNC(H326)," jours"),IF(H326&gt;=1,CONCATENATE(TRUNC(H326)," jour"),"&lt; 1 day")))))),"Non applicable")</f>
        <v>#VALUE!</v>
      </c>
      <c r="H326" s="48" t="e">
        <f>IF(AND(Patient!$C$10&lt;37,(B325-$N$4)&lt;730),B325-$N$5,"")</f>
        <v>#VALUE!</v>
      </c>
      <c r="I326" s="49" t="e">
        <f>IF(H326&lt;&gt;"",H326/7,"")</f>
        <v>#VALUE!</v>
      </c>
      <c r="J326" s="49" t="e">
        <f>IF(H326&lt;&gt;"",12*H326/365.25,"")</f>
        <v>#VALUE!</v>
      </c>
      <c r="K326" s="49" t="e">
        <f>IF(H326&lt;&gt;"",IF(H326&lt;365*4,H326/365,H326/365.25),"")</f>
        <v>#VALUE!</v>
      </c>
      <c r="L326" s="26"/>
      <c r="N326" s="18"/>
      <c r="O326" s="30"/>
      <c r="P326" s="26"/>
    </row>
    <row r="327" spans="1:16" x14ac:dyDescent="0.2">
      <c r="A327" s="89" t="s">
        <v>151</v>
      </c>
      <c r="B327" s="7"/>
      <c r="C327" s="29"/>
      <c r="G327" s="31"/>
      <c r="K327" s="31"/>
      <c r="N327" s="42"/>
      <c r="O327" s="31"/>
      <c r="P327" s="49"/>
    </row>
    <row r="328" spans="1:16" ht="14.25" x14ac:dyDescent="0.2">
      <c r="A328" s="41" t="s">
        <v>148</v>
      </c>
      <c r="B328" s="4"/>
      <c r="C328" s="28" t="str">
        <f>IF(Options!$B$5,"cm","in")</f>
        <v>cm</v>
      </c>
      <c r="D328" s="55" t="str">
        <f ca="1">IF(AND(Options!$B$19,$J$4&lt;&gt;"",J325&lt;&gt;"",K325&lt;&gt;"",B328&lt;&gt;""),IF(K325&gt;=3,_xll.HtPercentile($J$4="Male",J325,IF(Options!$B$5,B328,B328*2.54)),_xll.LenPercentile($J$4="Male",J325,IF(Options!$B$5,B328,B328*2.54)))/100,"")</f>
        <v/>
      </c>
      <c r="E328" s="41" t="s">
        <v>149</v>
      </c>
      <c r="F328" s="4"/>
      <c r="G328" s="28" t="str">
        <f>IF(Options!$B$5,"kg","lbs")</f>
        <v>kg</v>
      </c>
      <c r="H328" s="55" t="str">
        <f ca="1">IF(AND(Options!$B$19,$J$4&lt;&gt;"",J325&lt;&gt;"",F328&lt;&gt;""),_xll.WtPercentile($J$4="Male",J325,IF(Options!$B$5,F328,F328/2.2))/100,"")</f>
        <v/>
      </c>
      <c r="I328" s="41" t="s">
        <v>150</v>
      </c>
      <c r="J328" s="4"/>
      <c r="K328" s="28" t="str">
        <f>IF(Options!$B$5,"cm","in")</f>
        <v>cm</v>
      </c>
      <c r="L328" s="55" t="str">
        <f ca="1">IF(AND(Options!$B$19,$J$4&lt;&gt;"",J325&lt;&gt;"",K325&lt;&gt;"",K325&lt;=3,J328&lt;&gt;""),_xll.OFCPercentile($J$4="Male",J325,IF(Options!$B$5,J328,J328*2.54))/100,"")</f>
        <v/>
      </c>
      <c r="M328" s="2" t="s">
        <v>9</v>
      </c>
      <c r="N328" s="13" t="str">
        <f>'Résumé des valeurs'!$I$5</f>
        <v/>
      </c>
      <c r="O328" s="13" t="s">
        <v>76</v>
      </c>
      <c r="P328" s="55" t="str">
        <f ca="1">IF(AND(Options!$B$19,$J$4&lt;&gt;"",J325&lt;&gt;"",N328&lt;&gt;""),_xll.BmiPercentile($J$4="Male",J325,N328)/100,"")</f>
        <v/>
      </c>
    </row>
    <row r="329" spans="1:16" ht="13.5" thickBot="1" x14ac:dyDescent="0.25">
      <c r="A329" s="27"/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</row>
    <row r="330" spans="1:16" ht="13.5" thickTop="1" x14ac:dyDescent="0.2">
      <c r="D330" s="13"/>
      <c r="F330" s="7"/>
      <c r="G330" s="7"/>
    </row>
    <row r="331" spans="1:16" x14ac:dyDescent="0.2">
      <c r="A331" s="41" t="s">
        <v>147</v>
      </c>
      <c r="B331" s="3"/>
      <c r="C331" s="28"/>
      <c r="E331" s="18" t="s">
        <v>74</v>
      </c>
      <c r="F331" s="50" t="str">
        <f>IF(H331&lt;&gt;"",(IF(K331&gt;=1,IF(K331&gt;=2,CONCATENATE(TRUNC(K331)," ans ",TRUNC(J331-(12*INT(K331)))," mois"),CONCATENATE(TRUNC(K331)," an ",TRUNC(J331-(12*INT(K331)))," mois")),IF(J331&gt;=2,CONCATENATE(TRUNC(J331)," mois"),IF(I331&gt;=2,CONCATENATE(TRUNC(I331)," semaines"),IF(H331&gt;=2,CONCATENATE(TRUNC(H331)," jours"),IF(H331&gt;=1,CONCATENATE(TRUNC(H331)," jour"),"&lt; 1 day")))))),"")</f>
        <v/>
      </c>
      <c r="H331" s="48" t="str">
        <f>IF(AND(B331&lt;&gt;"",$N$4&lt;&gt;""),B331-$N$4,"")</f>
        <v/>
      </c>
      <c r="I331" s="49" t="str">
        <f>IF(H331&lt;&gt;"",H331/7,"")</f>
        <v/>
      </c>
      <c r="J331" s="49" t="str">
        <f>IF(H331&lt;&gt;"",12*H331/365.25,"")</f>
        <v/>
      </c>
      <c r="K331" s="49" t="str">
        <f>IF(H331&lt;&gt;"",IF(H331&lt;365*4,H331/365,H331/365.25),"")</f>
        <v/>
      </c>
      <c r="P331" s="26"/>
    </row>
    <row r="332" spans="1:16" x14ac:dyDescent="0.2">
      <c r="A332" s="22"/>
      <c r="B332" s="7"/>
      <c r="C332" s="29"/>
      <c r="E332" s="60" t="s">
        <v>105</v>
      </c>
      <c r="F332" s="50" t="e">
        <f>IF(H332&lt;&gt;"",(IF(K332&gt;=1,IF(K332&gt;=2,CONCATENATE(TRUNC(K332)," ans ",TRUNC(J332-(12*INT(K332)))," mois"),CONCATENATE(TRUNC(K332)," an ",TRUNC(J332-(12*INT(K332)))," mois")),IF(J332&gt;=2,CONCATENATE(INT(J332)," mois"),IF(I332&gt;=2,CONCATENATE(TRUNC(I332)," semaines"),IF(H332&gt;=2,CONCATENATE(TRUNC(H332)," jours"),IF(H332&gt;=1,CONCATENATE(TRUNC(H332)," jour"),"&lt; 1 day")))))),"Non applicable")</f>
        <v>#VALUE!</v>
      </c>
      <c r="H332" s="48" t="e">
        <f>IF(AND(Patient!$C$10&lt;37,(B331-$N$4)&lt;730),B331-$N$5,"")</f>
        <v>#VALUE!</v>
      </c>
      <c r="I332" s="49" t="e">
        <f>IF(H332&lt;&gt;"",H332/7,"")</f>
        <v>#VALUE!</v>
      </c>
      <c r="J332" s="49" t="e">
        <f>IF(H332&lt;&gt;"",12*H332/365.25,"")</f>
        <v>#VALUE!</v>
      </c>
      <c r="K332" s="49" t="e">
        <f>IF(H332&lt;&gt;"",IF(H332&lt;365*4,H332/365,H332/365.25),"")</f>
        <v>#VALUE!</v>
      </c>
      <c r="L332" s="26"/>
      <c r="N332" s="18"/>
      <c r="O332" s="30"/>
      <c r="P332" s="26"/>
    </row>
    <row r="333" spans="1:16" x14ac:dyDescent="0.2">
      <c r="A333" s="89" t="s">
        <v>151</v>
      </c>
      <c r="B333" s="7"/>
      <c r="C333" s="29"/>
      <c r="G333" s="31"/>
      <c r="K333" s="31"/>
      <c r="N333" s="42"/>
      <c r="O333" s="31"/>
      <c r="P333" s="49"/>
    </row>
    <row r="334" spans="1:16" ht="14.25" x14ac:dyDescent="0.2">
      <c r="A334" s="41" t="s">
        <v>148</v>
      </c>
      <c r="B334" s="4"/>
      <c r="C334" s="28" t="str">
        <f>IF(Options!$B$5,"cm","in")</f>
        <v>cm</v>
      </c>
      <c r="D334" s="55" t="str">
        <f ca="1">IF(AND(Options!$B$19,$J$4&lt;&gt;"",J331&lt;&gt;"",K331&lt;&gt;"",B334&lt;&gt;""),IF(K331&gt;=3,_xll.HtPercentile($J$4="Male",J331,IF(Options!$B$5,B334,B334*2.54)),_xll.LenPercentile($J$4="Male",J331,IF(Options!$B$5,B334,B334*2.54)))/100,"")</f>
        <v/>
      </c>
      <c r="E334" s="41" t="s">
        <v>149</v>
      </c>
      <c r="F334" s="4"/>
      <c r="G334" s="28" t="str">
        <f>IF(Options!$B$5,"kg","lbs")</f>
        <v>kg</v>
      </c>
      <c r="H334" s="55" t="str">
        <f ca="1">IF(AND(Options!$B$19,$J$4&lt;&gt;"",J331&lt;&gt;"",F334&lt;&gt;""),_xll.WtPercentile($J$4="Male",J331,IF(Options!$B$5,F334,F334/2.2))/100,"")</f>
        <v/>
      </c>
      <c r="I334" s="41" t="s">
        <v>150</v>
      </c>
      <c r="J334" s="4"/>
      <c r="K334" s="28" t="str">
        <f>IF(Options!$B$5,"cm","in")</f>
        <v>cm</v>
      </c>
      <c r="L334" s="55" t="str">
        <f ca="1">IF(AND(Options!$B$19,$J$4&lt;&gt;"",J331&lt;&gt;"",K331&lt;&gt;"",K331&lt;=3,J334&lt;&gt;""),_xll.OFCPercentile($J$4="Male",J331,IF(Options!$B$5,J334,J334*2.54))/100,"")</f>
        <v/>
      </c>
      <c r="M334" s="2" t="s">
        <v>9</v>
      </c>
      <c r="N334" s="13" t="str">
        <f>'Résumé des valeurs'!$I$5</f>
        <v/>
      </c>
      <c r="O334" s="13" t="s">
        <v>76</v>
      </c>
      <c r="P334" s="55" t="str">
        <f ca="1">IF(AND(Options!$B$19,$J$4&lt;&gt;"",J331&lt;&gt;"",N334&lt;&gt;""),_xll.BmiPercentile($J$4="Male",J331,N334)/100,"")</f>
        <v/>
      </c>
    </row>
    <row r="335" spans="1:16" ht="13.5" thickBot="1" x14ac:dyDescent="0.25">
      <c r="A335" s="27"/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</row>
    <row r="336" spans="1:16" ht="13.5" thickTop="1" x14ac:dyDescent="0.2">
      <c r="D336" s="13"/>
      <c r="F336" s="7"/>
      <c r="G336" s="7"/>
    </row>
    <row r="337" spans="1:16" x14ac:dyDescent="0.2">
      <c r="A337" s="41" t="s">
        <v>147</v>
      </c>
      <c r="B337" s="3"/>
      <c r="C337" s="28"/>
      <c r="E337" s="18" t="s">
        <v>74</v>
      </c>
      <c r="F337" s="50" t="str">
        <f>IF(H337&lt;&gt;"",(IF(K337&gt;=1,IF(K337&gt;=2,CONCATENATE(TRUNC(K337)," ans ",TRUNC(J337-(12*INT(K337)))," mois"),CONCATENATE(TRUNC(K337)," an ",TRUNC(J337-(12*INT(K337)))," mois")),IF(J337&gt;=2,CONCATENATE(TRUNC(J337)," mois"),IF(I337&gt;=2,CONCATENATE(TRUNC(I337)," semaines"),IF(H337&gt;=2,CONCATENATE(TRUNC(H337)," jours"),IF(H337&gt;=1,CONCATENATE(TRUNC(H337)," jour"),"&lt; 1 day")))))),"")</f>
        <v/>
      </c>
      <c r="H337" s="48" t="str">
        <f>IF(AND(B337&lt;&gt;"",$N$4&lt;&gt;""),B337-$N$4,"")</f>
        <v/>
      </c>
      <c r="I337" s="49" t="str">
        <f>IF(H337&lt;&gt;"",H337/7,"")</f>
        <v/>
      </c>
      <c r="J337" s="49" t="str">
        <f>IF(H337&lt;&gt;"",12*H337/365.25,"")</f>
        <v/>
      </c>
      <c r="K337" s="49" t="str">
        <f>IF(H337&lt;&gt;"",IF(H337&lt;365*4,H337/365,H337/365.25),"")</f>
        <v/>
      </c>
      <c r="P337" s="26"/>
    </row>
    <row r="338" spans="1:16" x14ac:dyDescent="0.2">
      <c r="A338" s="22"/>
      <c r="B338" s="7"/>
      <c r="C338" s="29"/>
      <c r="E338" s="60" t="s">
        <v>105</v>
      </c>
      <c r="F338" s="50" t="e">
        <f>IF(H338&lt;&gt;"",(IF(K338&gt;=1,IF(K338&gt;=2,CONCATENATE(TRUNC(K338)," ans ",TRUNC(J338-(12*INT(K338)))," mois"),CONCATENATE(TRUNC(K338)," an ",TRUNC(J338-(12*INT(K338)))," mois")),IF(J338&gt;=2,CONCATENATE(INT(J338)," mois"),IF(I338&gt;=2,CONCATENATE(TRUNC(I338)," semaines"),IF(H338&gt;=2,CONCATENATE(TRUNC(H338)," jours"),IF(H338&gt;=1,CONCATENATE(TRUNC(H338)," jour"),"&lt; 1 day")))))),"Non applicable")</f>
        <v>#VALUE!</v>
      </c>
      <c r="H338" s="48" t="e">
        <f>IF(AND(Patient!$C$10&lt;37,(B337-$N$4)&lt;730),B337-$N$5,"")</f>
        <v>#VALUE!</v>
      </c>
      <c r="I338" s="49" t="e">
        <f>IF(H338&lt;&gt;"",H338/7,"")</f>
        <v>#VALUE!</v>
      </c>
      <c r="J338" s="49" t="e">
        <f>IF(H338&lt;&gt;"",12*H338/365.25,"")</f>
        <v>#VALUE!</v>
      </c>
      <c r="K338" s="49" t="e">
        <f>IF(H338&lt;&gt;"",IF(H338&lt;365*4,H338/365,H338/365.25),"")</f>
        <v>#VALUE!</v>
      </c>
      <c r="L338" s="26"/>
      <c r="N338" s="18"/>
      <c r="O338" s="30"/>
      <c r="P338" s="26"/>
    </row>
    <row r="339" spans="1:16" x14ac:dyDescent="0.2">
      <c r="A339" s="89" t="s">
        <v>151</v>
      </c>
      <c r="B339" s="7"/>
      <c r="C339" s="29"/>
      <c r="G339" s="31"/>
      <c r="K339" s="31"/>
      <c r="N339" s="42"/>
      <c r="O339" s="31"/>
      <c r="P339" s="49"/>
    </row>
    <row r="340" spans="1:16" ht="14.25" x14ac:dyDescent="0.2">
      <c r="A340" s="41" t="s">
        <v>148</v>
      </c>
      <c r="B340" s="4"/>
      <c r="C340" s="28" t="str">
        <f>IF(Options!$B$5,"cm","in")</f>
        <v>cm</v>
      </c>
      <c r="D340" s="55" t="str">
        <f ca="1">IF(AND(Options!$B$19,$J$4&lt;&gt;"",J337&lt;&gt;"",K337&lt;&gt;"",B340&lt;&gt;""),IF(K337&gt;=3,_xll.HtPercentile($J$4="Male",J337,IF(Options!$B$5,B340,B340*2.54)),_xll.LenPercentile($J$4="Male",J337,IF(Options!$B$5,B340,B340*2.54)))/100,"")</f>
        <v/>
      </c>
      <c r="E340" s="41" t="s">
        <v>149</v>
      </c>
      <c r="F340" s="4"/>
      <c r="G340" s="28" t="str">
        <f>IF(Options!$B$5,"kg","lbs")</f>
        <v>kg</v>
      </c>
      <c r="H340" s="55" t="str">
        <f ca="1">IF(AND(Options!$B$19,$J$4&lt;&gt;"",J337&lt;&gt;"",F340&lt;&gt;""),_xll.WtPercentile($J$4="Male",J337,IF(Options!$B$5,F340,F340/2.2))/100,"")</f>
        <v/>
      </c>
      <c r="I340" s="41" t="s">
        <v>150</v>
      </c>
      <c r="J340" s="4"/>
      <c r="K340" s="28" t="str">
        <f>IF(Options!$B$5,"cm","in")</f>
        <v>cm</v>
      </c>
      <c r="L340" s="55" t="str">
        <f ca="1">IF(AND(Options!$B$19,$J$4&lt;&gt;"",J337&lt;&gt;"",K337&lt;&gt;"",K337&lt;=3,J340&lt;&gt;""),_xll.OFCPercentile($J$4="Male",J337,IF(Options!$B$5,J340,J340*2.54))/100,"")</f>
        <v/>
      </c>
      <c r="M340" s="2" t="s">
        <v>9</v>
      </c>
      <c r="N340" s="13" t="str">
        <f>'Résumé des valeurs'!$I$5</f>
        <v/>
      </c>
      <c r="O340" s="13" t="s">
        <v>76</v>
      </c>
      <c r="P340" s="55" t="str">
        <f ca="1">IF(AND(Options!$B$19,$J$4&lt;&gt;"",J337&lt;&gt;"",N340&lt;&gt;""),_xll.BmiPercentile($J$4="Male",J337,N340)/100,"")</f>
        <v/>
      </c>
    </row>
    <row r="341" spans="1:16" ht="13.5" thickBot="1" x14ac:dyDescent="0.25">
      <c r="A341" s="27"/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</row>
    <row r="342" spans="1:16" ht="13.5" thickTop="1" x14ac:dyDescent="0.2">
      <c r="D342" s="13"/>
      <c r="F342" s="7"/>
      <c r="G342" s="7"/>
    </row>
    <row r="343" spans="1:16" x14ac:dyDescent="0.2">
      <c r="A343" s="41" t="s">
        <v>147</v>
      </c>
      <c r="B343" s="3"/>
      <c r="C343" s="28"/>
      <c r="E343" s="18" t="s">
        <v>74</v>
      </c>
      <c r="F343" s="50" t="str">
        <f>IF(H343&lt;&gt;"",(IF(K343&gt;=1,IF(K343&gt;=2,CONCATENATE(TRUNC(K343)," ans ",TRUNC(J343-(12*INT(K343)))," mois"),CONCATENATE(TRUNC(K343)," an ",TRUNC(J343-(12*INT(K343)))," mois")),IF(J343&gt;=2,CONCATENATE(TRUNC(J343)," mois"),IF(I343&gt;=2,CONCATENATE(TRUNC(I343)," semaines"),IF(H343&gt;=2,CONCATENATE(TRUNC(H343)," jours"),IF(H343&gt;=1,CONCATENATE(TRUNC(H343)," jour"),"&lt; 1 day")))))),"")</f>
        <v/>
      </c>
      <c r="H343" s="48" t="str">
        <f>IF(AND(B343&lt;&gt;"",$N$4&lt;&gt;""),B343-$N$4,"")</f>
        <v/>
      </c>
      <c r="I343" s="49" t="str">
        <f>IF(H343&lt;&gt;"",H343/7,"")</f>
        <v/>
      </c>
      <c r="J343" s="49" t="str">
        <f>IF(H343&lt;&gt;"",12*H343/365.25,"")</f>
        <v/>
      </c>
      <c r="K343" s="49" t="str">
        <f>IF(H343&lt;&gt;"",IF(H343&lt;365*4,H343/365,H343/365.25),"")</f>
        <v/>
      </c>
      <c r="P343" s="26"/>
    </row>
    <row r="344" spans="1:16" x14ac:dyDescent="0.2">
      <c r="A344" s="22"/>
      <c r="B344" s="7"/>
      <c r="C344" s="29"/>
      <c r="E344" s="60" t="s">
        <v>105</v>
      </c>
      <c r="F344" s="50" t="e">
        <f>IF(H344&lt;&gt;"",(IF(K344&gt;=1,IF(K344&gt;=2,CONCATENATE(TRUNC(K344)," ans ",TRUNC(J344-(12*INT(K344)))," mois"),CONCATENATE(TRUNC(K344)," an ",TRUNC(J344-(12*INT(K344)))," mois")),IF(J344&gt;=2,CONCATENATE(INT(J344)," mois"),IF(I344&gt;=2,CONCATENATE(TRUNC(I344)," semaines"),IF(H344&gt;=2,CONCATENATE(TRUNC(H344)," jours"),IF(H344&gt;=1,CONCATENATE(TRUNC(H344)," jour"),"&lt; 1 day")))))),"Non applicable")</f>
        <v>#VALUE!</v>
      </c>
      <c r="H344" s="48" t="e">
        <f>IF(AND(Patient!$C$10&lt;37,(B343-$N$4)&lt;730),B343-$N$5,"")</f>
        <v>#VALUE!</v>
      </c>
      <c r="I344" s="49" t="e">
        <f>IF(H344&lt;&gt;"",H344/7,"")</f>
        <v>#VALUE!</v>
      </c>
      <c r="J344" s="49" t="e">
        <f>IF(H344&lt;&gt;"",12*H344/365.25,"")</f>
        <v>#VALUE!</v>
      </c>
      <c r="K344" s="49" t="e">
        <f>IF(H344&lt;&gt;"",IF(H344&lt;365*4,H344/365,H344/365.25),"")</f>
        <v>#VALUE!</v>
      </c>
      <c r="L344" s="26"/>
      <c r="N344" s="18"/>
      <c r="O344" s="30"/>
      <c r="P344" s="26"/>
    </row>
    <row r="345" spans="1:16" x14ac:dyDescent="0.2">
      <c r="A345" s="89" t="s">
        <v>151</v>
      </c>
      <c r="B345" s="7"/>
      <c r="C345" s="29"/>
      <c r="G345" s="31"/>
      <c r="K345" s="31"/>
      <c r="N345" s="42"/>
      <c r="O345" s="31"/>
      <c r="P345" s="49"/>
    </row>
    <row r="346" spans="1:16" ht="14.25" x14ac:dyDescent="0.2">
      <c r="A346" s="41" t="s">
        <v>148</v>
      </c>
      <c r="B346" s="4"/>
      <c r="C346" s="28" t="str">
        <f>IF(Options!$B$5,"cm","in")</f>
        <v>cm</v>
      </c>
      <c r="D346" s="55" t="str">
        <f ca="1">IF(AND(Options!$B$19,$J$4&lt;&gt;"",J343&lt;&gt;"",K343&lt;&gt;"",B346&lt;&gt;""),IF(K343&gt;=3,_xll.HtPercentile($J$4="Male",J343,IF(Options!$B$5,B346,B346*2.54)),_xll.LenPercentile($J$4="Male",J343,IF(Options!$B$5,B346,B346*2.54)))/100,"")</f>
        <v/>
      </c>
      <c r="E346" s="41" t="s">
        <v>149</v>
      </c>
      <c r="F346" s="4"/>
      <c r="G346" s="28" t="str">
        <f>IF(Options!$B$5,"kg","lbs")</f>
        <v>kg</v>
      </c>
      <c r="H346" s="55" t="str">
        <f ca="1">IF(AND(Options!$B$19,$J$4&lt;&gt;"",J343&lt;&gt;"",F346&lt;&gt;""),_xll.WtPercentile($J$4="Male",J343,IF(Options!$B$5,F346,F346/2.2))/100,"")</f>
        <v/>
      </c>
      <c r="I346" s="41" t="s">
        <v>150</v>
      </c>
      <c r="J346" s="4"/>
      <c r="K346" s="28" t="str">
        <f>IF(Options!$B$5,"cm","in")</f>
        <v>cm</v>
      </c>
      <c r="L346" s="55" t="str">
        <f ca="1">IF(AND(Options!$B$19,$J$4&lt;&gt;"",J343&lt;&gt;"",K343&lt;&gt;"",K343&lt;=3,J346&lt;&gt;""),_xll.OFCPercentile($J$4="Male",J343,IF(Options!$B$5,J346,J346*2.54))/100,"")</f>
        <v/>
      </c>
      <c r="M346" s="2" t="s">
        <v>9</v>
      </c>
      <c r="N346" s="13" t="str">
        <f>'Résumé des valeurs'!$I$5</f>
        <v/>
      </c>
      <c r="O346" s="13" t="s">
        <v>76</v>
      </c>
      <c r="P346" s="55" t="str">
        <f ca="1">IF(AND(Options!$B$19,$J$4&lt;&gt;"",J343&lt;&gt;"",N346&lt;&gt;""),_xll.BmiPercentile($J$4="Male",J343,N346)/100,"")</f>
        <v/>
      </c>
    </row>
    <row r="347" spans="1:16" ht="13.5" thickBot="1" x14ac:dyDescent="0.25">
      <c r="A347" s="27"/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</row>
    <row r="348" spans="1:16" ht="13.5" thickTop="1" x14ac:dyDescent="0.2">
      <c r="D348" s="13"/>
      <c r="F348" s="7"/>
      <c r="G348" s="7"/>
    </row>
    <row r="349" spans="1:16" x14ac:dyDescent="0.2">
      <c r="A349" s="41" t="s">
        <v>147</v>
      </c>
      <c r="B349" s="3"/>
      <c r="C349" s="28"/>
      <c r="E349" s="18" t="s">
        <v>74</v>
      </c>
      <c r="F349" s="50" t="str">
        <f>IF(H349&lt;&gt;"",(IF(K349&gt;=1,IF(K349&gt;=2,CONCATENATE(TRUNC(K349)," ans ",TRUNC(J349-(12*INT(K349)))," mois"),CONCATENATE(TRUNC(K349)," an ",TRUNC(J349-(12*INT(K349)))," mois")),IF(J349&gt;=2,CONCATENATE(TRUNC(J349)," mois"),IF(I349&gt;=2,CONCATENATE(TRUNC(I349)," semaines"),IF(H349&gt;=2,CONCATENATE(TRUNC(H349)," jours"),IF(H349&gt;=1,CONCATENATE(TRUNC(H349)," jour"),"&lt; 1 day")))))),"")</f>
        <v/>
      </c>
      <c r="H349" s="48" t="str">
        <f>IF(AND(B349&lt;&gt;"",$N$4&lt;&gt;""),B349-$N$4,"")</f>
        <v/>
      </c>
      <c r="I349" s="49" t="str">
        <f>IF(H349&lt;&gt;"",H349/7,"")</f>
        <v/>
      </c>
      <c r="J349" s="49" t="str">
        <f>IF(H349&lt;&gt;"",12*H349/365.25,"")</f>
        <v/>
      </c>
      <c r="K349" s="49" t="str">
        <f>IF(H349&lt;&gt;"",IF(H349&lt;365*4,H349/365,H349/365.25),"")</f>
        <v/>
      </c>
      <c r="P349" s="26"/>
    </row>
    <row r="350" spans="1:16" x14ac:dyDescent="0.2">
      <c r="A350" s="22"/>
      <c r="B350" s="7"/>
      <c r="C350" s="29"/>
      <c r="E350" s="60" t="s">
        <v>105</v>
      </c>
      <c r="F350" s="50" t="e">
        <f>IF(H350&lt;&gt;"",(IF(K350&gt;=1,IF(K350&gt;=2,CONCATENATE(TRUNC(K350)," ans ",TRUNC(J350-(12*INT(K350)))," mois"),CONCATENATE(TRUNC(K350)," an ",TRUNC(J350-(12*INT(K350)))," mois")),IF(J350&gt;=2,CONCATENATE(INT(J350)," mois"),IF(I350&gt;=2,CONCATENATE(TRUNC(I350)," semaines"),IF(H350&gt;=2,CONCATENATE(TRUNC(H350)," jours"),IF(H350&gt;=1,CONCATENATE(TRUNC(H350)," jour"),"&lt; 1 day")))))),"Non applicable")</f>
        <v>#VALUE!</v>
      </c>
      <c r="H350" s="48" t="e">
        <f>IF(AND(Patient!$C$10&lt;37,(B349-$N$4)&lt;730),B349-$N$5,"")</f>
        <v>#VALUE!</v>
      </c>
      <c r="I350" s="49" t="e">
        <f>IF(H350&lt;&gt;"",H350/7,"")</f>
        <v>#VALUE!</v>
      </c>
      <c r="J350" s="49" t="e">
        <f>IF(H350&lt;&gt;"",12*H350/365.25,"")</f>
        <v>#VALUE!</v>
      </c>
      <c r="K350" s="49" t="e">
        <f>IF(H350&lt;&gt;"",IF(H350&lt;365*4,H350/365,H350/365.25),"")</f>
        <v>#VALUE!</v>
      </c>
      <c r="L350" s="26"/>
      <c r="N350" s="18"/>
      <c r="O350" s="30"/>
      <c r="P350" s="26"/>
    </row>
    <row r="351" spans="1:16" x14ac:dyDescent="0.2">
      <c r="A351" s="89" t="s">
        <v>151</v>
      </c>
      <c r="B351" s="7"/>
      <c r="C351" s="29"/>
      <c r="G351" s="31"/>
      <c r="K351" s="31"/>
      <c r="N351" s="42"/>
      <c r="O351" s="31"/>
      <c r="P351" s="49"/>
    </row>
    <row r="352" spans="1:16" ht="14.25" x14ac:dyDescent="0.2">
      <c r="A352" s="41" t="s">
        <v>148</v>
      </c>
      <c r="B352" s="4"/>
      <c r="C352" s="28" t="str">
        <f>IF(Options!$B$5,"cm","in")</f>
        <v>cm</v>
      </c>
      <c r="D352" s="55" t="str">
        <f ca="1">IF(AND(Options!$B$19,$J$4&lt;&gt;"",J349&lt;&gt;"",K349&lt;&gt;"",B352&lt;&gt;""),IF(K349&gt;=3,_xll.HtPercentile($J$4="Male",J349,IF(Options!$B$5,B352,B352*2.54)),_xll.LenPercentile($J$4="Male",J349,IF(Options!$B$5,B352,B352*2.54)))/100,"")</f>
        <v/>
      </c>
      <c r="E352" s="41" t="s">
        <v>149</v>
      </c>
      <c r="F352" s="4"/>
      <c r="G352" s="28" t="str">
        <f>IF(Options!$B$5,"kg","lbs")</f>
        <v>kg</v>
      </c>
      <c r="H352" s="55" t="str">
        <f ca="1">IF(AND(Options!$B$19,$J$4&lt;&gt;"",J349&lt;&gt;"",F352&lt;&gt;""),_xll.WtPercentile($J$4="Male",J349,IF(Options!$B$5,F352,F352/2.2))/100,"")</f>
        <v/>
      </c>
      <c r="I352" s="41" t="s">
        <v>150</v>
      </c>
      <c r="J352" s="4"/>
      <c r="K352" s="28" t="str">
        <f>IF(Options!$B$5,"cm","in")</f>
        <v>cm</v>
      </c>
      <c r="L352" s="55" t="str">
        <f ca="1">IF(AND(Options!$B$19,$J$4&lt;&gt;"",J349&lt;&gt;"",K349&lt;&gt;"",K349&lt;=3,J352&lt;&gt;""),_xll.OFCPercentile($J$4="Male",J349,IF(Options!$B$5,J352,J352*2.54))/100,"")</f>
        <v/>
      </c>
      <c r="M352" s="2" t="s">
        <v>9</v>
      </c>
      <c r="N352" s="13" t="str">
        <f>'Résumé des valeurs'!$I$5</f>
        <v/>
      </c>
      <c r="O352" s="13" t="s">
        <v>76</v>
      </c>
      <c r="P352" s="55" t="str">
        <f ca="1">IF(AND(Options!$B$19,$J$4&lt;&gt;"",J349&lt;&gt;"",N352&lt;&gt;""),_xll.BmiPercentile($J$4="Male",J349,N352)/100,"")</f>
        <v/>
      </c>
    </row>
    <row r="353" spans="1:16" ht="13.5" thickBot="1" x14ac:dyDescent="0.25">
      <c r="A353" s="27"/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</row>
    <row r="354" spans="1:16" ht="13.5" thickTop="1" x14ac:dyDescent="0.2">
      <c r="D354" s="13"/>
      <c r="F354" s="7"/>
      <c r="G354" s="7"/>
    </row>
    <row r="355" spans="1:16" x14ac:dyDescent="0.2">
      <c r="A355" s="41" t="s">
        <v>147</v>
      </c>
      <c r="B355" s="3"/>
      <c r="C355" s="28"/>
      <c r="E355" s="18" t="s">
        <v>74</v>
      </c>
      <c r="F355" s="50" t="str">
        <f>IF(H355&lt;&gt;"",(IF(K355&gt;=1,IF(K355&gt;=2,CONCATENATE(TRUNC(K355)," ans ",TRUNC(J355-(12*INT(K355)))," mois"),CONCATENATE(TRUNC(K355)," an ",TRUNC(J355-(12*INT(K355)))," mois")),IF(J355&gt;=2,CONCATENATE(TRUNC(J355)," mois"),IF(I355&gt;=2,CONCATENATE(TRUNC(I355)," semaines"),IF(H355&gt;=2,CONCATENATE(TRUNC(H355)," jours"),IF(H355&gt;=1,CONCATENATE(TRUNC(H355)," jour"),"&lt; 1 day")))))),"")</f>
        <v/>
      </c>
      <c r="H355" s="48" t="str">
        <f>IF(AND(B355&lt;&gt;"",$N$4&lt;&gt;""),B355-$N$4,"")</f>
        <v/>
      </c>
      <c r="I355" s="49" t="str">
        <f>IF(H355&lt;&gt;"",H355/7,"")</f>
        <v/>
      </c>
      <c r="J355" s="49" t="str">
        <f>IF(H355&lt;&gt;"",12*H355/365.25,"")</f>
        <v/>
      </c>
      <c r="K355" s="49" t="str">
        <f>IF(H355&lt;&gt;"",IF(H355&lt;365*4,H355/365,H355/365.25),"")</f>
        <v/>
      </c>
      <c r="P355" s="26"/>
    </row>
    <row r="356" spans="1:16" x14ac:dyDescent="0.2">
      <c r="A356" s="22"/>
      <c r="B356" s="7"/>
      <c r="C356" s="29"/>
      <c r="E356" s="60" t="s">
        <v>105</v>
      </c>
      <c r="F356" s="50" t="e">
        <f>IF(H356&lt;&gt;"",(IF(K356&gt;=1,IF(K356&gt;=2,CONCATENATE(TRUNC(K356)," ans ",TRUNC(J356-(12*INT(K356)))," mois"),CONCATENATE(TRUNC(K356)," an ",TRUNC(J356-(12*INT(K356)))," mois")),IF(J356&gt;=2,CONCATENATE(INT(J356)," mois"),IF(I356&gt;=2,CONCATENATE(TRUNC(I356)," semaines"),IF(H356&gt;=2,CONCATENATE(TRUNC(H356)," jours"),IF(H356&gt;=1,CONCATENATE(TRUNC(H356)," jour"),"&lt; 1 day")))))),"Non applicable")</f>
        <v>#VALUE!</v>
      </c>
      <c r="H356" s="48" t="e">
        <f>IF(AND(Patient!$C$10&lt;37,(B355-$N$4)&lt;730),B355-$N$5,"")</f>
        <v>#VALUE!</v>
      </c>
      <c r="I356" s="49" t="e">
        <f>IF(H356&lt;&gt;"",H356/7,"")</f>
        <v>#VALUE!</v>
      </c>
      <c r="J356" s="49" t="e">
        <f>IF(H356&lt;&gt;"",12*H356/365.25,"")</f>
        <v>#VALUE!</v>
      </c>
      <c r="K356" s="49" t="e">
        <f>IF(H356&lt;&gt;"",IF(H356&lt;365*4,H356/365,H356/365.25),"")</f>
        <v>#VALUE!</v>
      </c>
      <c r="L356" s="26"/>
      <c r="N356" s="18"/>
      <c r="O356" s="30"/>
      <c r="P356" s="26"/>
    </row>
    <row r="357" spans="1:16" x14ac:dyDescent="0.2">
      <c r="A357" s="89" t="s">
        <v>151</v>
      </c>
      <c r="B357" s="7"/>
      <c r="C357" s="29"/>
      <c r="G357" s="31"/>
      <c r="K357" s="31"/>
      <c r="N357" s="42"/>
      <c r="O357" s="31"/>
      <c r="P357" s="49"/>
    </row>
    <row r="358" spans="1:16" ht="14.25" x14ac:dyDescent="0.2">
      <c r="A358" s="41" t="s">
        <v>148</v>
      </c>
      <c r="B358" s="4"/>
      <c r="C358" s="28" t="str">
        <f>IF(Options!$B$5,"cm","in")</f>
        <v>cm</v>
      </c>
      <c r="D358" s="55" t="str">
        <f ca="1">IF(AND(Options!$B$19,$J$4&lt;&gt;"",J355&lt;&gt;"",K355&lt;&gt;"",B358&lt;&gt;""),IF(K355&gt;=3,_xll.HtPercentile($J$4="Male",J355,IF(Options!$B$5,B358,B358*2.54)),_xll.LenPercentile($J$4="Male",J355,IF(Options!$B$5,B358,B358*2.54)))/100,"")</f>
        <v/>
      </c>
      <c r="E358" s="41" t="s">
        <v>149</v>
      </c>
      <c r="F358" s="4"/>
      <c r="G358" s="28" t="str">
        <f>IF(Options!$B$5,"kg","lbs")</f>
        <v>kg</v>
      </c>
      <c r="H358" s="55" t="str">
        <f ca="1">IF(AND(Options!$B$19,$J$4&lt;&gt;"",J355&lt;&gt;"",F358&lt;&gt;""),_xll.WtPercentile($J$4="Male",J355,IF(Options!$B$5,F358,F358/2.2))/100,"")</f>
        <v/>
      </c>
      <c r="I358" s="41" t="s">
        <v>150</v>
      </c>
      <c r="J358" s="4"/>
      <c r="K358" s="28" t="str">
        <f>IF(Options!$B$5,"cm","in")</f>
        <v>cm</v>
      </c>
      <c r="L358" s="55" t="str">
        <f ca="1">IF(AND(Options!$B$19,$J$4&lt;&gt;"",J355&lt;&gt;"",K355&lt;&gt;"",K355&lt;=3,J358&lt;&gt;""),_xll.OFCPercentile($J$4="Male",J355,IF(Options!$B$5,J358,J358*2.54))/100,"")</f>
        <v/>
      </c>
      <c r="M358" s="2" t="s">
        <v>9</v>
      </c>
      <c r="N358" s="13" t="str">
        <f>'Résumé des valeurs'!$I$5</f>
        <v/>
      </c>
      <c r="O358" s="13" t="s">
        <v>76</v>
      </c>
      <c r="P358" s="55" t="str">
        <f ca="1">IF(AND(Options!$B$19,$J$4&lt;&gt;"",J355&lt;&gt;"",N358&lt;&gt;""),_xll.BmiPercentile($J$4="Male",J355,N358)/100,"")</f>
        <v/>
      </c>
    </row>
    <row r="359" spans="1:16" ht="13.5" thickBot="1" x14ac:dyDescent="0.25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</row>
    <row r="360" spans="1:16" ht="13.5" thickTop="1" x14ac:dyDescent="0.2">
      <c r="D360" s="13"/>
      <c r="F360" s="7"/>
      <c r="G360" s="7"/>
    </row>
    <row r="361" spans="1:16" x14ac:dyDescent="0.2">
      <c r="A361" s="41" t="s">
        <v>147</v>
      </c>
      <c r="B361" s="3"/>
      <c r="C361" s="28"/>
      <c r="E361" s="18" t="s">
        <v>74</v>
      </c>
      <c r="F361" s="50" t="str">
        <f>IF(H361&lt;&gt;"",(IF(K361&gt;=1,IF(K361&gt;=2,CONCATENATE(TRUNC(K361)," ans ",TRUNC(J361-(12*INT(K361)))," mois"),CONCATENATE(TRUNC(K361)," an ",TRUNC(J361-(12*INT(K361)))," mois")),IF(J361&gt;=2,CONCATENATE(TRUNC(J361)," mois"),IF(I361&gt;=2,CONCATENATE(TRUNC(I361)," semaines"),IF(H361&gt;=2,CONCATENATE(TRUNC(H361)," jours"),IF(H361&gt;=1,CONCATENATE(TRUNC(H361)," jour"),"&lt; 1 day")))))),"")</f>
        <v/>
      </c>
      <c r="H361" s="48" t="str">
        <f>IF(AND(B361&lt;&gt;"",$N$4&lt;&gt;""),B361-$N$4,"")</f>
        <v/>
      </c>
      <c r="I361" s="49" t="str">
        <f>IF(H361&lt;&gt;"",H361/7,"")</f>
        <v/>
      </c>
      <c r="J361" s="49" t="str">
        <f>IF(H361&lt;&gt;"",12*H361/365.25,"")</f>
        <v/>
      </c>
      <c r="K361" s="49" t="str">
        <f>IF(H361&lt;&gt;"",IF(H361&lt;365*4,H361/365,H361/365.25),"")</f>
        <v/>
      </c>
      <c r="P361" s="26"/>
    </row>
    <row r="362" spans="1:16" x14ac:dyDescent="0.2">
      <c r="A362" s="22"/>
      <c r="B362" s="7"/>
      <c r="C362" s="29"/>
      <c r="E362" s="60" t="s">
        <v>105</v>
      </c>
      <c r="F362" s="50" t="e">
        <f>IF(H362&lt;&gt;"",(IF(K362&gt;=1,IF(K362&gt;=2,CONCATENATE(TRUNC(K362)," ans ",TRUNC(J362-(12*INT(K362)))," mois"),CONCATENATE(TRUNC(K362)," an ",TRUNC(J362-(12*INT(K362)))," mois")),IF(J362&gt;=2,CONCATENATE(INT(J362)," mois"),IF(I362&gt;=2,CONCATENATE(TRUNC(I362)," semaines"),IF(H362&gt;=2,CONCATENATE(TRUNC(H362)," jours"),IF(H362&gt;=1,CONCATENATE(TRUNC(H362)," jour"),"&lt; 1 day")))))),"Non applicable")</f>
        <v>#VALUE!</v>
      </c>
      <c r="H362" s="48" t="e">
        <f>IF(AND(Patient!$C$10&lt;37,(B361-$N$4)&lt;730),B361-$N$5,"")</f>
        <v>#VALUE!</v>
      </c>
      <c r="I362" s="49" t="e">
        <f>IF(H362&lt;&gt;"",H362/7,"")</f>
        <v>#VALUE!</v>
      </c>
      <c r="J362" s="49" t="e">
        <f>IF(H362&lt;&gt;"",12*H362/365.25,"")</f>
        <v>#VALUE!</v>
      </c>
      <c r="K362" s="49" t="e">
        <f>IF(H362&lt;&gt;"",IF(H362&lt;365*4,H362/365,H362/365.25),"")</f>
        <v>#VALUE!</v>
      </c>
      <c r="L362" s="26"/>
      <c r="N362" s="18"/>
      <c r="O362" s="30"/>
      <c r="P362" s="26"/>
    </row>
    <row r="363" spans="1:16" x14ac:dyDescent="0.2">
      <c r="A363" s="89" t="s">
        <v>151</v>
      </c>
      <c r="B363" s="7"/>
      <c r="C363" s="29"/>
      <c r="G363" s="31"/>
      <c r="K363" s="31"/>
      <c r="N363" s="42"/>
      <c r="O363" s="31"/>
      <c r="P363" s="49"/>
    </row>
    <row r="364" spans="1:16" ht="14.25" x14ac:dyDescent="0.2">
      <c r="A364" s="41" t="s">
        <v>148</v>
      </c>
      <c r="B364" s="4"/>
      <c r="C364" s="28" t="str">
        <f>IF(Options!$B$5,"cm","in")</f>
        <v>cm</v>
      </c>
      <c r="D364" s="55" t="str">
        <f ca="1">IF(AND(Options!$B$19,$J$4&lt;&gt;"",J361&lt;&gt;"",K361&lt;&gt;"",B364&lt;&gt;""),IF(K361&gt;=3,_xll.HtPercentile($J$4="Male",J361,IF(Options!$B$5,B364,B364*2.54)),_xll.LenPercentile($J$4="Male",J361,IF(Options!$B$5,B364,B364*2.54)))/100,"")</f>
        <v/>
      </c>
      <c r="E364" s="41" t="s">
        <v>149</v>
      </c>
      <c r="F364" s="4"/>
      <c r="G364" s="28" t="str">
        <f>IF(Options!$B$5,"kg","lbs")</f>
        <v>kg</v>
      </c>
      <c r="H364" s="55" t="str">
        <f ca="1">IF(AND(Options!$B$19,$J$4&lt;&gt;"",J361&lt;&gt;"",F364&lt;&gt;""),_xll.WtPercentile($J$4="Male",J361,IF(Options!$B$5,F364,F364/2.2))/100,"")</f>
        <v/>
      </c>
      <c r="I364" s="41" t="s">
        <v>150</v>
      </c>
      <c r="J364" s="4"/>
      <c r="K364" s="28" t="str">
        <f>IF(Options!$B$5,"cm","in")</f>
        <v>cm</v>
      </c>
      <c r="L364" s="55" t="str">
        <f ca="1">IF(AND(Options!$B$19,$J$4&lt;&gt;"",J361&lt;&gt;"",K361&lt;&gt;"",K361&lt;=3,J364&lt;&gt;""),_xll.OFCPercentile($J$4="Male",J361,IF(Options!$B$5,J364,J364*2.54))/100,"")</f>
        <v/>
      </c>
      <c r="M364" s="2" t="s">
        <v>9</v>
      </c>
      <c r="N364" s="13" t="str">
        <f>'Résumé des valeurs'!$I$5</f>
        <v/>
      </c>
      <c r="O364" s="13" t="s">
        <v>76</v>
      </c>
      <c r="P364" s="55" t="str">
        <f ca="1">IF(AND(Options!$B$19,$J$4&lt;&gt;"",J361&lt;&gt;"",N364&lt;&gt;""),_xll.BmiPercentile($J$4="Male",J361,N364)/100,"")</f>
        <v/>
      </c>
    </row>
    <row r="365" spans="1:16" ht="13.5" thickBot="1" x14ac:dyDescent="0.2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</row>
    <row r="366" spans="1:16" ht="13.5" thickTop="1" x14ac:dyDescent="0.2"/>
  </sheetData>
  <mergeCells count="1">
    <mergeCell ref="N4:O4"/>
  </mergeCells>
  <phoneticPr fontId="4" type="noConversion"/>
  <pageMargins left="0.78740157499999996" right="0.78740157499999996" top="0.984251969" bottom="0.984251969" header="0.5" footer="0.5"/>
  <pageSetup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4:K92"/>
  <sheetViews>
    <sheetView topLeftCell="A27" zoomScale="130" zoomScaleNormal="130" workbookViewId="0">
      <selection activeCell="L41" sqref="L41"/>
    </sheetView>
  </sheetViews>
  <sheetFormatPr baseColWidth="10" defaultRowHeight="12.75" x14ac:dyDescent="0.2"/>
  <cols>
    <col min="1" max="9" width="9.140625" customWidth="1"/>
    <col min="10" max="10" width="11" customWidth="1"/>
    <col min="11" max="256" width="9.140625" customWidth="1"/>
  </cols>
  <sheetData>
    <row r="4" spans="11:11" x14ac:dyDescent="0.2">
      <c r="K4" s="17"/>
    </row>
    <row r="57" spans="1:10" x14ac:dyDescent="0.2">
      <c r="A57" s="19"/>
    </row>
    <row r="58" spans="1:10" x14ac:dyDescent="0.2">
      <c r="A58" s="19"/>
    </row>
    <row r="60" spans="1:10" x14ac:dyDescent="0.2">
      <c r="A60" t="e">
        <f>IF(OR(Options!#REF!&lt;&gt;"",Options!#REF!&lt;&gt;""),CONCATENATE("Courbe de Croissance de ",Patient!$C$6," ",Patient!$C$5),"""")</f>
        <v>#REF!</v>
      </c>
      <c r="I60" s="67" t="s">
        <v>112</v>
      </c>
      <c r="J60" s="69">
        <f ca="1">TODAY()</f>
        <v>42550</v>
      </c>
    </row>
    <row r="86" spans="1:10" x14ac:dyDescent="0.2">
      <c r="A86" s="19"/>
    </row>
    <row r="92" spans="1:10" x14ac:dyDescent="0.2">
      <c r="A92" t="e">
        <f>IF(OR(Options!#REF!&lt;&gt;"",Options!#REF!&lt;&gt;""),CONCATENATE("Courbe de Croissance de ",Patient!$C$6," ",Patient!$C$5),"""")</f>
        <v>#REF!</v>
      </c>
      <c r="I92" s="67" t="s">
        <v>112</v>
      </c>
      <c r="J92" s="68">
        <f ca="1">TODAY()</f>
        <v>42550</v>
      </c>
    </row>
  </sheetData>
  <phoneticPr fontId="0" type="noConversion"/>
  <pageMargins left="0.25" right="0.25" top="0.75" bottom="0.75" header="0.3" footer="0.3"/>
  <pageSetup paperSize="9" scale="98" fitToHeight="0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64"/>
  <sheetViews>
    <sheetView tabSelected="1" zoomScaleNormal="100" workbookViewId="0">
      <selection activeCell="M40" sqref="M40"/>
    </sheetView>
  </sheetViews>
  <sheetFormatPr baseColWidth="10" defaultColWidth="9.140625" defaultRowHeight="12.75" x14ac:dyDescent="0.2"/>
  <cols>
    <col min="1" max="1" width="10.140625" style="2" customWidth="1"/>
    <col min="2" max="2" width="7" style="2" customWidth="1"/>
    <col min="3" max="3" width="7.42578125" style="2" customWidth="1"/>
    <col min="4" max="4" width="12.5703125" style="2" customWidth="1"/>
    <col min="5" max="5" width="9.7109375" style="6" customWidth="1"/>
    <col min="6" max="6" width="10.140625" style="6" customWidth="1"/>
    <col min="7" max="7" width="7.140625" style="6" customWidth="1"/>
    <col min="8" max="8" width="4.140625" style="2" customWidth="1"/>
    <col min="9" max="10" width="9.140625" style="2"/>
    <col min="11" max="12" width="0" style="2" hidden="1" customWidth="1"/>
    <col min="13" max="16384" width="9.140625" style="2"/>
  </cols>
  <sheetData>
    <row r="1" spans="1:12" ht="18" x14ac:dyDescent="0.25">
      <c r="A1" s="14" t="s">
        <v>79</v>
      </c>
      <c r="B1" s="14"/>
      <c r="C1" s="14"/>
      <c r="D1" s="14"/>
      <c r="E1" s="20"/>
      <c r="F1" s="20"/>
      <c r="G1" s="20"/>
      <c r="H1" s="14"/>
    </row>
    <row r="2" spans="1:12" x14ac:dyDescent="0.2">
      <c r="A2" s="18" t="s">
        <v>77</v>
      </c>
      <c r="B2" s="26" t="str">
        <f>IF(Patient!$C$14&lt;&gt;"",Patient!$C$14,"")</f>
        <v>Masculin</v>
      </c>
      <c r="E2" s="18" t="s">
        <v>78</v>
      </c>
      <c r="F2" s="73" t="str">
        <f>IF(Patient!$C$8&lt;&gt;"",Patient!$C$8,"")</f>
        <v/>
      </c>
    </row>
    <row r="3" spans="1:12" ht="13.9" customHeight="1" x14ac:dyDescent="0.2">
      <c r="A3" s="7"/>
      <c r="B3" s="7"/>
      <c r="C3" s="7"/>
      <c r="D3" s="7"/>
      <c r="E3" s="21"/>
      <c r="F3" s="21"/>
      <c r="G3" s="21"/>
      <c r="H3" s="7"/>
    </row>
    <row r="4" spans="1:12" s="39" customFormat="1" ht="25.5" customHeight="1" x14ac:dyDescent="0.2">
      <c r="A4" s="37" t="s">
        <v>81</v>
      </c>
      <c r="B4" s="37" t="s">
        <v>40</v>
      </c>
      <c r="C4" s="37" t="s">
        <v>41</v>
      </c>
      <c r="D4" s="37" t="s">
        <v>107</v>
      </c>
      <c r="E4" s="38" t="s">
        <v>82</v>
      </c>
      <c r="F4" s="38" t="s">
        <v>73</v>
      </c>
      <c r="G4" s="38" t="s">
        <v>83</v>
      </c>
      <c r="H4" s="37"/>
      <c r="I4" s="37" t="s">
        <v>9</v>
      </c>
      <c r="K4" s="70" t="s">
        <v>8</v>
      </c>
      <c r="L4" s="70" t="s">
        <v>108</v>
      </c>
    </row>
    <row r="5" spans="1:12" x14ac:dyDescent="0.2">
      <c r="A5" s="46" t="str">
        <f>IF(Données!$B$7&lt;&gt;"",Données!$B$7,"")</f>
        <v/>
      </c>
      <c r="B5" s="47" t="str">
        <f>IF(AND(A5&lt;&gt;"",F$2&lt;&gt;""),(A5-F$2)/365.25,"")</f>
        <v/>
      </c>
      <c r="C5" s="47">
        <f>IF(AND(A5&lt;&gt;"",F$2&lt;&gt;""),12*(A5-F$2)/365.25,0)</f>
        <v>0</v>
      </c>
      <c r="D5" s="47">
        <f>IF(AND(Patient!$C$10&lt;37,'Résumé des valeurs'!B5&lt;2),((A5-$F$2)-(7*(40-Patient!$C$10)))*12/365.25,C5)</f>
        <v>0</v>
      </c>
      <c r="E5" s="47" t="str">
        <f>IF(Données!$B$10&lt;&gt;"",Données!$B$10,"")</f>
        <v/>
      </c>
      <c r="F5" s="47" t="str">
        <f>IF(Données!$F$10&lt;&gt;"",IF(Options!$B$5,Données!$F$10,Données!$F$10/2.2),"")</f>
        <v/>
      </c>
      <c r="G5" s="47" t="str">
        <f>IF(Données!$J$10&lt;&gt;"",IF(Options!$B$5,Données!$J$10,Données!$J$10*2.54),"")</f>
        <v/>
      </c>
      <c r="H5" s="16"/>
      <c r="I5" s="40" t="str">
        <f>IF(AND(E5&lt;&gt;"",F5&lt;&gt;"",B5&lt;&gt;"",B5&gt;=2),F5/((E5/100)*(E5/100)),"")</f>
        <v/>
      </c>
      <c r="J5" s="32"/>
      <c r="K5" s="49">
        <v>20</v>
      </c>
      <c r="L5" s="49" t="e">
        <f>L6-6.5</f>
        <v>#VALUE!</v>
      </c>
    </row>
    <row r="6" spans="1:12" x14ac:dyDescent="0.2">
      <c r="A6" s="46" t="str">
        <f>IF(Données!$B$13&lt;&gt;"",Données!$B$13,"")</f>
        <v/>
      </c>
      <c r="B6" s="47">
        <f>IF(AND(A6&lt;&gt;"",F$2&lt;&gt;""),(A6-F$2)/365.25,0)</f>
        <v>0</v>
      </c>
      <c r="C6" s="47">
        <f>IF(AND(A6&lt;&gt;"",F$2&lt;&gt;""),12*(A6-F$2)/365.25,0)</f>
        <v>0</v>
      </c>
      <c r="D6" s="47" t="e">
        <f>IF(AND(Patient!$C$10&lt;37,'Résumé des valeurs'!B6&lt;2),((A6-$F$2)-(7*(40-Patient!$C$10)))*12/365.25,C6)</f>
        <v>#VALUE!</v>
      </c>
      <c r="E6" s="47" t="str">
        <f>IF(Données!$B$16&lt;&gt;"",IF(Options!$B$5,Données!$B$16,Données!$B$16*2.54),"")</f>
        <v/>
      </c>
      <c r="F6" s="47" t="str">
        <f>IF(Données!$F$16&lt;&gt;"",IF(Options!$B$5,Données!$F$16,Données!$F$16/2.2),"")</f>
        <v/>
      </c>
      <c r="G6" s="47" t="str">
        <f>IF(Données!$J$16&lt;&gt;"",IF(Options!$B$5,Données!$J$16,Données!$J$16*2.54),"")</f>
        <v/>
      </c>
      <c r="H6" s="16"/>
      <c r="I6" s="40" t="str">
        <f t="shared" ref="I6:I64" si="0">IF(AND(E6&lt;&gt;"",F6&lt;&gt;"",B6&gt;=2),F6/((E6/100)*(E6/100)),"")</f>
        <v/>
      </c>
      <c r="J6" s="32"/>
      <c r="K6" s="49">
        <v>20</v>
      </c>
      <c r="L6" s="49" t="str">
        <f>Patient!$C$18</f>
        <v/>
      </c>
    </row>
    <row r="7" spans="1:12" x14ac:dyDescent="0.2">
      <c r="A7" s="46" t="str">
        <f>IF(Données!$B$19&lt;&gt;"",Données!$B$19,"")</f>
        <v/>
      </c>
      <c r="B7" s="47">
        <f t="shared" ref="B7:B64" si="1">IF(AND(A7&lt;&gt;"",F$2&lt;&gt;""),(A7-F$2)/365.25,0)</f>
        <v>0</v>
      </c>
      <c r="C7" s="47">
        <f t="shared" ref="C7:C64" si="2">IF(AND(A7&lt;&gt;"",F$2&lt;&gt;""),12*(A7-F$2)/365.25,0)</f>
        <v>0</v>
      </c>
      <c r="D7" s="47" t="e">
        <f>IF(AND(Patient!$C$10&lt;37,'Résumé des valeurs'!B7&lt;2),((A7-$F$2)-(7*(40-Patient!$C$10)))*12/365.25,C7)</f>
        <v>#VALUE!</v>
      </c>
      <c r="E7" s="47" t="str">
        <f>IF(Données!$B$22&lt;&gt;"",IF(Options!$B$5,Données!$B$22,Données!$B$22*2.54),"")</f>
        <v/>
      </c>
      <c r="F7" s="47" t="str">
        <f>IF(Données!$F$22&lt;&gt;"",IF(Options!$B$5,Données!$F$22,Données!$F$22/2.2),"")</f>
        <v/>
      </c>
      <c r="G7" s="47" t="str">
        <f>IF(Données!$J$22&lt;&gt;"",IF(Options!$B$5,Données!$J$22,Données!$J$22*2.54),"")</f>
        <v/>
      </c>
      <c r="H7" s="16"/>
      <c r="I7" s="40" t="str">
        <f t="shared" si="0"/>
        <v/>
      </c>
      <c r="J7" s="32"/>
      <c r="K7" s="49">
        <v>20</v>
      </c>
      <c r="L7" s="49" t="e">
        <f>L6+6.5</f>
        <v>#VALUE!</v>
      </c>
    </row>
    <row r="8" spans="1:12" x14ac:dyDescent="0.2">
      <c r="A8" s="46" t="str">
        <f>IF(Données!$B$25&lt;&gt;"",Données!$B$25,"")</f>
        <v/>
      </c>
      <c r="B8" s="47">
        <f t="shared" si="1"/>
        <v>0</v>
      </c>
      <c r="C8" s="47">
        <f t="shared" si="2"/>
        <v>0</v>
      </c>
      <c r="D8" s="47" t="e">
        <f>IF(AND(Patient!$C$10&lt;37,'Résumé des valeurs'!B8&lt;2),((A8-$F$2)-(7*(40-Patient!$C$10)))*12/365.25,C8)</f>
        <v>#VALUE!</v>
      </c>
      <c r="E8" s="47" t="str">
        <f>IF(Données!$B$28&lt;&gt;"",IF(Options!$B$5,Données!$B$28,Données!$B$28*2.54),"")</f>
        <v/>
      </c>
      <c r="F8" s="47" t="str">
        <f>IF(Données!$F$28&lt;&gt;"",IF(Options!$B$5,Données!$F$28,Données!$F$28/2.2),"")</f>
        <v/>
      </c>
      <c r="G8" s="47" t="str">
        <f>IF(Données!$J$28&lt;&gt;"",IF(Options!$B$5,Données!$J$28,Données!$J$28*2.54),"")</f>
        <v/>
      </c>
      <c r="H8" s="16"/>
      <c r="I8" s="40" t="str">
        <f t="shared" si="0"/>
        <v/>
      </c>
      <c r="J8" s="32"/>
      <c r="K8" s="6"/>
    </row>
    <row r="9" spans="1:12" x14ac:dyDescent="0.2">
      <c r="A9" s="46" t="str">
        <f>IF(Données!$B$31&lt;&gt;"",Données!$B$31,"")</f>
        <v/>
      </c>
      <c r="B9" s="47">
        <f t="shared" si="1"/>
        <v>0</v>
      </c>
      <c r="C9" s="47">
        <f t="shared" si="2"/>
        <v>0</v>
      </c>
      <c r="D9" s="47" t="e">
        <f>IF(AND(Patient!$C$10&lt;37,'Résumé des valeurs'!B9&lt;2),((A9-$F$2)-(7*(40-Patient!$C$10)))*12/365.25,C9)</f>
        <v>#VALUE!</v>
      </c>
      <c r="E9" s="47" t="str">
        <f>IF(Données!$B$34&lt;&gt;"",IF(Options!$B$5,Données!$B$34,Données!$B$34*2.54),"")</f>
        <v/>
      </c>
      <c r="F9" s="47" t="str">
        <f>IF(Données!$F$34&lt;&gt;"",IF(Options!$B$5,Données!$F$34,Données!$F$34/2.2),"")</f>
        <v/>
      </c>
      <c r="G9" s="47" t="str">
        <f>IF(Données!$J$34&lt;&gt;"",IF(Options!$B$5,Données!$J$34,Données!$J$34*2.54),"")</f>
        <v/>
      </c>
      <c r="H9" s="16"/>
      <c r="I9" s="40" t="str">
        <f t="shared" si="0"/>
        <v/>
      </c>
      <c r="J9" s="32"/>
      <c r="K9" s="6" t="str">
        <f t="shared" ref="K9:K64" si="3">F9</f>
        <v/>
      </c>
    </row>
    <row r="10" spans="1:12" x14ac:dyDescent="0.2">
      <c r="A10" s="46" t="str">
        <f>IF(Données!$B$37&lt;&gt;"",Données!$B$37,"")</f>
        <v/>
      </c>
      <c r="B10" s="47">
        <f t="shared" si="1"/>
        <v>0</v>
      </c>
      <c r="C10" s="47">
        <f t="shared" si="2"/>
        <v>0</v>
      </c>
      <c r="D10" s="47" t="e">
        <f>IF(AND(Patient!$C$10&lt;37,'Résumé des valeurs'!B10&lt;2),((A10-$F$2)-(7*(40-Patient!$C$10)))*12/365.25,C10)</f>
        <v>#VALUE!</v>
      </c>
      <c r="E10" s="47" t="str">
        <f>IF(Données!$B$40&lt;&gt;"",IF(Options!$B$5,Données!$B$40,Données!$B$40*2.54),"")</f>
        <v/>
      </c>
      <c r="F10" s="47" t="str">
        <f>IF(Données!$F$40&lt;&gt;"",IF(Options!$B$5,Données!$F$40,Données!$F$40/2.2),"")</f>
        <v/>
      </c>
      <c r="G10" s="47" t="str">
        <f>IF(Données!$J$40&lt;&gt;"",IF(Options!$B$5,Données!$J$40,Données!$J$40*2.54),"")</f>
        <v/>
      </c>
      <c r="H10" s="16"/>
      <c r="I10" s="40" t="str">
        <f t="shared" si="0"/>
        <v/>
      </c>
      <c r="J10" s="32"/>
      <c r="K10" s="6" t="str">
        <f t="shared" si="3"/>
        <v/>
      </c>
    </row>
    <row r="11" spans="1:12" x14ac:dyDescent="0.2">
      <c r="A11" s="46" t="str">
        <f>IF(Données!$B$43&lt;&gt;"",Données!$B$43,"")</f>
        <v/>
      </c>
      <c r="B11" s="47">
        <f t="shared" si="1"/>
        <v>0</v>
      </c>
      <c r="C11" s="47">
        <f t="shared" si="2"/>
        <v>0</v>
      </c>
      <c r="D11" s="47" t="e">
        <f>IF(AND(Patient!$C$10&lt;37,'Résumé des valeurs'!B11&lt;2),((A11-$F$2)-(7*(40-Patient!$C$10)))*12/365.25,C11)</f>
        <v>#VALUE!</v>
      </c>
      <c r="E11" s="47" t="str">
        <f>IF(Données!$B$46&lt;&gt;"",IF(Options!$B$5,Données!$B$46,Données!$B$46*2.54),"")</f>
        <v/>
      </c>
      <c r="F11" s="47" t="str">
        <f>IF(Données!$F$46&lt;&gt;"",IF(Options!$B$5,Données!$F$46,Données!$F$46/2.2),"")</f>
        <v/>
      </c>
      <c r="G11" s="47" t="str">
        <f>IF(Données!$J$46&lt;&gt;"",IF(Options!$B$5,Données!$J$46,Données!$J$46*2.54),"")</f>
        <v/>
      </c>
      <c r="H11" s="16"/>
      <c r="I11" s="40" t="str">
        <f t="shared" si="0"/>
        <v/>
      </c>
      <c r="J11" s="32"/>
      <c r="K11" s="6" t="str">
        <f t="shared" si="3"/>
        <v/>
      </c>
    </row>
    <row r="12" spans="1:12" x14ac:dyDescent="0.2">
      <c r="A12" s="46" t="str">
        <f>IF(Données!$B$49&lt;&gt;"",Données!$B$49,"")</f>
        <v/>
      </c>
      <c r="B12" s="47">
        <f t="shared" si="1"/>
        <v>0</v>
      </c>
      <c r="C12" s="47">
        <f t="shared" si="2"/>
        <v>0</v>
      </c>
      <c r="D12" s="47" t="e">
        <f>IF(AND(Patient!$C$10&lt;37,'Résumé des valeurs'!B12&lt;2),((A12-$F$2)-(7*(40-Patient!$C$10)))*12/365.25,C12)</f>
        <v>#VALUE!</v>
      </c>
      <c r="E12" s="47" t="str">
        <f>IF(Données!$B$52&lt;&gt;"",IF(Options!$B$5,Données!$B$52,Données!$B$52*2.54),"")</f>
        <v/>
      </c>
      <c r="F12" s="47" t="str">
        <f>IF(Données!$F$52&lt;&gt;"",IF(Options!$B$5,Données!$F$52,Données!$F$52/2.2),"")</f>
        <v/>
      </c>
      <c r="G12" s="47" t="str">
        <f>IF(Données!$J$52&lt;&gt;"",IF(Options!$B$5,Données!$J$52,Données!$J$52*2.54),"")</f>
        <v/>
      </c>
      <c r="H12" s="16"/>
      <c r="I12" s="40" t="str">
        <f t="shared" si="0"/>
        <v/>
      </c>
      <c r="J12" s="32"/>
      <c r="K12" s="6" t="str">
        <f t="shared" si="3"/>
        <v/>
      </c>
    </row>
    <row r="13" spans="1:12" x14ac:dyDescent="0.2">
      <c r="A13" s="46" t="str">
        <f>IF(Données!$B$55&lt;&gt;"",Données!$B$55,"")</f>
        <v/>
      </c>
      <c r="B13" s="47">
        <f t="shared" si="1"/>
        <v>0</v>
      </c>
      <c r="C13" s="47">
        <f t="shared" si="2"/>
        <v>0</v>
      </c>
      <c r="D13" s="47" t="e">
        <f>IF(AND(Patient!$C$10&lt;37,'Résumé des valeurs'!B13&lt;2),((A13-$F$2)-(7*(40-Patient!$C$10)))*12/365.25,C13)</f>
        <v>#VALUE!</v>
      </c>
      <c r="E13" s="47" t="str">
        <f>IF(Données!$B$58&lt;&gt;"",IF(Options!$B$5,Données!$B$58,Données!$B$58*2.54),"")</f>
        <v/>
      </c>
      <c r="F13" s="47" t="str">
        <f>IF(Données!$F$58&lt;&gt;"",IF(Options!$B$5,Données!$F$58,Données!$F$58/2.2),"")</f>
        <v/>
      </c>
      <c r="G13" s="47" t="str">
        <f>IF(Données!$J$58&lt;&gt;"",IF(Options!$B$5,Données!$J$58,Données!$J$58*2.54),"")</f>
        <v/>
      </c>
      <c r="H13" s="16"/>
      <c r="I13" s="40" t="str">
        <f t="shared" si="0"/>
        <v/>
      </c>
      <c r="J13" s="32"/>
      <c r="K13" s="6" t="str">
        <f t="shared" si="3"/>
        <v/>
      </c>
    </row>
    <row r="14" spans="1:12" x14ac:dyDescent="0.2">
      <c r="A14" s="46" t="str">
        <f>IF(Données!$B$61&lt;&gt;"",Données!$B$61,"")</f>
        <v/>
      </c>
      <c r="B14" s="47">
        <f t="shared" si="1"/>
        <v>0</v>
      </c>
      <c r="C14" s="47">
        <f t="shared" si="2"/>
        <v>0</v>
      </c>
      <c r="D14" s="47" t="e">
        <f>IF(AND(Patient!$C$10&lt;37,'Résumé des valeurs'!B14&lt;2),((A14-$F$2)-(7*(40-Patient!$C$10)))*12/365.25,C14)</f>
        <v>#VALUE!</v>
      </c>
      <c r="E14" s="47" t="str">
        <f>IF(Données!$B$64&lt;&gt;"",IF(Options!$B$5,Données!$B$64,Données!$B$64*2.54),"")</f>
        <v/>
      </c>
      <c r="F14" s="47" t="str">
        <f>IF(Données!$F$64&lt;&gt;"",IF(Options!$B$5,Données!$F$64,Données!$F$64/2.2),"")</f>
        <v/>
      </c>
      <c r="G14" s="47" t="str">
        <f>IF(Données!$J$64&lt;&gt;"",IF(Options!$B$5,Données!$J$64,Données!$J$64*2.54),"")</f>
        <v/>
      </c>
      <c r="H14" s="16"/>
      <c r="I14" s="40" t="str">
        <f t="shared" si="0"/>
        <v/>
      </c>
      <c r="J14" s="32"/>
      <c r="K14" s="6" t="str">
        <f t="shared" si="3"/>
        <v/>
      </c>
    </row>
    <row r="15" spans="1:12" x14ac:dyDescent="0.2">
      <c r="A15" s="46" t="str">
        <f>IF(Données!$B$67&lt;&gt;"",Données!$B$67,"")</f>
        <v/>
      </c>
      <c r="B15" s="47">
        <f t="shared" si="1"/>
        <v>0</v>
      </c>
      <c r="C15" s="47">
        <f t="shared" si="2"/>
        <v>0</v>
      </c>
      <c r="D15" s="47" t="e">
        <f>IF(AND(Patient!$C$10&lt;37,'Résumé des valeurs'!B15&lt;2),((A15-$F$2)-(7*(40-Patient!$C$10)))*12/365.25,C15)</f>
        <v>#VALUE!</v>
      </c>
      <c r="E15" s="47" t="str">
        <f>IF(Données!$B$70&lt;&gt;"",IF(Options!$B$5,Données!$B$70,Données!$B$70*2.54),"")</f>
        <v/>
      </c>
      <c r="F15" s="47" t="str">
        <f>IF(Données!$F$70&lt;&gt;"",IF(Options!$B$5,Données!$F$70,Données!$F$70/2.2),"")</f>
        <v/>
      </c>
      <c r="G15" s="47" t="str">
        <f>IF(Données!$J$70&lt;&gt;"",IF(Options!$B$5,Données!$J$70,Données!$J$70*2.54),"")</f>
        <v/>
      </c>
      <c r="H15" s="16"/>
      <c r="I15" s="40" t="str">
        <f t="shared" si="0"/>
        <v/>
      </c>
      <c r="J15" s="32"/>
      <c r="K15" s="6" t="str">
        <f t="shared" si="3"/>
        <v/>
      </c>
    </row>
    <row r="16" spans="1:12" x14ac:dyDescent="0.2">
      <c r="A16" s="46" t="str">
        <f>IF(Données!$B$73&lt;&gt;"",Données!$B$73,"")</f>
        <v/>
      </c>
      <c r="B16" s="47">
        <f t="shared" si="1"/>
        <v>0</v>
      </c>
      <c r="C16" s="47">
        <f t="shared" si="2"/>
        <v>0</v>
      </c>
      <c r="D16" s="47" t="e">
        <f>IF(AND(Patient!$C$10&lt;37,'Résumé des valeurs'!B16&lt;2),((A16-$F$2)-(7*(40-Patient!$C$10)))*12/365.25,C16)</f>
        <v>#VALUE!</v>
      </c>
      <c r="E16" s="47" t="str">
        <f>IF(Données!$B$76&lt;&gt;"",IF(Options!$B$5,Données!$B$76,Données!$B$76*2.54),"")</f>
        <v/>
      </c>
      <c r="F16" s="47" t="str">
        <f>IF(Données!$F$76&lt;&gt;"",IF(Options!$B$5,Données!$F$76,Données!$F$76/2.2),"")</f>
        <v/>
      </c>
      <c r="G16" s="47" t="str">
        <f>IF(Données!$J$76&lt;&gt;"",IF(Options!$B$5,Données!$J$76,Données!$J$76*2.54),"")</f>
        <v/>
      </c>
      <c r="H16" s="16"/>
      <c r="I16" s="40" t="str">
        <f t="shared" si="0"/>
        <v/>
      </c>
      <c r="J16" s="32"/>
      <c r="K16" s="6" t="str">
        <f t="shared" si="3"/>
        <v/>
      </c>
    </row>
    <row r="17" spans="1:11" x14ac:dyDescent="0.2">
      <c r="A17" s="46" t="str">
        <f>IF(Données!$B$79&lt;&gt;"",Données!$B$79,"")</f>
        <v/>
      </c>
      <c r="B17" s="47">
        <f t="shared" si="1"/>
        <v>0</v>
      </c>
      <c r="C17" s="47">
        <f t="shared" si="2"/>
        <v>0</v>
      </c>
      <c r="D17" s="47" t="e">
        <f>IF(AND(Patient!$C$10&lt;37,'Résumé des valeurs'!B17&lt;2),((A17-$F$2)-(7*(40-Patient!$C$10)))*12/365.25,C17)</f>
        <v>#VALUE!</v>
      </c>
      <c r="E17" s="47" t="str">
        <f>IF(Données!$B$82&lt;&gt;"",IF(Options!$B$5,Données!$B$82,Données!$B$82*2.54),"")</f>
        <v/>
      </c>
      <c r="F17" s="47" t="str">
        <f>IF(Données!$F$82&lt;&gt;"",IF(Options!$B$5,Données!$F$82,Données!$F$82/2.2),"")</f>
        <v/>
      </c>
      <c r="G17" s="47" t="str">
        <f>IF(Données!$J$82&lt;&gt;"",IF(Options!$B$5,Données!$J$82,Données!$J$82*2.54),"")</f>
        <v/>
      </c>
      <c r="H17" s="16"/>
      <c r="I17" s="40" t="str">
        <f t="shared" si="0"/>
        <v/>
      </c>
      <c r="J17" s="32"/>
      <c r="K17" s="6" t="str">
        <f t="shared" si="3"/>
        <v/>
      </c>
    </row>
    <row r="18" spans="1:11" x14ac:dyDescent="0.2">
      <c r="A18" s="46" t="str">
        <f>IF(Données!$B$85&lt;&gt;"",Données!$B$85,"")</f>
        <v/>
      </c>
      <c r="B18" s="47">
        <f t="shared" si="1"/>
        <v>0</v>
      </c>
      <c r="C18" s="47">
        <f t="shared" si="2"/>
        <v>0</v>
      </c>
      <c r="D18" s="47" t="e">
        <f>IF(AND(Patient!$C$10&lt;37,'Résumé des valeurs'!B18&lt;2),((A18-$F$2)-(7*(40-Patient!$C$10)))*12/365.25,C18)</f>
        <v>#VALUE!</v>
      </c>
      <c r="E18" s="47" t="str">
        <f>IF(Données!$B$88&lt;&gt;"",IF(Options!$B$5,Données!$B$88,Données!$B$88*2.54),"")</f>
        <v/>
      </c>
      <c r="F18" s="47" t="str">
        <f>IF(Données!$F$88&lt;&gt;"",IF(Options!$B$5,Données!$F$88,Données!$F$88/2.2),"")</f>
        <v/>
      </c>
      <c r="G18" s="47" t="str">
        <f>IF(Données!$J$88&lt;&gt;"",IF(Options!$B$5,Données!$J$88,Données!$J$88*2.54),"")</f>
        <v/>
      </c>
      <c r="H18" s="16"/>
      <c r="I18" s="40" t="str">
        <f t="shared" si="0"/>
        <v/>
      </c>
      <c r="J18" s="32"/>
      <c r="K18" s="6" t="str">
        <f t="shared" si="3"/>
        <v/>
      </c>
    </row>
    <row r="19" spans="1:11" x14ac:dyDescent="0.2">
      <c r="A19" s="46" t="str">
        <f>IF(Données!$B$91&lt;&gt;"",Données!$B$91,"")</f>
        <v/>
      </c>
      <c r="B19" s="47">
        <f t="shared" si="1"/>
        <v>0</v>
      </c>
      <c r="C19" s="47">
        <f t="shared" si="2"/>
        <v>0</v>
      </c>
      <c r="D19" s="47" t="e">
        <f>IF(AND(Patient!$C$10&lt;37,'Résumé des valeurs'!B19&lt;2),((A19-$F$2)-(7*(40-Patient!$C$10)))*12/365.25,C19)</f>
        <v>#VALUE!</v>
      </c>
      <c r="E19" s="47" t="str">
        <f>IF(Données!$B$94&lt;&gt;"",IF(Options!$B$5,Données!$B$94,Données!$B$94*2.54),"")</f>
        <v/>
      </c>
      <c r="F19" s="47" t="str">
        <f>IF(Données!$F$94&lt;&gt;"",IF(Options!$B$5,Données!$F$94,Données!$F$94/2.2),"")</f>
        <v/>
      </c>
      <c r="G19" s="47" t="str">
        <f>IF(Données!$J$94&lt;&gt;"",IF(Options!$B$5,Données!$J$94,Données!$J$94*2.54),"")</f>
        <v/>
      </c>
      <c r="H19" s="16"/>
      <c r="I19" s="40" t="str">
        <f t="shared" si="0"/>
        <v/>
      </c>
      <c r="J19" s="32"/>
      <c r="K19" s="6" t="str">
        <f t="shared" si="3"/>
        <v/>
      </c>
    </row>
    <row r="20" spans="1:11" x14ac:dyDescent="0.2">
      <c r="A20" s="46" t="str">
        <f>IF(Données!$B$97&lt;&gt;"",Données!$B$97,"")</f>
        <v/>
      </c>
      <c r="B20" s="47">
        <f t="shared" si="1"/>
        <v>0</v>
      </c>
      <c r="C20" s="47">
        <f t="shared" si="2"/>
        <v>0</v>
      </c>
      <c r="D20" s="47" t="e">
        <f>IF(AND(Patient!$C$10&lt;37,'Résumé des valeurs'!B20&lt;2),((A20-$F$2)-(7*(40-Patient!$C$10)))*12/365.25,C20)</f>
        <v>#VALUE!</v>
      </c>
      <c r="E20" s="47" t="str">
        <f>IF(Données!$B$100&lt;&gt;"",IF(Options!$B$5,Données!$B$100,Données!$B$100*2.54),"")</f>
        <v/>
      </c>
      <c r="F20" s="47" t="str">
        <f>IF(Données!$F$100&lt;&gt;"",IF(Options!$B$5,Données!$F$100,Données!$F$100/2.2),"")</f>
        <v/>
      </c>
      <c r="G20" s="47" t="str">
        <f>IF(Données!$J$100&lt;&gt;"",IF(Options!$B$5,Données!$J$100,Données!$J$100*2.54),"")</f>
        <v/>
      </c>
      <c r="H20" s="16"/>
      <c r="I20" s="40" t="str">
        <f t="shared" si="0"/>
        <v/>
      </c>
      <c r="J20" s="32"/>
      <c r="K20" s="6" t="str">
        <f t="shared" si="3"/>
        <v/>
      </c>
    </row>
    <row r="21" spans="1:11" x14ac:dyDescent="0.2">
      <c r="A21" s="46" t="str">
        <f>IF(Données!$B$103&lt;&gt;"",Données!$B$103,"")</f>
        <v/>
      </c>
      <c r="B21" s="47">
        <f t="shared" si="1"/>
        <v>0</v>
      </c>
      <c r="C21" s="47">
        <f t="shared" si="2"/>
        <v>0</v>
      </c>
      <c r="D21" s="47" t="e">
        <f>IF(AND(Patient!$C$10&lt;37,'Résumé des valeurs'!B21&lt;2),((A21-$F$2)-(7*(40-Patient!$C$10)))*12/365.25,C21)</f>
        <v>#VALUE!</v>
      </c>
      <c r="E21" s="47" t="str">
        <f>IF(Données!$B$106&lt;&gt;"",IF(Options!$B$5,Données!$B$106,Données!$B$106*2.54),"")</f>
        <v/>
      </c>
      <c r="F21" s="47" t="str">
        <f>IF(Données!$F$106&lt;&gt;"",IF(Options!$B$5,Données!$F$106,Données!$F$106/2.2),"")</f>
        <v/>
      </c>
      <c r="G21" s="47" t="str">
        <f>IF(Données!$J$106&lt;&gt;"",IF(Options!$B$5,Données!$J$106,Données!$J$106*2.54),"")</f>
        <v/>
      </c>
      <c r="H21" s="16"/>
      <c r="I21" s="40" t="str">
        <f t="shared" si="0"/>
        <v/>
      </c>
      <c r="J21" s="32"/>
      <c r="K21" s="6" t="str">
        <f t="shared" si="3"/>
        <v/>
      </c>
    </row>
    <row r="22" spans="1:11" x14ac:dyDescent="0.2">
      <c r="A22" s="46" t="str">
        <f>IF(Données!$B$109&lt;&gt;"",Données!$B$109,"")</f>
        <v/>
      </c>
      <c r="B22" s="47">
        <f t="shared" si="1"/>
        <v>0</v>
      </c>
      <c r="C22" s="47">
        <f t="shared" si="2"/>
        <v>0</v>
      </c>
      <c r="D22" s="47" t="e">
        <f>IF(AND(Patient!$C$10&lt;37,'Résumé des valeurs'!B22&lt;2),((A22-$F$2)-(7*(40-Patient!$C$10)))*12/365.25,C22)</f>
        <v>#VALUE!</v>
      </c>
      <c r="E22" s="47" t="str">
        <f>IF(Données!$B$112&lt;&gt;"",IF(Options!$B$5,Données!$B$112,Données!$B$112*2.54),"")</f>
        <v/>
      </c>
      <c r="F22" s="47" t="str">
        <f>IF(Données!$F$112&lt;&gt;"",IF(Options!$B$5,Données!$F$112,Données!$F$112/2.2),"")</f>
        <v/>
      </c>
      <c r="G22" s="47" t="str">
        <f>IF(Données!$J$112&lt;&gt;"",IF(Options!$B$5,Données!$J$112,Données!$J$112*2.54),"")</f>
        <v/>
      </c>
      <c r="H22" s="16"/>
      <c r="I22" s="40" t="str">
        <f t="shared" si="0"/>
        <v/>
      </c>
      <c r="J22" s="32"/>
      <c r="K22" s="6" t="str">
        <f t="shared" si="3"/>
        <v/>
      </c>
    </row>
    <row r="23" spans="1:11" x14ac:dyDescent="0.2">
      <c r="A23" s="46" t="str">
        <f>IF(Données!$B$115&lt;&gt;"",Données!$B$115,"")</f>
        <v/>
      </c>
      <c r="B23" s="47">
        <f t="shared" si="1"/>
        <v>0</v>
      </c>
      <c r="C23" s="47">
        <f t="shared" si="2"/>
        <v>0</v>
      </c>
      <c r="D23" s="47" t="e">
        <f>IF(AND(Patient!$C$10&lt;37,'Résumé des valeurs'!B23&lt;2),((A23-$F$2)-(7*(40-Patient!$C$10)))*12/365.25,C23)</f>
        <v>#VALUE!</v>
      </c>
      <c r="E23" s="47" t="str">
        <f>IF(Données!$B$118&lt;&gt;"",IF(Options!$B$5,Données!$B$118,Données!$B$118*2.54),"")</f>
        <v/>
      </c>
      <c r="F23" s="47" t="str">
        <f>IF(Données!$F$118&lt;&gt;"",IF(Options!$B$5,Données!$F$118,Données!$F$118/2.2),"")</f>
        <v/>
      </c>
      <c r="G23" s="47" t="str">
        <f>IF(Données!$J$118&lt;&gt;"",IF(Options!$B$5,Données!$J$118,Données!$J$118*2.54),"")</f>
        <v/>
      </c>
      <c r="H23" s="16"/>
      <c r="I23" s="40" t="str">
        <f t="shared" si="0"/>
        <v/>
      </c>
      <c r="J23" s="32"/>
      <c r="K23" s="6" t="str">
        <f t="shared" si="3"/>
        <v/>
      </c>
    </row>
    <row r="24" spans="1:11" x14ac:dyDescent="0.2">
      <c r="A24" s="46" t="str">
        <f>IF(Données!$B$121&lt;&gt;"",Données!$B$121,"")</f>
        <v/>
      </c>
      <c r="B24" s="47">
        <f t="shared" si="1"/>
        <v>0</v>
      </c>
      <c r="C24" s="47">
        <f t="shared" si="2"/>
        <v>0</v>
      </c>
      <c r="D24" s="47" t="e">
        <f>IF(AND(Patient!$C$10&lt;37,'Résumé des valeurs'!B24&lt;2),((A24-$F$2)-(7*(40-Patient!$C$10)))*12/365.25,C24)</f>
        <v>#VALUE!</v>
      </c>
      <c r="E24" s="47" t="str">
        <f>IF(Données!$B$124&lt;&gt;"",IF(Options!$B$5,Données!$B$124,Données!$B$124*2.54),"")</f>
        <v/>
      </c>
      <c r="F24" s="47" t="str">
        <f>IF(Données!$F$124&lt;&gt;"",IF(Options!$B$5,Données!$F$124,Données!$F$124/2.2),"")</f>
        <v/>
      </c>
      <c r="G24" s="47" t="str">
        <f>IF(Données!$J$124&lt;&gt;"",IF(Options!$B$5,Données!$J$124,Données!$J$124*2.54),"")</f>
        <v/>
      </c>
      <c r="H24" s="16"/>
      <c r="I24" s="40" t="str">
        <f t="shared" si="0"/>
        <v/>
      </c>
      <c r="J24" s="32"/>
      <c r="K24" s="6" t="str">
        <f t="shared" si="3"/>
        <v/>
      </c>
    </row>
    <row r="25" spans="1:11" x14ac:dyDescent="0.2">
      <c r="A25" s="46" t="str">
        <f>IF(Données!$B$127&lt;&gt;"",Données!$B$127,"")</f>
        <v/>
      </c>
      <c r="B25" s="47">
        <f t="shared" si="1"/>
        <v>0</v>
      </c>
      <c r="C25" s="47">
        <f t="shared" si="2"/>
        <v>0</v>
      </c>
      <c r="D25" s="47" t="e">
        <f>IF(AND(Patient!$C$10&lt;37,'Résumé des valeurs'!B25&lt;2),((A25-$F$2)-(7*(40-Patient!$C$10)))*12/365.25,C25)</f>
        <v>#VALUE!</v>
      </c>
      <c r="E25" s="47" t="str">
        <f>IF(Données!$B$130&lt;&gt;"",IF(Options!$B$5,Données!$B$130,Données!$B$130*2.54),"")</f>
        <v/>
      </c>
      <c r="F25" s="47" t="str">
        <f>IF(Données!$F$130&lt;&gt;"",IF(Options!$B$5,Données!$F$130,Données!$F$130/2.2),"")</f>
        <v/>
      </c>
      <c r="G25" s="47" t="str">
        <f>IF(Données!$J$130&lt;&gt;"",IF(Options!$B$5,Données!$J$130,Données!$J$130*2.54),"")</f>
        <v/>
      </c>
      <c r="H25" s="16"/>
      <c r="I25" s="40" t="str">
        <f t="shared" si="0"/>
        <v/>
      </c>
      <c r="J25" s="32"/>
      <c r="K25" s="6" t="str">
        <f t="shared" si="3"/>
        <v/>
      </c>
    </row>
    <row r="26" spans="1:11" x14ac:dyDescent="0.2">
      <c r="A26" s="46" t="str">
        <f>IF(Données!$B$133&lt;&gt;"",Données!$B$133,"")</f>
        <v/>
      </c>
      <c r="B26" s="47">
        <f t="shared" si="1"/>
        <v>0</v>
      </c>
      <c r="C26" s="47">
        <f t="shared" si="2"/>
        <v>0</v>
      </c>
      <c r="D26" s="47" t="e">
        <f>IF(AND(Patient!$C$10&lt;37,'Résumé des valeurs'!B26&lt;2),((A26-$F$2)-(7*(40-Patient!$C$10)))*12/365.25,C26)</f>
        <v>#VALUE!</v>
      </c>
      <c r="E26" s="47" t="str">
        <f>IF(Données!$B$136&lt;&gt;"",IF(Options!$B$5,Données!$B$136,Données!$B$136*2.54),"")</f>
        <v/>
      </c>
      <c r="F26" s="47" t="str">
        <f>IF(Données!$F$136&lt;&gt;"",IF(Options!$B$5,Données!$F$136,Données!$F$136/2.2),"")</f>
        <v/>
      </c>
      <c r="G26" s="47" t="str">
        <f>IF(Données!$J$136&lt;&gt;"",IF(Options!$B$5,Données!$J$136,Données!$J$136*2.54),"")</f>
        <v/>
      </c>
      <c r="H26" s="16"/>
      <c r="I26" s="40" t="str">
        <f t="shared" si="0"/>
        <v/>
      </c>
      <c r="J26" s="32"/>
      <c r="K26" s="6" t="str">
        <f t="shared" si="3"/>
        <v/>
      </c>
    </row>
    <row r="27" spans="1:11" x14ac:dyDescent="0.2">
      <c r="A27" s="46" t="str">
        <f>IF(Données!$B$139&lt;&gt;"",Données!$B$139,"")</f>
        <v/>
      </c>
      <c r="B27" s="47">
        <f t="shared" si="1"/>
        <v>0</v>
      </c>
      <c r="C27" s="47">
        <f t="shared" si="2"/>
        <v>0</v>
      </c>
      <c r="D27" s="47" t="e">
        <f>IF(AND(Patient!$C$10&lt;37,'Résumé des valeurs'!B27&lt;2),((A27-$F$2)-(7*(40-Patient!$C$10)))*12/365.25,C27)</f>
        <v>#VALUE!</v>
      </c>
      <c r="E27" s="47" t="str">
        <f>IF(Données!$B$142&lt;&gt;"",IF(Options!$B$5,Données!$B$142,Données!$B$142*2.54),"")</f>
        <v/>
      </c>
      <c r="F27" s="47" t="str">
        <f>IF(Données!$F$142&lt;&gt;"",IF(Options!$B$5,Données!$F$142,Données!$F$142/2.2),"")</f>
        <v/>
      </c>
      <c r="G27" s="47" t="str">
        <f>IF(Données!$J$142&lt;&gt;"",IF(Options!$B$5,Données!$J$142,Données!$J$142*2.54),"")</f>
        <v/>
      </c>
      <c r="H27" s="16"/>
      <c r="I27" s="40" t="str">
        <f t="shared" si="0"/>
        <v/>
      </c>
      <c r="J27" s="32"/>
      <c r="K27" s="6" t="str">
        <f t="shared" si="3"/>
        <v/>
      </c>
    </row>
    <row r="28" spans="1:11" x14ac:dyDescent="0.2">
      <c r="A28" s="46" t="str">
        <f>IF(Données!$B$145&lt;&gt;"",Données!$B$145,"")</f>
        <v/>
      </c>
      <c r="B28" s="47">
        <f t="shared" si="1"/>
        <v>0</v>
      </c>
      <c r="C28" s="47">
        <f t="shared" si="2"/>
        <v>0</v>
      </c>
      <c r="D28" s="47" t="e">
        <f>IF(AND(Patient!$C$10&lt;37,'Résumé des valeurs'!B28&lt;2),((A28-$F$2)-(7*(40-Patient!$C$10)))*12/365.25,C28)</f>
        <v>#VALUE!</v>
      </c>
      <c r="E28" s="47" t="str">
        <f>IF(Données!$B$148&lt;&gt;"",IF(Options!$B$5,Données!$B$148,Données!$B$148*2.54),"")</f>
        <v/>
      </c>
      <c r="F28" s="47" t="str">
        <f>IF(Données!$F$148&lt;&gt;"",IF(Options!$B$5,Données!$F$148,Données!$F$148/2.2),"")</f>
        <v/>
      </c>
      <c r="G28" s="47" t="str">
        <f>IF(Données!$J$148&lt;&gt;"",IF(Options!$B$5,Données!$J$148,Données!$J$148*2.54),"")</f>
        <v/>
      </c>
      <c r="H28" s="16"/>
      <c r="I28" s="40" t="str">
        <f t="shared" si="0"/>
        <v/>
      </c>
      <c r="J28" s="32"/>
      <c r="K28" s="6" t="str">
        <f t="shared" si="3"/>
        <v/>
      </c>
    </row>
    <row r="29" spans="1:11" x14ac:dyDescent="0.2">
      <c r="A29" s="46" t="str">
        <f>IF(Données!$B$151&lt;&gt;"",Données!$B$151,"")</f>
        <v/>
      </c>
      <c r="B29" s="47">
        <f t="shared" si="1"/>
        <v>0</v>
      </c>
      <c r="C29" s="47">
        <f t="shared" si="2"/>
        <v>0</v>
      </c>
      <c r="D29" s="47" t="e">
        <f>IF(AND(Patient!$C$10&lt;37,'Résumé des valeurs'!B29&lt;2),((A29-$F$2)-(7*(40-Patient!$C$10)))*12/365.25,C29)</f>
        <v>#VALUE!</v>
      </c>
      <c r="E29" s="47" t="str">
        <f>IF(Données!$B$154&lt;&gt;"",IF(Options!$B$5,Données!$B$154,Données!$B$154*2.54),"")</f>
        <v/>
      </c>
      <c r="F29" s="47" t="str">
        <f>IF(Données!$F$154&lt;&gt;"",IF(Options!$B$5,Données!$F$154,Données!$F$154/2.2),"")</f>
        <v/>
      </c>
      <c r="G29" s="47" t="str">
        <f>IF(Données!$J$154&lt;&gt;"",IF(Options!$B$5,Données!$J$154,Données!$J$154*2.54),"")</f>
        <v/>
      </c>
      <c r="H29" s="16"/>
      <c r="I29" s="40" t="str">
        <f t="shared" si="0"/>
        <v/>
      </c>
      <c r="J29" s="32"/>
      <c r="K29" s="6" t="str">
        <f t="shared" si="3"/>
        <v/>
      </c>
    </row>
    <row r="30" spans="1:11" x14ac:dyDescent="0.2">
      <c r="A30" s="46" t="str">
        <f>IF(Données!$B$157&lt;&gt;"",Données!$B$157,"")</f>
        <v/>
      </c>
      <c r="B30" s="47">
        <f t="shared" si="1"/>
        <v>0</v>
      </c>
      <c r="C30" s="47">
        <f t="shared" si="2"/>
        <v>0</v>
      </c>
      <c r="D30" s="47" t="e">
        <f>IF(AND(Patient!$C$10&lt;37,'Résumé des valeurs'!B30&lt;2),((A30-$F$2)-(7*(40-Patient!$C$10)))*12/365.25,C30)</f>
        <v>#VALUE!</v>
      </c>
      <c r="E30" s="47" t="str">
        <f>IF(Données!$B$160&lt;&gt;"",IF(Options!$B$5,Données!$B$160,Données!$B$160*2.54),"")</f>
        <v/>
      </c>
      <c r="F30" s="47" t="str">
        <f>IF(Données!$F$160&lt;&gt;"",IF(Options!$B$5,Données!$F$160,Données!$F$160/2.2),"")</f>
        <v/>
      </c>
      <c r="G30" s="47" t="str">
        <f>IF(Données!$J$160&lt;&gt;"",IF(Options!$B$5,Données!$J$160,Données!$J$160*2.54),"")</f>
        <v/>
      </c>
      <c r="H30" s="16"/>
      <c r="I30" s="40" t="str">
        <f t="shared" si="0"/>
        <v/>
      </c>
      <c r="J30" s="32"/>
      <c r="K30" s="6" t="str">
        <f t="shared" si="3"/>
        <v/>
      </c>
    </row>
    <row r="31" spans="1:11" x14ac:dyDescent="0.2">
      <c r="A31" s="46" t="str">
        <f>IF(Données!$B$163&lt;&gt;"",Données!$B$163,"")</f>
        <v/>
      </c>
      <c r="B31" s="47">
        <f t="shared" si="1"/>
        <v>0</v>
      </c>
      <c r="C31" s="47">
        <f t="shared" si="2"/>
        <v>0</v>
      </c>
      <c r="D31" s="47" t="e">
        <f>IF(AND(Patient!$C$10&lt;37,'Résumé des valeurs'!B31&lt;2),((A31-$F$2)-(7*(40-Patient!$C$10)))*12/365.25,C31)</f>
        <v>#VALUE!</v>
      </c>
      <c r="E31" s="47" t="str">
        <f>IF(Données!$B$166&lt;&gt;"",IF(Options!$B$5,Données!$B$166,Données!$B$166*2.54),"")</f>
        <v/>
      </c>
      <c r="F31" s="47" t="str">
        <f>IF(Données!$F$166&lt;&gt;"",IF(Options!$B$5,Données!$F$166,Données!$F$166/2.2),"")</f>
        <v/>
      </c>
      <c r="G31" s="47" t="str">
        <f>IF(Données!$J$166&lt;&gt;"",IF(Options!$B$5,Données!$J$166,Données!$J$166*2.54),"")</f>
        <v/>
      </c>
      <c r="H31" s="16"/>
      <c r="I31" s="40" t="str">
        <f t="shared" si="0"/>
        <v/>
      </c>
      <c r="J31" s="32"/>
      <c r="K31" s="6" t="str">
        <f t="shared" si="3"/>
        <v/>
      </c>
    </row>
    <row r="32" spans="1:11" x14ac:dyDescent="0.2">
      <c r="A32" s="46" t="str">
        <f>IF(Données!$B$169&lt;&gt;"",Données!$B$169,"")</f>
        <v/>
      </c>
      <c r="B32" s="47">
        <f t="shared" si="1"/>
        <v>0</v>
      </c>
      <c r="C32" s="47">
        <f t="shared" si="2"/>
        <v>0</v>
      </c>
      <c r="D32" s="47" t="e">
        <f>IF(AND(Patient!$C$10&lt;37,'Résumé des valeurs'!B32&lt;2),((A32-$F$2)-(7*(40-Patient!$C$10)))*12/365.25,C32)</f>
        <v>#VALUE!</v>
      </c>
      <c r="E32" s="47" t="str">
        <f>IF(Données!$B$172&lt;&gt;"",IF(Options!$B$5,Données!$B$172,Données!$B$172*2.54),"")</f>
        <v/>
      </c>
      <c r="F32" s="47" t="str">
        <f>IF(Données!$F$172&lt;&gt;"",IF(Options!$B$5,Données!$F$172,Données!$F$172/2.2),"")</f>
        <v/>
      </c>
      <c r="G32" s="47" t="str">
        <f>IF(Données!$J$172&lt;&gt;"",IF(Options!$B$5,Données!$J$172,Données!$J$172*2.54),"")</f>
        <v/>
      </c>
      <c r="H32" s="16"/>
      <c r="I32" s="40" t="str">
        <f t="shared" si="0"/>
        <v/>
      </c>
      <c r="J32" s="32"/>
      <c r="K32" s="6" t="str">
        <f t="shared" si="3"/>
        <v/>
      </c>
    </row>
    <row r="33" spans="1:11" x14ac:dyDescent="0.2">
      <c r="A33" s="46" t="str">
        <f>IF(Données!$B$175&lt;&gt;"",Données!$B$175,"")</f>
        <v/>
      </c>
      <c r="B33" s="47">
        <f t="shared" si="1"/>
        <v>0</v>
      </c>
      <c r="C33" s="47">
        <f t="shared" si="2"/>
        <v>0</v>
      </c>
      <c r="D33" s="47" t="e">
        <f>IF(AND(Patient!$C$10&lt;37,'Résumé des valeurs'!B33&lt;2),((A33-$F$2)-(7*(40-Patient!$C$10)))*12/365.25,C33)</f>
        <v>#VALUE!</v>
      </c>
      <c r="E33" s="47" t="str">
        <f>IF(Données!$B$178&lt;&gt;"",IF(Options!$B$5,Données!$B$178,Données!$B$178*2.54),"")</f>
        <v/>
      </c>
      <c r="F33" s="47" t="str">
        <f>IF(Données!$F$178&lt;&gt;"",IF(Options!$B$5,Données!$F$178,Données!$F$178/2.2),"")</f>
        <v/>
      </c>
      <c r="G33" s="47" t="str">
        <f>IF(Données!$J$178&lt;&gt;"",IF(Options!$B$5,Données!$J$178,Données!$J$178*2.54),"")</f>
        <v/>
      </c>
      <c r="H33" s="16"/>
      <c r="I33" s="40" t="str">
        <f t="shared" si="0"/>
        <v/>
      </c>
      <c r="J33" s="32"/>
      <c r="K33" s="6" t="str">
        <f t="shared" si="3"/>
        <v/>
      </c>
    </row>
    <row r="34" spans="1:11" x14ac:dyDescent="0.2">
      <c r="A34" s="46" t="str">
        <f>IF(Données!$B$181&lt;&gt;"",Données!$B$181,"")</f>
        <v/>
      </c>
      <c r="B34" s="47">
        <f t="shared" si="1"/>
        <v>0</v>
      </c>
      <c r="C34" s="47">
        <f t="shared" si="2"/>
        <v>0</v>
      </c>
      <c r="D34" s="47" t="e">
        <f>IF(AND(Patient!$C$10&lt;37,'Résumé des valeurs'!B34&lt;2),((A34-$F$2)-(7*(40-Patient!$C$10)))*12/365.25,C34)</f>
        <v>#VALUE!</v>
      </c>
      <c r="E34" s="47" t="str">
        <f>IF(Données!$B$184&lt;&gt;"",IF(Options!$B$5,Données!$B$184,Données!$B$184*2.54),"")</f>
        <v/>
      </c>
      <c r="F34" s="47" t="str">
        <f>IF(Données!$F$184&lt;&gt;"",IF(Options!$B$5,Données!$F$184,Données!$F$184/2.2),"")</f>
        <v/>
      </c>
      <c r="G34" s="47" t="str">
        <f>IF(Données!$J$184&lt;&gt;"",IF(Options!$B$5,Données!$J$184,Données!$J$184*2.54),"")</f>
        <v/>
      </c>
      <c r="H34" s="16"/>
      <c r="I34" s="40" t="str">
        <f t="shared" si="0"/>
        <v/>
      </c>
      <c r="J34" s="32"/>
      <c r="K34" s="6" t="str">
        <f t="shared" si="3"/>
        <v/>
      </c>
    </row>
    <row r="35" spans="1:11" x14ac:dyDescent="0.2">
      <c r="A35" s="46" t="str">
        <f>IF(Données!$B$187&lt;&gt;"",Données!$B$187,"")</f>
        <v/>
      </c>
      <c r="B35" s="47">
        <f t="shared" si="1"/>
        <v>0</v>
      </c>
      <c r="C35" s="47">
        <f t="shared" si="2"/>
        <v>0</v>
      </c>
      <c r="D35" s="47" t="e">
        <f>IF(AND(Patient!$C$10&lt;37,'Résumé des valeurs'!B35&lt;2),((A35-$F$2)-(7*(40-Patient!$C$10)))*12/365.25,C35)</f>
        <v>#VALUE!</v>
      </c>
      <c r="E35" s="47" t="str">
        <f>IF(Données!$B$190&lt;&gt;"",IF(Options!$B$5,Données!$B$190,Données!$B$190*2.54),"")</f>
        <v/>
      </c>
      <c r="F35" s="47" t="str">
        <f>IF(Données!$F$190&lt;&gt;"",IF(Options!$B$5,Données!$F$190,Données!$F$190/2.2),"")</f>
        <v/>
      </c>
      <c r="G35" s="47" t="str">
        <f>IF(Données!$J$190&lt;&gt;"",IF(Options!$B$5,Données!$J$190,Données!$J$190*2.54),"")</f>
        <v/>
      </c>
      <c r="H35" s="16"/>
      <c r="I35" s="40" t="str">
        <f t="shared" si="0"/>
        <v/>
      </c>
      <c r="J35" s="32"/>
      <c r="K35" s="6" t="str">
        <f t="shared" si="3"/>
        <v/>
      </c>
    </row>
    <row r="36" spans="1:11" x14ac:dyDescent="0.2">
      <c r="A36" s="46" t="str">
        <f>IF(Données!$B$193&lt;&gt;"",Données!$B$193,"")</f>
        <v/>
      </c>
      <c r="B36" s="47">
        <f t="shared" si="1"/>
        <v>0</v>
      </c>
      <c r="C36" s="47">
        <f t="shared" si="2"/>
        <v>0</v>
      </c>
      <c r="D36" s="47" t="e">
        <f>IF(AND(Patient!$C$10&lt;37,'Résumé des valeurs'!B36&lt;2),((A36-$F$2)-(7*(40-Patient!$C$10)))*12/365.25,C36)</f>
        <v>#VALUE!</v>
      </c>
      <c r="E36" s="47" t="str">
        <f>IF(Données!$B$196&lt;&gt;"",IF(Options!$B$5,Données!$B$196,Données!$B$196*2.54),"")</f>
        <v/>
      </c>
      <c r="F36" s="47" t="str">
        <f>IF(Données!$F$196&lt;&gt;"",IF(Options!$B$5,Données!$F$196,Données!$F$196/2.2),"")</f>
        <v/>
      </c>
      <c r="G36" s="47" t="str">
        <f>IF(Données!$J$196&lt;&gt;"",IF(Options!$B$5,Données!$J$196,Données!$J$196*2.54),"")</f>
        <v/>
      </c>
      <c r="H36" s="16"/>
      <c r="I36" s="40" t="str">
        <f t="shared" si="0"/>
        <v/>
      </c>
      <c r="J36" s="32"/>
      <c r="K36" s="6" t="str">
        <f t="shared" si="3"/>
        <v/>
      </c>
    </row>
    <row r="37" spans="1:11" x14ac:dyDescent="0.2">
      <c r="A37" s="46" t="str">
        <f>IF(Données!$B$199&lt;&gt;"",Données!$B$199,"")</f>
        <v/>
      </c>
      <c r="B37" s="47">
        <f t="shared" si="1"/>
        <v>0</v>
      </c>
      <c r="C37" s="47">
        <f t="shared" si="2"/>
        <v>0</v>
      </c>
      <c r="D37" s="47" t="e">
        <f>IF(AND(Patient!$C$10&lt;37,'Résumé des valeurs'!B37&lt;2),((A37-$F$2)-(7*(40-Patient!$C$10)))*12/365.25,C37)</f>
        <v>#VALUE!</v>
      </c>
      <c r="E37" s="47" t="str">
        <f>IF(Données!$B$202&lt;&gt;"",IF(Options!$B$5,Données!$B$202,Données!$B$202*2.54),"")</f>
        <v/>
      </c>
      <c r="F37" s="47" t="str">
        <f>IF(Données!$F$202&lt;&gt;"",IF(Options!$B$5,Données!$F$202,Données!$F$202/2.2),"")</f>
        <v/>
      </c>
      <c r="G37" s="47" t="str">
        <f>IF(Données!$J$202&lt;&gt;"",IF(Options!$B$5,Données!$J$202,Données!$J$202*2.54),"")</f>
        <v/>
      </c>
      <c r="H37" s="16"/>
      <c r="I37" s="40" t="str">
        <f t="shared" si="0"/>
        <v/>
      </c>
      <c r="J37" s="32"/>
      <c r="K37" s="6" t="str">
        <f t="shared" si="3"/>
        <v/>
      </c>
    </row>
    <row r="38" spans="1:11" x14ac:dyDescent="0.2">
      <c r="A38" s="46" t="str">
        <f>IF(Données!$B$205&lt;&gt;"",Données!$B$205,"")</f>
        <v/>
      </c>
      <c r="B38" s="47">
        <f t="shared" si="1"/>
        <v>0</v>
      </c>
      <c r="C38" s="47">
        <f t="shared" si="2"/>
        <v>0</v>
      </c>
      <c r="D38" s="47" t="e">
        <f>IF(AND(Patient!$C$10&lt;37,'Résumé des valeurs'!B38&lt;2),((A38-$F$2)-(7*(40-Patient!$C$10)))*12/365.25,C38)</f>
        <v>#VALUE!</v>
      </c>
      <c r="E38" s="47" t="str">
        <f>IF(Données!$B$208&lt;&gt;"",IF(Options!$B$5,Données!$B$208,Données!$B$208*2.54),"")</f>
        <v/>
      </c>
      <c r="F38" s="47" t="str">
        <f>IF(Données!$F$208&lt;&gt;"",IF(Options!$B$5,Données!$F$208,Données!$F$208/2.2),"")</f>
        <v/>
      </c>
      <c r="G38" s="47" t="str">
        <f>IF(Données!$J$208&lt;&gt;"",IF(Options!$B$5,Données!$J$208,Données!$J$208*2.54),"")</f>
        <v/>
      </c>
      <c r="H38" s="16"/>
      <c r="I38" s="40" t="str">
        <f t="shared" si="0"/>
        <v/>
      </c>
      <c r="J38" s="32"/>
      <c r="K38" s="6" t="str">
        <f t="shared" si="3"/>
        <v/>
      </c>
    </row>
    <row r="39" spans="1:11" x14ac:dyDescent="0.2">
      <c r="A39" s="46" t="str">
        <f>IF(Données!$B$211&lt;&gt;"",Données!$B$211,"")</f>
        <v/>
      </c>
      <c r="B39" s="47">
        <f t="shared" si="1"/>
        <v>0</v>
      </c>
      <c r="C39" s="47">
        <f t="shared" si="2"/>
        <v>0</v>
      </c>
      <c r="D39" s="47" t="e">
        <f>IF(AND(Patient!$C$10&lt;37,'Résumé des valeurs'!B39&lt;2),((A39-$F$2)-(7*(40-Patient!$C$10)))*12/365.25,C39)</f>
        <v>#VALUE!</v>
      </c>
      <c r="E39" s="47" t="str">
        <f>IF(Données!$B$214&lt;&gt;"",IF(Options!$B$5,Données!$B$214,Données!$B$214*2.54),"")</f>
        <v/>
      </c>
      <c r="F39" s="47" t="str">
        <f>IF(Données!$F$214&lt;&gt;"",IF(Options!$B$5,Données!$F$214,Données!$F$214/2.2),"")</f>
        <v/>
      </c>
      <c r="G39" s="47" t="str">
        <f>IF(Données!$J$214&lt;&gt;"",IF(Options!$B$5,Données!$J$214,Données!$J$214*2.54),"")</f>
        <v/>
      </c>
      <c r="H39" s="16"/>
      <c r="I39" s="40" t="str">
        <f t="shared" si="0"/>
        <v/>
      </c>
      <c r="J39" s="32"/>
      <c r="K39" s="6" t="str">
        <f t="shared" si="3"/>
        <v/>
      </c>
    </row>
    <row r="40" spans="1:11" x14ac:dyDescent="0.2">
      <c r="A40" s="46" t="str">
        <f>IF(Données!$B$217&lt;&gt;"",Données!$B$217,"")</f>
        <v/>
      </c>
      <c r="B40" s="47">
        <f t="shared" si="1"/>
        <v>0</v>
      </c>
      <c r="C40" s="47">
        <f t="shared" si="2"/>
        <v>0</v>
      </c>
      <c r="D40" s="47" t="e">
        <f>IF(AND(Patient!$C$10&lt;37,'Résumé des valeurs'!B40&lt;2),((A40-$F$2)-(7*(40-Patient!$C$10)))*12/365.25,C40)</f>
        <v>#VALUE!</v>
      </c>
      <c r="E40" s="47" t="str">
        <f>IF(Données!$B$220&lt;&gt;"",IF(Options!$B$5,Données!$B$220,Données!$B$220*2.54),"")</f>
        <v/>
      </c>
      <c r="F40" s="47" t="str">
        <f>IF(Données!$F$220&lt;&gt;"",IF(Options!$B$5,Données!$F$220,Données!$F$220/2.2),"")</f>
        <v/>
      </c>
      <c r="G40" s="47" t="str">
        <f>IF(Données!$J$220&lt;&gt;"",IF(Options!$B$5,Données!$J$220,Données!$J$220*2.54),"")</f>
        <v/>
      </c>
      <c r="H40" s="16"/>
      <c r="I40" s="40" t="str">
        <f t="shared" si="0"/>
        <v/>
      </c>
      <c r="J40" s="32"/>
      <c r="K40" s="6" t="str">
        <f t="shared" si="3"/>
        <v/>
      </c>
    </row>
    <row r="41" spans="1:11" x14ac:dyDescent="0.2">
      <c r="A41" s="46" t="str">
        <f>IF(Données!$B$223&lt;&gt;"",Données!$B$223,"")</f>
        <v/>
      </c>
      <c r="B41" s="47">
        <f t="shared" si="1"/>
        <v>0</v>
      </c>
      <c r="C41" s="47">
        <f t="shared" si="2"/>
        <v>0</v>
      </c>
      <c r="D41" s="47" t="e">
        <f>IF(AND(Patient!$C$10&lt;37,'Résumé des valeurs'!B41&lt;2),((A41-$F$2)-(7*(40-Patient!$C$10)))*12/365.25,C41)</f>
        <v>#VALUE!</v>
      </c>
      <c r="E41" s="47" t="str">
        <f>IF(Données!$B$226&lt;&gt;"",IF(Options!$B$5,Données!$B$226,Données!$B$226*2.54),"")</f>
        <v/>
      </c>
      <c r="F41" s="47" t="str">
        <f>IF(Données!$F$226&lt;&gt;"",IF(Options!$B$5,Données!$F$226,Données!$F$226/2.2),"")</f>
        <v/>
      </c>
      <c r="G41" s="47" t="str">
        <f>IF(Données!$J$226&lt;&gt;"",IF(Options!$B$5,Données!$J$226,Données!$J$226*2.54),"")</f>
        <v/>
      </c>
      <c r="H41" s="16"/>
      <c r="I41" s="40" t="str">
        <f t="shared" si="0"/>
        <v/>
      </c>
      <c r="J41" s="32"/>
      <c r="K41" s="6" t="str">
        <f t="shared" si="3"/>
        <v/>
      </c>
    </row>
    <row r="42" spans="1:11" x14ac:dyDescent="0.2">
      <c r="A42" s="46" t="str">
        <f>IF(Données!$B$229&lt;&gt;"",Données!$B$229,"")</f>
        <v/>
      </c>
      <c r="B42" s="47">
        <f t="shared" si="1"/>
        <v>0</v>
      </c>
      <c r="C42" s="47">
        <f t="shared" si="2"/>
        <v>0</v>
      </c>
      <c r="D42" s="47" t="e">
        <f>IF(AND(Patient!$C$10&lt;37,'Résumé des valeurs'!B42&lt;2),((A42-$F$2)-(7*(40-Patient!$C$10)))*12/365.25,C42)</f>
        <v>#VALUE!</v>
      </c>
      <c r="E42" s="47" t="str">
        <f>IF(Données!$B$232&lt;&gt;"",IF(Options!$B$5,Données!$B$232,Données!$B$232*2.54),"")</f>
        <v/>
      </c>
      <c r="F42" s="47" t="str">
        <f>IF(Données!$F$232&lt;&gt;"",IF(Options!$B$5,Données!$F$232,Données!$F$232/2.2),"")</f>
        <v/>
      </c>
      <c r="G42" s="47" t="str">
        <f>IF(Données!$J$232&lt;&gt;"",IF(Options!$B$5,Données!$J$232,Données!$J$232*2.54),"")</f>
        <v/>
      </c>
      <c r="H42" s="16"/>
      <c r="I42" s="40" t="str">
        <f t="shared" si="0"/>
        <v/>
      </c>
      <c r="J42" s="32"/>
      <c r="K42" s="6" t="str">
        <f t="shared" si="3"/>
        <v/>
      </c>
    </row>
    <row r="43" spans="1:11" x14ac:dyDescent="0.2">
      <c r="A43" s="46" t="str">
        <f>IF(Données!$B$235&lt;&gt;"",Données!$B$235,"")</f>
        <v/>
      </c>
      <c r="B43" s="47">
        <f t="shared" si="1"/>
        <v>0</v>
      </c>
      <c r="C43" s="47">
        <f t="shared" si="2"/>
        <v>0</v>
      </c>
      <c r="D43" s="47" t="e">
        <f>IF(AND(Patient!$C$10&lt;37,'Résumé des valeurs'!B43&lt;2),((A43-$F$2)-(7*(40-Patient!$C$10)))*12/365.25,C43)</f>
        <v>#VALUE!</v>
      </c>
      <c r="E43" s="47" t="str">
        <f>IF(Données!$B$238&lt;&gt;"",IF(Options!$B$5,Données!$B$238,Données!$B$238*2.54),"")</f>
        <v/>
      </c>
      <c r="F43" s="47" t="str">
        <f>IF(Données!$F$238&lt;&gt;"",IF(Options!$B$5,Données!$F$238,Données!$F$238/2.2),"")</f>
        <v/>
      </c>
      <c r="G43" s="47" t="str">
        <f>IF(Données!$J$238&lt;&gt;"",IF(Options!$B$5,Données!$J$238,Données!$J$238*2.54),"")</f>
        <v/>
      </c>
      <c r="H43" s="16"/>
      <c r="I43" s="40" t="str">
        <f t="shared" si="0"/>
        <v/>
      </c>
      <c r="J43" s="32"/>
      <c r="K43" s="6" t="str">
        <f t="shared" si="3"/>
        <v/>
      </c>
    </row>
    <row r="44" spans="1:11" x14ac:dyDescent="0.2">
      <c r="A44" s="46" t="str">
        <f>IF(Données!$B$241&lt;&gt;"",Données!$B$241,"")</f>
        <v/>
      </c>
      <c r="B44" s="47">
        <f t="shared" si="1"/>
        <v>0</v>
      </c>
      <c r="C44" s="47">
        <f t="shared" si="2"/>
        <v>0</v>
      </c>
      <c r="D44" s="47" t="e">
        <f>IF(AND(Patient!$C$10&lt;37,'Résumé des valeurs'!B44&lt;2),((A44-$F$2)-(7*(40-Patient!$C$10)))*12/365.25,C44)</f>
        <v>#VALUE!</v>
      </c>
      <c r="E44" s="47" t="str">
        <f>IF(Données!$B$244&lt;&gt;"",IF(Options!$B$5,Données!$B$244,Données!$B$244*2.54),"")</f>
        <v/>
      </c>
      <c r="F44" s="47" t="str">
        <f>IF(Données!$F$244&lt;&gt;"",IF(Options!$B$5,Données!$F$244,Données!$F$244/2.2),"")</f>
        <v/>
      </c>
      <c r="G44" s="47" t="str">
        <f>IF(Données!$J$244&lt;&gt;"",IF(Options!$B$5,Données!$J$244,Données!$J$244*2.54),"")</f>
        <v/>
      </c>
      <c r="H44" s="16"/>
      <c r="I44" s="40" t="str">
        <f t="shared" si="0"/>
        <v/>
      </c>
      <c r="J44" s="32"/>
      <c r="K44" s="6" t="str">
        <f t="shared" si="3"/>
        <v/>
      </c>
    </row>
    <row r="45" spans="1:11" x14ac:dyDescent="0.2">
      <c r="A45" s="46" t="str">
        <f>IF(Données!$B$247&lt;&gt;"",Données!$B$247,"")</f>
        <v/>
      </c>
      <c r="B45" s="47">
        <f t="shared" si="1"/>
        <v>0</v>
      </c>
      <c r="C45" s="47">
        <f t="shared" si="2"/>
        <v>0</v>
      </c>
      <c r="D45" s="47" t="e">
        <f>IF(AND(Patient!$C$10&lt;37,'Résumé des valeurs'!B45&lt;2),((A45-$F$2)-(7*(40-Patient!$C$10)))*12/365.25,C45)</f>
        <v>#VALUE!</v>
      </c>
      <c r="E45" s="47" t="str">
        <f>IF(Données!$B$250&lt;&gt;"",IF(Options!$B$5,Données!$B$250,Données!$B$250*2.54),"")</f>
        <v/>
      </c>
      <c r="F45" s="47" t="str">
        <f>IF(Données!$F$250&lt;&gt;"",IF(Options!$B$5,Données!$F$250,Données!$F$250/2.2),"")</f>
        <v/>
      </c>
      <c r="G45" s="47" t="str">
        <f>IF(Données!$J$250&lt;&gt;"",IF(Options!$B$5,Données!$J$250,Données!$J$250*2.54),"")</f>
        <v/>
      </c>
      <c r="H45" s="16"/>
      <c r="I45" s="40" t="str">
        <f t="shared" si="0"/>
        <v/>
      </c>
      <c r="J45" s="32"/>
      <c r="K45" s="6" t="str">
        <f t="shared" si="3"/>
        <v/>
      </c>
    </row>
    <row r="46" spans="1:11" x14ac:dyDescent="0.2">
      <c r="A46" s="46" t="str">
        <f>IF(Données!$B$253&lt;&gt;"",Données!$B$253,"")</f>
        <v/>
      </c>
      <c r="B46" s="47">
        <f t="shared" si="1"/>
        <v>0</v>
      </c>
      <c r="C46" s="47">
        <f t="shared" si="2"/>
        <v>0</v>
      </c>
      <c r="D46" s="47" t="e">
        <f>IF(AND(Patient!$C$10&lt;37,'Résumé des valeurs'!B46&lt;2),((A46-$F$2)-(7*(40-Patient!$C$10)))*12/365.25,C46)</f>
        <v>#VALUE!</v>
      </c>
      <c r="E46" s="47" t="str">
        <f>IF(Données!$B$256&lt;&gt;"",IF(Options!$B$5,Données!$B$256,Données!$B$256*2.54),"")</f>
        <v/>
      </c>
      <c r="F46" s="47" t="str">
        <f>IF(Données!$F$256&lt;&gt;"",IF(Options!$B$5,Données!$F$256,Données!$F$256/2.2),"")</f>
        <v/>
      </c>
      <c r="G46" s="47" t="str">
        <f>IF(Données!$J$256&lt;&gt;"",IF(Options!$B$5,Données!$J$256,Données!$J$256*2.54),"")</f>
        <v/>
      </c>
      <c r="H46" s="16"/>
      <c r="I46" s="40" t="str">
        <f t="shared" si="0"/>
        <v/>
      </c>
      <c r="J46" s="32"/>
      <c r="K46" s="6" t="str">
        <f t="shared" si="3"/>
        <v/>
      </c>
    </row>
    <row r="47" spans="1:11" x14ac:dyDescent="0.2">
      <c r="A47" s="46" t="str">
        <f>IF(Données!$B$259&lt;&gt;"",Données!$B$259,"")</f>
        <v/>
      </c>
      <c r="B47" s="47">
        <f t="shared" si="1"/>
        <v>0</v>
      </c>
      <c r="C47" s="47">
        <f t="shared" si="2"/>
        <v>0</v>
      </c>
      <c r="D47" s="47" t="e">
        <f>IF(AND(Patient!$C$10&lt;37,'Résumé des valeurs'!B47&lt;2),((A47-$F$2)-(7*(40-Patient!$C$10)))*12/365.25,C47)</f>
        <v>#VALUE!</v>
      </c>
      <c r="E47" s="47" t="str">
        <f>IF(Données!$B$262&lt;&gt;"",IF(Options!$B$5,Données!$B$262,Données!$B$262*2.54),"")</f>
        <v/>
      </c>
      <c r="F47" s="47" t="str">
        <f>IF(Données!$F$262&lt;&gt;"",IF(Options!$B$5,Données!$F$262,Données!$F$262/2.2),"")</f>
        <v/>
      </c>
      <c r="G47" s="47" t="str">
        <f>IF(Données!$J$262&lt;&gt;"",IF(Options!$B$5,Données!$J$262,Données!$J$262*2.54),"")</f>
        <v/>
      </c>
      <c r="H47" s="16"/>
      <c r="I47" s="40" t="str">
        <f t="shared" si="0"/>
        <v/>
      </c>
      <c r="J47" s="32"/>
      <c r="K47" s="6" t="str">
        <f t="shared" si="3"/>
        <v/>
      </c>
    </row>
    <row r="48" spans="1:11" x14ac:dyDescent="0.2">
      <c r="A48" s="46" t="str">
        <f>IF(Données!$B$265&lt;&gt;"",Données!$B$265,"")</f>
        <v/>
      </c>
      <c r="B48" s="47">
        <f t="shared" si="1"/>
        <v>0</v>
      </c>
      <c r="C48" s="47">
        <f t="shared" si="2"/>
        <v>0</v>
      </c>
      <c r="D48" s="47" t="e">
        <f>IF(AND(Patient!$C$10&lt;37,'Résumé des valeurs'!B48&lt;2),((A48-$F$2)-(7*(40-Patient!$C$10)))*12/365.25,C48)</f>
        <v>#VALUE!</v>
      </c>
      <c r="E48" s="47" t="str">
        <f>IF(Données!$B$268&lt;&gt;"",IF(Options!$B$5,Données!$B$268,Données!$B$268*2.54),"")</f>
        <v/>
      </c>
      <c r="F48" s="47" t="str">
        <f>IF(Données!$F$268&lt;&gt;"",IF(Options!$B$5,Données!$F$268,Données!$F$268/2.2),"")</f>
        <v/>
      </c>
      <c r="G48" s="47" t="str">
        <f>IF(Données!$J$268&lt;&gt;"",IF(Options!$B$5,Données!$J$268,Données!$J$268*2.54),"")</f>
        <v/>
      </c>
      <c r="H48" s="16"/>
      <c r="I48" s="40" t="str">
        <f t="shared" si="0"/>
        <v/>
      </c>
      <c r="J48" s="32"/>
      <c r="K48" s="6" t="str">
        <f t="shared" si="3"/>
        <v/>
      </c>
    </row>
    <row r="49" spans="1:11" x14ac:dyDescent="0.2">
      <c r="A49" s="46" t="str">
        <f>IF(Données!$B$271&lt;&gt;"",Données!$B$271,"")</f>
        <v/>
      </c>
      <c r="B49" s="47">
        <f t="shared" si="1"/>
        <v>0</v>
      </c>
      <c r="C49" s="47">
        <f t="shared" si="2"/>
        <v>0</v>
      </c>
      <c r="D49" s="47" t="e">
        <f>IF(AND(Patient!$C$10&lt;37,'Résumé des valeurs'!B49&lt;2),((A49-$F$2)-(7*(40-Patient!$C$10)))*12/365.25,C49)</f>
        <v>#VALUE!</v>
      </c>
      <c r="E49" s="47" t="str">
        <f>IF(Données!$B$274&lt;&gt;"",IF(Options!$B$5,Données!$B$274,Données!$B$274*2.54),"")</f>
        <v/>
      </c>
      <c r="F49" s="47" t="str">
        <f>IF(Données!$F$274&lt;&gt;"",IF(Options!$B$5,Données!$F$274,Données!$F$274/2.2),"")</f>
        <v/>
      </c>
      <c r="G49" s="47" t="str">
        <f>IF(Données!$J$274&lt;&gt;"",IF(Options!$B$5,Données!$J$274,Données!$J$274*2.54),"")</f>
        <v/>
      </c>
      <c r="H49" s="16"/>
      <c r="I49" s="40" t="str">
        <f t="shared" si="0"/>
        <v/>
      </c>
      <c r="J49" s="32"/>
      <c r="K49" s="6" t="str">
        <f t="shared" si="3"/>
        <v/>
      </c>
    </row>
    <row r="50" spans="1:11" x14ac:dyDescent="0.2">
      <c r="A50" s="46" t="str">
        <f>IF(Données!$B$277&lt;&gt;"",Données!$B$277,"")</f>
        <v/>
      </c>
      <c r="B50" s="47">
        <f t="shared" si="1"/>
        <v>0</v>
      </c>
      <c r="C50" s="47">
        <f t="shared" si="2"/>
        <v>0</v>
      </c>
      <c r="D50" s="47" t="e">
        <f>IF(AND(Patient!$C$10&lt;37,'Résumé des valeurs'!B50&lt;2),((A50-$F$2)-(7*(40-Patient!$C$10)))*12/365.25,C50)</f>
        <v>#VALUE!</v>
      </c>
      <c r="E50" s="47" t="str">
        <f>IF(Données!$B$280&lt;&gt;"",IF(Options!$B$5,Données!$B$280,Données!$B$280*2.54),"")</f>
        <v/>
      </c>
      <c r="F50" s="47" t="str">
        <f>IF(Données!$F$280&lt;&gt;"",IF(Options!$B$5,Données!$F$280,Données!$F$280/2.2),"")</f>
        <v/>
      </c>
      <c r="G50" s="47" t="str">
        <f>IF(Données!$J$280&lt;&gt;"",IF(Options!$B$5,Données!$J$280,Données!$J$280*2.54),"")</f>
        <v/>
      </c>
      <c r="H50" s="16"/>
      <c r="I50" s="40" t="str">
        <f t="shared" si="0"/>
        <v/>
      </c>
      <c r="J50" s="32"/>
      <c r="K50" s="6" t="str">
        <f t="shared" si="3"/>
        <v/>
      </c>
    </row>
    <row r="51" spans="1:11" x14ac:dyDescent="0.2">
      <c r="A51" s="46" t="str">
        <f>IF(Données!$B$283&lt;&gt;"",Données!$B$283,"")</f>
        <v/>
      </c>
      <c r="B51" s="47">
        <f t="shared" si="1"/>
        <v>0</v>
      </c>
      <c r="C51" s="47">
        <f t="shared" si="2"/>
        <v>0</v>
      </c>
      <c r="D51" s="47" t="e">
        <f>IF(AND(Patient!$C$10&lt;37,'Résumé des valeurs'!B51&lt;2),((A51-$F$2)-(7*(40-Patient!$C$10)))*12/365.25,C51)</f>
        <v>#VALUE!</v>
      </c>
      <c r="E51" s="47" t="str">
        <f>IF(Données!$B$286&lt;&gt;"",IF(Options!$B$5,Données!$B$286,Données!$B$286*2.54),"")</f>
        <v/>
      </c>
      <c r="F51" s="47" t="str">
        <f>IF(Données!$F$286&lt;&gt;"",IF(Options!$B$5,Données!$F$286,Données!$F$286/2.2),"")</f>
        <v/>
      </c>
      <c r="G51" s="47" t="str">
        <f>IF(Données!$J$286&lt;&gt;"",IF(Options!$B$5,Données!$J$286,Données!$J$286*2.54),"")</f>
        <v/>
      </c>
      <c r="H51" s="16"/>
      <c r="I51" s="40" t="str">
        <f t="shared" si="0"/>
        <v/>
      </c>
      <c r="J51" s="32"/>
      <c r="K51" s="6" t="str">
        <f t="shared" si="3"/>
        <v/>
      </c>
    </row>
    <row r="52" spans="1:11" x14ac:dyDescent="0.2">
      <c r="A52" s="46" t="str">
        <f>IF(Données!$B$289&lt;&gt;"",Données!$B$289,"")</f>
        <v/>
      </c>
      <c r="B52" s="47">
        <f t="shared" si="1"/>
        <v>0</v>
      </c>
      <c r="C52" s="47">
        <f t="shared" si="2"/>
        <v>0</v>
      </c>
      <c r="D52" s="47" t="e">
        <f>IF(AND(Patient!$C$10&lt;37,'Résumé des valeurs'!B52&lt;2),((A52-$F$2)-(7*(40-Patient!$C$10)))*12/365.25,C52)</f>
        <v>#VALUE!</v>
      </c>
      <c r="E52" s="47" t="str">
        <f>IF(Données!$B$292&lt;&gt;"",IF(Options!$B$5,Données!$B$292,Données!$B$292*2.54),"")</f>
        <v/>
      </c>
      <c r="F52" s="47" t="str">
        <f>IF(Données!$F$292&lt;&gt;"",IF(Options!$B$5,Données!$F$292,Données!$F$292/2.2),"")</f>
        <v/>
      </c>
      <c r="G52" s="47" t="str">
        <f>IF(Données!$J$292&lt;&gt;"",IF(Options!$B$5,Données!$J$292,Données!$J$292*2.54),"")</f>
        <v/>
      </c>
      <c r="H52" s="16"/>
      <c r="I52" s="40" t="str">
        <f t="shared" si="0"/>
        <v/>
      </c>
      <c r="J52" s="32"/>
      <c r="K52" s="6" t="str">
        <f t="shared" si="3"/>
        <v/>
      </c>
    </row>
    <row r="53" spans="1:11" x14ac:dyDescent="0.2">
      <c r="A53" s="46" t="str">
        <f>IF(Données!$B$295&lt;&gt;"",Données!$B$295,"")</f>
        <v/>
      </c>
      <c r="B53" s="47">
        <f t="shared" si="1"/>
        <v>0</v>
      </c>
      <c r="C53" s="47">
        <f t="shared" si="2"/>
        <v>0</v>
      </c>
      <c r="D53" s="47" t="e">
        <f>IF(AND(Patient!$C$10&lt;37,'Résumé des valeurs'!B53&lt;2),((A53-$F$2)-(7*(40-Patient!$C$10)))*12/365.25,C53)</f>
        <v>#VALUE!</v>
      </c>
      <c r="E53" s="47" t="str">
        <f>IF(Données!$B$298&lt;&gt;"",IF(Options!$B$5,Données!$B$298,Données!$B$298*2.54),"")</f>
        <v/>
      </c>
      <c r="F53" s="47" t="str">
        <f>IF(Données!$F$298&lt;&gt;"",IF(Options!$B$5,Données!$F$298,Données!$F$298/2.2),"")</f>
        <v/>
      </c>
      <c r="G53" s="47" t="str">
        <f>IF(Données!$J$298&lt;&gt;"",IF(Options!$B$5,Données!$J$298,Données!$J$298*2.54),"")</f>
        <v/>
      </c>
      <c r="H53" s="16"/>
      <c r="I53" s="40" t="str">
        <f t="shared" si="0"/>
        <v/>
      </c>
      <c r="J53" s="32"/>
      <c r="K53" s="6" t="str">
        <f t="shared" si="3"/>
        <v/>
      </c>
    </row>
    <row r="54" spans="1:11" x14ac:dyDescent="0.2">
      <c r="A54" s="46" t="str">
        <f>IF(Données!$B$301&lt;&gt;"",Données!$B$301,"")</f>
        <v/>
      </c>
      <c r="B54" s="47">
        <f t="shared" si="1"/>
        <v>0</v>
      </c>
      <c r="C54" s="47">
        <f t="shared" si="2"/>
        <v>0</v>
      </c>
      <c r="D54" s="47" t="e">
        <f>IF(AND(Patient!$C$10&lt;37,'Résumé des valeurs'!B54&lt;2),((A54-$F$2)-(7*(40-Patient!$C$10)))*12/365.25,C54)</f>
        <v>#VALUE!</v>
      </c>
      <c r="E54" s="47" t="str">
        <f>IF(Données!$B$304&lt;&gt;"",IF(Options!$B$5,Données!$B$304,Données!$B$304*2.54),"")</f>
        <v/>
      </c>
      <c r="F54" s="47" t="str">
        <f>IF(Données!$F$304&lt;&gt;"",IF(Options!$B$5,Données!$F$304,Données!$F$304/2.2),"")</f>
        <v/>
      </c>
      <c r="G54" s="47" t="str">
        <f>IF(Données!$J$304&lt;&gt;"",IF(Options!$B$5,Données!$J$304,Données!$J$304*2.54),"")</f>
        <v/>
      </c>
      <c r="H54" s="16"/>
      <c r="I54" s="40" t="str">
        <f t="shared" si="0"/>
        <v/>
      </c>
      <c r="J54" s="32"/>
      <c r="K54" s="6" t="str">
        <f t="shared" si="3"/>
        <v/>
      </c>
    </row>
    <row r="55" spans="1:11" x14ac:dyDescent="0.2">
      <c r="A55" s="46" t="str">
        <f>IF(Données!$B$307&lt;&gt;"",Données!$B$307,"")</f>
        <v/>
      </c>
      <c r="B55" s="47">
        <f t="shared" si="1"/>
        <v>0</v>
      </c>
      <c r="C55" s="47">
        <f t="shared" si="2"/>
        <v>0</v>
      </c>
      <c r="D55" s="47" t="e">
        <f>IF(AND(Patient!$C$10&lt;37,'Résumé des valeurs'!B55&lt;2),((A55-$F$2)-(7*(40-Patient!$C$10)))*12/365.25,C55)</f>
        <v>#VALUE!</v>
      </c>
      <c r="E55" s="47" t="str">
        <f>IF(Données!$B$310&lt;&gt;"",IF(Options!$B$5,Données!$B$310,Données!$B$310*2.54),"")</f>
        <v/>
      </c>
      <c r="F55" s="47" t="str">
        <f>IF(Données!$F$310&lt;&gt;"",IF(Options!$B$5,Données!$F$310,Données!$F$310/2.2),"")</f>
        <v/>
      </c>
      <c r="G55" s="47" t="str">
        <f>IF(Données!$J$310&lt;&gt;"",IF(Options!$B$5,Données!$J$310,Données!$J$310*2.54),"")</f>
        <v/>
      </c>
      <c r="H55" s="16"/>
      <c r="I55" s="40" t="str">
        <f t="shared" si="0"/>
        <v/>
      </c>
      <c r="J55" s="32"/>
      <c r="K55" s="6" t="str">
        <f t="shared" si="3"/>
        <v/>
      </c>
    </row>
    <row r="56" spans="1:11" x14ac:dyDescent="0.2">
      <c r="A56" s="46" t="str">
        <f>IF(Données!$B$313&lt;&gt;"",Données!$B$313,"")</f>
        <v/>
      </c>
      <c r="B56" s="47">
        <f t="shared" si="1"/>
        <v>0</v>
      </c>
      <c r="C56" s="47">
        <f t="shared" si="2"/>
        <v>0</v>
      </c>
      <c r="D56" s="47" t="e">
        <f>IF(AND(Patient!$C$10&lt;37,'Résumé des valeurs'!B56&lt;2),((A56-$F$2)-(7*(40-Patient!$C$10)))*12/365.25,C56)</f>
        <v>#VALUE!</v>
      </c>
      <c r="E56" s="47" t="str">
        <f>IF(Données!$B$316&lt;&gt;"",IF(Options!$B$5,Données!$B$316,Données!$B$316*2.54),"")</f>
        <v/>
      </c>
      <c r="F56" s="47" t="str">
        <f>IF(Données!$F$316&lt;&gt;"",IF(Options!$B$5,Données!$F$316,Données!$F$316/2.2),"")</f>
        <v/>
      </c>
      <c r="G56" s="47" t="str">
        <f>IF(Données!$J$316&lt;&gt;"",IF(Options!$B$5,Données!$J$316,Données!$J$316*2.54),"")</f>
        <v/>
      </c>
      <c r="H56" s="16"/>
      <c r="I56" s="40" t="str">
        <f t="shared" si="0"/>
        <v/>
      </c>
      <c r="J56" s="32"/>
      <c r="K56" s="6" t="str">
        <f t="shared" si="3"/>
        <v/>
      </c>
    </row>
    <row r="57" spans="1:11" x14ac:dyDescent="0.2">
      <c r="A57" s="46" t="str">
        <f>IF(Données!$B$319&lt;&gt;"",Données!$B$319,"")</f>
        <v/>
      </c>
      <c r="B57" s="47">
        <f t="shared" si="1"/>
        <v>0</v>
      </c>
      <c r="C57" s="47">
        <f t="shared" si="2"/>
        <v>0</v>
      </c>
      <c r="D57" s="47" t="e">
        <f>IF(AND(Patient!$C$10&lt;37,'Résumé des valeurs'!B57&lt;2),((A57-$F$2)-(7*(40-Patient!$C$10)))*12/365.25,C57)</f>
        <v>#VALUE!</v>
      </c>
      <c r="E57" s="47" t="str">
        <f>IF(Données!$B$322&lt;&gt;"",IF(Options!$B$5,Données!$B$322,Données!$B$322*2.54),"")</f>
        <v/>
      </c>
      <c r="F57" s="47" t="str">
        <f>IF(Données!$F$322&lt;&gt;"",IF(Options!$B$5,Données!$F$322,Données!$F$322/2.2),"")</f>
        <v/>
      </c>
      <c r="G57" s="47" t="str">
        <f>IF(Données!$J$322&lt;&gt;"",IF(Options!$B$5,Données!$J$322,Données!$J$322*2.54),"")</f>
        <v/>
      </c>
      <c r="H57" s="16"/>
      <c r="I57" s="40" t="str">
        <f t="shared" si="0"/>
        <v/>
      </c>
      <c r="J57" s="32"/>
      <c r="K57" s="6" t="str">
        <f t="shared" si="3"/>
        <v/>
      </c>
    </row>
    <row r="58" spans="1:11" x14ac:dyDescent="0.2">
      <c r="A58" s="46" t="str">
        <f>IF(Données!$B$325&lt;&gt;"",Données!$B$325,"")</f>
        <v/>
      </c>
      <c r="B58" s="47">
        <f t="shared" si="1"/>
        <v>0</v>
      </c>
      <c r="C58" s="47">
        <f t="shared" si="2"/>
        <v>0</v>
      </c>
      <c r="D58" s="47" t="e">
        <f>IF(AND(Patient!$C$10&lt;37,'Résumé des valeurs'!B58&lt;2),((A58-$F$2)-(7*(40-Patient!$C$10)))*12/365.25,C58)</f>
        <v>#VALUE!</v>
      </c>
      <c r="E58" s="47" t="str">
        <f>IF(Données!$B$328&lt;&gt;"",IF(Options!$B$5,Données!$B$328,Données!$B$328*2.54),"")</f>
        <v/>
      </c>
      <c r="F58" s="47" t="str">
        <f>IF(Données!$F$328&lt;&gt;"",IF(Options!$B$5,Données!$F$328,Données!$F$328/2.2),"")</f>
        <v/>
      </c>
      <c r="G58" s="47" t="str">
        <f>IF(Données!$J$328&lt;&gt;"",IF(Options!$B$5,Données!$J$328,Données!$J$328*2.54),"")</f>
        <v/>
      </c>
      <c r="H58" s="16"/>
      <c r="I58" s="40" t="str">
        <f t="shared" si="0"/>
        <v/>
      </c>
      <c r="J58" s="32"/>
      <c r="K58" s="6" t="str">
        <f t="shared" si="3"/>
        <v/>
      </c>
    </row>
    <row r="59" spans="1:11" x14ac:dyDescent="0.2">
      <c r="A59" s="46" t="str">
        <f>IF(Données!$B$331&lt;&gt;"",Données!$B$331,"")</f>
        <v/>
      </c>
      <c r="B59" s="47">
        <f t="shared" si="1"/>
        <v>0</v>
      </c>
      <c r="C59" s="47">
        <f t="shared" si="2"/>
        <v>0</v>
      </c>
      <c r="D59" s="47" t="e">
        <f>IF(AND(Patient!$C$10&lt;37,'Résumé des valeurs'!B59&lt;2),((A59-$F$2)-(7*(40-Patient!$C$10)))*12/365.25,C59)</f>
        <v>#VALUE!</v>
      </c>
      <c r="E59" s="47" t="str">
        <f>IF(Données!$B$334&lt;&gt;"",IF(Options!$B$5,Données!$B$334,Données!$B$334*2.54),"")</f>
        <v/>
      </c>
      <c r="F59" s="47" t="str">
        <f>IF(Données!$F$334&lt;&gt;"",IF(Options!$B$5,Données!$F$334,Données!$F$334/2.2),"")</f>
        <v/>
      </c>
      <c r="G59" s="47" t="str">
        <f>IF(Données!$J$334&lt;&gt;"",IF(Options!$B$5,Données!$J$334,Données!$J$334*2.54),"")</f>
        <v/>
      </c>
      <c r="H59" s="16"/>
      <c r="I59" s="40" t="str">
        <f t="shared" si="0"/>
        <v/>
      </c>
      <c r="J59" s="32"/>
      <c r="K59" s="6" t="str">
        <f t="shared" si="3"/>
        <v/>
      </c>
    </row>
    <row r="60" spans="1:11" x14ac:dyDescent="0.2">
      <c r="A60" s="46" t="str">
        <f>IF(Données!$B$337&lt;&gt;"",Données!$B$337,"")</f>
        <v/>
      </c>
      <c r="B60" s="47">
        <f t="shared" si="1"/>
        <v>0</v>
      </c>
      <c r="C60" s="47">
        <f t="shared" si="2"/>
        <v>0</v>
      </c>
      <c r="D60" s="47" t="e">
        <f>IF(AND(Patient!$C$10&lt;37,'Résumé des valeurs'!B60&lt;2),((A60-$F$2)-(7*(40-Patient!$C$10)))*12/365.25,C60)</f>
        <v>#VALUE!</v>
      </c>
      <c r="E60" s="47" t="str">
        <f>IF(Données!$B$340&lt;&gt;"",IF(Options!$B$5,Données!$B$340,Données!$B$340*2.54),"")</f>
        <v/>
      </c>
      <c r="F60" s="47" t="str">
        <f>IF(Données!$F$340&lt;&gt;"",IF(Options!$B$5,Données!$F$340,Données!$F$340/2.2),"")</f>
        <v/>
      </c>
      <c r="G60" s="47" t="str">
        <f>IF(Données!$J$340&lt;&gt;"",IF(Options!$B$5,Données!$J$340,Données!$J$340*2.54),"")</f>
        <v/>
      </c>
      <c r="H60" s="16"/>
      <c r="I60" s="40" t="str">
        <f t="shared" si="0"/>
        <v/>
      </c>
      <c r="J60" s="32"/>
      <c r="K60" s="6" t="str">
        <f t="shared" si="3"/>
        <v/>
      </c>
    </row>
    <row r="61" spans="1:11" x14ac:dyDescent="0.2">
      <c r="A61" s="46" t="str">
        <f>IF(Données!$B$343&lt;&gt;"",Données!$B$343,"")</f>
        <v/>
      </c>
      <c r="B61" s="47">
        <f t="shared" si="1"/>
        <v>0</v>
      </c>
      <c r="C61" s="47">
        <f t="shared" si="2"/>
        <v>0</v>
      </c>
      <c r="D61" s="47" t="e">
        <f>IF(AND(Patient!$C$10&lt;37,'Résumé des valeurs'!B61&lt;2),((A61-$F$2)-(7*(40-Patient!$C$10)))*12/365.25,C61)</f>
        <v>#VALUE!</v>
      </c>
      <c r="E61" s="47" t="str">
        <f>IF(Données!$B$346&lt;&gt;"",IF(Options!$B$5,Données!$B$346,Données!$B$346*2.54),"")</f>
        <v/>
      </c>
      <c r="F61" s="47" t="str">
        <f>IF(Données!$F$346&lt;&gt;"",IF(Options!$B$5,Données!$F$346,Données!$F$346/2.2),"")</f>
        <v/>
      </c>
      <c r="G61" s="47" t="str">
        <f>IF(Données!$J$346&lt;&gt;"",IF(Options!$B$5,Données!$J$346,Données!$J$346*2.54),"")</f>
        <v/>
      </c>
      <c r="H61" s="16"/>
      <c r="I61" s="40" t="str">
        <f t="shared" si="0"/>
        <v/>
      </c>
      <c r="J61" s="32"/>
      <c r="K61" s="6" t="str">
        <f t="shared" si="3"/>
        <v/>
      </c>
    </row>
    <row r="62" spans="1:11" x14ac:dyDescent="0.2">
      <c r="A62" s="46" t="str">
        <f>IF(Données!$B$349&lt;&gt;"",Données!$B$349,"")</f>
        <v/>
      </c>
      <c r="B62" s="47">
        <f t="shared" si="1"/>
        <v>0</v>
      </c>
      <c r="C62" s="47">
        <f t="shared" si="2"/>
        <v>0</v>
      </c>
      <c r="D62" s="47" t="e">
        <f>IF(AND(Patient!$C$10&lt;37,'Résumé des valeurs'!B62&lt;2),((A62-$F$2)-(7*(40-Patient!$C$10)))*12/365.25,C62)</f>
        <v>#VALUE!</v>
      </c>
      <c r="E62" s="47" t="str">
        <f>IF(Données!$B$352&lt;&gt;"",IF(Options!$B$5,Données!$B$352,Données!$B$352*2.54),"")</f>
        <v/>
      </c>
      <c r="F62" s="47" t="str">
        <f>IF(Données!$F$352&lt;&gt;"",IF(Options!$B$5,Données!$F$352,Données!$F$352/2.2),"")</f>
        <v/>
      </c>
      <c r="G62" s="47" t="str">
        <f>IF(Données!$J$352&lt;&gt;"",IF(Options!$B$5,Données!$J$352,Données!$J$352*2.54),"")</f>
        <v/>
      </c>
      <c r="H62" s="16"/>
      <c r="I62" s="40" t="str">
        <f t="shared" si="0"/>
        <v/>
      </c>
      <c r="J62" s="32"/>
      <c r="K62" s="6" t="str">
        <f t="shared" si="3"/>
        <v/>
      </c>
    </row>
    <row r="63" spans="1:11" x14ac:dyDescent="0.2">
      <c r="A63" s="46" t="str">
        <f>IF(Données!$B$355&lt;&gt;"",Données!$B$355,"")</f>
        <v/>
      </c>
      <c r="B63" s="47">
        <f t="shared" si="1"/>
        <v>0</v>
      </c>
      <c r="C63" s="47">
        <f t="shared" si="2"/>
        <v>0</v>
      </c>
      <c r="D63" s="47" t="e">
        <f>IF(AND(Patient!$C$10&lt;37,'Résumé des valeurs'!B63&lt;2),((A63-$F$2)-(7*(40-Patient!$C$10)))*12/365.25,C63)</f>
        <v>#VALUE!</v>
      </c>
      <c r="E63" s="47" t="str">
        <f>IF(Données!$B$358&lt;&gt;"",IF(Options!$B$5,Données!$B$358,Données!$B$358*2.54),"")</f>
        <v/>
      </c>
      <c r="F63" s="47" t="str">
        <f>IF(Données!$F$358&lt;&gt;"",IF(Options!$B$5,Données!$F$358,Données!$F$358/2.2),"")</f>
        <v/>
      </c>
      <c r="G63" s="47" t="str">
        <f>IF(Données!$J$358&lt;&gt;"",IF(Options!$B$5,Données!$J$358,Données!$J$358*2.54),"")</f>
        <v/>
      </c>
      <c r="H63" s="16"/>
      <c r="I63" s="40" t="str">
        <f t="shared" si="0"/>
        <v/>
      </c>
      <c r="J63" s="32"/>
      <c r="K63" s="6" t="str">
        <f t="shared" si="3"/>
        <v/>
      </c>
    </row>
    <row r="64" spans="1:11" x14ac:dyDescent="0.2">
      <c r="A64" s="46" t="str">
        <f>IF(Données!$B$361&lt;&gt;"",Données!$B$361,"")</f>
        <v/>
      </c>
      <c r="B64" s="47">
        <f t="shared" si="1"/>
        <v>0</v>
      </c>
      <c r="C64" s="47">
        <f t="shared" si="2"/>
        <v>0</v>
      </c>
      <c r="D64" s="47" t="e">
        <f>IF(AND(Patient!$C$10&lt;37,'Résumé des valeurs'!B64&lt;2),((A64-$F$2)-(7*(40-Patient!$C$10)))*12/365.25,C64)</f>
        <v>#VALUE!</v>
      </c>
      <c r="E64" s="47" t="str">
        <f>IF(Données!$B$364&lt;&gt;"",IF(Options!$B$5,Données!$B$364,Données!$B$364*2.54),"")</f>
        <v/>
      </c>
      <c r="F64" s="47" t="str">
        <f>IF(Données!$F$364&lt;&gt;"",IF(Options!$B$5,Données!$F$364,Données!$F$364/2.2),"")</f>
        <v/>
      </c>
      <c r="G64" s="47" t="str">
        <f>IF(Données!$J$364&lt;&gt;"",IF(Options!$B$5,Données!$J$364,Données!$J$364*2.54),"")</f>
        <v/>
      </c>
      <c r="H64" s="16"/>
      <c r="I64" s="40" t="str">
        <f t="shared" si="0"/>
        <v/>
      </c>
      <c r="J64" s="32"/>
      <c r="K64" s="6" t="str">
        <f t="shared" si="3"/>
        <v/>
      </c>
    </row>
  </sheetData>
  <sheetProtection sheet="1" objects="1" scenarios="1"/>
  <phoneticPr fontId="0" type="noConversion"/>
  <pageMargins left="0.78740157499999996" right="0.78740157499999996" top="0.984251969" bottom="0.984251969" header="0.5" footer="0.5"/>
  <pageSetup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CP42"/>
  <sheetViews>
    <sheetView zoomScale="85" zoomScaleNormal="85" workbookViewId="0">
      <pane xSplit="1" topLeftCell="Y1" activePane="topRight" state="frozen"/>
      <selection pane="topRight" activeCell="AG26" activeCellId="1" sqref="CI21 AG26"/>
    </sheetView>
  </sheetViews>
  <sheetFormatPr baseColWidth="10" defaultRowHeight="12.75" x14ac:dyDescent="0.2"/>
  <cols>
    <col min="1" max="240" width="9.140625" customWidth="1"/>
  </cols>
  <sheetData>
    <row r="1" spans="1:94" x14ac:dyDescent="0.2">
      <c r="A1" t="s">
        <v>36</v>
      </c>
      <c r="B1" s="15" t="b">
        <f>IF(Patient!$D$14&lt;&gt;"",Patient!$D$14,"")</f>
        <v>1</v>
      </c>
      <c r="C1" t="s">
        <v>37</v>
      </c>
      <c r="K1" t="s">
        <v>38</v>
      </c>
      <c r="S1" t="s">
        <v>39</v>
      </c>
    </row>
    <row r="2" spans="1:94" x14ac:dyDescent="0.2">
      <c r="B2" s="15"/>
      <c r="C2" t="b">
        <f>Options!$B$8</f>
        <v>1</v>
      </c>
      <c r="D2" t="b">
        <v>1</v>
      </c>
      <c r="E2" t="b">
        <f>Options!$B$10</f>
        <v>1</v>
      </c>
      <c r="F2" t="b">
        <v>1</v>
      </c>
      <c r="G2" t="b">
        <f>Options!$B$10</f>
        <v>1</v>
      </c>
      <c r="H2" t="b">
        <v>1</v>
      </c>
      <c r="I2" t="b">
        <f>Options!$B$8</f>
        <v>1</v>
      </c>
      <c r="K2" t="b">
        <f>Options!$B$8</f>
        <v>1</v>
      </c>
      <c r="L2" t="b">
        <v>1</v>
      </c>
      <c r="M2" t="b">
        <f>Options!$B$10</f>
        <v>1</v>
      </c>
      <c r="N2" t="b">
        <v>1</v>
      </c>
      <c r="O2" t="b">
        <f>Options!$B$10</f>
        <v>1</v>
      </c>
      <c r="P2" t="b">
        <v>1</v>
      </c>
      <c r="Q2" t="b">
        <f>Options!$B$8</f>
        <v>1</v>
      </c>
      <c r="S2" t="b">
        <f>Options!$B$8</f>
        <v>1</v>
      </c>
      <c r="T2" t="b">
        <v>1</v>
      </c>
      <c r="U2" t="b">
        <f>Options!$B$10</f>
        <v>1</v>
      </c>
      <c r="V2" t="b">
        <v>1</v>
      </c>
      <c r="W2" t="b">
        <f>Options!$B$10</f>
        <v>1</v>
      </c>
      <c r="X2" t="b">
        <v>1</v>
      </c>
      <c r="Y2" t="b">
        <f>Options!$B$8</f>
        <v>1</v>
      </c>
    </row>
    <row r="3" spans="1:94" x14ac:dyDescent="0.2">
      <c r="A3" t="s">
        <v>11</v>
      </c>
      <c r="C3" t="s">
        <v>0</v>
      </c>
      <c r="D3" s="17" t="s">
        <v>109</v>
      </c>
      <c r="E3" t="s">
        <v>3</v>
      </c>
      <c r="F3" t="s">
        <v>4</v>
      </c>
      <c r="G3" s="17" t="s">
        <v>5</v>
      </c>
      <c r="H3" s="17" t="s">
        <v>10</v>
      </c>
      <c r="I3" t="s">
        <v>7</v>
      </c>
      <c r="K3" t="s">
        <v>0</v>
      </c>
      <c r="L3" s="17" t="s">
        <v>109</v>
      </c>
      <c r="M3" t="s">
        <v>3</v>
      </c>
      <c r="N3" t="s">
        <v>4</v>
      </c>
      <c r="O3" t="s">
        <v>5</v>
      </c>
      <c r="P3" s="17" t="s">
        <v>10</v>
      </c>
      <c r="Q3" t="s">
        <v>7</v>
      </c>
      <c r="S3" t="s">
        <v>0</v>
      </c>
      <c r="T3" t="s">
        <v>2</v>
      </c>
      <c r="U3" t="s">
        <v>3</v>
      </c>
      <c r="V3" t="s">
        <v>4</v>
      </c>
      <c r="W3" t="s">
        <v>5</v>
      </c>
      <c r="X3" t="s">
        <v>45</v>
      </c>
      <c r="Y3" t="s">
        <v>7</v>
      </c>
      <c r="AA3" t="s">
        <v>18</v>
      </c>
      <c r="AB3" t="s">
        <v>19</v>
      </c>
      <c r="AC3" t="s">
        <v>20</v>
      </c>
      <c r="AD3" t="s">
        <v>21</v>
      </c>
      <c r="AE3" t="s">
        <v>22</v>
      </c>
      <c r="AF3" t="s">
        <v>23</v>
      </c>
      <c r="AG3" t="s">
        <v>12</v>
      </c>
      <c r="AH3" t="s">
        <v>13</v>
      </c>
      <c r="AI3" t="s">
        <v>14</v>
      </c>
      <c r="AJ3" t="s">
        <v>15</v>
      </c>
      <c r="AK3" t="s">
        <v>16</v>
      </c>
      <c r="AL3" t="s">
        <v>17</v>
      </c>
      <c r="AM3" t="s">
        <v>24</v>
      </c>
      <c r="AN3" t="s">
        <v>25</v>
      </c>
      <c r="AO3" t="s">
        <v>26</v>
      </c>
      <c r="AP3" t="s">
        <v>27</v>
      </c>
      <c r="AQ3" t="s">
        <v>28</v>
      </c>
      <c r="AR3" t="s">
        <v>29</v>
      </c>
      <c r="AS3" t="s">
        <v>35</v>
      </c>
      <c r="AT3" t="s">
        <v>0</v>
      </c>
      <c r="AU3" t="s">
        <v>109</v>
      </c>
      <c r="AV3" t="s">
        <v>3</v>
      </c>
      <c r="AW3" t="s">
        <v>4</v>
      </c>
      <c r="AX3" t="s">
        <v>5</v>
      </c>
      <c r="AY3" t="s">
        <v>10</v>
      </c>
      <c r="AZ3" t="s">
        <v>7</v>
      </c>
      <c r="BA3" t="s">
        <v>34</v>
      </c>
      <c r="BB3" t="s">
        <v>0</v>
      </c>
      <c r="BC3" t="s">
        <v>109</v>
      </c>
      <c r="BD3" t="s">
        <v>3</v>
      </c>
      <c r="BE3" t="s">
        <v>4</v>
      </c>
      <c r="BF3" t="s">
        <v>5</v>
      </c>
      <c r="BG3" t="s">
        <v>10</v>
      </c>
      <c r="BH3" t="s">
        <v>7</v>
      </c>
      <c r="BI3" t="s">
        <v>31</v>
      </c>
      <c r="BJ3" t="s">
        <v>0</v>
      </c>
      <c r="BK3" s="17" t="s">
        <v>109</v>
      </c>
      <c r="BL3" t="s">
        <v>3</v>
      </c>
      <c r="BM3" t="s">
        <v>4</v>
      </c>
      <c r="BN3" t="s">
        <v>5</v>
      </c>
      <c r="BO3" s="17" t="s">
        <v>10</v>
      </c>
      <c r="BP3" t="s">
        <v>7</v>
      </c>
      <c r="BQ3" t="s">
        <v>30</v>
      </c>
      <c r="BR3" t="s">
        <v>0</v>
      </c>
      <c r="BS3" s="17" t="s">
        <v>109</v>
      </c>
      <c r="BT3" t="s">
        <v>3</v>
      </c>
      <c r="BU3" t="s">
        <v>4</v>
      </c>
      <c r="BV3" t="s">
        <v>5</v>
      </c>
      <c r="BW3" s="17" t="s">
        <v>10</v>
      </c>
      <c r="BX3" t="s">
        <v>7</v>
      </c>
      <c r="BY3" t="s">
        <v>33</v>
      </c>
      <c r="BZ3" t="s">
        <v>0</v>
      </c>
      <c r="CA3" s="17" t="s">
        <v>109</v>
      </c>
      <c r="CB3" t="s">
        <v>3</v>
      </c>
      <c r="CC3" t="s">
        <v>4</v>
      </c>
      <c r="CD3" t="s">
        <v>5</v>
      </c>
      <c r="CE3" s="17" t="s">
        <v>10</v>
      </c>
      <c r="CF3" t="s">
        <v>7</v>
      </c>
      <c r="CG3" t="s">
        <v>32</v>
      </c>
      <c r="CH3" t="s">
        <v>0</v>
      </c>
      <c r="CI3" t="s">
        <v>1</v>
      </c>
      <c r="CJ3" s="17" t="s">
        <v>109</v>
      </c>
      <c r="CK3" t="s">
        <v>3</v>
      </c>
      <c r="CL3" t="s">
        <v>4</v>
      </c>
      <c r="CM3" t="s">
        <v>5</v>
      </c>
      <c r="CN3" s="17" t="s">
        <v>10</v>
      </c>
      <c r="CO3" t="s">
        <v>6</v>
      </c>
      <c r="CP3" t="s">
        <v>7</v>
      </c>
    </row>
    <row r="4" spans="1:94" x14ac:dyDescent="0.2">
      <c r="A4">
        <v>0</v>
      </c>
      <c r="C4">
        <f>IF(C2,IF(B1,AT4,BB4),"")</f>
        <v>46.3</v>
      </c>
      <c r="D4">
        <f>IF(D2,IF(B1,AU4,BC4),"")</f>
        <v>47.9</v>
      </c>
      <c r="E4">
        <f>IF(E2,IF(B1,AV4,BD4),"")</f>
        <v>48.6</v>
      </c>
      <c r="F4">
        <f>IF(F2,IF(B1,AW4,BE4),"")</f>
        <v>49.9</v>
      </c>
      <c r="G4">
        <f>IF(G2,IF(B1,AX4,BF4),"")</f>
        <v>51.2</v>
      </c>
      <c r="H4">
        <f>IF(H2,IF(B1,AY4,BG4),"")</f>
        <v>51.8</v>
      </c>
      <c r="I4">
        <f>IF(I2,IF(B1,AZ4,BH4),"")</f>
        <v>53.4</v>
      </c>
      <c r="K4">
        <f>IF(K2,IF(B1,BJ4,BR4),"")</f>
        <v>2.5</v>
      </c>
      <c r="L4">
        <f>IF(L2,IF(B1,BK4,BS4),"")</f>
        <v>2.9</v>
      </c>
      <c r="M4">
        <f>IF(M2,IF(B1,BL4,BT4),"")</f>
        <v>3</v>
      </c>
      <c r="N4">
        <f>IF(N2,IF(B1,BM4,BU4),"")</f>
        <v>3.3</v>
      </c>
      <c r="O4">
        <f>IF(O2,IF(B1,BN4,BV4),"")</f>
        <v>3.7</v>
      </c>
      <c r="P4">
        <f>IF(P2,IF(B1,BO4,BW4),"")</f>
        <v>3.9</v>
      </c>
      <c r="Q4">
        <f>IF(Q2,IF(B1,BP4,BX4),"")</f>
        <v>4.3</v>
      </c>
      <c r="S4">
        <f>IF(S2,IF(B1,BZ4,CH4),"")</f>
        <v>32.1</v>
      </c>
      <c r="T4">
        <f>IF(T2,IF(B1,CA4,CJ4),"")</f>
        <v>33.1</v>
      </c>
      <c r="U4">
        <f>IF(U2,IF(B1,CB4,CK4),"")</f>
        <v>33.6</v>
      </c>
      <c r="V4">
        <f>IF(V2,IF(B1,CC4,CL4),"")</f>
        <v>34.5</v>
      </c>
      <c r="W4">
        <f>IF(W2,IF(B1,CD4,CM4),"")</f>
        <v>35.299999999999997</v>
      </c>
      <c r="X4">
        <f>IF(X2,IF(B1,CE4,CN4),"")</f>
        <v>35.799999999999997</v>
      </c>
      <c r="Y4">
        <f>IF(Y2,IF(B1,CF4,CP4),"")</f>
        <v>36.9</v>
      </c>
      <c r="AA4">
        <v>1.2670042260000001</v>
      </c>
      <c r="AB4">
        <v>49.988884079999998</v>
      </c>
      <c r="AC4">
        <v>5.3112191000000003E-2</v>
      </c>
      <c r="AD4">
        <v>-1.2959608570000001</v>
      </c>
      <c r="AE4">
        <v>49.286396119999999</v>
      </c>
      <c r="AF4">
        <v>5.0085560000000001E-2</v>
      </c>
      <c r="AG4">
        <v>1.8151510749999999</v>
      </c>
      <c r="AH4">
        <v>3.5302031679999999</v>
      </c>
      <c r="AI4">
        <v>0.15238527299999999</v>
      </c>
      <c r="AJ4">
        <v>1.509187507</v>
      </c>
      <c r="AK4">
        <v>3.3991864500000002</v>
      </c>
      <c r="AL4">
        <v>0.14210672399999999</v>
      </c>
      <c r="AM4">
        <v>4.4278250369999999</v>
      </c>
      <c r="AN4">
        <v>35.81366835</v>
      </c>
      <c r="AO4">
        <v>5.2172542000000002E-2</v>
      </c>
      <c r="AP4">
        <v>-1.2987496890000001</v>
      </c>
      <c r="AQ4">
        <v>34.711561699999997</v>
      </c>
      <c r="AR4">
        <v>4.6905108000000001E-2</v>
      </c>
      <c r="AT4" s="66">
        <v>46.3</v>
      </c>
      <c r="AU4" s="66">
        <v>47.9</v>
      </c>
      <c r="AV4" s="66">
        <v>48.6</v>
      </c>
      <c r="AW4" s="66">
        <v>49.9</v>
      </c>
      <c r="AX4" s="66">
        <v>51.2</v>
      </c>
      <c r="AY4" s="66">
        <v>51.8</v>
      </c>
      <c r="AZ4" s="66">
        <v>53.4</v>
      </c>
      <c r="BB4" s="66">
        <v>45.6</v>
      </c>
      <c r="BC4" s="66">
        <v>47.2</v>
      </c>
      <c r="BD4" s="66">
        <v>47.9</v>
      </c>
      <c r="BE4" s="66">
        <v>49.1</v>
      </c>
      <c r="BF4" s="66">
        <v>50.4</v>
      </c>
      <c r="BG4" s="66">
        <v>51.1</v>
      </c>
      <c r="BH4" s="66">
        <v>52.7</v>
      </c>
      <c r="BJ4" s="66">
        <v>2.5</v>
      </c>
      <c r="BK4" s="66">
        <v>2.9</v>
      </c>
      <c r="BL4" s="66">
        <v>3</v>
      </c>
      <c r="BM4" s="66">
        <v>3.3</v>
      </c>
      <c r="BN4" s="66">
        <v>3.7</v>
      </c>
      <c r="BO4" s="66">
        <v>3.9</v>
      </c>
      <c r="BP4" s="66">
        <v>4.3</v>
      </c>
      <c r="BR4" s="66">
        <v>2.4</v>
      </c>
      <c r="BS4" s="66">
        <v>2.8</v>
      </c>
      <c r="BT4" s="66">
        <v>2.9</v>
      </c>
      <c r="BU4" s="66">
        <v>3.2</v>
      </c>
      <c r="BV4" s="66">
        <v>3.6</v>
      </c>
      <c r="BW4" s="66">
        <v>3.7</v>
      </c>
      <c r="BX4" s="66">
        <v>4.2</v>
      </c>
      <c r="BZ4" s="66">
        <v>32.1</v>
      </c>
      <c r="CA4" s="66">
        <v>33.1</v>
      </c>
      <c r="CB4" s="66">
        <v>33.6</v>
      </c>
      <c r="CC4" s="66">
        <v>34.5</v>
      </c>
      <c r="CD4" s="66">
        <v>35.299999999999997</v>
      </c>
      <c r="CE4" s="66">
        <v>35.799999999999997</v>
      </c>
      <c r="CF4" s="66">
        <v>36.9</v>
      </c>
      <c r="CH4" s="74">
        <v>31.7</v>
      </c>
      <c r="CI4" s="74">
        <v>31.9</v>
      </c>
      <c r="CJ4" s="74">
        <v>32.700000000000003</v>
      </c>
      <c r="CK4" s="74">
        <v>33.1</v>
      </c>
      <c r="CL4" s="74">
        <v>33.9</v>
      </c>
      <c r="CM4" s="74">
        <v>34.700000000000003</v>
      </c>
      <c r="CN4" s="74">
        <v>35.1</v>
      </c>
      <c r="CO4" s="74">
        <v>35.799999999999997</v>
      </c>
      <c r="CP4" s="74">
        <v>36.1</v>
      </c>
    </row>
    <row r="5" spans="1:94" x14ac:dyDescent="0.2">
      <c r="A5">
        <v>1</v>
      </c>
      <c r="C5">
        <f>IF(C2,IF(B1,AT5,BB5),"")</f>
        <v>51.1</v>
      </c>
      <c r="D5">
        <f>IF(D2,IF(B1,AU5,BC5),"")</f>
        <v>52.7</v>
      </c>
      <c r="E5">
        <f>IF(E2,IF(B1,AV5,BD5),"")</f>
        <v>53.4</v>
      </c>
      <c r="F5">
        <f>IF(F2,IF(B1,AW5,BE5),"")</f>
        <v>54.7</v>
      </c>
      <c r="G5">
        <f>IF(G2,IF(B1,AX5,BF5),"")</f>
        <v>56</v>
      </c>
      <c r="H5">
        <f>IF(H2,IF(B1,AY5,BG5),"")</f>
        <v>56.7</v>
      </c>
      <c r="I5">
        <f>IF(I2,IF(B1,AZ5,BH5),"")</f>
        <v>58.4</v>
      </c>
      <c r="K5">
        <f>IF(K2,IF(B1,BJ5,BR5),"")</f>
        <v>3.4</v>
      </c>
      <c r="L5">
        <f>IF(L2,IF(B1,BK5,BS5),"")</f>
        <v>3.9</v>
      </c>
      <c r="M5">
        <f>IF(M2,IF(B1,BL5,BT5),"")</f>
        <v>4.0999999999999996</v>
      </c>
      <c r="N5">
        <f>IF(N2,IF(B1,BM5,BU5),"")</f>
        <v>4.5</v>
      </c>
      <c r="O5">
        <f>IF(O2,IF(B1,BN5,BV5),"")</f>
        <v>4.9000000000000004</v>
      </c>
      <c r="P5">
        <f>IF(P2,IF(B1,BO5,BW5),"")</f>
        <v>5.0999999999999996</v>
      </c>
      <c r="Q5">
        <f>IF(Q2,IF(B1,BP5,BX5),"")</f>
        <v>5.7</v>
      </c>
      <c r="S5">
        <f>IF(S2,IF(B1,BZ5,CH5),"")</f>
        <v>35.1</v>
      </c>
      <c r="T5">
        <f>IF(T2,IF(B1,CA5,CJ5),"")</f>
        <v>36.1</v>
      </c>
      <c r="U5">
        <f>IF(U2,IF(B1,CB5,CK5),"")</f>
        <v>36.5</v>
      </c>
      <c r="V5">
        <f>IF(V2,IF(B1,CC5,CL5),"")</f>
        <v>37.299999999999997</v>
      </c>
      <c r="W5">
        <f>IF(W2,IF(B1,CD5,CM5),"")</f>
        <v>38.1</v>
      </c>
      <c r="X5">
        <f>IF(X2,IF(B1,CE5,CN5),"")</f>
        <v>38.5</v>
      </c>
      <c r="Y5">
        <f>IF(Y2,IF(B1,CF5,CP5),"")</f>
        <v>39.5</v>
      </c>
      <c r="AA5">
        <v>0.51123769600000002</v>
      </c>
      <c r="AB5">
        <v>52.695975300000001</v>
      </c>
      <c r="AC5">
        <v>4.8692684E-2</v>
      </c>
      <c r="AD5">
        <v>-0.80924988200000003</v>
      </c>
      <c r="AE5">
        <v>51.683580569999997</v>
      </c>
      <c r="AF5">
        <v>4.6818545000000003E-2</v>
      </c>
      <c r="AG5">
        <v>1.5475231279999999</v>
      </c>
      <c r="AH5">
        <v>4.0031064240000003</v>
      </c>
      <c r="AI5">
        <v>0.146025021</v>
      </c>
      <c r="AJ5">
        <v>1.3579443149999999</v>
      </c>
      <c r="AK5">
        <v>3.7975284600000001</v>
      </c>
      <c r="AL5">
        <v>0.13807591599999999</v>
      </c>
      <c r="AM5">
        <v>4.3109274639999997</v>
      </c>
      <c r="AN5">
        <v>37.193610540000002</v>
      </c>
      <c r="AO5">
        <v>4.7259148000000001E-2</v>
      </c>
      <c r="AP5">
        <v>-1.440271514</v>
      </c>
      <c r="AQ5">
        <v>36.034538759999997</v>
      </c>
      <c r="AR5">
        <v>4.2999603999999997E-2</v>
      </c>
      <c r="AT5" s="66">
        <v>51.1</v>
      </c>
      <c r="AU5" s="66">
        <v>52.7</v>
      </c>
      <c r="AV5" s="66">
        <v>53.4</v>
      </c>
      <c r="AW5" s="66">
        <v>54.7</v>
      </c>
      <c r="AX5" s="66">
        <v>56</v>
      </c>
      <c r="AY5" s="66">
        <v>56.7</v>
      </c>
      <c r="AZ5" s="66">
        <v>58.4</v>
      </c>
      <c r="BB5" s="66">
        <v>50</v>
      </c>
      <c r="BC5" s="66">
        <v>51.7</v>
      </c>
      <c r="BD5" s="66">
        <v>52.4</v>
      </c>
      <c r="BE5" s="66">
        <v>53.7</v>
      </c>
      <c r="BF5" s="66">
        <v>55</v>
      </c>
      <c r="BG5" s="66">
        <v>55.7</v>
      </c>
      <c r="BH5" s="66">
        <v>57.4</v>
      </c>
      <c r="BJ5" s="66">
        <v>3.4</v>
      </c>
      <c r="BK5" s="66">
        <v>3.9</v>
      </c>
      <c r="BL5" s="66">
        <v>4.0999999999999996</v>
      </c>
      <c r="BM5" s="66">
        <v>4.5</v>
      </c>
      <c r="BN5" s="66">
        <v>4.9000000000000004</v>
      </c>
      <c r="BO5" s="66">
        <v>5.0999999999999996</v>
      </c>
      <c r="BP5" s="66">
        <v>5.7</v>
      </c>
      <c r="BR5" s="66">
        <v>3.2</v>
      </c>
      <c r="BS5" s="66">
        <v>3.6</v>
      </c>
      <c r="BT5" s="66">
        <v>3.8</v>
      </c>
      <c r="BU5" s="66">
        <v>4.2</v>
      </c>
      <c r="BV5" s="66">
        <v>4.5999999999999996</v>
      </c>
      <c r="BW5" s="66">
        <v>4.8</v>
      </c>
      <c r="BX5" s="66">
        <v>5.4</v>
      </c>
      <c r="BZ5" s="66">
        <v>35.1</v>
      </c>
      <c r="CA5" s="66">
        <v>36.1</v>
      </c>
      <c r="CB5" s="66">
        <v>36.5</v>
      </c>
      <c r="CC5" s="66">
        <v>37.299999999999997</v>
      </c>
      <c r="CD5" s="66">
        <v>38.1</v>
      </c>
      <c r="CE5" s="66">
        <v>38.5</v>
      </c>
      <c r="CF5" s="66">
        <v>39.5</v>
      </c>
      <c r="CH5" s="74">
        <v>34.299999999999997</v>
      </c>
      <c r="CI5" s="74">
        <v>34.6</v>
      </c>
      <c r="CJ5" s="74">
        <v>35.299999999999997</v>
      </c>
      <c r="CK5" s="74">
        <v>35.799999999999997</v>
      </c>
      <c r="CL5" s="74">
        <v>36.5</v>
      </c>
      <c r="CM5" s="74">
        <v>37.299999999999997</v>
      </c>
      <c r="CN5" s="74">
        <v>37.799999999999997</v>
      </c>
      <c r="CO5" s="74">
        <v>38.5</v>
      </c>
      <c r="CP5" s="74">
        <v>38.799999999999997</v>
      </c>
    </row>
    <row r="6" spans="1:94" x14ac:dyDescent="0.2">
      <c r="A6">
        <v>2</v>
      </c>
      <c r="C6">
        <f>IF(C2,IF(B1,AT6,BB6),"")</f>
        <v>54.7</v>
      </c>
      <c r="D6">
        <f>IF(D2,IF(B1,AU6,BC6),"")</f>
        <v>56.4</v>
      </c>
      <c r="E6">
        <f>IF(E2,IF(B1,AV6,BD6),"")</f>
        <v>57.1</v>
      </c>
      <c r="F6">
        <f>IF(F2,IF(B1,AW6,BE6),"")</f>
        <v>58.4</v>
      </c>
      <c r="G6">
        <f>IF(G2,IF(B1,AX6,BF6),"")</f>
        <v>59.8</v>
      </c>
      <c r="H6">
        <f>IF(H2,IF(B1,AY6,BG6),"")</f>
        <v>60.5</v>
      </c>
      <c r="I6">
        <f>IF(I2,IF(B1,AZ6,BH6),"")</f>
        <v>62.2</v>
      </c>
      <c r="K6">
        <f>IF(K2,IF(B1,BJ6,BR6),"")</f>
        <v>4.4000000000000004</v>
      </c>
      <c r="L6">
        <f>IF(L2,IF(B1,BK6,BS6),"")</f>
        <v>4.9000000000000004</v>
      </c>
      <c r="M6">
        <f>IF(M2,IF(B1,BL6,BT6),"")</f>
        <v>5.0999999999999996</v>
      </c>
      <c r="N6">
        <f>IF(N2,IF(B1,BM6,BU6),"")</f>
        <v>5.6</v>
      </c>
      <c r="O6">
        <f>IF(O2,IF(B1,BN6,BV6),"")</f>
        <v>6</v>
      </c>
      <c r="P6">
        <f>IF(P2,IF(B1,BO6,BW6),"")</f>
        <v>6.3</v>
      </c>
      <c r="Q6">
        <f>IF(Q2,IF(B1,BP6,BX6),"")</f>
        <v>7</v>
      </c>
      <c r="S6">
        <f>IF(S2,IF(B1,BZ6,CH6),"")</f>
        <v>36.9</v>
      </c>
      <c r="T6">
        <f>IF(T2,IF(B1,CA6,CJ6),"")</f>
        <v>37.9</v>
      </c>
      <c r="U6">
        <f>IF(U2,IF(B1,CB6,CK6),"")</f>
        <v>38.299999999999997</v>
      </c>
      <c r="V6">
        <f>IF(V2,IF(B1,CC6,CL6),"")</f>
        <v>39.1</v>
      </c>
      <c r="W6">
        <f>IF(W2,IF(B1,CD6,CM6),"")</f>
        <v>39.9</v>
      </c>
      <c r="X6">
        <f>IF(X2,IF(B1,CE6,CN6),"")</f>
        <v>40.299999999999997</v>
      </c>
      <c r="Y6">
        <f>IF(Y2,IF(B1,CF6,CP6),"")</f>
        <v>41.3</v>
      </c>
      <c r="AA6">
        <v>-0.45224446000000001</v>
      </c>
      <c r="AB6">
        <v>56.628428550000002</v>
      </c>
      <c r="AC6">
        <v>4.4116830000000003E-2</v>
      </c>
      <c r="AD6">
        <v>-5.0782985000000003E-2</v>
      </c>
      <c r="AE6">
        <v>55.286128130000002</v>
      </c>
      <c r="AF6">
        <v>4.3443900000000001E-2</v>
      </c>
      <c r="AG6">
        <v>1.068795548</v>
      </c>
      <c r="AH6">
        <v>4.8795250829999999</v>
      </c>
      <c r="AI6">
        <v>0.136478767</v>
      </c>
      <c r="AJ6">
        <v>1.105537708</v>
      </c>
      <c r="AK6">
        <v>4.5447765130000004</v>
      </c>
      <c r="AL6">
        <v>0.13173388799999999</v>
      </c>
      <c r="AM6">
        <v>3.8695768020000001</v>
      </c>
      <c r="AN6">
        <v>39.20742929</v>
      </c>
      <c r="AO6">
        <v>4.0947903000000001E-2</v>
      </c>
      <c r="AP6">
        <v>-1.5810163479999999</v>
      </c>
      <c r="AQ6">
        <v>37.976719869999997</v>
      </c>
      <c r="AR6">
        <v>3.8067862000000001E-2</v>
      </c>
      <c r="AT6" s="66">
        <v>54.7</v>
      </c>
      <c r="AU6" s="66">
        <v>56.4</v>
      </c>
      <c r="AV6" s="66">
        <v>57.1</v>
      </c>
      <c r="AW6" s="66">
        <v>58.4</v>
      </c>
      <c r="AX6" s="66">
        <v>59.8</v>
      </c>
      <c r="AY6" s="66">
        <v>60.5</v>
      </c>
      <c r="AZ6" s="66">
        <v>62.2</v>
      </c>
      <c r="BB6" s="66">
        <v>53.2</v>
      </c>
      <c r="BC6" s="66">
        <v>55</v>
      </c>
      <c r="BD6" s="66">
        <v>55.7</v>
      </c>
      <c r="BE6" s="66">
        <v>57.1</v>
      </c>
      <c r="BF6" s="66">
        <v>58.4</v>
      </c>
      <c r="BG6" s="66">
        <v>59.2</v>
      </c>
      <c r="BH6" s="66">
        <v>60.9</v>
      </c>
      <c r="BJ6" s="66">
        <v>4.4000000000000004</v>
      </c>
      <c r="BK6" s="66">
        <v>4.9000000000000004</v>
      </c>
      <c r="BL6" s="66">
        <v>5.0999999999999996</v>
      </c>
      <c r="BM6" s="66">
        <v>5.6</v>
      </c>
      <c r="BN6" s="66">
        <v>6</v>
      </c>
      <c r="BO6" s="66">
        <v>6.3</v>
      </c>
      <c r="BP6" s="66">
        <v>7</v>
      </c>
      <c r="BR6" s="66">
        <v>4</v>
      </c>
      <c r="BS6" s="66">
        <v>4.5</v>
      </c>
      <c r="BT6" s="66">
        <v>4.7</v>
      </c>
      <c r="BU6" s="66">
        <v>5.0999999999999996</v>
      </c>
      <c r="BV6" s="66">
        <v>5.6</v>
      </c>
      <c r="BW6" s="66">
        <v>5.9</v>
      </c>
      <c r="BX6" s="66">
        <v>6.5</v>
      </c>
      <c r="BZ6" s="66">
        <v>36.9</v>
      </c>
      <c r="CA6" s="66">
        <v>37.9</v>
      </c>
      <c r="CB6" s="66">
        <v>38.299999999999997</v>
      </c>
      <c r="CC6" s="66">
        <v>39.1</v>
      </c>
      <c r="CD6" s="66">
        <v>39.9</v>
      </c>
      <c r="CE6" s="66">
        <v>40.299999999999997</v>
      </c>
      <c r="CF6" s="66">
        <v>41.3</v>
      </c>
      <c r="CH6" s="74">
        <v>36</v>
      </c>
      <c r="CI6" s="74">
        <v>36.299999999999997</v>
      </c>
      <c r="CJ6" s="74">
        <v>37</v>
      </c>
      <c r="CK6" s="74">
        <v>37.4</v>
      </c>
      <c r="CL6" s="74">
        <v>38.299999999999997</v>
      </c>
      <c r="CM6" s="74">
        <v>39.1</v>
      </c>
      <c r="CN6" s="74">
        <v>39.5</v>
      </c>
      <c r="CO6" s="74">
        <v>40.200000000000003</v>
      </c>
      <c r="CP6" s="74">
        <v>40.5</v>
      </c>
    </row>
    <row r="7" spans="1:94" x14ac:dyDescent="0.2">
      <c r="A7">
        <v>3</v>
      </c>
      <c r="C7">
        <f>IF(C2,IF(B1,AT7,BB7),"")</f>
        <v>57.6</v>
      </c>
      <c r="D7">
        <f>IF(D2,IF(B1,AU7,BC7),"")</f>
        <v>59.3</v>
      </c>
      <c r="E7">
        <f>IF(E2,IF(B1,AV7,BD7),"")</f>
        <v>60.1</v>
      </c>
      <c r="F7">
        <f>IF(F2,IF(B1,AW7,BE7),"")</f>
        <v>61.4</v>
      </c>
      <c r="G7">
        <f>IF(G2,IF(B1,AX7,BF7),"")</f>
        <v>62.8</v>
      </c>
      <c r="H7">
        <f>IF(H2,IF(B1,AY7,BG7),"")</f>
        <v>63.5</v>
      </c>
      <c r="I7">
        <f>IF(I2,IF(B1,AZ7,BH7),"")</f>
        <v>65.3</v>
      </c>
      <c r="K7">
        <f>IF(K2,IF(B1,BJ7,BR7),"")</f>
        <v>5.0999999999999996</v>
      </c>
      <c r="L7">
        <f>IF(L2,IF(B1,BK7,BS7),"")</f>
        <v>5.6</v>
      </c>
      <c r="M7">
        <f>IF(M2,IF(B1,BL7,BT7),"")</f>
        <v>5.9</v>
      </c>
      <c r="N7">
        <f>IF(N2,IF(B1,BM7,BU7),"")</f>
        <v>6.4</v>
      </c>
      <c r="O7">
        <f>IF(O2,IF(B1,BN7,BV7),"")</f>
        <v>6.9</v>
      </c>
      <c r="P7">
        <f>IF(P2,IF(B1,BO7,BW7),"")</f>
        <v>7.2</v>
      </c>
      <c r="Q7">
        <f>IF(Q2,IF(B1,BP7,BX7),"")</f>
        <v>7.9</v>
      </c>
      <c r="S7">
        <f>IF(S2,IF(B1,BZ7,CH7),"")</f>
        <v>38.299999999999997</v>
      </c>
      <c r="T7">
        <f>IF(T2,IF(B1,CA7,CJ7),"")</f>
        <v>39.299999999999997</v>
      </c>
      <c r="U7">
        <f>IF(U2,IF(B1,CB7,CK7),"")</f>
        <v>39.700000000000003</v>
      </c>
      <c r="V7">
        <f>IF(V2,IF(B1,CC7,CL7),"")</f>
        <v>40.5</v>
      </c>
      <c r="W7">
        <f>IF(W2,IF(B1,CD7,CM7),"")</f>
        <v>41.3</v>
      </c>
      <c r="X7">
        <f>IF(X2,IF(B1,CE7,CN7),"")</f>
        <v>41.7</v>
      </c>
      <c r="Y7">
        <f>IF(Y2,IF(B1,CF7,CP7),"")</f>
        <v>42.7</v>
      </c>
      <c r="AA7">
        <v>-0.99059459900000002</v>
      </c>
      <c r="AB7">
        <v>59.60895343</v>
      </c>
      <c r="AC7">
        <v>4.1795582999999997E-2</v>
      </c>
      <c r="AD7">
        <v>0.476851407</v>
      </c>
      <c r="AE7">
        <v>58.093819060000001</v>
      </c>
      <c r="AF7">
        <v>4.1716102999999997E-2</v>
      </c>
      <c r="AG7">
        <v>0.69597350499999999</v>
      </c>
      <c r="AH7">
        <v>5.6728887649999997</v>
      </c>
      <c r="AI7">
        <v>0.129677511</v>
      </c>
      <c r="AJ7">
        <v>0.90259664799999995</v>
      </c>
      <c r="AK7">
        <v>5.2305842140000003</v>
      </c>
      <c r="AL7">
        <v>0.126892697</v>
      </c>
      <c r="AM7">
        <v>3.3055930390000001</v>
      </c>
      <c r="AN7">
        <v>40.652331949999997</v>
      </c>
      <c r="AO7">
        <v>3.7027721999999999E-2</v>
      </c>
      <c r="AP7">
        <v>-1.5931363860000001</v>
      </c>
      <c r="AQ7">
        <v>39.380126300000001</v>
      </c>
      <c r="AR7">
        <v>3.5079612000000003E-2</v>
      </c>
      <c r="AT7" s="66">
        <v>57.6</v>
      </c>
      <c r="AU7" s="66">
        <v>59.3</v>
      </c>
      <c r="AV7" s="66">
        <v>60.1</v>
      </c>
      <c r="AW7" s="66">
        <v>61.4</v>
      </c>
      <c r="AX7" s="66">
        <v>62.8</v>
      </c>
      <c r="AY7" s="66">
        <v>63.5</v>
      </c>
      <c r="AZ7" s="66">
        <v>65.3</v>
      </c>
      <c r="BB7" s="66">
        <v>55.8</v>
      </c>
      <c r="BC7" s="66">
        <v>57.6</v>
      </c>
      <c r="BD7" s="66">
        <v>58.4</v>
      </c>
      <c r="BE7" s="66">
        <v>59.8</v>
      </c>
      <c r="BF7" s="66">
        <v>61.2</v>
      </c>
      <c r="BG7" s="66">
        <v>62</v>
      </c>
      <c r="BH7" s="66">
        <v>63.8</v>
      </c>
      <c r="BJ7" s="66">
        <v>5.0999999999999996</v>
      </c>
      <c r="BK7" s="66">
        <v>5.6</v>
      </c>
      <c r="BL7" s="66">
        <v>5.9</v>
      </c>
      <c r="BM7" s="66">
        <v>6.4</v>
      </c>
      <c r="BN7" s="66">
        <v>6.9</v>
      </c>
      <c r="BO7" s="66">
        <v>7.2</v>
      </c>
      <c r="BP7" s="66">
        <v>7.9</v>
      </c>
      <c r="BR7" s="66">
        <v>4.5999999999999996</v>
      </c>
      <c r="BS7" s="66">
        <v>5.0999999999999996</v>
      </c>
      <c r="BT7" s="66">
        <v>5.4</v>
      </c>
      <c r="BU7" s="66">
        <v>5.8</v>
      </c>
      <c r="BV7" s="66">
        <v>6.4</v>
      </c>
      <c r="BW7" s="66">
        <v>6.7</v>
      </c>
      <c r="BX7" s="66">
        <v>7.4</v>
      </c>
      <c r="BZ7" s="66">
        <v>38.299999999999997</v>
      </c>
      <c r="CA7" s="66">
        <v>39.299999999999997</v>
      </c>
      <c r="CB7" s="66">
        <v>39.700000000000003</v>
      </c>
      <c r="CC7" s="66">
        <v>40.5</v>
      </c>
      <c r="CD7" s="66">
        <v>41.3</v>
      </c>
      <c r="CE7" s="66">
        <v>41.7</v>
      </c>
      <c r="CF7" s="66">
        <v>42.7</v>
      </c>
      <c r="CH7" s="74">
        <v>37.200000000000003</v>
      </c>
      <c r="CI7" s="74">
        <v>37.5</v>
      </c>
      <c r="CJ7" s="74">
        <v>38.200000000000003</v>
      </c>
      <c r="CK7" s="74">
        <v>38.700000000000003</v>
      </c>
      <c r="CL7" s="74">
        <v>39.5</v>
      </c>
      <c r="CM7" s="74">
        <v>40.4</v>
      </c>
      <c r="CN7" s="74">
        <v>40.799999999999997</v>
      </c>
      <c r="CO7" s="74">
        <v>41.6</v>
      </c>
      <c r="CP7" s="74">
        <v>41.9</v>
      </c>
    </row>
    <row r="8" spans="1:94" x14ac:dyDescent="0.2">
      <c r="A8">
        <v>4</v>
      </c>
      <c r="C8">
        <f>IF(C2,IF(B1,AT8,BB8),"")</f>
        <v>60</v>
      </c>
      <c r="D8">
        <f>IF(D2,IF(B1,AU8,BC8),"")</f>
        <v>61.7</v>
      </c>
      <c r="E8">
        <f>IF(E2,IF(B1,AV8,BD8),"")</f>
        <v>62.5</v>
      </c>
      <c r="F8">
        <f>IF(F2,IF(B1,AW8,BE8),"")</f>
        <v>63.9</v>
      </c>
      <c r="G8">
        <f>IF(G2,IF(B1,AX8,BF8),"")</f>
        <v>65.3</v>
      </c>
      <c r="H8">
        <f>IF(H2,IF(B1,AY8,BG8),"")</f>
        <v>66</v>
      </c>
      <c r="I8">
        <f>IF(I2,IF(B1,AZ8,BH8),"")</f>
        <v>67.8</v>
      </c>
      <c r="K8">
        <f>IF(K2,IF(B1,BJ8,BR8),"")</f>
        <v>5.6</v>
      </c>
      <c r="L8">
        <f>IF(L2,IF(B1,BK8,BS8),"")</f>
        <v>6.2</v>
      </c>
      <c r="M8">
        <f>IF(M2,IF(B1,BL8,BT8),"")</f>
        <v>6.5</v>
      </c>
      <c r="N8">
        <f>IF(N2,IF(B1,BM8,BU8),"")</f>
        <v>7</v>
      </c>
      <c r="O8">
        <f>IF(O2,IF(B1,BN8,BV8),"")</f>
        <v>7.6</v>
      </c>
      <c r="P8">
        <f>IF(P2,IF(B1,BO8,BW8),"")</f>
        <v>7.9</v>
      </c>
      <c r="Q8">
        <f>IF(Q2,IF(B1,BP8,BX8),"")</f>
        <v>8.6</v>
      </c>
      <c r="S8">
        <f>IF(S2,IF(B1,BZ8,CH8),"")</f>
        <v>39.4</v>
      </c>
      <c r="T8">
        <f>IF(T2,IF(B1,CA8,CJ8),"")</f>
        <v>40.4</v>
      </c>
      <c r="U8">
        <f>IF(U2,IF(B1,CB8,CK8),"")</f>
        <v>40.799999999999997</v>
      </c>
      <c r="V8">
        <f>IF(V2,IF(B1,CC8,CL8),"")</f>
        <v>41.6</v>
      </c>
      <c r="W8">
        <f>IF(W2,IF(B1,CD8,CM8),"")</f>
        <v>42.4</v>
      </c>
      <c r="X8">
        <f>IF(X2,IF(B1,CE8,CN8),"")</f>
        <v>42.9</v>
      </c>
      <c r="Y8">
        <f>IF(Y2,IF(B1,CF8,CP8),"")</f>
        <v>43.9</v>
      </c>
      <c r="AA8">
        <v>-1.2858376890000001</v>
      </c>
      <c r="AB8">
        <v>62.077000269999999</v>
      </c>
      <c r="AC8">
        <v>4.0454126E-2</v>
      </c>
      <c r="AD8">
        <v>0.84329961200000003</v>
      </c>
      <c r="AE8">
        <v>60.45980763</v>
      </c>
      <c r="AF8">
        <v>4.0705172999999997E-2</v>
      </c>
      <c r="AG8">
        <v>0.41981509</v>
      </c>
      <c r="AH8">
        <v>6.391391982</v>
      </c>
      <c r="AI8">
        <v>0.12471708500000001</v>
      </c>
      <c r="AJ8">
        <v>0.73412141399999997</v>
      </c>
      <c r="AK8">
        <v>5.8599607980000004</v>
      </c>
      <c r="AL8">
        <v>0.123025182</v>
      </c>
      <c r="AM8">
        <v>2.7205902970000002</v>
      </c>
      <c r="AN8">
        <v>41.765169589999999</v>
      </c>
      <c r="AO8">
        <v>3.4364245000000002E-2</v>
      </c>
      <c r="AP8">
        <v>-1.5214924270000001</v>
      </c>
      <c r="AQ8">
        <v>40.467737329999999</v>
      </c>
      <c r="AR8">
        <v>3.3096443000000003E-2</v>
      </c>
      <c r="AT8" s="66">
        <v>60</v>
      </c>
      <c r="AU8" s="66">
        <v>61.7</v>
      </c>
      <c r="AV8" s="66">
        <v>62.5</v>
      </c>
      <c r="AW8" s="66">
        <v>63.9</v>
      </c>
      <c r="AX8" s="66">
        <v>65.3</v>
      </c>
      <c r="AY8" s="66">
        <v>66</v>
      </c>
      <c r="AZ8" s="66">
        <v>67.8</v>
      </c>
      <c r="BB8" s="66">
        <v>58</v>
      </c>
      <c r="BC8" s="66">
        <v>59.8</v>
      </c>
      <c r="BD8" s="66">
        <v>60.6</v>
      </c>
      <c r="BE8" s="66">
        <v>62.1</v>
      </c>
      <c r="BF8" s="66">
        <v>63.5</v>
      </c>
      <c r="BG8" s="66">
        <v>64.3</v>
      </c>
      <c r="BH8" s="66">
        <v>66.2</v>
      </c>
      <c r="BJ8" s="66">
        <v>5.6</v>
      </c>
      <c r="BK8" s="66">
        <v>6.2</v>
      </c>
      <c r="BL8" s="66">
        <v>6.5</v>
      </c>
      <c r="BM8" s="66">
        <v>7</v>
      </c>
      <c r="BN8" s="66">
        <v>7.6</v>
      </c>
      <c r="BO8" s="66">
        <v>7.9</v>
      </c>
      <c r="BP8" s="66">
        <v>8.6</v>
      </c>
      <c r="BR8" s="66">
        <v>5.0999999999999996</v>
      </c>
      <c r="BS8" s="66">
        <v>5.6</v>
      </c>
      <c r="BT8" s="66">
        <v>5.9</v>
      </c>
      <c r="BU8" s="66">
        <v>6.4</v>
      </c>
      <c r="BV8" s="66">
        <v>7</v>
      </c>
      <c r="BW8" s="66">
        <v>7.3</v>
      </c>
      <c r="BX8" s="66">
        <v>8.1</v>
      </c>
      <c r="BZ8" s="66">
        <v>39.4</v>
      </c>
      <c r="CA8" s="66">
        <v>40.4</v>
      </c>
      <c r="CB8" s="66">
        <v>40.799999999999997</v>
      </c>
      <c r="CC8" s="66">
        <v>41.6</v>
      </c>
      <c r="CD8" s="66">
        <v>42.4</v>
      </c>
      <c r="CE8" s="66">
        <v>42.9</v>
      </c>
      <c r="CF8" s="66">
        <v>43.9</v>
      </c>
      <c r="CH8" s="74">
        <v>38.200000000000003</v>
      </c>
      <c r="CI8" s="74">
        <v>38.5</v>
      </c>
      <c r="CJ8" s="74">
        <v>39.299999999999997</v>
      </c>
      <c r="CK8" s="74">
        <v>39.700000000000003</v>
      </c>
      <c r="CL8" s="74">
        <v>40.6</v>
      </c>
      <c r="CM8" s="74">
        <v>41.4</v>
      </c>
      <c r="CN8" s="74">
        <v>41.9</v>
      </c>
      <c r="CO8" s="74">
        <v>42.7</v>
      </c>
      <c r="CP8" s="74">
        <v>43</v>
      </c>
    </row>
    <row r="9" spans="1:94" x14ac:dyDescent="0.2">
      <c r="A9">
        <v>5</v>
      </c>
      <c r="C9">
        <f>IF(C2,IF(B1,AT9,BB9),"")</f>
        <v>61.9</v>
      </c>
      <c r="D9">
        <f>IF(D2,IF(B1,AU9,BC9),"")</f>
        <v>63.7</v>
      </c>
      <c r="E9">
        <f>IF(E2,IF(B1,AV9,BD9),"")</f>
        <v>64.5</v>
      </c>
      <c r="F9">
        <f>IF(F2,IF(B1,AW9,BE9),"")</f>
        <v>65.900000000000006</v>
      </c>
      <c r="G9">
        <f>IF(G2,IF(B1,AX9,BF9),"")</f>
        <v>67.3</v>
      </c>
      <c r="H9">
        <f>IF(H2,IF(B1,AY9,BG9),"")</f>
        <v>68.099999999999994</v>
      </c>
      <c r="I9">
        <f>IF(I2,IF(B1,AZ9,BH9),"")</f>
        <v>69.900000000000006</v>
      </c>
      <c r="K9">
        <f>IF(K2,IF(B1,BJ9,BR9),"")</f>
        <v>6.1</v>
      </c>
      <c r="L9">
        <f>IF(L2,IF(B1,BK9,BS9),"")</f>
        <v>6.7</v>
      </c>
      <c r="M9">
        <f>IF(M2,IF(B1,BL9,BT9),"")</f>
        <v>7</v>
      </c>
      <c r="N9">
        <f>IF(N2,IF(B1,BM9,BU9),"")</f>
        <v>7.5</v>
      </c>
      <c r="O9">
        <f>IF(O2,IF(B1,BN9,BV9),"")</f>
        <v>8.1</v>
      </c>
      <c r="P9">
        <f>IF(P2,IF(B1,BO9,BW9),"")</f>
        <v>8.4</v>
      </c>
      <c r="Q9">
        <f>IF(Q2,IF(B1,BP9,BX9),"")</f>
        <v>9.1999999999999993</v>
      </c>
      <c r="S9">
        <f>IF(S2,IF(B1,BZ9,CH9),"")</f>
        <v>40.299999999999997</v>
      </c>
      <c r="T9">
        <f>IF(T2,IF(B1,CA9,CJ9),"")</f>
        <v>41.3</v>
      </c>
      <c r="U9">
        <f>IF(U2,IF(B1,CB9,CK9),"")</f>
        <v>41.7</v>
      </c>
      <c r="V9">
        <f>IF(V2,IF(B1,CC9,CL9),"")</f>
        <v>42.6</v>
      </c>
      <c r="W9">
        <f>IF(W2,IF(B1,CD9,CM9),"")</f>
        <v>43.4</v>
      </c>
      <c r="X9">
        <f>IF(X2,IF(B1,CE9,CN9),"")</f>
        <v>43.8</v>
      </c>
      <c r="Y9">
        <f>IF(Y2,IF(B1,CF9,CP9),"")</f>
        <v>44.8</v>
      </c>
      <c r="AA9">
        <v>-1.4303123799999999</v>
      </c>
      <c r="AB9">
        <v>64.216864099999995</v>
      </c>
      <c r="AC9">
        <v>3.9633878999999997E-2</v>
      </c>
      <c r="AD9">
        <v>1.0975622570000001</v>
      </c>
      <c r="AE9">
        <v>62.536696560000003</v>
      </c>
      <c r="AF9">
        <v>4.0079765000000003E-2</v>
      </c>
      <c r="AG9">
        <v>0.219866801</v>
      </c>
      <c r="AH9">
        <v>7.0418364320000002</v>
      </c>
      <c r="AI9">
        <v>0.121040119</v>
      </c>
      <c r="AJ9">
        <v>0.59023527499999995</v>
      </c>
      <c r="AK9">
        <v>6.4375877509999997</v>
      </c>
      <c r="AL9">
        <v>0.11984091099999999</v>
      </c>
      <c r="AM9">
        <v>2.1680482400000001</v>
      </c>
      <c r="AN9">
        <v>42.661161479999997</v>
      </c>
      <c r="AO9">
        <v>3.2462175000000003E-2</v>
      </c>
      <c r="AP9">
        <v>-1.394565915</v>
      </c>
      <c r="AQ9">
        <v>41.348410080000001</v>
      </c>
      <c r="AR9">
        <v>3.1709630000000003E-2</v>
      </c>
      <c r="AT9" s="66">
        <v>61.9</v>
      </c>
      <c r="AU9" s="66">
        <v>63.7</v>
      </c>
      <c r="AV9" s="66">
        <v>64.5</v>
      </c>
      <c r="AW9" s="66">
        <v>65.900000000000006</v>
      </c>
      <c r="AX9" s="66">
        <v>67.3</v>
      </c>
      <c r="AY9" s="66">
        <v>68.099999999999994</v>
      </c>
      <c r="AZ9" s="66">
        <v>69.900000000000006</v>
      </c>
      <c r="BB9" s="66">
        <v>59.9</v>
      </c>
      <c r="BC9" s="66">
        <v>61.7</v>
      </c>
      <c r="BD9" s="66">
        <v>62.5</v>
      </c>
      <c r="BE9" s="66">
        <v>64</v>
      </c>
      <c r="BF9" s="66">
        <v>65.5</v>
      </c>
      <c r="BG9" s="66">
        <v>66.3</v>
      </c>
      <c r="BH9" s="66">
        <v>68.2</v>
      </c>
      <c r="BJ9" s="66">
        <v>6.1</v>
      </c>
      <c r="BK9" s="66">
        <v>6.7</v>
      </c>
      <c r="BL9" s="66">
        <v>7</v>
      </c>
      <c r="BM9" s="66">
        <v>7.5</v>
      </c>
      <c r="BN9" s="66">
        <v>8.1</v>
      </c>
      <c r="BO9" s="66">
        <v>8.4</v>
      </c>
      <c r="BP9" s="66">
        <v>9.1999999999999993</v>
      </c>
      <c r="BR9" s="66">
        <v>5.5</v>
      </c>
      <c r="BS9" s="66">
        <v>6.1</v>
      </c>
      <c r="BT9" s="66">
        <v>6.4</v>
      </c>
      <c r="BU9" s="66">
        <v>6.9</v>
      </c>
      <c r="BV9" s="66">
        <v>7.5</v>
      </c>
      <c r="BW9" s="66">
        <v>7.8</v>
      </c>
      <c r="BX9" s="66">
        <v>8.6999999999999993</v>
      </c>
      <c r="BZ9" s="66">
        <v>40.299999999999997</v>
      </c>
      <c r="CA9" s="66">
        <v>41.3</v>
      </c>
      <c r="CB9" s="66">
        <v>41.7</v>
      </c>
      <c r="CC9" s="66">
        <v>42.6</v>
      </c>
      <c r="CD9" s="66">
        <v>43.4</v>
      </c>
      <c r="CE9" s="66">
        <v>43.8</v>
      </c>
      <c r="CF9" s="66">
        <v>44.8</v>
      </c>
      <c r="CH9" s="74">
        <v>39</v>
      </c>
      <c r="CI9" s="74">
        <v>39.299999999999997</v>
      </c>
      <c r="CJ9" s="74">
        <v>40.1</v>
      </c>
      <c r="CK9" s="74">
        <v>40.6</v>
      </c>
      <c r="CL9" s="74">
        <v>41.5</v>
      </c>
      <c r="CM9" s="74">
        <v>42.3</v>
      </c>
      <c r="CN9" s="74">
        <v>42.8</v>
      </c>
      <c r="CO9" s="74">
        <v>43.6</v>
      </c>
      <c r="CP9" s="74">
        <v>43.9</v>
      </c>
    </row>
    <row r="10" spans="1:94" x14ac:dyDescent="0.2">
      <c r="A10">
        <v>6</v>
      </c>
      <c r="C10">
        <f>IF(C2,IF(B1,AT10,BB10),"")</f>
        <v>63.6</v>
      </c>
      <c r="D10">
        <f>IF(D2,IF(B1,AU10,BC10),"")</f>
        <v>65.400000000000006</v>
      </c>
      <c r="E10">
        <f>IF(E2,IF(B1,AV10,BD10),"")</f>
        <v>66.2</v>
      </c>
      <c r="F10">
        <f>IF(F2,IF(B1,AW10,BE10),"")</f>
        <v>67.599999999999994</v>
      </c>
      <c r="G10">
        <f>IF(G2,IF(B1,AX10,BF10),"")</f>
        <v>69.099999999999994</v>
      </c>
      <c r="H10">
        <f>IF(H2,IF(B1,AY10,BG10),"")</f>
        <v>69.8</v>
      </c>
      <c r="I10">
        <f>IF(I2,IF(B1,AZ10,BH10),"")</f>
        <v>71.599999999999994</v>
      </c>
      <c r="K10">
        <f>IF(K2,IF(B1,BJ10,BR10),"")</f>
        <v>6.4</v>
      </c>
      <c r="L10">
        <f>IF(L2,IF(B1,BK10,BS10),"")</f>
        <v>7.1</v>
      </c>
      <c r="M10">
        <f>IF(M2,IF(B1,BL10,BT10),"")</f>
        <v>7.4</v>
      </c>
      <c r="N10">
        <f>IF(N2,IF(B1,BM10,BU10),"")</f>
        <v>7.9</v>
      </c>
      <c r="O10">
        <f>IF(O2,IF(B1,BN10,BV10),"")</f>
        <v>8.5</v>
      </c>
      <c r="P10">
        <f>IF(P2,IF(B1,BO10,BW10),"")</f>
        <v>8.9</v>
      </c>
      <c r="Q10">
        <f>IF(Q2,IF(B1,BP10,BX10),"")</f>
        <v>9.6999999999999993</v>
      </c>
      <c r="S10">
        <f>IF(S2,IF(B1,BZ10,CH10),"")</f>
        <v>41</v>
      </c>
      <c r="T10">
        <f>IF(T2,IF(B1,CA10,CJ10),"")</f>
        <v>42.1</v>
      </c>
      <c r="U10">
        <f>IF(U2,IF(B1,CB10,CK10),"")</f>
        <v>42.5</v>
      </c>
      <c r="V10">
        <f>IF(V2,IF(B1,CC10,CL10),"")</f>
        <v>43.3</v>
      </c>
      <c r="W10">
        <f>IF(W2,IF(B1,CD10,CM10),"")</f>
        <v>44.2</v>
      </c>
      <c r="X10">
        <f>IF(X2,IF(B1,CE10,CN10),"")</f>
        <v>44.6</v>
      </c>
      <c r="Y10">
        <f>IF(Y2,IF(B1,CF10,CP10),"")</f>
        <v>45.6</v>
      </c>
      <c r="AA10">
        <v>-1.47657547</v>
      </c>
      <c r="AB10">
        <v>66.125314900000006</v>
      </c>
      <c r="AC10">
        <v>3.9123813E-2</v>
      </c>
      <c r="AD10">
        <v>1.2725096410000001</v>
      </c>
      <c r="AE10">
        <v>64.406327619999999</v>
      </c>
      <c r="AF10">
        <v>3.9686844999999998E-2</v>
      </c>
      <c r="AG10">
        <v>7.7505597999999995E-2</v>
      </c>
      <c r="AH10">
        <v>7.6304251819999998</v>
      </c>
      <c r="AI10">
        <v>0.11827120000000001</v>
      </c>
      <c r="AJ10">
        <v>0.46439156599999998</v>
      </c>
      <c r="AK10">
        <v>6.9678504569999999</v>
      </c>
      <c r="AL10">
        <v>0.11716686799999999</v>
      </c>
      <c r="AM10">
        <v>1.6754656889999999</v>
      </c>
      <c r="AN10">
        <v>43.404887309999999</v>
      </c>
      <c r="AO10">
        <v>3.1064702E-2</v>
      </c>
      <c r="AP10">
        <v>-1.231713389</v>
      </c>
      <c r="AQ10">
        <v>42.083350699999997</v>
      </c>
      <c r="AR10">
        <v>3.0709039E-2</v>
      </c>
      <c r="AT10" s="66">
        <v>63.6</v>
      </c>
      <c r="AU10" s="66">
        <v>65.400000000000006</v>
      </c>
      <c r="AV10" s="66">
        <v>66.2</v>
      </c>
      <c r="AW10" s="66">
        <v>67.599999999999994</v>
      </c>
      <c r="AX10" s="66">
        <v>69.099999999999994</v>
      </c>
      <c r="AY10" s="66">
        <v>69.8</v>
      </c>
      <c r="AZ10" s="66">
        <v>71.599999999999994</v>
      </c>
      <c r="BB10" s="66">
        <v>61.5</v>
      </c>
      <c r="BC10" s="66">
        <v>63.4</v>
      </c>
      <c r="BD10" s="66">
        <v>64.2</v>
      </c>
      <c r="BE10" s="66">
        <v>65.7</v>
      </c>
      <c r="BF10" s="66">
        <v>67.3</v>
      </c>
      <c r="BG10" s="66">
        <v>68.099999999999994</v>
      </c>
      <c r="BH10" s="66">
        <v>70</v>
      </c>
      <c r="BJ10" s="66">
        <v>6.4</v>
      </c>
      <c r="BK10" s="66">
        <v>7.1</v>
      </c>
      <c r="BL10" s="66">
        <v>7.4</v>
      </c>
      <c r="BM10" s="66">
        <v>7.9</v>
      </c>
      <c r="BN10" s="66">
        <v>8.5</v>
      </c>
      <c r="BO10" s="66">
        <v>8.9</v>
      </c>
      <c r="BP10" s="66">
        <v>9.6999999999999993</v>
      </c>
      <c r="BR10" s="66">
        <v>5.8</v>
      </c>
      <c r="BS10" s="66">
        <v>6.4</v>
      </c>
      <c r="BT10" s="66">
        <v>6.7</v>
      </c>
      <c r="BU10" s="66">
        <v>7.3</v>
      </c>
      <c r="BV10" s="66">
        <v>7.9</v>
      </c>
      <c r="BW10" s="66">
        <v>8.3000000000000007</v>
      </c>
      <c r="BX10" s="66">
        <v>9.1999999999999993</v>
      </c>
      <c r="BZ10" s="66">
        <v>41</v>
      </c>
      <c r="CA10" s="66">
        <v>42.1</v>
      </c>
      <c r="CB10" s="66">
        <v>42.5</v>
      </c>
      <c r="CC10" s="66">
        <v>43.3</v>
      </c>
      <c r="CD10" s="66">
        <v>44.2</v>
      </c>
      <c r="CE10" s="66">
        <v>44.6</v>
      </c>
      <c r="CF10" s="66">
        <v>45.6</v>
      </c>
      <c r="CH10" s="74">
        <v>39.700000000000003</v>
      </c>
      <c r="CI10" s="74">
        <v>40.1</v>
      </c>
      <c r="CJ10" s="74">
        <v>40.799999999999997</v>
      </c>
      <c r="CK10" s="74">
        <v>41.3</v>
      </c>
      <c r="CL10" s="74">
        <v>42.2</v>
      </c>
      <c r="CM10" s="74">
        <v>43.1</v>
      </c>
      <c r="CN10" s="74">
        <v>43.5</v>
      </c>
      <c r="CO10" s="74">
        <v>44.3</v>
      </c>
      <c r="CP10" s="74">
        <v>44.6</v>
      </c>
    </row>
    <row r="11" spans="1:94" x14ac:dyDescent="0.2">
      <c r="A11">
        <v>7</v>
      </c>
      <c r="C11">
        <f>IF(C2,IF(B1,AT11,BB11),"")</f>
        <v>65.099999999999994</v>
      </c>
      <c r="D11">
        <f>IF(D2,IF(B1,AU11,BC11),"")</f>
        <v>66.900000000000006</v>
      </c>
      <c r="E11">
        <f>IF(E2,IF(B1,AV11,BD11),"")</f>
        <v>67.7</v>
      </c>
      <c r="F11">
        <f>IF(F2,IF(B1,AW11,BE11),"")</f>
        <v>69.099999999999994</v>
      </c>
      <c r="G11">
        <f>IF(G2,IF(B1,AX11,BF11),"")</f>
        <v>70.599999999999994</v>
      </c>
      <c r="H11">
        <f>IF(H2,IF(B1,AY11,BG11),"")</f>
        <v>71.400000000000006</v>
      </c>
      <c r="I11">
        <f>IF(I2,IF(B1,AZ11,BH11),"")</f>
        <v>73.2</v>
      </c>
      <c r="K11">
        <f>IF(K2,IF(B1,BJ11,BR11),"")</f>
        <v>6.7</v>
      </c>
      <c r="L11">
        <f>IF(L2,IF(B1,BK11,BS11),"")</f>
        <v>7.4</v>
      </c>
      <c r="M11">
        <f>IF(M2,IF(B1,BL11,BT11),"")</f>
        <v>7.7</v>
      </c>
      <c r="N11">
        <f>IF(N2,IF(B1,BM11,BU11),"")</f>
        <v>8.3000000000000007</v>
      </c>
      <c r="O11">
        <f>IF(O2,IF(B1,BN11,BV11),"")</f>
        <v>8.9</v>
      </c>
      <c r="P11">
        <f>IF(P2,IF(B1,BO11,BW11),"")</f>
        <v>9.3000000000000007</v>
      </c>
      <c r="Q11">
        <f>IF(Q2,IF(B1,BP11,BX11),"")</f>
        <v>10.199999999999999</v>
      </c>
      <c r="S11">
        <f>IF(S2,IF(B1,BZ11,CH11),"")</f>
        <v>41.7</v>
      </c>
      <c r="T11">
        <f>IF(T2,IF(B1,CA11,CJ11),"")</f>
        <v>42.7</v>
      </c>
      <c r="U11">
        <f>IF(U2,IF(B1,CB11,CK11),"")</f>
        <v>43.1</v>
      </c>
      <c r="V11">
        <f>IF(V2,IF(B1,CC11,CL11),"")</f>
        <v>44</v>
      </c>
      <c r="W11">
        <f>IF(W2,IF(B1,CD11,CM11),"")</f>
        <v>44.8</v>
      </c>
      <c r="X11">
        <f>IF(X2,IF(B1,CE11,CN11),"")</f>
        <v>45.3</v>
      </c>
      <c r="Y11">
        <f>IF(Y2,IF(B1,CF11,CP11),"")</f>
        <v>46.3</v>
      </c>
      <c r="AA11">
        <v>-1.456837849</v>
      </c>
      <c r="AB11">
        <v>67.860179900000006</v>
      </c>
      <c r="AC11">
        <v>3.8811994000000002E-2</v>
      </c>
      <c r="AD11">
        <v>1.390428859</v>
      </c>
      <c r="AE11">
        <v>66.118415529999993</v>
      </c>
      <c r="AF11">
        <v>3.9444554999999999E-2</v>
      </c>
      <c r="AG11">
        <v>-2.1907610000000001E-2</v>
      </c>
      <c r="AH11">
        <v>8.1629510350000007</v>
      </c>
      <c r="AI11">
        <v>0.116153695</v>
      </c>
      <c r="AJ11">
        <v>0.35216407100000002</v>
      </c>
      <c r="AK11">
        <v>7.4548541090000002</v>
      </c>
      <c r="AL11">
        <v>0.11489384</v>
      </c>
      <c r="AM11">
        <v>1.2551603220000001</v>
      </c>
      <c r="AN11">
        <v>44.036099229999998</v>
      </c>
      <c r="AO11">
        <v>3.0022670000000001E-2</v>
      </c>
      <c r="AP11">
        <v>-1.0465826279999999</v>
      </c>
      <c r="AQ11">
        <v>42.710336030000001</v>
      </c>
      <c r="AR11">
        <v>2.9974303000000001E-2</v>
      </c>
      <c r="AT11" s="66">
        <v>65.099999999999994</v>
      </c>
      <c r="AU11" s="66">
        <v>66.900000000000006</v>
      </c>
      <c r="AV11" s="66">
        <v>67.7</v>
      </c>
      <c r="AW11" s="66">
        <v>69.099999999999994</v>
      </c>
      <c r="AX11" s="66">
        <v>70.599999999999994</v>
      </c>
      <c r="AY11" s="66">
        <v>71.400000000000006</v>
      </c>
      <c r="AZ11" s="66">
        <v>73.2</v>
      </c>
      <c r="BB11" s="66">
        <v>62.9</v>
      </c>
      <c r="BC11" s="66">
        <v>64.900000000000006</v>
      </c>
      <c r="BD11" s="66">
        <v>65.7</v>
      </c>
      <c r="BE11" s="66">
        <v>67.3</v>
      </c>
      <c r="BF11" s="66">
        <v>68.8</v>
      </c>
      <c r="BG11" s="66">
        <v>69.7</v>
      </c>
      <c r="BH11" s="66">
        <v>71.599999999999994</v>
      </c>
      <c r="BJ11" s="66">
        <v>6.7</v>
      </c>
      <c r="BK11" s="66">
        <v>7.4</v>
      </c>
      <c r="BL11" s="66">
        <v>7.7</v>
      </c>
      <c r="BM11" s="66">
        <v>8.3000000000000007</v>
      </c>
      <c r="BN11" s="66">
        <v>8.9</v>
      </c>
      <c r="BO11" s="66">
        <v>9.3000000000000007</v>
      </c>
      <c r="BP11" s="66">
        <v>10.199999999999999</v>
      </c>
      <c r="BR11" s="66">
        <v>6.1</v>
      </c>
      <c r="BS11" s="66">
        <v>6.7</v>
      </c>
      <c r="BT11" s="66">
        <v>7</v>
      </c>
      <c r="BU11" s="66">
        <v>7.6</v>
      </c>
      <c r="BV11" s="66">
        <v>8.3000000000000007</v>
      </c>
      <c r="BW11" s="66">
        <v>8.6999999999999993</v>
      </c>
      <c r="BX11" s="66">
        <v>9.6</v>
      </c>
      <c r="BZ11" s="66">
        <v>41.7</v>
      </c>
      <c r="CA11" s="66">
        <v>42.7</v>
      </c>
      <c r="CB11" s="66">
        <v>43.1</v>
      </c>
      <c r="CC11" s="66">
        <v>44</v>
      </c>
      <c r="CD11" s="66">
        <v>44.8</v>
      </c>
      <c r="CE11" s="66">
        <v>45.3</v>
      </c>
      <c r="CF11" s="66">
        <v>46.3</v>
      </c>
      <c r="CH11" s="74">
        <v>40.4</v>
      </c>
      <c r="CI11" s="74">
        <v>40.700000000000003</v>
      </c>
      <c r="CJ11" s="74">
        <v>41.5</v>
      </c>
      <c r="CK11" s="74">
        <v>41.9</v>
      </c>
      <c r="CL11" s="74">
        <v>42.8</v>
      </c>
      <c r="CM11" s="74">
        <v>43.7</v>
      </c>
      <c r="CN11" s="74">
        <v>44.2</v>
      </c>
      <c r="CO11" s="74">
        <v>45</v>
      </c>
      <c r="CP11" s="74">
        <v>45.3</v>
      </c>
    </row>
    <row r="12" spans="1:94" x14ac:dyDescent="0.2">
      <c r="A12">
        <v>8</v>
      </c>
      <c r="C12">
        <f>IF(C2,IF(B1,AT12,BB12),"")</f>
        <v>66.5</v>
      </c>
      <c r="D12">
        <f>IF(D2,IF(B1,AU12,BC12),"")</f>
        <v>68.3</v>
      </c>
      <c r="E12">
        <f>IF(E2,IF(B1,AV12,BD12),"")</f>
        <v>69.099999999999994</v>
      </c>
      <c r="F12">
        <f>IF(F2,IF(B1,AW12,BE12),"")</f>
        <v>70.599999999999994</v>
      </c>
      <c r="G12">
        <f>IF(G2,IF(B1,AX12,BF12),"")</f>
        <v>72.099999999999994</v>
      </c>
      <c r="H12">
        <f>IF(H2,IF(B1,AY12,BG12),"")</f>
        <v>72.900000000000006</v>
      </c>
      <c r="I12">
        <f>IF(I2,IF(B1,AZ12,BH12),"")</f>
        <v>74.7</v>
      </c>
      <c r="K12">
        <f>IF(K2,IF(B1,BJ12,BR12),"")</f>
        <v>6.9</v>
      </c>
      <c r="L12">
        <f>IF(L2,IF(B1,BK12,BS12),"")</f>
        <v>7.7</v>
      </c>
      <c r="M12">
        <f>IF(M2,IF(B1,BL12,BT12),"")</f>
        <v>8</v>
      </c>
      <c r="N12">
        <f>IF(N2,IF(B1,BM12,BU12),"")</f>
        <v>8.6</v>
      </c>
      <c r="O12">
        <f>IF(O2,IF(B1,BN12,BV12),"")</f>
        <v>9.3000000000000007</v>
      </c>
      <c r="P12">
        <f>IF(P2,IF(B1,BO12,BW12),"")</f>
        <v>9.6</v>
      </c>
      <c r="Q12">
        <f>IF(Q2,IF(B1,BP12,BX12),"")</f>
        <v>10.5</v>
      </c>
      <c r="S12">
        <f>IF(S2,IF(B1,BZ12,CH12),"")</f>
        <v>42.2</v>
      </c>
      <c r="T12">
        <f>IF(T2,IF(B1,CA12,CJ12),"")</f>
        <v>43.2</v>
      </c>
      <c r="U12">
        <f>IF(U2,IF(B1,CB12,CK12),"")</f>
        <v>43.7</v>
      </c>
      <c r="V12">
        <f>IF(V2,IF(B1,CC12,CL12),"")</f>
        <v>44.5</v>
      </c>
      <c r="W12">
        <f>IF(W2,IF(B1,CD12,CM12),"")</f>
        <v>45.4</v>
      </c>
      <c r="X12">
        <f>IF(X2,IF(B1,CE12,CN12),"")</f>
        <v>45.8</v>
      </c>
      <c r="Y12">
        <f>IF(Y2,IF(B1,CF12,CP12),"")</f>
        <v>46.9</v>
      </c>
      <c r="AA12">
        <v>-1.3918987679999999</v>
      </c>
      <c r="AB12">
        <v>69.459084579999995</v>
      </c>
      <c r="AC12">
        <v>3.8633209000000002E-2</v>
      </c>
      <c r="AD12">
        <v>1.466733925</v>
      </c>
      <c r="AE12">
        <v>67.705744190000004</v>
      </c>
      <c r="AF12">
        <v>3.9304737999999999E-2</v>
      </c>
      <c r="AG12">
        <v>-8.9440900000000004E-2</v>
      </c>
      <c r="AH12">
        <v>8.6448324789999997</v>
      </c>
      <c r="AI12">
        <v>0.114510349</v>
      </c>
      <c r="AJ12">
        <v>0.25049788899999997</v>
      </c>
      <c r="AK12">
        <v>7.9024361860000001</v>
      </c>
      <c r="AL12">
        <v>0.112949644</v>
      </c>
      <c r="AM12">
        <v>0.91054113999999997</v>
      </c>
      <c r="AN12">
        <v>44.580969119999999</v>
      </c>
      <c r="AO12">
        <v>2.9242173E-2</v>
      </c>
      <c r="AP12">
        <v>-0.84893269199999999</v>
      </c>
      <c r="AQ12">
        <v>43.254288819999999</v>
      </c>
      <c r="AR12">
        <v>2.9430992E-2</v>
      </c>
      <c r="AT12" s="66">
        <v>66.5</v>
      </c>
      <c r="AU12" s="66">
        <v>68.3</v>
      </c>
      <c r="AV12" s="66">
        <v>69.099999999999994</v>
      </c>
      <c r="AW12" s="66">
        <v>70.599999999999994</v>
      </c>
      <c r="AX12" s="66">
        <v>72.099999999999994</v>
      </c>
      <c r="AY12" s="66">
        <v>72.900000000000006</v>
      </c>
      <c r="AZ12" s="66">
        <v>74.7</v>
      </c>
      <c r="BB12" s="66">
        <v>64.3</v>
      </c>
      <c r="BC12" s="66">
        <v>66.3</v>
      </c>
      <c r="BD12" s="66">
        <v>67.2</v>
      </c>
      <c r="BE12" s="66">
        <v>68.7</v>
      </c>
      <c r="BF12" s="66">
        <v>70.3</v>
      </c>
      <c r="BG12" s="66">
        <v>71.2</v>
      </c>
      <c r="BH12" s="66">
        <v>73.2</v>
      </c>
      <c r="BJ12" s="66">
        <v>6.9</v>
      </c>
      <c r="BK12" s="66">
        <v>7.7</v>
      </c>
      <c r="BL12" s="66">
        <v>8</v>
      </c>
      <c r="BM12" s="66">
        <v>8.6</v>
      </c>
      <c r="BN12" s="66">
        <v>9.3000000000000007</v>
      </c>
      <c r="BO12" s="66">
        <v>9.6</v>
      </c>
      <c r="BP12" s="66">
        <v>10.5</v>
      </c>
      <c r="BR12" s="66">
        <v>6.3</v>
      </c>
      <c r="BS12" s="66">
        <v>7</v>
      </c>
      <c r="BT12" s="66">
        <v>7.3</v>
      </c>
      <c r="BU12" s="66">
        <v>7.9</v>
      </c>
      <c r="BV12" s="66">
        <v>8.6</v>
      </c>
      <c r="BW12" s="66">
        <v>9</v>
      </c>
      <c r="BX12" s="66">
        <v>10</v>
      </c>
      <c r="BZ12" s="66">
        <v>42.2</v>
      </c>
      <c r="CA12" s="66">
        <v>43.2</v>
      </c>
      <c r="CB12" s="66">
        <v>43.7</v>
      </c>
      <c r="CC12" s="66">
        <v>44.5</v>
      </c>
      <c r="CD12" s="66">
        <v>45.4</v>
      </c>
      <c r="CE12" s="66">
        <v>45.8</v>
      </c>
      <c r="CF12" s="66">
        <v>46.9</v>
      </c>
      <c r="CH12" s="74">
        <v>40.9</v>
      </c>
      <c r="CI12" s="74">
        <v>41.2</v>
      </c>
      <c r="CJ12" s="74">
        <v>42</v>
      </c>
      <c r="CK12" s="74">
        <v>42.5</v>
      </c>
      <c r="CL12" s="74">
        <v>43.4</v>
      </c>
      <c r="CM12" s="74">
        <v>44.3</v>
      </c>
      <c r="CN12" s="74">
        <v>44.7</v>
      </c>
      <c r="CO12" s="74">
        <v>45.6</v>
      </c>
      <c r="CP12" s="74">
        <v>45.9</v>
      </c>
    </row>
    <row r="13" spans="1:94" x14ac:dyDescent="0.2">
      <c r="A13">
        <v>9</v>
      </c>
      <c r="C13">
        <f>IF(C2,IF(B1,AT13,BB13),"")</f>
        <v>67.7</v>
      </c>
      <c r="D13">
        <f>IF(D2,IF(B1,AU13,BC13),"")</f>
        <v>69.599999999999994</v>
      </c>
      <c r="E13">
        <f>IF(E2,IF(B1,AV13,BD13),"")</f>
        <v>70.5</v>
      </c>
      <c r="F13">
        <f>IF(F2,IF(B1,AW13,BE13),"")</f>
        <v>72</v>
      </c>
      <c r="G13">
        <f>IF(G2,IF(B1,AX13,BF13),"")</f>
        <v>73.5</v>
      </c>
      <c r="H13">
        <f>IF(H2,IF(B1,AY13,BG13),"")</f>
        <v>74.3</v>
      </c>
      <c r="I13">
        <f>IF(I2,IF(B1,AZ13,BH13),"")</f>
        <v>76.2</v>
      </c>
      <c r="K13">
        <f>IF(K2,IF(B1,BJ13,BR13),"")</f>
        <v>7.2</v>
      </c>
      <c r="L13">
        <f>IF(L2,IF(B1,BK13,BS13),"")</f>
        <v>7.9</v>
      </c>
      <c r="M13">
        <f>IF(M2,IF(B1,BL13,BT13),"")</f>
        <v>8.3000000000000007</v>
      </c>
      <c r="N13">
        <f>IF(N2,IF(B1,BM13,BU13),"")</f>
        <v>8.9</v>
      </c>
      <c r="O13">
        <f>IF(O2,IF(B1,BN13,BV13),"")</f>
        <v>9.6</v>
      </c>
      <c r="P13">
        <f>IF(P2,IF(B1,BO13,BW13),"")</f>
        <v>10</v>
      </c>
      <c r="Q13">
        <f>IF(Q2,IF(B1,BP13,BX13),"")</f>
        <v>10.9</v>
      </c>
      <c r="S13">
        <f>IF(S2,IF(B1,BZ13,CH13),"")</f>
        <v>42.6</v>
      </c>
      <c r="T13">
        <f>IF(T2,IF(B1,CA13,CJ13),"")</f>
        <v>43.7</v>
      </c>
      <c r="U13">
        <f>IF(U2,IF(B1,CB13,CK13),"")</f>
        <v>44.2</v>
      </c>
      <c r="V13">
        <f>IF(V2,IF(B1,CC13,CL13),"")</f>
        <v>45</v>
      </c>
      <c r="W13">
        <f>IF(W2,IF(B1,CD13,CM13),"")</f>
        <v>45.8</v>
      </c>
      <c r="X13">
        <f>IF(X2,IF(B1,CE13,CN13),"")</f>
        <v>46.3</v>
      </c>
      <c r="Y13">
        <f>IF(Y2,IF(B1,CF13,CP13),"")</f>
        <v>47.4</v>
      </c>
      <c r="AA13">
        <v>-1.29571459</v>
      </c>
      <c r="AB13">
        <v>70.948039120000004</v>
      </c>
      <c r="AC13">
        <v>3.8546833000000003E-2</v>
      </c>
      <c r="AD13">
        <v>1.512301976</v>
      </c>
      <c r="AE13">
        <v>69.191236140000001</v>
      </c>
      <c r="AF13">
        <v>3.9237109999999999E-2</v>
      </c>
      <c r="AG13">
        <v>-0.1334091</v>
      </c>
      <c r="AH13">
        <v>9.0811198169999994</v>
      </c>
      <c r="AI13">
        <v>0.113217163</v>
      </c>
      <c r="AJ13">
        <v>0.15724751000000001</v>
      </c>
      <c r="AK13">
        <v>8.3141783769999993</v>
      </c>
      <c r="AL13">
        <v>0.11128469000000001</v>
      </c>
      <c r="AM13">
        <v>0.63951047400000005</v>
      </c>
      <c r="AN13">
        <v>45.057612149999997</v>
      </c>
      <c r="AO13">
        <v>2.8660453999999998E-2</v>
      </c>
      <c r="AP13">
        <v>-0.64577912400000004</v>
      </c>
      <c r="AQ13">
        <v>43.73249646</v>
      </c>
      <c r="AR13">
        <v>2.9030378999999999E-2</v>
      </c>
      <c r="AT13" s="66">
        <v>67.7</v>
      </c>
      <c r="AU13" s="66">
        <v>69.599999999999994</v>
      </c>
      <c r="AV13" s="66">
        <v>70.5</v>
      </c>
      <c r="AW13" s="66">
        <v>72</v>
      </c>
      <c r="AX13" s="66">
        <v>73.5</v>
      </c>
      <c r="AY13" s="66">
        <v>74.3</v>
      </c>
      <c r="AZ13" s="66">
        <v>76.2</v>
      </c>
      <c r="BB13" s="66">
        <v>65.599999999999994</v>
      </c>
      <c r="BC13" s="66">
        <v>67.599999999999994</v>
      </c>
      <c r="BD13" s="66">
        <v>68.5</v>
      </c>
      <c r="BE13" s="66">
        <v>70.099999999999994</v>
      </c>
      <c r="BF13" s="66">
        <v>71.8</v>
      </c>
      <c r="BG13" s="66">
        <v>72.599999999999994</v>
      </c>
      <c r="BH13" s="66">
        <v>74.7</v>
      </c>
      <c r="BJ13" s="66">
        <v>7.2</v>
      </c>
      <c r="BK13" s="66">
        <v>7.9</v>
      </c>
      <c r="BL13" s="66">
        <v>8.3000000000000007</v>
      </c>
      <c r="BM13" s="66">
        <v>8.9</v>
      </c>
      <c r="BN13" s="66">
        <v>9.6</v>
      </c>
      <c r="BO13" s="66">
        <v>10</v>
      </c>
      <c r="BP13" s="66">
        <v>10.9</v>
      </c>
      <c r="BR13" s="66">
        <v>6.6</v>
      </c>
      <c r="BS13" s="66">
        <v>7.3</v>
      </c>
      <c r="BT13" s="66">
        <v>7.6</v>
      </c>
      <c r="BU13" s="66">
        <v>8.1999999999999993</v>
      </c>
      <c r="BV13" s="66">
        <v>8.9</v>
      </c>
      <c r="BW13" s="66">
        <v>9.3000000000000007</v>
      </c>
      <c r="BX13" s="66">
        <v>10.4</v>
      </c>
      <c r="BZ13" s="66">
        <v>42.6</v>
      </c>
      <c r="CA13" s="66">
        <v>43.7</v>
      </c>
      <c r="CB13" s="66">
        <v>44.2</v>
      </c>
      <c r="CC13" s="66">
        <v>45</v>
      </c>
      <c r="CD13" s="66">
        <v>45.8</v>
      </c>
      <c r="CE13" s="66">
        <v>46.3</v>
      </c>
      <c r="CF13" s="66">
        <v>47.4</v>
      </c>
      <c r="CH13" s="74">
        <v>41.3</v>
      </c>
      <c r="CI13" s="74">
        <v>41.6</v>
      </c>
      <c r="CJ13" s="74">
        <v>42.4</v>
      </c>
      <c r="CK13" s="74">
        <v>42.9</v>
      </c>
      <c r="CL13" s="74">
        <v>43.8</v>
      </c>
      <c r="CM13" s="74">
        <v>44.7</v>
      </c>
      <c r="CN13" s="74">
        <v>45.2</v>
      </c>
      <c r="CO13" s="74">
        <v>46</v>
      </c>
      <c r="CP13" s="74">
        <v>46.3</v>
      </c>
    </row>
    <row r="14" spans="1:94" x14ac:dyDescent="0.2">
      <c r="A14">
        <v>10</v>
      </c>
      <c r="C14">
        <f>IF(C2,IF(B1,AT14,BB14),"")</f>
        <v>69</v>
      </c>
      <c r="D14">
        <f>IF(D2,IF(B1,AU14,BC14),"")</f>
        <v>70.900000000000006</v>
      </c>
      <c r="E14">
        <f>IF(E2,IF(B1,AV14,BD14),"")</f>
        <v>71.7</v>
      </c>
      <c r="F14">
        <f>IF(F2,IF(B1,AW14,BE14),"")</f>
        <v>73.3</v>
      </c>
      <c r="G14">
        <f>IF(G2,IF(B1,AX14,BF14),"")</f>
        <v>74.8</v>
      </c>
      <c r="H14">
        <f>IF(H2,IF(B1,AY14,BG14),"")</f>
        <v>75.599999999999994</v>
      </c>
      <c r="I14">
        <f>IF(I2,IF(B1,AZ14,BH14),"")</f>
        <v>77.599999999999994</v>
      </c>
      <c r="K14">
        <f>IF(K2,IF(B1,BJ14,BR14),"")</f>
        <v>7.5</v>
      </c>
      <c r="L14">
        <f>IF(L2,IF(B1,BK14,BS14),"")</f>
        <v>8.1999999999999993</v>
      </c>
      <c r="M14">
        <f>IF(M2,IF(B1,BL14,BT14),"")</f>
        <v>8.5</v>
      </c>
      <c r="N14">
        <f>IF(N2,IF(B1,BM14,BU14),"")</f>
        <v>9.1999999999999993</v>
      </c>
      <c r="O14">
        <f>IF(O2,IF(B1,BN14,BV14),"")</f>
        <v>9.9</v>
      </c>
      <c r="P14">
        <f>IF(P2,IF(B1,BO14,BW14),"")</f>
        <v>10.3</v>
      </c>
      <c r="Q14">
        <f>IF(Q2,IF(B1,BP14,BX14),"")</f>
        <v>11.2</v>
      </c>
      <c r="S14">
        <f>IF(S2,IF(B1,BZ14,CH14),"")</f>
        <v>43</v>
      </c>
      <c r="T14">
        <f>IF(T2,IF(B1,CA14,CJ14),"")</f>
        <v>44.1</v>
      </c>
      <c r="U14">
        <f>IF(U2,IF(B1,CB14,CK14),"")</f>
        <v>44.6</v>
      </c>
      <c r="V14">
        <f>IF(V2,IF(B1,CC14,CL14),"")</f>
        <v>45.4</v>
      </c>
      <c r="W14">
        <f>IF(W2,IF(B1,CD14,CM14),"")</f>
        <v>46.3</v>
      </c>
      <c r="X14">
        <f>IF(X2,IF(B1,CE14,CN14),"")</f>
        <v>46.7</v>
      </c>
      <c r="Y14">
        <f>IF(Y2,IF(B1,CF14,CP14),"")</f>
        <v>47.8</v>
      </c>
      <c r="AA14">
        <v>-1.1779190479999999</v>
      </c>
      <c r="AB14">
        <v>72.345861110000001</v>
      </c>
      <c r="AC14">
        <v>3.8526261999999999E-2</v>
      </c>
      <c r="AD14">
        <v>1.534950767</v>
      </c>
      <c r="AE14">
        <v>70.591639240000006</v>
      </c>
      <c r="AF14">
        <v>3.9221665000000003E-2</v>
      </c>
      <c r="AG14">
        <v>-0.1600954</v>
      </c>
      <c r="AH14">
        <v>9.4765003050000001</v>
      </c>
      <c r="AI14">
        <v>0.11218624000000001</v>
      </c>
      <c r="AJ14">
        <v>7.0885724999999997E-2</v>
      </c>
      <c r="AK14">
        <v>8.6934184230000007</v>
      </c>
      <c r="AL14">
        <v>0.109863709</v>
      </c>
      <c r="AM14">
        <v>0.43697886400000002</v>
      </c>
      <c r="AN14">
        <v>45.479075600000002</v>
      </c>
      <c r="AO14">
        <v>2.8233600000000001E-2</v>
      </c>
      <c r="AP14">
        <v>-0.44216541199999998</v>
      </c>
      <c r="AQ14">
        <v>44.157428369999998</v>
      </c>
      <c r="AR14">
        <v>2.8739112000000001E-2</v>
      </c>
      <c r="AT14" s="66">
        <v>69</v>
      </c>
      <c r="AU14" s="66">
        <v>70.900000000000006</v>
      </c>
      <c r="AV14" s="66">
        <v>71.7</v>
      </c>
      <c r="AW14" s="66">
        <v>73.3</v>
      </c>
      <c r="AX14" s="66">
        <v>74.8</v>
      </c>
      <c r="AY14" s="66">
        <v>75.599999999999994</v>
      </c>
      <c r="AZ14" s="66">
        <v>77.599999999999994</v>
      </c>
      <c r="BB14" s="66">
        <v>66.8</v>
      </c>
      <c r="BC14" s="66">
        <v>68.900000000000006</v>
      </c>
      <c r="BD14" s="66">
        <v>69.8</v>
      </c>
      <c r="BE14" s="66">
        <v>71.5</v>
      </c>
      <c r="BF14" s="66">
        <v>73.099999999999994</v>
      </c>
      <c r="BG14" s="66">
        <v>74</v>
      </c>
      <c r="BH14" s="66">
        <v>76.099999999999994</v>
      </c>
      <c r="BJ14" s="66">
        <v>7.5</v>
      </c>
      <c r="BK14" s="66">
        <v>8.1999999999999993</v>
      </c>
      <c r="BL14" s="66">
        <v>8.5</v>
      </c>
      <c r="BM14" s="66">
        <v>9.1999999999999993</v>
      </c>
      <c r="BN14" s="66">
        <v>9.9</v>
      </c>
      <c r="BO14" s="66">
        <v>10.3</v>
      </c>
      <c r="BP14" s="66">
        <v>11.2</v>
      </c>
      <c r="BR14" s="66">
        <v>6.8</v>
      </c>
      <c r="BS14" s="66">
        <v>7.5</v>
      </c>
      <c r="BT14" s="66">
        <v>7.8</v>
      </c>
      <c r="BU14" s="66">
        <v>8.5</v>
      </c>
      <c r="BV14" s="66">
        <v>9.1999999999999993</v>
      </c>
      <c r="BW14" s="66">
        <v>9.6</v>
      </c>
      <c r="BX14" s="66">
        <v>10.7</v>
      </c>
      <c r="BZ14" s="66">
        <v>43</v>
      </c>
      <c r="CA14" s="66">
        <v>44.1</v>
      </c>
      <c r="CB14" s="66">
        <v>44.6</v>
      </c>
      <c r="CC14" s="66">
        <v>45.4</v>
      </c>
      <c r="CD14" s="66">
        <v>46.3</v>
      </c>
      <c r="CE14" s="66">
        <v>46.7</v>
      </c>
      <c r="CF14" s="66">
        <v>47.8</v>
      </c>
      <c r="CH14" s="74">
        <v>41.7</v>
      </c>
      <c r="CI14" s="74">
        <v>42</v>
      </c>
      <c r="CJ14" s="74">
        <v>42.8</v>
      </c>
      <c r="CK14" s="74">
        <v>43.3</v>
      </c>
      <c r="CL14" s="74">
        <v>44.2</v>
      </c>
      <c r="CM14" s="74">
        <v>45.1</v>
      </c>
      <c r="CN14" s="74">
        <v>45.6</v>
      </c>
      <c r="CO14" s="74">
        <v>46.4</v>
      </c>
      <c r="CP14" s="74">
        <v>46.8</v>
      </c>
    </row>
    <row r="15" spans="1:94" x14ac:dyDescent="0.2">
      <c r="A15">
        <v>11</v>
      </c>
      <c r="C15">
        <f>IF(C2,IF(B1,AT15,BB15),"")</f>
        <v>70.2</v>
      </c>
      <c r="D15">
        <f>IF(D2,IF(B1,AU15,BC15),"")</f>
        <v>72.099999999999994</v>
      </c>
      <c r="E15">
        <f>IF(E2,IF(B1,AV15,BD15),"")</f>
        <v>73</v>
      </c>
      <c r="F15">
        <f>IF(F2,IF(B1,AW15,BE15),"")</f>
        <v>74.5</v>
      </c>
      <c r="G15">
        <f>IF(G2,IF(B1,AX15,BF15),"")</f>
        <v>76.099999999999994</v>
      </c>
      <c r="H15">
        <f>IF(H2,IF(B1,AY15,BG15),"")</f>
        <v>77</v>
      </c>
      <c r="I15">
        <f>IF(I2,IF(B1,AZ15,BH15),"")</f>
        <v>78.900000000000006</v>
      </c>
      <c r="K15">
        <f>IF(K2,IF(B1,BJ15,BR15),"")</f>
        <v>7.7</v>
      </c>
      <c r="L15">
        <f>IF(L2,IF(B1,BK15,BS15),"")</f>
        <v>8.4</v>
      </c>
      <c r="M15">
        <f>IF(M2,IF(B1,BL15,BT15),"")</f>
        <v>8.6999999999999993</v>
      </c>
      <c r="N15">
        <f>IF(N2,IF(B1,BM15,BU15),"")</f>
        <v>9.4</v>
      </c>
      <c r="O15">
        <f>IF(O2,IF(B1,BN15,BV15),"")</f>
        <v>10.1</v>
      </c>
      <c r="P15">
        <f>IF(P2,IF(B1,BO15,BW15),"")</f>
        <v>10.5</v>
      </c>
      <c r="Q15">
        <f>IF(Q2,IF(B1,BP15,BX15),"")</f>
        <v>11.5</v>
      </c>
      <c r="S15">
        <f>IF(S2,IF(B1,BZ15,CH15),"")</f>
        <v>43.4</v>
      </c>
      <c r="T15">
        <f>IF(T2,IF(B1,CA15,CJ15),"")</f>
        <v>44.4</v>
      </c>
      <c r="U15">
        <f>IF(U2,IF(B1,CB15,CK15),"")</f>
        <v>44.9</v>
      </c>
      <c r="V15">
        <f>IF(V2,IF(B1,CC15,CL15),"")</f>
        <v>45.8</v>
      </c>
      <c r="W15">
        <f>IF(W2,IF(B1,CD15,CM15),"")</f>
        <v>46.6</v>
      </c>
      <c r="X15">
        <f>IF(X2,IF(B1,CE15,CN15),"")</f>
        <v>47.1</v>
      </c>
      <c r="Y15">
        <f>IF(Y2,IF(B1,CF15,CP15),"")</f>
        <v>48.2</v>
      </c>
      <c r="AA15">
        <v>-1.045326049</v>
      </c>
      <c r="AB15">
        <v>73.666654100000002</v>
      </c>
      <c r="AC15">
        <v>3.8553387000000001E-2</v>
      </c>
      <c r="AD15">
        <v>1.5403908749999999</v>
      </c>
      <c r="AE15">
        <v>71.919616730000001</v>
      </c>
      <c r="AF15">
        <v>3.9244672000000001E-2</v>
      </c>
      <c r="AG15">
        <v>-0.17429685</v>
      </c>
      <c r="AH15">
        <v>9.8353077009999996</v>
      </c>
      <c r="AI15">
        <v>0.111354536</v>
      </c>
      <c r="AJ15">
        <v>-9.6849299999999996E-3</v>
      </c>
      <c r="AK15">
        <v>9.0432618540000007</v>
      </c>
      <c r="AL15">
        <v>0.10866078</v>
      </c>
      <c r="AM15">
        <v>0.296275856</v>
      </c>
      <c r="AN15">
        <v>45.85505706</v>
      </c>
      <c r="AO15">
        <v>2.7929763999999999E-2</v>
      </c>
      <c r="AP15">
        <v>-0.24163206000000001</v>
      </c>
      <c r="AQ15">
        <v>44.538367940000001</v>
      </c>
      <c r="AR15">
        <v>2.8533537000000001E-2</v>
      </c>
      <c r="AT15" s="66">
        <v>70.2</v>
      </c>
      <c r="AU15" s="66">
        <v>72.099999999999994</v>
      </c>
      <c r="AV15" s="66">
        <v>73</v>
      </c>
      <c r="AW15" s="66">
        <v>74.5</v>
      </c>
      <c r="AX15" s="66">
        <v>76.099999999999994</v>
      </c>
      <c r="AY15" s="66">
        <v>77</v>
      </c>
      <c r="AZ15" s="66">
        <v>78.900000000000006</v>
      </c>
      <c r="BB15" s="66">
        <v>68</v>
      </c>
      <c r="BC15" s="66">
        <v>70.2</v>
      </c>
      <c r="BD15" s="66">
        <v>71.099999999999994</v>
      </c>
      <c r="BE15" s="66">
        <v>72.8</v>
      </c>
      <c r="BF15" s="66">
        <v>74.5</v>
      </c>
      <c r="BG15" s="66">
        <v>75.400000000000006</v>
      </c>
      <c r="BH15" s="66">
        <v>77.5</v>
      </c>
      <c r="BJ15" s="66">
        <v>7.7</v>
      </c>
      <c r="BK15" s="66">
        <v>8.4</v>
      </c>
      <c r="BL15" s="66">
        <v>8.6999999999999993</v>
      </c>
      <c r="BM15" s="66">
        <v>9.4</v>
      </c>
      <c r="BN15" s="66">
        <v>10.1</v>
      </c>
      <c r="BO15" s="66">
        <v>10.5</v>
      </c>
      <c r="BP15" s="66">
        <v>11.5</v>
      </c>
      <c r="BR15" s="66">
        <v>7</v>
      </c>
      <c r="BS15" s="66">
        <v>7.7</v>
      </c>
      <c r="BT15" s="66">
        <v>8</v>
      </c>
      <c r="BU15" s="66">
        <v>8.6999999999999993</v>
      </c>
      <c r="BV15" s="66">
        <v>9.5</v>
      </c>
      <c r="BW15" s="66">
        <v>9.9</v>
      </c>
      <c r="BX15" s="66">
        <v>11</v>
      </c>
      <c r="BZ15" s="66">
        <v>43.4</v>
      </c>
      <c r="CA15" s="66">
        <v>44.4</v>
      </c>
      <c r="CB15" s="66">
        <v>44.9</v>
      </c>
      <c r="CC15" s="66">
        <v>45.8</v>
      </c>
      <c r="CD15" s="66">
        <v>46.6</v>
      </c>
      <c r="CE15" s="66">
        <v>47.1</v>
      </c>
      <c r="CF15" s="66">
        <v>48.2</v>
      </c>
      <c r="CH15" s="74">
        <v>42</v>
      </c>
      <c r="CI15" s="74">
        <v>42.4</v>
      </c>
      <c r="CJ15" s="74">
        <v>43.2</v>
      </c>
      <c r="CK15" s="74">
        <v>43.7</v>
      </c>
      <c r="CL15" s="74">
        <v>44.6</v>
      </c>
      <c r="CM15" s="74">
        <v>45.5</v>
      </c>
      <c r="CN15" s="74">
        <v>46</v>
      </c>
      <c r="CO15" s="74">
        <v>46.8</v>
      </c>
      <c r="CP15" s="74">
        <v>47.1</v>
      </c>
    </row>
    <row r="16" spans="1:94" x14ac:dyDescent="0.2">
      <c r="A16">
        <v>12</v>
      </c>
      <c r="C16">
        <f>IF(C2,IF(B1,AT16,BB16),"")</f>
        <v>71.3</v>
      </c>
      <c r="D16">
        <f>IF(D2,IF(B1,AU16,BC16),"")</f>
        <v>73.3</v>
      </c>
      <c r="E16">
        <f>IF(E2,IF(B1,AV16,BD16),"")</f>
        <v>74.099999999999994</v>
      </c>
      <c r="F16">
        <f>IF(F2,IF(B1,AW16,BE16),"")</f>
        <v>75.7</v>
      </c>
      <c r="G16">
        <f>IF(G2,IF(B1,AX16,BF16),"")</f>
        <v>77.400000000000006</v>
      </c>
      <c r="H16">
        <f>IF(H2,IF(B1,AY16,BG16),"")</f>
        <v>78.2</v>
      </c>
      <c r="I16">
        <f>IF(I2,IF(B1,AZ16,BH16),"")</f>
        <v>80.2</v>
      </c>
      <c r="K16">
        <f>IF(K2,IF(B1,BJ16,BR16),"")</f>
        <v>7.8</v>
      </c>
      <c r="L16">
        <f>IF(L2,IF(B1,BK16,BS16),"")</f>
        <v>8.6</v>
      </c>
      <c r="M16">
        <f>IF(M2,IF(B1,BL16,BT16),"")</f>
        <v>9</v>
      </c>
      <c r="N16">
        <f>IF(N2,IF(B1,BM16,BU16),"")</f>
        <v>9.6</v>
      </c>
      <c r="O16">
        <f>IF(O2,IF(B1,BN16,BV16),"")</f>
        <v>10.4</v>
      </c>
      <c r="P16">
        <f>IF(P2,IF(B1,BO16,BW16),"")</f>
        <v>10.8</v>
      </c>
      <c r="Q16">
        <f>IF(Q2,IF(B1,BP16,BX16),"")</f>
        <v>11.8</v>
      </c>
      <c r="S16">
        <f>IF(S2,IF(B1,BZ16,CH16),"")</f>
        <v>43.6</v>
      </c>
      <c r="T16">
        <f>IF(T2,IF(B1,CA16,CJ16),"")</f>
        <v>44.7</v>
      </c>
      <c r="U16">
        <f>IF(U2,IF(B1,CB16,CK16),"")</f>
        <v>45.2</v>
      </c>
      <c r="V16">
        <f>IF(V2,IF(B1,CC16,CL16),"")</f>
        <v>46.1</v>
      </c>
      <c r="W16">
        <f>IF(W2,IF(B1,CD16,CM16),"")</f>
        <v>46.9</v>
      </c>
      <c r="X16">
        <f>IF(X2,IF(B1,CE16,CN16),"")</f>
        <v>47.4</v>
      </c>
      <c r="Y16">
        <f>IF(Y2,IF(B1,CF16,CP16),"")</f>
        <v>48.5</v>
      </c>
      <c r="AA16">
        <v>-0.90280088700000005</v>
      </c>
      <c r="AB16">
        <v>74.921297170000003</v>
      </c>
      <c r="AC16">
        <v>3.8615501000000003E-2</v>
      </c>
      <c r="AD16">
        <v>1.532852892</v>
      </c>
      <c r="AE16">
        <v>73.185010399999996</v>
      </c>
      <c r="AF16">
        <v>3.9296419999999999E-2</v>
      </c>
      <c r="AG16">
        <v>-0.17971889999999999</v>
      </c>
      <c r="AH16">
        <v>10.161535669999999</v>
      </c>
      <c r="AI16">
        <v>0.110676413</v>
      </c>
      <c r="AJ16">
        <v>-8.5258E-2</v>
      </c>
      <c r="AK16">
        <v>9.3665935709999992</v>
      </c>
      <c r="AL16">
        <v>0.10765621</v>
      </c>
      <c r="AM16">
        <v>0.21010725099999999</v>
      </c>
      <c r="AN16">
        <v>46.192954270000001</v>
      </c>
      <c r="AO16">
        <v>2.7725178999999999E-2</v>
      </c>
      <c r="AP16">
        <v>-4.6673786000000002E-2</v>
      </c>
      <c r="AQ16">
        <v>44.88240562</v>
      </c>
      <c r="AR16">
        <v>2.8396382000000001E-2</v>
      </c>
      <c r="AT16" s="66">
        <v>71.3</v>
      </c>
      <c r="AU16" s="66">
        <v>73.3</v>
      </c>
      <c r="AV16" s="66">
        <v>74.099999999999994</v>
      </c>
      <c r="AW16" s="66">
        <v>75.7</v>
      </c>
      <c r="AX16" s="66">
        <v>77.400000000000006</v>
      </c>
      <c r="AY16" s="66">
        <v>78.2</v>
      </c>
      <c r="AZ16" s="66">
        <v>80.2</v>
      </c>
      <c r="BB16" s="66">
        <v>69.2</v>
      </c>
      <c r="BC16" s="66">
        <v>71.3</v>
      </c>
      <c r="BD16" s="66">
        <v>72.3</v>
      </c>
      <c r="BE16" s="66">
        <v>74</v>
      </c>
      <c r="BF16" s="66">
        <v>75.8</v>
      </c>
      <c r="BG16" s="66">
        <v>76.7</v>
      </c>
      <c r="BH16" s="66">
        <v>78.900000000000006</v>
      </c>
      <c r="BJ16" s="66">
        <v>7.8</v>
      </c>
      <c r="BK16" s="66">
        <v>8.6</v>
      </c>
      <c r="BL16" s="66">
        <v>9</v>
      </c>
      <c r="BM16" s="66">
        <v>9.6</v>
      </c>
      <c r="BN16" s="66">
        <v>10.4</v>
      </c>
      <c r="BO16" s="66">
        <v>10.8</v>
      </c>
      <c r="BP16" s="66">
        <v>11.8</v>
      </c>
      <c r="BR16" s="66">
        <v>7.1</v>
      </c>
      <c r="BS16" s="66">
        <v>7.9</v>
      </c>
      <c r="BT16" s="66">
        <v>8.1999999999999993</v>
      </c>
      <c r="BU16" s="66">
        <v>8.9</v>
      </c>
      <c r="BV16" s="66">
        <v>9.6999999999999993</v>
      </c>
      <c r="BW16" s="66">
        <v>10.199999999999999</v>
      </c>
      <c r="BX16" s="66">
        <v>11.3</v>
      </c>
      <c r="BZ16" s="66">
        <v>43.6</v>
      </c>
      <c r="CA16" s="66">
        <v>44.7</v>
      </c>
      <c r="CB16" s="66">
        <v>45.2</v>
      </c>
      <c r="CC16" s="66">
        <v>46.1</v>
      </c>
      <c r="CD16" s="66">
        <v>46.9</v>
      </c>
      <c r="CE16" s="66">
        <v>47.4</v>
      </c>
      <c r="CF16" s="66">
        <v>48.5</v>
      </c>
      <c r="CH16" s="74">
        <v>42.3</v>
      </c>
      <c r="CI16" s="74">
        <v>42.7</v>
      </c>
      <c r="CJ16" s="74">
        <v>43.5</v>
      </c>
      <c r="CK16" s="74">
        <v>44</v>
      </c>
      <c r="CL16" s="74">
        <v>44.9</v>
      </c>
      <c r="CM16" s="74">
        <v>45.8</v>
      </c>
      <c r="CN16" s="74">
        <v>46.3</v>
      </c>
      <c r="CO16" s="74">
        <v>47.1</v>
      </c>
      <c r="CP16" s="74">
        <v>47.5</v>
      </c>
    </row>
    <row r="17" spans="1:94" x14ac:dyDescent="0.2">
      <c r="A17">
        <v>13</v>
      </c>
      <c r="C17">
        <f>IF(C2,IF(B1,AT17,BB17),"")</f>
        <v>72.400000000000006</v>
      </c>
      <c r="D17">
        <f>IF(D2,IF(B1,AU17,BC17),"")</f>
        <v>74.400000000000006</v>
      </c>
      <c r="E17">
        <f>IF(E2,IF(B1,AV17,BD17),"")</f>
        <v>75.3</v>
      </c>
      <c r="F17">
        <f>IF(F2,IF(B1,AW17,BE17),"")</f>
        <v>76.900000000000006</v>
      </c>
      <c r="G17">
        <f>IF(G2,IF(B1,AX17,BF17),"")</f>
        <v>78.599999999999994</v>
      </c>
      <c r="H17">
        <f>IF(H2,IF(B1,AY17,BG17),"")</f>
        <v>79.400000000000006</v>
      </c>
      <c r="I17">
        <f>IF(I2,IF(B1,AZ17,BH17),"")</f>
        <v>81.5</v>
      </c>
      <c r="K17">
        <f>IF(K2,IF(B1,BJ17,BR17),"")</f>
        <v>8</v>
      </c>
      <c r="L17">
        <f>IF(L2,IF(B1,BK17,BS17),"")</f>
        <v>8.8000000000000007</v>
      </c>
      <c r="M17">
        <f>IF(M2,IF(B1,BL17,BT17),"")</f>
        <v>9.1999999999999993</v>
      </c>
      <c r="N17">
        <f>IF(N2,IF(B1,BM17,BU17),"")</f>
        <v>9.9</v>
      </c>
      <c r="O17">
        <f>IF(O2,IF(B1,BN17,BV17),"")</f>
        <v>10.6</v>
      </c>
      <c r="P17">
        <f>IF(P2,IF(B1,BO17,BW17),"")</f>
        <v>11.1</v>
      </c>
      <c r="Q17">
        <f>IF(Q2,IF(B1,BP17,BX17),"")</f>
        <v>12.1</v>
      </c>
      <c r="S17">
        <f>IF(S2,IF(B1,BZ17,CH17),"")</f>
        <v>43.9</v>
      </c>
      <c r="T17">
        <f>IF(T2,IF(B1,CA17,CJ17),"")</f>
        <v>45</v>
      </c>
      <c r="U17">
        <f>IF(U2,IF(B1,CB17,CK17),"")</f>
        <v>45.5</v>
      </c>
      <c r="V17">
        <f>IF(V2,IF(B1,CC17,CL17),"")</f>
        <v>46.3</v>
      </c>
      <c r="W17">
        <f>IF(W2,IF(B1,CD17,CM17),"")</f>
        <v>47.2</v>
      </c>
      <c r="X17">
        <f>IF(X2,IF(B1,CE17,CN17),"")</f>
        <v>47.7</v>
      </c>
      <c r="Y17">
        <f>IF(Y2,IF(B1,CF17,CP17),"")</f>
        <v>48.8</v>
      </c>
      <c r="AA17">
        <v>-0.75390810699999999</v>
      </c>
      <c r="AB17">
        <v>76.118375360000002</v>
      </c>
      <c r="AC17">
        <v>3.8703461000000002E-2</v>
      </c>
      <c r="AD17">
        <v>1.51550947</v>
      </c>
      <c r="AE17">
        <v>74.395643789999994</v>
      </c>
      <c r="AF17">
        <v>3.9369874999999999E-2</v>
      </c>
      <c r="AG17">
        <v>-0.179254</v>
      </c>
      <c r="AH17">
        <v>10.45885399</v>
      </c>
      <c r="AI17">
        <v>0.11011863500000001</v>
      </c>
      <c r="AJ17">
        <v>-0.15640945000000001</v>
      </c>
      <c r="AK17">
        <v>9.6660891850000006</v>
      </c>
      <c r="AL17">
        <v>0.106834517</v>
      </c>
      <c r="AM17">
        <v>0.17114702400000001</v>
      </c>
      <c r="AN17">
        <v>46.498534380000002</v>
      </c>
      <c r="AO17">
        <v>2.7601686E-2</v>
      </c>
      <c r="AP17">
        <v>0.141031094</v>
      </c>
      <c r="AQ17">
        <v>45.19507651</v>
      </c>
      <c r="AR17">
        <v>2.8314722000000001E-2</v>
      </c>
      <c r="AT17" s="66">
        <v>72.400000000000006</v>
      </c>
      <c r="AU17" s="66">
        <v>74.400000000000006</v>
      </c>
      <c r="AV17" s="66">
        <v>75.3</v>
      </c>
      <c r="AW17" s="66">
        <v>76.900000000000006</v>
      </c>
      <c r="AX17" s="66">
        <v>78.599999999999994</v>
      </c>
      <c r="AY17" s="66">
        <v>79.400000000000006</v>
      </c>
      <c r="AZ17" s="66">
        <v>81.5</v>
      </c>
      <c r="BB17" s="66">
        <v>70.3</v>
      </c>
      <c r="BC17" s="66">
        <v>72.5</v>
      </c>
      <c r="BD17" s="66">
        <v>73.400000000000006</v>
      </c>
      <c r="BE17" s="66">
        <v>75.2</v>
      </c>
      <c r="BF17" s="66">
        <v>77</v>
      </c>
      <c r="BG17" s="66">
        <v>77.900000000000006</v>
      </c>
      <c r="BH17" s="66">
        <v>80.2</v>
      </c>
      <c r="BJ17" s="66">
        <v>8</v>
      </c>
      <c r="BK17" s="66">
        <v>8.8000000000000007</v>
      </c>
      <c r="BL17" s="66">
        <v>9.1999999999999993</v>
      </c>
      <c r="BM17" s="66">
        <v>9.9</v>
      </c>
      <c r="BN17" s="66">
        <v>10.6</v>
      </c>
      <c r="BO17" s="66">
        <v>11.1</v>
      </c>
      <c r="BP17" s="66">
        <v>12.1</v>
      </c>
      <c r="BR17" s="66">
        <v>7.3</v>
      </c>
      <c r="BS17" s="66">
        <v>8.1</v>
      </c>
      <c r="BT17" s="66">
        <v>8.4</v>
      </c>
      <c r="BU17" s="66">
        <v>9.1999999999999993</v>
      </c>
      <c r="BV17" s="66">
        <v>10</v>
      </c>
      <c r="BW17" s="66">
        <v>10.4</v>
      </c>
      <c r="BX17" s="66">
        <v>11.6</v>
      </c>
      <c r="BZ17" s="66">
        <v>43.9</v>
      </c>
      <c r="CA17" s="66">
        <v>45</v>
      </c>
      <c r="CB17" s="66">
        <v>45.5</v>
      </c>
      <c r="CC17" s="66">
        <v>46.3</v>
      </c>
      <c r="CD17" s="66">
        <v>47.2</v>
      </c>
      <c r="CE17" s="66">
        <v>47.7</v>
      </c>
      <c r="CF17" s="66">
        <v>48.8</v>
      </c>
      <c r="CH17" s="74">
        <v>42.6</v>
      </c>
      <c r="CI17" s="74">
        <v>42.9</v>
      </c>
      <c r="CJ17" s="74">
        <v>43.8</v>
      </c>
      <c r="CK17" s="74">
        <v>44.3</v>
      </c>
      <c r="CL17" s="74">
        <v>45.2</v>
      </c>
      <c r="CM17" s="74">
        <v>46.1</v>
      </c>
      <c r="CN17" s="74">
        <v>46.6</v>
      </c>
      <c r="CO17" s="74">
        <v>47.4</v>
      </c>
      <c r="CP17" s="74">
        <v>47.7</v>
      </c>
    </row>
    <row r="18" spans="1:94" x14ac:dyDescent="0.2">
      <c r="A18">
        <v>14</v>
      </c>
      <c r="C18">
        <f>IF(C2,IF(B1,AT18,BB18),"")</f>
        <v>73.400000000000006</v>
      </c>
      <c r="D18">
        <f>IF(D2,IF(B1,AU18,BC18),"")</f>
        <v>75.5</v>
      </c>
      <c r="E18">
        <f>IF(E2,IF(B1,AV18,BD18),"")</f>
        <v>76.400000000000006</v>
      </c>
      <c r="F18">
        <f>IF(F2,IF(B1,AW18,BE18),"")</f>
        <v>78</v>
      </c>
      <c r="G18">
        <f>IF(G2,IF(B1,AX18,BF18),"")</f>
        <v>79.7</v>
      </c>
      <c r="H18">
        <f>IF(H2,IF(B1,AY18,BG18),"")</f>
        <v>80.599999999999994</v>
      </c>
      <c r="I18">
        <f>IF(I2,IF(B1,AZ18,BH18),"")</f>
        <v>82.7</v>
      </c>
      <c r="K18">
        <f>IF(K2,IF(B1,BJ18,BR18),"")</f>
        <v>8.1999999999999993</v>
      </c>
      <c r="L18">
        <f>IF(L2,IF(B1,BK18,BS18),"")</f>
        <v>9</v>
      </c>
      <c r="M18">
        <f>IF(M2,IF(B1,BL18,BT18),"")</f>
        <v>9.4</v>
      </c>
      <c r="N18">
        <f>IF(N2,IF(B1,BM18,BU18),"")</f>
        <v>10.1</v>
      </c>
      <c r="O18">
        <f>IF(O2,IF(B1,BN18,BV18),"")</f>
        <v>10.9</v>
      </c>
      <c r="P18">
        <f>IF(P2,IF(B1,BO18,BW18),"")</f>
        <v>11.3</v>
      </c>
      <c r="Q18">
        <f>IF(Q2,IF(B1,BP18,BX18),"")</f>
        <v>12.4</v>
      </c>
      <c r="S18">
        <f>IF(S2,IF(B1,BZ18,CH18),"")</f>
        <v>44.1</v>
      </c>
      <c r="T18">
        <f>IF(T2,IF(B1,CA18,CJ18),"")</f>
        <v>45.2</v>
      </c>
      <c r="U18">
        <f>IF(U2,IF(B1,CB18,CK18),"")</f>
        <v>45.7</v>
      </c>
      <c r="V18">
        <f>IF(V2,IF(B1,CC18,CL18),"")</f>
        <v>46.6</v>
      </c>
      <c r="W18">
        <f>IF(W2,IF(B1,CD18,CM18),"")</f>
        <v>47.5</v>
      </c>
      <c r="X18">
        <f>IF(X2,IF(B1,CE18,CN18),"")</f>
        <v>47.9</v>
      </c>
      <c r="Y18">
        <f>IF(Y2,IF(B1,CF18,CP18),"")</f>
        <v>49</v>
      </c>
      <c r="AA18">
        <v>-0.60126352299999997</v>
      </c>
      <c r="AB18">
        <v>77.264799109999998</v>
      </c>
      <c r="AC18">
        <v>3.8810557000000002E-2</v>
      </c>
      <c r="AD18">
        <v>1.490765028</v>
      </c>
      <c r="AE18">
        <v>75.557854399999997</v>
      </c>
      <c r="AF18">
        <v>3.9459832E-2</v>
      </c>
      <c r="AG18">
        <v>-0.17518447000000001</v>
      </c>
      <c r="AH18">
        <v>10.7306256</v>
      </c>
      <c r="AI18">
        <v>0.10965694099999999</v>
      </c>
      <c r="AJ18">
        <v>-0.22355869</v>
      </c>
      <c r="AK18">
        <v>9.9442260630000003</v>
      </c>
      <c r="AL18">
        <v>0.106183085</v>
      </c>
      <c r="AM18">
        <v>0.172393886</v>
      </c>
      <c r="AN18">
        <v>46.776376839999998</v>
      </c>
      <c r="AO18">
        <v>2.7545147999999998E-2</v>
      </c>
      <c r="AP18">
        <v>0.32040316899999999</v>
      </c>
      <c r="AQ18">
        <v>45.480781469999997</v>
      </c>
      <c r="AR18">
        <v>2.8278681999999999E-2</v>
      </c>
      <c r="AT18" s="66">
        <v>73.400000000000006</v>
      </c>
      <c r="AU18" s="66">
        <v>75.5</v>
      </c>
      <c r="AV18" s="66">
        <v>76.400000000000006</v>
      </c>
      <c r="AW18" s="66">
        <v>78</v>
      </c>
      <c r="AX18" s="66">
        <v>79.7</v>
      </c>
      <c r="AY18" s="66">
        <v>80.599999999999994</v>
      </c>
      <c r="AZ18" s="66">
        <v>82.7</v>
      </c>
      <c r="BB18" s="66">
        <v>71.3</v>
      </c>
      <c r="BC18" s="66">
        <v>73.599999999999994</v>
      </c>
      <c r="BD18" s="66">
        <v>74.599999999999994</v>
      </c>
      <c r="BE18" s="66">
        <v>76.400000000000006</v>
      </c>
      <c r="BF18" s="66">
        <v>78.2</v>
      </c>
      <c r="BG18" s="66">
        <v>79.2</v>
      </c>
      <c r="BH18" s="66">
        <v>81.400000000000006</v>
      </c>
      <c r="BJ18" s="66">
        <v>8.1999999999999993</v>
      </c>
      <c r="BK18" s="66">
        <v>9</v>
      </c>
      <c r="BL18" s="66">
        <v>9.4</v>
      </c>
      <c r="BM18" s="66">
        <v>10.1</v>
      </c>
      <c r="BN18" s="66">
        <v>10.9</v>
      </c>
      <c r="BO18" s="66">
        <v>11.3</v>
      </c>
      <c r="BP18" s="66">
        <v>12.4</v>
      </c>
      <c r="BR18" s="66">
        <v>7.5</v>
      </c>
      <c r="BS18" s="66">
        <v>8.3000000000000007</v>
      </c>
      <c r="BT18" s="66">
        <v>8.6</v>
      </c>
      <c r="BU18" s="66">
        <v>9.4</v>
      </c>
      <c r="BV18" s="66">
        <v>10.199999999999999</v>
      </c>
      <c r="BW18" s="66">
        <v>10.7</v>
      </c>
      <c r="BX18" s="66">
        <v>11.9</v>
      </c>
      <c r="BZ18" s="66">
        <v>44.1</v>
      </c>
      <c r="CA18" s="66">
        <v>45.2</v>
      </c>
      <c r="CB18" s="66">
        <v>45.7</v>
      </c>
      <c r="CC18" s="66">
        <v>46.6</v>
      </c>
      <c r="CD18" s="66">
        <v>47.5</v>
      </c>
      <c r="CE18" s="66">
        <v>47.9</v>
      </c>
      <c r="CF18" s="66">
        <v>49</v>
      </c>
      <c r="CH18" s="74">
        <v>42.9</v>
      </c>
      <c r="CI18" s="74">
        <v>43.2</v>
      </c>
      <c r="CJ18" s="74">
        <v>44</v>
      </c>
      <c r="CK18" s="74">
        <v>44.5</v>
      </c>
      <c r="CL18" s="74">
        <v>45.4</v>
      </c>
      <c r="CM18" s="74">
        <v>46.3</v>
      </c>
      <c r="CN18" s="74">
        <v>46.8</v>
      </c>
      <c r="CO18" s="74">
        <v>47.7</v>
      </c>
      <c r="CP18" s="74">
        <v>48</v>
      </c>
    </row>
    <row r="19" spans="1:94" x14ac:dyDescent="0.2">
      <c r="A19">
        <v>15</v>
      </c>
      <c r="C19">
        <f>IF(C2,IF(B1,AT19,BB19),"")</f>
        <v>74.400000000000006</v>
      </c>
      <c r="D19">
        <f>IF(D2,IF(B1,AU19,BC19),"")</f>
        <v>76.5</v>
      </c>
      <c r="E19">
        <f>IF(E2,IF(B1,AV19,BD19),"")</f>
        <v>77.400000000000006</v>
      </c>
      <c r="F19">
        <f>IF(F2,IF(B1,AW19,BE19),"")</f>
        <v>79.099999999999994</v>
      </c>
      <c r="G19">
        <f>IF(G2,IF(B1,AX19,BF19),"")</f>
        <v>80.900000000000006</v>
      </c>
      <c r="H19">
        <f>IF(H2,IF(B1,AY19,BG19),"")</f>
        <v>81.8</v>
      </c>
      <c r="I19">
        <f>IF(I2,IF(B1,AZ19,BH19),"")</f>
        <v>83.9</v>
      </c>
      <c r="K19">
        <f>IF(K2,IF(B1,BJ19,BR19),"")</f>
        <v>8.4</v>
      </c>
      <c r="L19">
        <f>IF(L2,IF(B1,BK19,BS19),"")</f>
        <v>9.1999999999999993</v>
      </c>
      <c r="M19">
        <f>IF(M2,IF(B1,BL19,BT19),"")</f>
        <v>9.6</v>
      </c>
      <c r="N19">
        <f>IF(N2,IF(B1,BM19,BU19),"")</f>
        <v>10.3</v>
      </c>
      <c r="O19">
        <f>IF(O2,IF(B1,BN19,BV19),"")</f>
        <v>11.1</v>
      </c>
      <c r="P19">
        <f>IF(P2,IF(B1,BO19,BW19),"")</f>
        <v>11.6</v>
      </c>
      <c r="Q19">
        <f>IF(Q2,IF(B1,BP19,BX19),"")</f>
        <v>12.7</v>
      </c>
      <c r="S19">
        <f>IF(S2,IF(B1,BZ19,CH19),"")</f>
        <v>44.3</v>
      </c>
      <c r="T19">
        <f>IF(T2,IF(B1,CA19,CJ19),"")</f>
        <v>45.5</v>
      </c>
      <c r="U19">
        <f>IF(U2,IF(B1,CB19,CK19),"")</f>
        <v>45.9</v>
      </c>
      <c r="V19">
        <f>IF(V2,IF(B1,CC19,CL19),"")</f>
        <v>46.8</v>
      </c>
      <c r="W19">
        <f>IF(W2,IF(B1,CD19,CM19),"")</f>
        <v>47.7</v>
      </c>
      <c r="X19">
        <f>IF(X2,IF(B1,CE19,CN19),"")</f>
        <v>48.2</v>
      </c>
      <c r="Y19">
        <f>IF(Y2,IF(B1,CF19,CP19),"")</f>
        <v>49.3</v>
      </c>
      <c r="AA19">
        <v>-0.44680503900000001</v>
      </c>
      <c r="AB19">
        <v>78.366223090000005</v>
      </c>
      <c r="AC19">
        <v>3.8931783999999997E-2</v>
      </c>
      <c r="AD19">
        <v>1.460458255</v>
      </c>
      <c r="AE19">
        <v>76.676858710000005</v>
      </c>
      <c r="AF19">
        <v>3.9562382E-2</v>
      </c>
      <c r="AG19">
        <v>-0.16932268</v>
      </c>
      <c r="AH19">
        <v>10.979924820000001</v>
      </c>
      <c r="AI19">
        <v>0.109273653</v>
      </c>
      <c r="AJ19">
        <v>-0.28701346</v>
      </c>
      <c r="AK19">
        <v>10.203293970000001</v>
      </c>
      <c r="AL19">
        <v>0.105691242</v>
      </c>
      <c r="AM19">
        <v>0.20737154099999999</v>
      </c>
      <c r="AN19">
        <v>47.030175989999996</v>
      </c>
      <c r="AO19">
        <v>2.7544381999999999E-2</v>
      </c>
      <c r="AP19">
        <v>0.49080713300000001</v>
      </c>
      <c r="AQ19">
        <v>45.743075269999999</v>
      </c>
      <c r="AR19">
        <v>2.8280585E-2</v>
      </c>
      <c r="AT19" s="66">
        <v>74.400000000000006</v>
      </c>
      <c r="AU19" s="66">
        <v>76.5</v>
      </c>
      <c r="AV19" s="66">
        <v>77.400000000000006</v>
      </c>
      <c r="AW19" s="66">
        <v>79.099999999999994</v>
      </c>
      <c r="AX19" s="66">
        <v>80.900000000000006</v>
      </c>
      <c r="AY19" s="66">
        <v>81.8</v>
      </c>
      <c r="AZ19" s="66">
        <v>83.9</v>
      </c>
      <c r="BB19" s="66">
        <v>72.400000000000006</v>
      </c>
      <c r="BC19" s="66">
        <v>74.7</v>
      </c>
      <c r="BD19" s="66">
        <v>75.7</v>
      </c>
      <c r="BE19" s="66">
        <v>77.5</v>
      </c>
      <c r="BF19" s="66">
        <v>79.400000000000006</v>
      </c>
      <c r="BG19" s="66">
        <v>80.3</v>
      </c>
      <c r="BH19" s="66">
        <v>82.7</v>
      </c>
      <c r="BJ19" s="66">
        <v>8.4</v>
      </c>
      <c r="BK19" s="66">
        <v>9.1999999999999993</v>
      </c>
      <c r="BL19" s="66">
        <v>9.6</v>
      </c>
      <c r="BM19" s="66">
        <v>10.3</v>
      </c>
      <c r="BN19" s="66">
        <v>11.1</v>
      </c>
      <c r="BO19" s="66">
        <v>11.6</v>
      </c>
      <c r="BP19" s="66">
        <v>12.7</v>
      </c>
      <c r="BR19" s="66">
        <v>7.7</v>
      </c>
      <c r="BS19" s="66">
        <v>8.5</v>
      </c>
      <c r="BT19" s="66">
        <v>8.8000000000000007</v>
      </c>
      <c r="BU19" s="66">
        <v>9.6</v>
      </c>
      <c r="BV19" s="66">
        <v>10.4</v>
      </c>
      <c r="BW19" s="66">
        <v>10.9</v>
      </c>
      <c r="BX19" s="66">
        <v>12.2</v>
      </c>
      <c r="BZ19" s="66">
        <v>44.3</v>
      </c>
      <c r="CA19" s="66">
        <v>45.5</v>
      </c>
      <c r="CB19" s="66">
        <v>45.9</v>
      </c>
      <c r="CC19" s="66">
        <v>46.8</v>
      </c>
      <c r="CD19" s="66">
        <v>47.7</v>
      </c>
      <c r="CE19" s="66">
        <v>48.2</v>
      </c>
      <c r="CF19" s="66">
        <v>49.3</v>
      </c>
      <c r="CH19" s="74">
        <v>43.1</v>
      </c>
      <c r="CI19" s="74">
        <v>43.4</v>
      </c>
      <c r="CJ19" s="74">
        <v>44.2</v>
      </c>
      <c r="CK19" s="74">
        <v>44.7</v>
      </c>
      <c r="CL19" s="74">
        <v>45.7</v>
      </c>
      <c r="CM19" s="74">
        <v>46.6</v>
      </c>
      <c r="CN19" s="74">
        <v>47.1</v>
      </c>
      <c r="CO19" s="74">
        <v>47.9</v>
      </c>
      <c r="CP19" s="74">
        <v>48.2</v>
      </c>
    </row>
    <row r="20" spans="1:94" x14ac:dyDescent="0.2">
      <c r="A20">
        <v>16</v>
      </c>
      <c r="C20">
        <f>IF(C2,IF(B1,AT20,BB20),"")</f>
        <v>75.400000000000006</v>
      </c>
      <c r="D20">
        <f>IF(D2,IF(B1,AU20,BC20),"")</f>
        <v>77.5</v>
      </c>
      <c r="E20">
        <f>IF(E2,IF(B1,AV20,BD20),"")</f>
        <v>78.5</v>
      </c>
      <c r="F20">
        <f>IF(F2,IF(B1,AW20,BE20),"")</f>
        <v>80.2</v>
      </c>
      <c r="G20">
        <f>IF(G2,IF(B1,AX20,BF20),"")</f>
        <v>82</v>
      </c>
      <c r="H20">
        <f>IF(H2,IF(B1,AY20,BG20),"")</f>
        <v>82.9</v>
      </c>
      <c r="I20">
        <f>IF(I2,IF(B1,AZ20,BH20),"")</f>
        <v>85.1</v>
      </c>
      <c r="K20">
        <f>IF(K2,IF(B1,BJ20,BR20),"")</f>
        <v>8.5</v>
      </c>
      <c r="L20">
        <f>IF(L2,IF(B1,BK20,BS20),"")</f>
        <v>9.4</v>
      </c>
      <c r="M20">
        <f>IF(M2,IF(B1,BL20,BT20),"")</f>
        <v>9.8000000000000007</v>
      </c>
      <c r="N20">
        <f>IF(N2,IF(B1,BM20,BU20),"")</f>
        <v>10.5</v>
      </c>
      <c r="O20">
        <f>IF(O2,IF(B1,BN20,BV20),"")</f>
        <v>11.3</v>
      </c>
      <c r="P20">
        <f>IF(P2,IF(B1,BO20,BW20),"")</f>
        <v>11.8</v>
      </c>
      <c r="Q20">
        <f>IF(Q2,IF(B1,BP20,BX20),"")</f>
        <v>12.9</v>
      </c>
      <c r="S20">
        <f>IF(S2,IF(B1,BZ20,CH20),"")</f>
        <v>44.5</v>
      </c>
      <c r="T20">
        <f>IF(T2,IF(B1,CA20,CJ20),"")</f>
        <v>45.6</v>
      </c>
      <c r="U20">
        <f>IF(U2,IF(B1,CB20,CK20),"")</f>
        <v>46.1</v>
      </c>
      <c r="V20">
        <f>IF(V2,IF(B1,CC20,CL20),"")</f>
        <v>47</v>
      </c>
      <c r="W20">
        <f>IF(W2,IF(B1,CD20,CM20),"")</f>
        <v>47.9</v>
      </c>
      <c r="X20">
        <f>IF(X2,IF(B1,CE20,CN20),"")</f>
        <v>48.4</v>
      </c>
      <c r="Y20">
        <f>IF(Y2,IF(B1,CF20,CP20),"")</f>
        <v>49.5</v>
      </c>
      <c r="AA20">
        <v>-0.29197477199999999</v>
      </c>
      <c r="AB20">
        <v>79.4273405</v>
      </c>
      <c r="AC20">
        <v>3.9063356E-2</v>
      </c>
      <c r="AD20">
        <v>1.426006009</v>
      </c>
      <c r="AE20">
        <v>77.757009859999997</v>
      </c>
      <c r="AF20">
        <v>3.9674542E-2</v>
      </c>
      <c r="AG20">
        <v>-0.16311390000000001</v>
      </c>
      <c r="AH20">
        <v>11.209555290000001</v>
      </c>
      <c r="AI20">
        <v>0.10895596</v>
      </c>
      <c r="AJ20">
        <v>-0.34699919000000001</v>
      </c>
      <c r="AK20">
        <v>10.4454058</v>
      </c>
      <c r="AL20">
        <v>0.105349631</v>
      </c>
      <c r="AM20">
        <v>0.27022612600000001</v>
      </c>
      <c r="AN20">
        <v>47.2629533</v>
      </c>
      <c r="AO20">
        <v>2.7590416999999999E-2</v>
      </c>
      <c r="AP20">
        <v>0.65193504999999996</v>
      </c>
      <c r="AQ20">
        <v>45.984869009999997</v>
      </c>
      <c r="AR20">
        <v>2.8314362999999999E-2</v>
      </c>
      <c r="AT20" s="66">
        <v>75.400000000000006</v>
      </c>
      <c r="AU20" s="66">
        <v>77.5</v>
      </c>
      <c r="AV20" s="66">
        <v>78.5</v>
      </c>
      <c r="AW20" s="66">
        <v>80.2</v>
      </c>
      <c r="AX20" s="66">
        <v>82</v>
      </c>
      <c r="AY20" s="66">
        <v>82.9</v>
      </c>
      <c r="AZ20" s="66">
        <v>85.1</v>
      </c>
      <c r="BB20" s="66">
        <v>73.3</v>
      </c>
      <c r="BC20" s="66">
        <v>75.7</v>
      </c>
      <c r="BD20" s="66">
        <v>76.7</v>
      </c>
      <c r="BE20" s="66">
        <v>78.599999999999994</v>
      </c>
      <c r="BF20" s="66">
        <v>80.5</v>
      </c>
      <c r="BG20" s="66">
        <v>81.5</v>
      </c>
      <c r="BH20" s="66">
        <v>83.9</v>
      </c>
      <c r="BJ20" s="66">
        <v>8.5</v>
      </c>
      <c r="BK20" s="66">
        <v>9.4</v>
      </c>
      <c r="BL20" s="66">
        <v>9.8000000000000007</v>
      </c>
      <c r="BM20" s="66">
        <v>10.5</v>
      </c>
      <c r="BN20" s="66">
        <v>11.3</v>
      </c>
      <c r="BO20" s="66">
        <v>11.8</v>
      </c>
      <c r="BP20" s="66">
        <v>12.9</v>
      </c>
      <c r="BR20" s="66">
        <v>7.8</v>
      </c>
      <c r="BS20" s="66">
        <v>8.6999999999999993</v>
      </c>
      <c r="BT20" s="66">
        <v>9</v>
      </c>
      <c r="BU20" s="66">
        <v>9.8000000000000007</v>
      </c>
      <c r="BV20" s="66">
        <v>10.7</v>
      </c>
      <c r="BW20" s="66">
        <v>11.2</v>
      </c>
      <c r="BX20" s="66">
        <v>12.5</v>
      </c>
      <c r="BZ20" s="66">
        <v>44.5</v>
      </c>
      <c r="CA20" s="66">
        <v>45.6</v>
      </c>
      <c r="CB20" s="66">
        <v>46.1</v>
      </c>
      <c r="CC20" s="66">
        <v>47</v>
      </c>
      <c r="CD20" s="66">
        <v>47.9</v>
      </c>
      <c r="CE20" s="66">
        <v>48.4</v>
      </c>
      <c r="CF20" s="66">
        <v>49.5</v>
      </c>
      <c r="CH20" s="74">
        <v>43.3</v>
      </c>
      <c r="CI20" s="74">
        <v>43.6</v>
      </c>
      <c r="CJ20" s="74">
        <v>44.4</v>
      </c>
      <c r="CK20" s="74">
        <v>44.9</v>
      </c>
      <c r="CL20" s="74">
        <v>45.9</v>
      </c>
      <c r="CM20" s="74">
        <v>46.8</v>
      </c>
      <c r="CN20" s="74">
        <v>47.3</v>
      </c>
      <c r="CO20" s="74">
        <v>48.1</v>
      </c>
      <c r="CP20" s="74">
        <v>48.5</v>
      </c>
    </row>
    <row r="21" spans="1:94" x14ac:dyDescent="0.2">
      <c r="A21">
        <v>17</v>
      </c>
      <c r="C21">
        <f>IF(C2,IF(B1,AT21,BB21),"")</f>
        <v>76.3</v>
      </c>
      <c r="D21">
        <f>IF(D2,IF(B1,AU21,BC21),"")</f>
        <v>78.5</v>
      </c>
      <c r="E21">
        <f>IF(E2,IF(B1,AV21,BD21),"")</f>
        <v>79.5</v>
      </c>
      <c r="F21">
        <f>IF(F2,IF(B1,AW21,BE21),"")</f>
        <v>81.2</v>
      </c>
      <c r="G21">
        <f>IF(G2,IF(B1,AX21,BF21),"")</f>
        <v>83</v>
      </c>
      <c r="H21">
        <f>IF(H2,IF(B1,AY21,BG21),"")</f>
        <v>84</v>
      </c>
      <c r="I21">
        <f>IF(I2,IF(B1,AZ21,BH21),"")</f>
        <v>86.2</v>
      </c>
      <c r="K21">
        <f>IF(K2,IF(B1,BJ21,BR21),"")</f>
        <v>8.6999999999999993</v>
      </c>
      <c r="L21">
        <f>IF(L2,IF(B1,BK21,BS21),"")</f>
        <v>9.6</v>
      </c>
      <c r="M21">
        <f>IF(M2,IF(B1,BL21,BT21),"")</f>
        <v>10</v>
      </c>
      <c r="N21">
        <f>IF(N2,IF(B1,BM21,BU21),"")</f>
        <v>10.7</v>
      </c>
      <c r="O21">
        <f>IF(O2,IF(B1,BN21,BV21),"")</f>
        <v>11.6</v>
      </c>
      <c r="P21">
        <f>IF(P2,IF(B1,BO21,BW21),"")</f>
        <v>12</v>
      </c>
      <c r="Q21">
        <f>IF(Q2,IF(B1,BP21,BX21),"")</f>
        <v>13.2</v>
      </c>
      <c r="S21">
        <f>IF(S2,IF(B1,BZ21,CH21),"")</f>
        <v>44.7</v>
      </c>
      <c r="T21">
        <f>IF(T2,IF(B1,CA21,CJ21),"")</f>
        <v>45.8</v>
      </c>
      <c r="U21">
        <f>IF(U2,IF(B1,CB21,CK21),"")</f>
        <v>46.3</v>
      </c>
      <c r="V21">
        <f>IF(V2,IF(B1,CC21,CL21),"")</f>
        <v>47.2</v>
      </c>
      <c r="W21">
        <f>IF(W2,IF(B1,CD21,CM21),"")</f>
        <v>48.1</v>
      </c>
      <c r="X21">
        <f>IF(X2,IF(B1,CE21,CN21),"")</f>
        <v>48.6</v>
      </c>
      <c r="Y21">
        <f>IF(Y2,IF(B1,CF21,CP21),"")</f>
        <v>49.7</v>
      </c>
      <c r="AA21">
        <v>-0.13784767000000001</v>
      </c>
      <c r="AB21">
        <v>80.452094919999993</v>
      </c>
      <c r="AC21">
        <v>3.9202382000000001E-2</v>
      </c>
      <c r="AD21">
        <v>1.388507095</v>
      </c>
      <c r="AE21">
        <v>78.801984059999995</v>
      </c>
      <c r="AF21">
        <v>3.9794009999999998E-2</v>
      </c>
      <c r="AG21">
        <v>-0.15770998999999999</v>
      </c>
      <c r="AH21">
        <v>11.422067699999999</v>
      </c>
      <c r="AI21">
        <v>0.108694678</v>
      </c>
      <c r="AJ21">
        <v>-0.40368917999999998</v>
      </c>
      <c r="AK21">
        <v>10.67250698</v>
      </c>
      <c r="AL21">
        <v>0.105149754</v>
      </c>
      <c r="AM21">
        <v>0.35575727400000001</v>
      </c>
      <c r="AN21">
        <v>47.477209889999997</v>
      </c>
      <c r="AO21">
        <v>2.7675979999999999E-2</v>
      </c>
      <c r="AP21">
        <v>0.80371808600000005</v>
      </c>
      <c r="AQ21">
        <v>46.208575580000002</v>
      </c>
      <c r="AR21">
        <v>2.8375159E-2</v>
      </c>
      <c r="AT21" s="66">
        <v>76.3</v>
      </c>
      <c r="AU21" s="66">
        <v>78.5</v>
      </c>
      <c r="AV21" s="66">
        <v>79.5</v>
      </c>
      <c r="AW21" s="66">
        <v>81.2</v>
      </c>
      <c r="AX21" s="66">
        <v>83</v>
      </c>
      <c r="AY21" s="66">
        <v>84</v>
      </c>
      <c r="AZ21" s="66">
        <v>86.2</v>
      </c>
      <c r="BB21" s="66">
        <v>74.3</v>
      </c>
      <c r="BC21" s="66">
        <v>76.7</v>
      </c>
      <c r="BD21" s="66">
        <v>77.7</v>
      </c>
      <c r="BE21" s="66">
        <v>79.7</v>
      </c>
      <c r="BF21" s="66">
        <v>81.599999999999994</v>
      </c>
      <c r="BG21" s="66">
        <v>82.6</v>
      </c>
      <c r="BH21" s="66">
        <v>85</v>
      </c>
      <c r="BJ21" s="66">
        <v>8.6999999999999993</v>
      </c>
      <c r="BK21" s="66">
        <v>9.6</v>
      </c>
      <c r="BL21" s="66">
        <v>10</v>
      </c>
      <c r="BM21" s="66">
        <v>10.7</v>
      </c>
      <c r="BN21" s="66">
        <v>11.6</v>
      </c>
      <c r="BO21" s="66">
        <v>12</v>
      </c>
      <c r="BP21" s="66">
        <v>13.2</v>
      </c>
      <c r="BR21" s="66">
        <v>8</v>
      </c>
      <c r="BS21" s="66">
        <v>8.8000000000000007</v>
      </c>
      <c r="BT21" s="66">
        <v>9.1999999999999993</v>
      </c>
      <c r="BU21" s="66">
        <v>10</v>
      </c>
      <c r="BV21" s="66">
        <v>10.9</v>
      </c>
      <c r="BW21" s="66">
        <v>11.4</v>
      </c>
      <c r="BX21" s="66">
        <v>12.7</v>
      </c>
      <c r="BZ21" s="66">
        <v>44.7</v>
      </c>
      <c r="CA21" s="66">
        <v>45.8</v>
      </c>
      <c r="CB21" s="66">
        <v>46.3</v>
      </c>
      <c r="CC21" s="66">
        <v>47.2</v>
      </c>
      <c r="CD21" s="66">
        <v>48.1</v>
      </c>
      <c r="CE21" s="66">
        <v>48.6</v>
      </c>
      <c r="CF21" s="66">
        <v>49.7</v>
      </c>
      <c r="CH21" s="74">
        <v>43.5</v>
      </c>
      <c r="CI21" s="74">
        <v>43.8</v>
      </c>
      <c r="CJ21" s="74">
        <v>44.6</v>
      </c>
      <c r="CK21" s="74">
        <v>45.1</v>
      </c>
      <c r="CL21" s="74">
        <v>46.1</v>
      </c>
      <c r="CM21" s="74">
        <v>47</v>
      </c>
      <c r="CN21" s="74">
        <v>47.5</v>
      </c>
      <c r="CO21" s="74">
        <v>48.3</v>
      </c>
      <c r="CP21" s="74">
        <v>48.7</v>
      </c>
    </row>
    <row r="22" spans="1:94" x14ac:dyDescent="0.2">
      <c r="A22">
        <v>18</v>
      </c>
      <c r="C22">
        <f>IF(C2,IF(B1,AT22,BB22),"")</f>
        <v>77.2</v>
      </c>
      <c r="D22">
        <f>IF(D2,IF(B1,AU22,BC22),"")</f>
        <v>79.5</v>
      </c>
      <c r="E22">
        <f>IF(E2,IF(B1,AV22,BD22),"")</f>
        <v>80.400000000000006</v>
      </c>
      <c r="F22">
        <f>IF(F2,IF(B1,AW22,BE22),"")</f>
        <v>82.3</v>
      </c>
      <c r="G22">
        <f>IF(G2,IF(B1,AX22,BF22),"")</f>
        <v>84.1</v>
      </c>
      <c r="H22">
        <f>IF(H2,IF(B1,AY22,BG22),"")</f>
        <v>85.1</v>
      </c>
      <c r="I22">
        <f>IF(I2,IF(B1,AZ22,BH22),"")</f>
        <v>87.3</v>
      </c>
      <c r="K22">
        <f>IF(K2,IF(B1,BJ22,BR22),"")</f>
        <v>8.9</v>
      </c>
      <c r="L22">
        <f>IF(L2,IF(B1,BK22,BS22),"")</f>
        <v>9.6999999999999993</v>
      </c>
      <c r="M22">
        <f>IF(M2,IF(B1,BL22,BT22),"")</f>
        <v>10.1</v>
      </c>
      <c r="N22">
        <f>IF(N2,IF(B1,BM22,BU22),"")</f>
        <v>10.9</v>
      </c>
      <c r="O22">
        <f>IF(O2,IF(B1,BN22,BV22),"")</f>
        <v>11.8</v>
      </c>
      <c r="P22">
        <f>IF(P2,IF(B1,BO22,BW22),"")</f>
        <v>12.3</v>
      </c>
      <c r="Q22">
        <f>IF(Q2,IF(B1,BP22,BX22),"")</f>
        <v>13.5</v>
      </c>
      <c r="S22">
        <f>IF(S2,IF(B1,BZ22,CH22),"")</f>
        <v>44.9</v>
      </c>
      <c r="T22">
        <f>IF(T2,IF(B1,CA22,CJ22),"")</f>
        <v>46</v>
      </c>
      <c r="U22">
        <f>IF(U2,IF(B1,CB22,CK22),"")</f>
        <v>46.5</v>
      </c>
      <c r="V22">
        <f>IF(V2,IF(B1,CC22,CL22),"")</f>
        <v>47.4</v>
      </c>
      <c r="W22">
        <f>IF(W2,IF(B1,CD22,CM22),"")</f>
        <v>48.3</v>
      </c>
      <c r="X22">
        <f>IF(X2,IF(B1,CE22,CN22),"")</f>
        <v>48.7</v>
      </c>
      <c r="Y22">
        <f>IF(Y2,IF(B1,CF22,CP22),"")</f>
        <v>49.9</v>
      </c>
      <c r="AA22">
        <v>1.4776154999999999E-2</v>
      </c>
      <c r="AB22">
        <v>81.44383603</v>
      </c>
      <c r="AC22">
        <v>3.9346629000000001E-2</v>
      </c>
      <c r="AD22">
        <v>1.3488181269999999</v>
      </c>
      <c r="AE22">
        <v>79.814918520000006</v>
      </c>
      <c r="AF22">
        <v>3.9918993999999999E-2</v>
      </c>
      <c r="AG22">
        <v>-0.15402278999999999</v>
      </c>
      <c r="AH22">
        <v>11.619776979999999</v>
      </c>
      <c r="AI22">
        <v>0.10848332400000001</v>
      </c>
      <c r="AJ22">
        <v>-0.45721877</v>
      </c>
      <c r="AK22">
        <v>10.886385580000001</v>
      </c>
      <c r="AL22">
        <v>0.10508366600000001</v>
      </c>
      <c r="AM22">
        <v>0.45940762699999999</v>
      </c>
      <c r="AN22">
        <v>47.67503833</v>
      </c>
      <c r="AO22">
        <v>2.7795114999999999E-2</v>
      </c>
      <c r="AP22">
        <v>0.94625967899999996</v>
      </c>
      <c r="AQ22">
        <v>46.416216349999999</v>
      </c>
      <c r="AR22">
        <v>2.8459033000000002E-2</v>
      </c>
      <c r="AT22" s="66">
        <v>77.2</v>
      </c>
      <c r="AU22" s="66">
        <v>79.5</v>
      </c>
      <c r="AV22" s="66">
        <v>80.400000000000006</v>
      </c>
      <c r="AW22" s="66">
        <v>82.3</v>
      </c>
      <c r="AX22" s="66">
        <v>84.1</v>
      </c>
      <c r="AY22" s="66">
        <v>85.1</v>
      </c>
      <c r="AZ22" s="66">
        <v>87.3</v>
      </c>
      <c r="BB22" s="66">
        <v>75.2</v>
      </c>
      <c r="BC22" s="66">
        <v>77.7</v>
      </c>
      <c r="BD22" s="66">
        <v>78.7</v>
      </c>
      <c r="BE22" s="66">
        <v>80.7</v>
      </c>
      <c r="BF22" s="66">
        <v>82.7</v>
      </c>
      <c r="BG22" s="66">
        <v>83.7</v>
      </c>
      <c r="BH22" s="66">
        <v>86.2</v>
      </c>
      <c r="BJ22" s="66">
        <v>8.9</v>
      </c>
      <c r="BK22" s="66">
        <v>9.6999999999999993</v>
      </c>
      <c r="BL22" s="66">
        <v>10.1</v>
      </c>
      <c r="BM22" s="66">
        <v>10.9</v>
      </c>
      <c r="BN22" s="66">
        <v>11.8</v>
      </c>
      <c r="BO22" s="66">
        <v>12.3</v>
      </c>
      <c r="BP22" s="66">
        <v>13.5</v>
      </c>
      <c r="BR22" s="66">
        <v>8.1999999999999993</v>
      </c>
      <c r="BS22" s="66">
        <v>9</v>
      </c>
      <c r="BT22" s="66">
        <v>9.4</v>
      </c>
      <c r="BU22" s="66">
        <v>10.199999999999999</v>
      </c>
      <c r="BV22" s="66">
        <v>11.1</v>
      </c>
      <c r="BW22" s="66">
        <v>11.6</v>
      </c>
      <c r="BX22" s="66">
        <v>13</v>
      </c>
      <c r="BZ22" s="66">
        <v>44.9</v>
      </c>
      <c r="CA22" s="66">
        <v>46</v>
      </c>
      <c r="CB22" s="66">
        <v>46.5</v>
      </c>
      <c r="CC22" s="66">
        <v>47.4</v>
      </c>
      <c r="CD22" s="66">
        <v>48.3</v>
      </c>
      <c r="CE22" s="66">
        <v>48.7</v>
      </c>
      <c r="CF22" s="66">
        <v>49.9</v>
      </c>
      <c r="CH22" s="74">
        <v>43.6</v>
      </c>
      <c r="CI22" s="74">
        <v>44</v>
      </c>
      <c r="CJ22" s="74">
        <v>44.8</v>
      </c>
      <c r="CK22" s="74">
        <v>45.3</v>
      </c>
      <c r="CL22" s="74">
        <v>46.2</v>
      </c>
      <c r="CM22" s="74">
        <v>47.2</v>
      </c>
      <c r="CN22" s="74">
        <v>47.7</v>
      </c>
      <c r="CO22" s="74">
        <v>48.5</v>
      </c>
      <c r="CP22" s="74">
        <v>48.8</v>
      </c>
    </row>
    <row r="23" spans="1:94" x14ac:dyDescent="0.2">
      <c r="A23">
        <v>19</v>
      </c>
      <c r="C23">
        <f>IF(C2,IF(B1,AT23,BB23),"")</f>
        <v>78.099999999999994</v>
      </c>
      <c r="D23">
        <f>IF(D2,IF(B1,AU23,BC23),"")</f>
        <v>80.400000000000006</v>
      </c>
      <c r="E23">
        <f>IF(E2,IF(B1,AV23,BD23),"")</f>
        <v>81.400000000000006</v>
      </c>
      <c r="F23">
        <f>IF(F2,IF(B1,AW23,BE23),"")</f>
        <v>83.2</v>
      </c>
      <c r="G23">
        <f>IF(G2,IF(B1,AX23,BF23),"")</f>
        <v>85.1</v>
      </c>
      <c r="H23">
        <f>IF(H2,IF(B1,AY23,BG23),"")</f>
        <v>86.1</v>
      </c>
      <c r="I23">
        <f>IF(I2,IF(B1,AZ23,BH23),"")</f>
        <v>88.4</v>
      </c>
      <c r="K23">
        <f>IF(K2,IF(B1,BJ23,BR23),"")</f>
        <v>9</v>
      </c>
      <c r="L23">
        <f>IF(L2,IF(B1,BK23,BS23),"")</f>
        <v>9.9</v>
      </c>
      <c r="M23">
        <f>IF(M2,IF(B1,BL23,BT23),"")</f>
        <v>10.3</v>
      </c>
      <c r="N23">
        <f>IF(N2,IF(B1,BM23,BU23),"")</f>
        <v>11.1</v>
      </c>
      <c r="O23">
        <f>IF(O2,IF(B1,BN23,BV23),"")</f>
        <v>12</v>
      </c>
      <c r="P23">
        <f>IF(P2,IF(B1,BO23,BW23),"")</f>
        <v>12.5</v>
      </c>
      <c r="Q23">
        <f>IF(Q2,IF(B1,BP23,BX23),"")</f>
        <v>13.7</v>
      </c>
      <c r="S23">
        <f>IF(S2,IF(B1,BZ23,CH23),"")</f>
        <v>45</v>
      </c>
      <c r="T23">
        <f>IF(T2,IF(B1,CA23,CJ23),"")</f>
        <v>46.2</v>
      </c>
      <c r="U23">
        <f>IF(U2,IF(B1,CB23,CK23),"")</f>
        <v>46.6</v>
      </c>
      <c r="V23">
        <f>IF(V2,IF(B1,CC23,CL23),"")</f>
        <v>47.5</v>
      </c>
      <c r="W23">
        <f>IF(W2,IF(B1,CD23,CM23),"")</f>
        <v>48.4</v>
      </c>
      <c r="X23">
        <f>IF(X2,IF(B1,CE23,CN23),"")</f>
        <v>48.9</v>
      </c>
      <c r="Y23">
        <f>IF(Y2,IF(B1,CF23,CP23),"")</f>
        <v>50</v>
      </c>
      <c r="AA23">
        <v>0.165304169</v>
      </c>
      <c r="AB23">
        <v>82.405436429999995</v>
      </c>
      <c r="AC23">
        <v>3.9494364999999997E-2</v>
      </c>
      <c r="AD23">
        <v>1.307609654</v>
      </c>
      <c r="AE23">
        <v>80.798515320000007</v>
      </c>
      <c r="AF23">
        <v>4.0048083999999998E-2</v>
      </c>
      <c r="AG23">
        <v>-0.15276213999999999</v>
      </c>
      <c r="AH23">
        <v>11.80477902</v>
      </c>
      <c r="AI23">
        <v>0.108317416</v>
      </c>
      <c r="AJ23">
        <v>-0.50770077000000002</v>
      </c>
      <c r="AK23">
        <v>11.088681510000001</v>
      </c>
      <c r="AL23">
        <v>0.10514375199999999</v>
      </c>
      <c r="AM23">
        <v>0.57722761499999997</v>
      </c>
      <c r="AN23">
        <v>47.858206060000001</v>
      </c>
      <c r="AO23">
        <v>2.79429E-2</v>
      </c>
      <c r="AP23">
        <v>1.079784984</v>
      </c>
      <c r="AQ23">
        <v>46.609500840000003</v>
      </c>
      <c r="AR23">
        <v>2.8562759E-2</v>
      </c>
      <c r="AT23" s="66">
        <v>78.099999999999994</v>
      </c>
      <c r="AU23" s="66">
        <v>80.400000000000006</v>
      </c>
      <c r="AV23" s="66">
        <v>81.400000000000006</v>
      </c>
      <c r="AW23" s="66">
        <v>83.2</v>
      </c>
      <c r="AX23" s="66">
        <v>85.1</v>
      </c>
      <c r="AY23" s="66">
        <v>86.1</v>
      </c>
      <c r="AZ23" s="66">
        <v>88.4</v>
      </c>
      <c r="BB23" s="66">
        <v>76.2</v>
      </c>
      <c r="BC23" s="66">
        <v>78.7</v>
      </c>
      <c r="BD23" s="66">
        <v>79.7</v>
      </c>
      <c r="BE23" s="66">
        <v>81.7</v>
      </c>
      <c r="BF23" s="66">
        <v>83.7</v>
      </c>
      <c r="BG23" s="66">
        <v>84.8</v>
      </c>
      <c r="BH23" s="66">
        <v>87.3</v>
      </c>
      <c r="BJ23" s="66">
        <v>9</v>
      </c>
      <c r="BK23" s="66">
        <v>9.9</v>
      </c>
      <c r="BL23" s="66">
        <v>10.3</v>
      </c>
      <c r="BM23" s="66">
        <v>11.1</v>
      </c>
      <c r="BN23" s="66">
        <v>12</v>
      </c>
      <c r="BO23" s="66">
        <v>12.5</v>
      </c>
      <c r="BP23" s="66">
        <v>13.7</v>
      </c>
      <c r="BR23" s="66">
        <v>8.3000000000000007</v>
      </c>
      <c r="BS23" s="66">
        <v>9.1999999999999993</v>
      </c>
      <c r="BT23" s="66">
        <v>9.6</v>
      </c>
      <c r="BU23" s="66">
        <v>10.4</v>
      </c>
      <c r="BV23" s="66">
        <v>11.4</v>
      </c>
      <c r="BW23" s="66">
        <v>11.9</v>
      </c>
      <c r="BX23" s="66">
        <v>13.3</v>
      </c>
      <c r="BZ23" s="66">
        <v>45</v>
      </c>
      <c r="CA23" s="66">
        <v>46.2</v>
      </c>
      <c r="CB23" s="66">
        <v>46.6</v>
      </c>
      <c r="CC23" s="66">
        <v>47.5</v>
      </c>
      <c r="CD23" s="66">
        <v>48.4</v>
      </c>
      <c r="CE23" s="66">
        <v>48.9</v>
      </c>
      <c r="CF23" s="66">
        <v>50</v>
      </c>
      <c r="CH23" s="74">
        <v>43.8</v>
      </c>
      <c r="CI23" s="74">
        <v>44.1</v>
      </c>
      <c r="CJ23" s="74">
        <v>45</v>
      </c>
      <c r="CK23" s="74">
        <v>45.5</v>
      </c>
      <c r="CL23" s="74">
        <v>46.4</v>
      </c>
      <c r="CM23" s="74">
        <v>47.3</v>
      </c>
      <c r="CN23" s="74">
        <v>47.8</v>
      </c>
      <c r="CO23" s="74">
        <v>48.7</v>
      </c>
      <c r="CP23" s="74">
        <v>49</v>
      </c>
    </row>
    <row r="24" spans="1:94" x14ac:dyDescent="0.2">
      <c r="A24">
        <v>20</v>
      </c>
      <c r="C24">
        <f>IF(C2,IF(B1,AT24,BB24),"")</f>
        <v>78.900000000000006</v>
      </c>
      <c r="D24">
        <f>IF(D2,IF(B1,AU24,BC24),"")</f>
        <v>81.3</v>
      </c>
      <c r="E24">
        <f>IF(E2,IF(B1,AV24,BD24),"")</f>
        <v>82.3</v>
      </c>
      <c r="F24">
        <f>IF(F2,IF(B1,AW24,BE24),"")</f>
        <v>84.2</v>
      </c>
      <c r="G24">
        <f>IF(G2,IF(B1,AX24,BF24),"")</f>
        <v>86.1</v>
      </c>
      <c r="H24">
        <f>IF(H2,IF(B1,AY24,BG24),"")</f>
        <v>87.1</v>
      </c>
      <c r="I24">
        <f>IF(I2,IF(B1,AZ24,BH24),"")</f>
        <v>89.5</v>
      </c>
      <c r="K24">
        <f>IF(K2,IF(B1,BJ24,BR24),"")</f>
        <v>9.1999999999999993</v>
      </c>
      <c r="L24">
        <f>IF(L2,IF(B1,BK24,BS24),"")</f>
        <v>10.1</v>
      </c>
      <c r="M24">
        <f>IF(M2,IF(B1,BL24,BT24),"")</f>
        <v>10.5</v>
      </c>
      <c r="N24">
        <f>IF(N2,IF(B1,BM24,BU24),"")</f>
        <v>11.3</v>
      </c>
      <c r="O24">
        <f>IF(O2,IF(B1,BN24,BV24),"")</f>
        <v>12.2</v>
      </c>
      <c r="P24">
        <f>IF(P2,IF(B1,BO24,BW24),"")</f>
        <v>12.7</v>
      </c>
      <c r="Q24">
        <f>IF(Q2,IF(B1,BP24,BX24),"")</f>
        <v>14</v>
      </c>
      <c r="S24">
        <f>IF(S2,IF(B1,BZ24,CH24),"")</f>
        <v>45.2</v>
      </c>
      <c r="T24">
        <f>IF(T2,IF(B1,CA24,CJ24),"")</f>
        <v>46.3</v>
      </c>
      <c r="U24">
        <f>IF(U2,IF(B1,CB24,CK24),"")</f>
        <v>46.8</v>
      </c>
      <c r="V24">
        <f>IF(V2,IF(B1,CC24,CL24),"")</f>
        <v>47.7</v>
      </c>
      <c r="W24">
        <f>IF(W2,IF(B1,CD24,CM24),"")</f>
        <v>48.6</v>
      </c>
      <c r="X24">
        <f>IF(X2,IF(B1,CE24,CN24),"")</f>
        <v>49.1</v>
      </c>
      <c r="Y24">
        <f>IF(Y2,IF(B1,CF24,CP24),"")</f>
        <v>50.2</v>
      </c>
      <c r="AA24">
        <v>0.31330180899999999</v>
      </c>
      <c r="AB24">
        <v>83.339380629999994</v>
      </c>
      <c r="AC24">
        <v>3.9644237999999998E-2</v>
      </c>
      <c r="AD24">
        <v>1.265408149</v>
      </c>
      <c r="AE24">
        <v>81.755120919999996</v>
      </c>
      <c r="AF24">
        <v>4.0180161999999998E-2</v>
      </c>
      <c r="AG24">
        <v>-0.15446657999999999</v>
      </c>
      <c r="AH24">
        <v>11.9789663</v>
      </c>
      <c r="AI24">
        <v>0.108193944</v>
      </c>
      <c r="AJ24">
        <v>-0.55523599000000001</v>
      </c>
      <c r="AK24">
        <v>11.28089537</v>
      </c>
      <c r="AL24">
        <v>0.105322575</v>
      </c>
      <c r="AM24">
        <v>0.70582677800000004</v>
      </c>
      <c r="AN24">
        <v>48.028218670000001</v>
      </c>
      <c r="AO24">
        <v>2.8115240999999999E-2</v>
      </c>
      <c r="AP24">
        <v>1.2046026869999999</v>
      </c>
      <c r="AQ24">
        <v>46.789887219999997</v>
      </c>
      <c r="AR24">
        <v>2.8683666E-2</v>
      </c>
      <c r="AT24" s="66">
        <v>78.900000000000006</v>
      </c>
      <c r="AU24" s="66">
        <v>81.3</v>
      </c>
      <c r="AV24" s="66">
        <v>82.3</v>
      </c>
      <c r="AW24" s="66">
        <v>84.2</v>
      </c>
      <c r="AX24" s="66">
        <v>86.1</v>
      </c>
      <c r="AY24" s="66">
        <v>87.1</v>
      </c>
      <c r="AZ24" s="66">
        <v>89.5</v>
      </c>
      <c r="BB24" s="66">
        <v>77</v>
      </c>
      <c r="BC24" s="66">
        <v>79.599999999999994</v>
      </c>
      <c r="BD24" s="66">
        <v>80.7</v>
      </c>
      <c r="BE24" s="66">
        <v>82.7</v>
      </c>
      <c r="BF24" s="66">
        <v>84.7</v>
      </c>
      <c r="BG24" s="66">
        <v>85.8</v>
      </c>
      <c r="BH24" s="66">
        <v>88.4</v>
      </c>
      <c r="BJ24" s="66">
        <v>9.1999999999999993</v>
      </c>
      <c r="BK24" s="66">
        <v>10.1</v>
      </c>
      <c r="BL24" s="66">
        <v>10.5</v>
      </c>
      <c r="BM24" s="66">
        <v>11.3</v>
      </c>
      <c r="BN24" s="66">
        <v>12.2</v>
      </c>
      <c r="BO24" s="66">
        <v>12.7</v>
      </c>
      <c r="BP24" s="66">
        <v>14</v>
      </c>
      <c r="BR24" s="66">
        <v>8.5</v>
      </c>
      <c r="BS24" s="66">
        <v>9.4</v>
      </c>
      <c r="BT24" s="66">
        <v>9.8000000000000007</v>
      </c>
      <c r="BU24" s="66">
        <v>10.6</v>
      </c>
      <c r="BV24" s="66">
        <v>11.6</v>
      </c>
      <c r="BW24" s="66">
        <v>12.1</v>
      </c>
      <c r="BX24" s="66">
        <v>13.5</v>
      </c>
      <c r="BZ24" s="66">
        <v>45.2</v>
      </c>
      <c r="CA24" s="66">
        <v>46.3</v>
      </c>
      <c r="CB24" s="66">
        <v>46.8</v>
      </c>
      <c r="CC24" s="66">
        <v>47.7</v>
      </c>
      <c r="CD24" s="66">
        <v>48.6</v>
      </c>
      <c r="CE24" s="66">
        <v>49.1</v>
      </c>
      <c r="CF24" s="66">
        <v>50.2</v>
      </c>
      <c r="CH24" s="74">
        <v>44</v>
      </c>
      <c r="CI24" s="74">
        <v>44.3</v>
      </c>
      <c r="CJ24" s="74">
        <v>45.1</v>
      </c>
      <c r="CK24" s="74">
        <v>45.6</v>
      </c>
      <c r="CL24" s="74">
        <v>46.6</v>
      </c>
      <c r="CM24" s="74">
        <v>47.5</v>
      </c>
      <c r="CN24" s="74">
        <v>48</v>
      </c>
      <c r="CO24" s="74">
        <v>48.9</v>
      </c>
      <c r="CP24" s="74">
        <v>49.2</v>
      </c>
    </row>
    <row r="25" spans="1:94" x14ac:dyDescent="0.2">
      <c r="A25">
        <v>21</v>
      </c>
      <c r="C25">
        <f>IF(C2,IF(B1,AT25,BB25),"")</f>
        <v>79.7</v>
      </c>
      <c r="D25">
        <f>IF(D2,IF(B1,AU25,BC25),"")</f>
        <v>82.2</v>
      </c>
      <c r="E25">
        <f>IF(E2,IF(B1,AV25,BD25),"")</f>
        <v>83.2</v>
      </c>
      <c r="F25">
        <f>IF(F2,IF(B1,AW25,BE25),"")</f>
        <v>85.1</v>
      </c>
      <c r="G25">
        <f>IF(G2,IF(B1,AX25,BF25),"")</f>
        <v>87.1</v>
      </c>
      <c r="H25">
        <f>IF(H2,IF(B1,AY25,BG25),"")</f>
        <v>88.1</v>
      </c>
      <c r="I25">
        <f>IF(I2,IF(B1,AZ25,BH25),"")</f>
        <v>90.5</v>
      </c>
      <c r="K25">
        <f>IF(K2,IF(B1,BJ25,BR25),"")</f>
        <v>9.3000000000000007</v>
      </c>
      <c r="L25">
        <f>IF(L2,IF(B1,BK25,BS25),"")</f>
        <v>10.3</v>
      </c>
      <c r="M25">
        <f>IF(M2,IF(B1,BL25,BT25),"")</f>
        <v>10.7</v>
      </c>
      <c r="N25">
        <f>IF(N2,IF(B1,BM25,BU25),"")</f>
        <v>11.5</v>
      </c>
      <c r="O25">
        <f>IF(O2,IF(B1,BN25,BV25),"")</f>
        <v>12.5</v>
      </c>
      <c r="P25">
        <f>IF(P2,IF(B1,BO25,BW25),"")</f>
        <v>13</v>
      </c>
      <c r="Q25">
        <f>IF(Q2,IF(B1,BP25,BX25),"")</f>
        <v>14.3</v>
      </c>
      <c r="S25">
        <f>IF(S2,IF(B1,BZ25,CH25),"")</f>
        <v>45.3</v>
      </c>
      <c r="T25">
        <f>IF(T2,IF(B1,CA25,CJ25),"")</f>
        <v>46.4</v>
      </c>
      <c r="U25">
        <f>IF(U2,IF(B1,CB25,CK25),"")</f>
        <v>46.9</v>
      </c>
      <c r="V25">
        <f>IF(V2,IF(B1,CC25,CL25),"")</f>
        <v>47.8</v>
      </c>
      <c r="W25">
        <f>IF(W2,IF(B1,CD25,CM25),"")</f>
        <v>48.7</v>
      </c>
      <c r="X25">
        <f>IF(X2,IF(B1,CE25,CN25),"")</f>
        <v>49.2</v>
      </c>
      <c r="Y25">
        <f>IF(Y2,IF(B1,CF25,CP25),"")</f>
        <v>50.4</v>
      </c>
      <c r="AA25">
        <v>0.458455471</v>
      </c>
      <c r="AB25">
        <v>84.247833940000007</v>
      </c>
      <c r="AC25">
        <v>3.9795189000000002E-2</v>
      </c>
      <c r="AD25">
        <v>1.2226277320000001</v>
      </c>
      <c r="AE25">
        <v>82.686788100000001</v>
      </c>
      <c r="AF25">
        <v>4.0314339999999997E-2</v>
      </c>
      <c r="AG25">
        <v>-0.15952201999999999</v>
      </c>
      <c r="AH25">
        <v>12.14404334</v>
      </c>
      <c r="AI25">
        <v>0.108110954</v>
      </c>
      <c r="AJ25">
        <v>-0.59992113000000002</v>
      </c>
      <c r="AK25">
        <v>11.464397079999999</v>
      </c>
      <c r="AL25">
        <v>0.10561278</v>
      </c>
      <c r="AM25">
        <v>0.84231905500000004</v>
      </c>
      <c r="AN25">
        <v>48.186368639999998</v>
      </c>
      <c r="AO25">
        <v>2.8308706999999999E-2</v>
      </c>
      <c r="AP25">
        <v>1.321076285</v>
      </c>
      <c r="AQ25">
        <v>46.95862881</v>
      </c>
      <c r="AR25">
        <v>2.8819524999999999E-2</v>
      </c>
      <c r="AT25" s="66">
        <v>79.7</v>
      </c>
      <c r="AU25" s="66">
        <v>82.2</v>
      </c>
      <c r="AV25" s="66">
        <v>83.2</v>
      </c>
      <c r="AW25" s="66">
        <v>85.1</v>
      </c>
      <c r="AX25" s="66">
        <v>87.1</v>
      </c>
      <c r="AY25" s="66">
        <v>88.1</v>
      </c>
      <c r="AZ25" s="66">
        <v>90.5</v>
      </c>
      <c r="BB25" s="66">
        <v>77.900000000000006</v>
      </c>
      <c r="BC25" s="66">
        <v>80.5</v>
      </c>
      <c r="BD25" s="66">
        <v>81.599999999999994</v>
      </c>
      <c r="BE25" s="66">
        <v>83.7</v>
      </c>
      <c r="BF25" s="66">
        <v>85.7</v>
      </c>
      <c r="BG25" s="66">
        <v>86.8</v>
      </c>
      <c r="BH25" s="66">
        <v>89.4</v>
      </c>
      <c r="BJ25" s="66">
        <v>9.3000000000000007</v>
      </c>
      <c r="BK25" s="66">
        <v>10.3</v>
      </c>
      <c r="BL25" s="66">
        <v>10.7</v>
      </c>
      <c r="BM25" s="66">
        <v>11.5</v>
      </c>
      <c r="BN25" s="66">
        <v>12.5</v>
      </c>
      <c r="BO25" s="66">
        <v>13</v>
      </c>
      <c r="BP25" s="66">
        <v>14.3</v>
      </c>
      <c r="BR25" s="66">
        <v>8.6999999999999993</v>
      </c>
      <c r="BS25" s="66">
        <v>9.6</v>
      </c>
      <c r="BT25" s="66">
        <v>10</v>
      </c>
      <c r="BU25" s="66">
        <v>10.9</v>
      </c>
      <c r="BV25" s="66">
        <v>11.8</v>
      </c>
      <c r="BW25" s="66">
        <v>12.4</v>
      </c>
      <c r="BX25" s="66">
        <v>13.8</v>
      </c>
      <c r="BZ25" s="66">
        <v>45.3</v>
      </c>
      <c r="CA25" s="66">
        <v>46.4</v>
      </c>
      <c r="CB25" s="66">
        <v>46.9</v>
      </c>
      <c r="CC25" s="66">
        <v>47.8</v>
      </c>
      <c r="CD25" s="66">
        <v>48.7</v>
      </c>
      <c r="CE25" s="66">
        <v>49.2</v>
      </c>
      <c r="CF25" s="66">
        <v>50.4</v>
      </c>
      <c r="CH25" s="74">
        <v>44.1</v>
      </c>
      <c r="CI25" s="74">
        <v>44.5</v>
      </c>
      <c r="CJ25" s="74">
        <v>45.3</v>
      </c>
      <c r="CK25" s="74">
        <v>45.8</v>
      </c>
      <c r="CL25" s="74">
        <v>46.7</v>
      </c>
      <c r="CM25" s="74">
        <v>47.7</v>
      </c>
      <c r="CN25" s="74">
        <v>48.2</v>
      </c>
      <c r="CO25" s="74">
        <v>49</v>
      </c>
      <c r="CP25" s="74">
        <v>49.4</v>
      </c>
    </row>
    <row r="26" spans="1:94" x14ac:dyDescent="0.2">
      <c r="A26">
        <v>22</v>
      </c>
      <c r="C26">
        <f>IF(C2,IF(B1,AT26,BB26),"")</f>
        <v>80.5</v>
      </c>
      <c r="D26">
        <f>IF(D2,IF(B1,AU26,BC26),"")</f>
        <v>83</v>
      </c>
      <c r="E26">
        <f>IF(E2,IF(B1,AV26,BD26),"")</f>
        <v>84.1</v>
      </c>
      <c r="F26">
        <f>IF(F2,IF(B1,AW26,BE26),"")</f>
        <v>86</v>
      </c>
      <c r="G26">
        <f>IF(G2,IF(B1,AX26,BF26),"")</f>
        <v>88</v>
      </c>
      <c r="H26">
        <f>IF(H2,IF(B1,AY26,BG26),"")</f>
        <v>89.1</v>
      </c>
      <c r="I26">
        <f>IF(I2,IF(B1,AZ26,BH26),"")</f>
        <v>91.6</v>
      </c>
      <c r="K26">
        <f>IF(K2,IF(B1,BJ26,BR26),"")</f>
        <v>9.5</v>
      </c>
      <c r="L26">
        <f>IF(L2,IF(B1,BK26,BS26),"")</f>
        <v>10.5</v>
      </c>
      <c r="M26">
        <f>IF(M2,IF(B1,BL26,BT26),"")</f>
        <v>10.9</v>
      </c>
      <c r="N26">
        <f>IF(N2,IF(B1,BM26,BU26),"")</f>
        <v>11.8</v>
      </c>
      <c r="O26">
        <f>IF(O2,IF(B1,BN26,BV26),"")</f>
        <v>12.7</v>
      </c>
      <c r="P26">
        <f>IF(P2,IF(B1,BO26,BW26),"")</f>
        <v>13.2</v>
      </c>
      <c r="Q26">
        <f>IF(Q2,IF(B1,BP26,BX26),"")</f>
        <v>14.5</v>
      </c>
      <c r="S26">
        <f>IF(S2,IF(B1,BZ26,CH26),"")</f>
        <v>45.4</v>
      </c>
      <c r="T26">
        <f>IF(T2,IF(B1,CA26,CJ26),"")</f>
        <v>46.6</v>
      </c>
      <c r="U26">
        <f>IF(U2,IF(B1,CB26,CK26),"")</f>
        <v>47.1</v>
      </c>
      <c r="V26">
        <f>IF(V2,IF(B1,CC26,CL26),"")</f>
        <v>48</v>
      </c>
      <c r="W26">
        <f>IF(W2,IF(B1,CD26,CM26),"")</f>
        <v>48.9</v>
      </c>
      <c r="X26">
        <f>IF(X2,IF(B1,CE26,CN26),"")</f>
        <v>49.4</v>
      </c>
      <c r="Y26">
        <f>IF(Y2,IF(B1,CF26,CP26),"")</f>
        <v>50.5</v>
      </c>
      <c r="AA26">
        <v>0.600544631</v>
      </c>
      <c r="AB26">
        <v>85.132696580000001</v>
      </c>
      <c r="AC26">
        <v>3.9946387999999999E-2</v>
      </c>
      <c r="AD26">
        <v>1.179594365</v>
      </c>
      <c r="AE26">
        <v>83.595324610000006</v>
      </c>
      <c r="AF26">
        <v>4.0449904000000002E-2</v>
      </c>
      <c r="AG26">
        <v>-0.16817926</v>
      </c>
      <c r="AH26">
        <v>12.301541029999999</v>
      </c>
      <c r="AI26">
        <v>0.108067236</v>
      </c>
      <c r="AJ26">
        <v>-0.64185418000000005</v>
      </c>
      <c r="AK26">
        <v>11.640434020000001</v>
      </c>
      <c r="AL26">
        <v>0.106007025</v>
      </c>
      <c r="AM26">
        <v>0.98426683299999995</v>
      </c>
      <c r="AN26">
        <v>48.333773200000003</v>
      </c>
      <c r="AO26">
        <v>2.8520407000000001E-2</v>
      </c>
      <c r="AP26">
        <v>1.429602576</v>
      </c>
      <c r="AQ26">
        <v>47.116810389999998</v>
      </c>
      <c r="AR26">
        <v>2.8968458999999998E-2</v>
      </c>
      <c r="AT26" s="66">
        <v>80.5</v>
      </c>
      <c r="AU26" s="66">
        <v>83</v>
      </c>
      <c r="AV26" s="66">
        <v>84.1</v>
      </c>
      <c r="AW26" s="66">
        <v>86</v>
      </c>
      <c r="AX26" s="66">
        <v>88</v>
      </c>
      <c r="AY26" s="66">
        <v>89.1</v>
      </c>
      <c r="AZ26" s="66">
        <v>91.6</v>
      </c>
      <c r="BB26" s="66">
        <v>78.7</v>
      </c>
      <c r="BC26" s="66">
        <v>81.400000000000006</v>
      </c>
      <c r="BD26" s="66">
        <v>82.5</v>
      </c>
      <c r="BE26" s="66">
        <v>84.6</v>
      </c>
      <c r="BF26" s="66">
        <v>86.7</v>
      </c>
      <c r="BG26" s="66">
        <v>87.8</v>
      </c>
      <c r="BH26" s="66">
        <v>90.5</v>
      </c>
      <c r="BJ26" s="66">
        <v>9.5</v>
      </c>
      <c r="BK26" s="66">
        <v>10.5</v>
      </c>
      <c r="BL26" s="66">
        <v>10.9</v>
      </c>
      <c r="BM26" s="66">
        <v>11.8</v>
      </c>
      <c r="BN26" s="66">
        <v>12.7</v>
      </c>
      <c r="BO26" s="66">
        <v>13.2</v>
      </c>
      <c r="BP26" s="66">
        <v>14.5</v>
      </c>
      <c r="BR26" s="66">
        <v>8.8000000000000007</v>
      </c>
      <c r="BS26" s="66">
        <v>9.8000000000000007</v>
      </c>
      <c r="BT26" s="66">
        <v>10.199999999999999</v>
      </c>
      <c r="BU26" s="66">
        <v>11.1</v>
      </c>
      <c r="BV26" s="66">
        <v>12</v>
      </c>
      <c r="BW26" s="66">
        <v>12.6</v>
      </c>
      <c r="BX26" s="66">
        <v>14.1</v>
      </c>
      <c r="BZ26" s="66">
        <v>45.4</v>
      </c>
      <c r="CA26" s="66">
        <v>46.6</v>
      </c>
      <c r="CB26" s="66">
        <v>47.1</v>
      </c>
      <c r="CC26" s="66">
        <v>48</v>
      </c>
      <c r="CD26" s="66">
        <v>48.9</v>
      </c>
      <c r="CE26" s="66">
        <v>49.4</v>
      </c>
      <c r="CF26" s="66">
        <v>50.5</v>
      </c>
      <c r="CH26" s="74">
        <v>44.3</v>
      </c>
      <c r="CI26" s="74">
        <v>44.6</v>
      </c>
      <c r="CJ26" s="74">
        <v>45.4</v>
      </c>
      <c r="CK26" s="74">
        <v>46</v>
      </c>
      <c r="CL26" s="74">
        <v>46.9</v>
      </c>
      <c r="CM26" s="74">
        <v>47.8</v>
      </c>
      <c r="CN26" s="74">
        <v>48.3</v>
      </c>
      <c r="CO26" s="74">
        <v>49.2</v>
      </c>
      <c r="CP26" s="74">
        <v>49.5</v>
      </c>
    </row>
    <row r="27" spans="1:94" x14ac:dyDescent="0.2">
      <c r="A27">
        <v>23</v>
      </c>
      <c r="C27">
        <f>IF(C2,IF(B1,AT27,BB27),"")</f>
        <v>81.3</v>
      </c>
      <c r="D27">
        <f>IF(D2,IF(B1,AU27,BC27),"")</f>
        <v>83.8</v>
      </c>
      <c r="E27">
        <f>IF(E2,IF(B1,AV27,BD27),"")</f>
        <v>84.9</v>
      </c>
      <c r="F27">
        <f>IF(F2,IF(B1,AW27,BE27),"")</f>
        <v>86.9</v>
      </c>
      <c r="G27">
        <f>IF(G2,IF(B1,AX27,BF27),"")</f>
        <v>89</v>
      </c>
      <c r="H27">
        <f>IF(H2,IF(B1,AY27,BG27),"")</f>
        <v>90</v>
      </c>
      <c r="I27">
        <f>IF(I2,IF(B1,AZ27,BH27),"")</f>
        <v>92.6</v>
      </c>
      <c r="K27">
        <f>IF(K2,IF(B1,BJ27,BR27),"")</f>
        <v>9.6999999999999993</v>
      </c>
      <c r="L27">
        <f>IF(L2,IF(B1,BK27,BS27),"")</f>
        <v>10.6</v>
      </c>
      <c r="M27">
        <f>IF(M2,IF(B1,BL27,BT27),"")</f>
        <v>11.1</v>
      </c>
      <c r="N27">
        <f>IF(N2,IF(B1,BM27,BU27),"")</f>
        <v>12</v>
      </c>
      <c r="O27">
        <f>IF(O2,IF(B1,BN27,BV27),"")</f>
        <v>12.9</v>
      </c>
      <c r="P27">
        <f>IF(P2,IF(B1,BO27,BW27),"")</f>
        <v>13.4</v>
      </c>
      <c r="Q27">
        <f>IF(Q2,IF(B1,BP27,BX27),"")</f>
        <v>14.8</v>
      </c>
      <c r="S27">
        <f>IF(S2,IF(B1,BZ27,CH27),"")</f>
        <v>45.6</v>
      </c>
      <c r="T27">
        <f>IF(T2,IF(B1,CA27,CJ27),"")</f>
        <v>46.7</v>
      </c>
      <c r="U27">
        <f>IF(U2,IF(B1,CB27,CK27),"")</f>
        <v>47.2</v>
      </c>
      <c r="V27">
        <f>IF(V2,IF(B1,CC27,CL27),"")</f>
        <v>48.1</v>
      </c>
      <c r="W27">
        <f>IF(W2,IF(B1,CD27,CM27),"")</f>
        <v>49</v>
      </c>
      <c r="X27">
        <f>IF(X2,IF(B1,CE27,CN27),"")</f>
        <v>49.5</v>
      </c>
      <c r="Y27">
        <f>IF(Y2,IF(B1,CF27,CP27),"")</f>
        <v>50.7</v>
      </c>
      <c r="AA27">
        <v>0.73943895299999995</v>
      </c>
      <c r="AB27">
        <v>85.995648799999998</v>
      </c>
      <c r="AC27">
        <v>4.0097181000000003E-2</v>
      </c>
      <c r="AD27">
        <v>1.1365644479999999</v>
      </c>
      <c r="AE27">
        <v>84.482332060000005</v>
      </c>
      <c r="AF27">
        <v>4.0586283000000001E-2</v>
      </c>
      <c r="AG27">
        <v>-0.1805668</v>
      </c>
      <c r="AH27">
        <v>12.452830280000001</v>
      </c>
      <c r="AI27">
        <v>0.10806207800000001</v>
      </c>
      <c r="AJ27">
        <v>-0.68113809999999997</v>
      </c>
      <c r="AK27">
        <v>11.810138950000001</v>
      </c>
      <c r="AL27">
        <v>0.106497957</v>
      </c>
      <c r="AM27">
        <v>1.129626698</v>
      </c>
      <c r="AN27">
        <v>48.471404319999998</v>
      </c>
      <c r="AO27">
        <v>2.8747895999999998E-2</v>
      </c>
      <c r="AP27">
        <v>1.530595677</v>
      </c>
      <c r="AQ27">
        <v>47.26537682</v>
      </c>
      <c r="AR27">
        <v>2.9128879E-2</v>
      </c>
      <c r="AT27" s="66">
        <v>81.3</v>
      </c>
      <c r="AU27" s="66">
        <v>83.8</v>
      </c>
      <c r="AV27" s="66">
        <v>84.9</v>
      </c>
      <c r="AW27" s="66">
        <v>86.9</v>
      </c>
      <c r="AX27" s="66">
        <v>89</v>
      </c>
      <c r="AY27" s="66">
        <v>90</v>
      </c>
      <c r="AZ27" s="66">
        <v>92.6</v>
      </c>
      <c r="BB27" s="66">
        <v>79.599999999999994</v>
      </c>
      <c r="BC27" s="66">
        <v>82.2</v>
      </c>
      <c r="BD27" s="66">
        <v>83.4</v>
      </c>
      <c r="BE27" s="66">
        <v>85.5</v>
      </c>
      <c r="BF27" s="66">
        <v>87.7</v>
      </c>
      <c r="BG27" s="66">
        <v>88.8</v>
      </c>
      <c r="BH27" s="66">
        <v>91.5</v>
      </c>
      <c r="BJ27" s="66">
        <v>9.6999999999999993</v>
      </c>
      <c r="BK27" s="66">
        <v>10.6</v>
      </c>
      <c r="BL27" s="66">
        <v>11.1</v>
      </c>
      <c r="BM27" s="66">
        <v>12</v>
      </c>
      <c r="BN27" s="66">
        <v>12.9</v>
      </c>
      <c r="BO27" s="66">
        <v>13.4</v>
      </c>
      <c r="BP27" s="66">
        <v>14.8</v>
      </c>
      <c r="BR27" s="66">
        <v>9</v>
      </c>
      <c r="BS27" s="66">
        <v>9.9</v>
      </c>
      <c r="BT27" s="66">
        <v>10.4</v>
      </c>
      <c r="BU27" s="66">
        <v>11.3</v>
      </c>
      <c r="BV27" s="66">
        <v>12.3</v>
      </c>
      <c r="BW27" s="66">
        <v>12.8</v>
      </c>
      <c r="BX27" s="66">
        <v>14.3</v>
      </c>
      <c r="BZ27" s="66">
        <v>45.6</v>
      </c>
      <c r="CA27" s="66">
        <v>46.7</v>
      </c>
      <c r="CB27" s="66">
        <v>47.2</v>
      </c>
      <c r="CC27" s="66">
        <v>48.1</v>
      </c>
      <c r="CD27" s="66">
        <v>49</v>
      </c>
      <c r="CE27" s="66">
        <v>49.5</v>
      </c>
      <c r="CF27" s="66">
        <v>50.7</v>
      </c>
      <c r="CH27" s="74">
        <v>44.4</v>
      </c>
      <c r="CI27" s="74">
        <v>44.7</v>
      </c>
      <c r="CJ27" s="74">
        <v>45.6</v>
      </c>
      <c r="CK27" s="74">
        <v>46.1</v>
      </c>
      <c r="CL27" s="74">
        <v>47</v>
      </c>
      <c r="CM27" s="74">
        <v>48</v>
      </c>
      <c r="CN27" s="74">
        <v>48.5</v>
      </c>
      <c r="CO27" s="74">
        <v>49.3</v>
      </c>
      <c r="CP27" s="74">
        <v>49.7</v>
      </c>
    </row>
    <row r="28" spans="1:94" x14ac:dyDescent="0.2">
      <c r="A28">
        <v>24</v>
      </c>
      <c r="C28">
        <f>IF(C2,IF(B1,AT28,BB28),"")</f>
        <v>82.1</v>
      </c>
      <c r="D28">
        <f>IF(D2,IF(B1,AU28,BC28),"")</f>
        <v>84.6</v>
      </c>
      <c r="E28">
        <f>IF(E2,IF(B1,AV28,BD28),"")</f>
        <v>85.8</v>
      </c>
      <c r="F28">
        <f>IF(F2,IF(B1,AW28,BE28),"")</f>
        <v>87.8</v>
      </c>
      <c r="G28">
        <f>IF(G2,IF(B1,AX28,BF28),"")</f>
        <v>89.9</v>
      </c>
      <c r="H28">
        <f>IF(H2,IF(B1,AY28,BG28),"")</f>
        <v>91</v>
      </c>
      <c r="I28">
        <f>IF(I2,IF(B1,AZ28,BH28),"")</f>
        <v>93.6</v>
      </c>
      <c r="K28">
        <f>IF(K2,IF(B1,BJ28,BR28),"")</f>
        <v>9.8000000000000007</v>
      </c>
      <c r="L28">
        <f>IF(L2,IF(B1,BK28,BS28),"")</f>
        <v>10.8</v>
      </c>
      <c r="M28">
        <f>IF(M2,IF(B1,BL28,BT28),"")</f>
        <v>11.3</v>
      </c>
      <c r="N28">
        <f>IF(N2,IF(B1,BM28,BU28),"")</f>
        <v>12.2</v>
      </c>
      <c r="O28">
        <f>IF(O2,IF(B1,BN28,BV28),"")</f>
        <v>13.1</v>
      </c>
      <c r="P28">
        <f>IF(P2,IF(B1,BO28,BW28),"")</f>
        <v>13.7</v>
      </c>
      <c r="Q28">
        <f>IF(Q2,IF(B1,BP28,BX28),"")</f>
        <v>15.1</v>
      </c>
      <c r="S28">
        <f>IF(S2,IF(B1,BZ28,CH28),"")</f>
        <v>45.7</v>
      </c>
      <c r="T28">
        <f>IF(T2,IF(B1,CA28,CJ28),"")</f>
        <v>46.8</v>
      </c>
      <c r="U28">
        <f>IF(U2,IF(B1,CB28,CK28),"")</f>
        <v>47.3</v>
      </c>
      <c r="V28">
        <f>IF(V2,IF(B1,CC28,CL28),"")</f>
        <v>48.3</v>
      </c>
      <c r="W28">
        <f>IF(W2,IF(B1,CD28,CM28),"")</f>
        <v>49.2</v>
      </c>
      <c r="X28">
        <f>IF(X2,IF(B1,CE28,CN28),"")</f>
        <v>49.7</v>
      </c>
      <c r="Y28">
        <f>IF(Y2,IF(B1,CF28,CP28),"")</f>
        <v>50.8</v>
      </c>
      <c r="AA28">
        <v>0.87500044700000001</v>
      </c>
      <c r="AB28">
        <v>86.838175100000001</v>
      </c>
      <c r="AC28">
        <v>4.0247060000000001E-2</v>
      </c>
      <c r="AD28">
        <v>1.093731947</v>
      </c>
      <c r="AE28">
        <v>85.349236239999996</v>
      </c>
      <c r="AF28">
        <v>4.0723015000000001E-2</v>
      </c>
      <c r="AG28">
        <v>-0.19670196000000001</v>
      </c>
      <c r="AH28">
        <v>12.599134940000001</v>
      </c>
      <c r="AI28">
        <v>0.108095077</v>
      </c>
      <c r="AJ28">
        <v>-0.71788282999999997</v>
      </c>
      <c r="AK28">
        <v>11.97453748</v>
      </c>
      <c r="AL28">
        <v>0.107078197</v>
      </c>
      <c r="AM28">
        <v>1.276691223</v>
      </c>
      <c r="AN28">
        <v>48.600112230000001</v>
      </c>
      <c r="AO28">
        <v>2.8989088999999999E-2</v>
      </c>
      <c r="AP28">
        <v>1.624475262</v>
      </c>
      <c r="AQ28">
        <v>47.40515585</v>
      </c>
      <c r="AR28">
        <v>2.9299426E-2</v>
      </c>
      <c r="AT28" s="66">
        <v>82.1</v>
      </c>
      <c r="AU28" s="66">
        <v>84.6</v>
      </c>
      <c r="AV28" s="66">
        <v>85.8</v>
      </c>
      <c r="AW28" s="66">
        <v>87.8</v>
      </c>
      <c r="AX28" s="66">
        <v>89.9</v>
      </c>
      <c r="AY28" s="66">
        <v>91</v>
      </c>
      <c r="AZ28" s="66">
        <v>93.6</v>
      </c>
      <c r="BB28" s="66">
        <v>80.3</v>
      </c>
      <c r="BC28" s="66">
        <v>83.1</v>
      </c>
      <c r="BD28" s="66">
        <v>84.4</v>
      </c>
      <c r="BE28" s="66">
        <v>86.4</v>
      </c>
      <c r="BF28" s="66">
        <v>88.6</v>
      </c>
      <c r="BG28" s="66">
        <v>89.8</v>
      </c>
      <c r="BH28" s="66">
        <v>92.5</v>
      </c>
      <c r="BJ28" s="66">
        <v>9.8000000000000007</v>
      </c>
      <c r="BK28" s="66">
        <v>10.8</v>
      </c>
      <c r="BL28" s="66">
        <v>11.3</v>
      </c>
      <c r="BM28" s="66">
        <v>12.2</v>
      </c>
      <c r="BN28" s="66">
        <v>13.1</v>
      </c>
      <c r="BO28" s="66">
        <v>13.7</v>
      </c>
      <c r="BP28" s="66">
        <v>15.1</v>
      </c>
      <c r="BR28" s="66">
        <v>9.1999999999999993</v>
      </c>
      <c r="BS28" s="66">
        <v>10.1</v>
      </c>
      <c r="BT28" s="66">
        <v>10.6</v>
      </c>
      <c r="BU28" s="66">
        <v>11.5</v>
      </c>
      <c r="BV28" s="66">
        <v>12.5</v>
      </c>
      <c r="BW28" s="66">
        <v>13.1</v>
      </c>
      <c r="BX28" s="66">
        <v>14.6</v>
      </c>
      <c r="BZ28" s="66">
        <v>45.7</v>
      </c>
      <c r="CA28" s="66">
        <v>46.8</v>
      </c>
      <c r="CB28" s="66">
        <v>47.3</v>
      </c>
      <c r="CC28" s="66">
        <v>48.3</v>
      </c>
      <c r="CD28" s="66">
        <v>49.2</v>
      </c>
      <c r="CE28" s="66">
        <v>49.7</v>
      </c>
      <c r="CF28" s="66">
        <v>50.8</v>
      </c>
      <c r="CH28" s="74">
        <v>44.6</v>
      </c>
      <c r="CI28" s="66">
        <v>44.9</v>
      </c>
      <c r="CJ28" s="74">
        <v>45.7</v>
      </c>
      <c r="CK28" s="74">
        <v>46.2</v>
      </c>
      <c r="CL28" s="74">
        <v>47.2</v>
      </c>
      <c r="CM28" s="74">
        <v>48.1</v>
      </c>
      <c r="CN28" s="74">
        <v>48.6</v>
      </c>
      <c r="CO28" s="74">
        <v>49.5</v>
      </c>
      <c r="CP28" s="74">
        <v>49.8</v>
      </c>
    </row>
    <row r="29" spans="1:94" x14ac:dyDescent="0.2">
      <c r="A29">
        <v>25</v>
      </c>
      <c r="C29">
        <f>IF(C2,IF(B1,AT29,BB29),"")</f>
        <v>82.1</v>
      </c>
      <c r="D29">
        <f>IF(D2,IF(B1,AU29,BC29),"")</f>
        <v>84.7</v>
      </c>
      <c r="E29">
        <f>IF(E2,IF(B1,AV29,BD29),"")</f>
        <v>85.9</v>
      </c>
      <c r="F29">
        <f>IF(F2,IF(B1,AW29,BE29),"")</f>
        <v>88</v>
      </c>
      <c r="G29">
        <f>IF(G2,IF(B1,AX29,BF29),"")</f>
        <v>90.1</v>
      </c>
      <c r="H29">
        <f>IF(H2,IF(B1,AY29,BG29),"")</f>
        <v>91.2</v>
      </c>
      <c r="I29">
        <f>IF(I2,IF(B1,AZ29,BH29),"")</f>
        <v>93.8</v>
      </c>
      <c r="K29">
        <f>IF(K2,IF(B1,BJ29,BR29),"")</f>
        <v>10</v>
      </c>
      <c r="L29">
        <f>IF(L2,IF(B1,BK29,BS29),"")</f>
        <v>11</v>
      </c>
      <c r="M29">
        <f>IF(M2,IF(B1,BL29,BT29),"")</f>
        <v>11.4</v>
      </c>
      <c r="N29">
        <f>IF(N2,IF(B1,BM29,BU29),"")</f>
        <v>12.4</v>
      </c>
      <c r="O29">
        <f>IF(O2,IF(B1,BN29,BV29),"")</f>
        <v>13.3</v>
      </c>
      <c r="P29">
        <f>IF(P2,IF(B1,BO29,BW29),"")</f>
        <v>13.9</v>
      </c>
      <c r="Q29">
        <f>IF(Q2,IF(B1,BP29,BX29),"")</f>
        <v>15.3</v>
      </c>
      <c r="S29">
        <f>IF(S2,IF(B1,BZ29,CH29),"")</f>
        <v>45.8</v>
      </c>
      <c r="T29">
        <f>IF(T2,IF(B1,CA29,CJ29),"")</f>
        <v>47</v>
      </c>
      <c r="U29">
        <f>IF(U2,IF(B1,CB29,CK29),"")</f>
        <v>47.5</v>
      </c>
      <c r="V29">
        <f>IF(V2,IF(B1,CC29,CL29),"")</f>
        <v>48.4</v>
      </c>
      <c r="W29">
        <f>IF(W2,IF(B1,CD29,CM29),"")</f>
        <v>49.3</v>
      </c>
      <c r="X29">
        <f>IF(X2,IF(B1,CE29,CN29),"")</f>
        <v>49.8</v>
      </c>
      <c r="Y29">
        <f>IF(Y2,IF(B1,CF29,CP29),"")</f>
        <v>50.9</v>
      </c>
      <c r="AA29">
        <v>1.0072080699999999</v>
      </c>
      <c r="AB29">
        <v>87.661609339999998</v>
      </c>
      <c r="AC29">
        <v>4.0395625999999997E-2</v>
      </c>
      <c r="AD29">
        <v>1.0512729119999999</v>
      </c>
      <c r="AE29">
        <v>86.197316900000004</v>
      </c>
      <c r="AF29">
        <v>4.0859726999999998E-2</v>
      </c>
      <c r="AG29">
        <v>-0.21650121</v>
      </c>
      <c r="AH29">
        <v>12.74154396</v>
      </c>
      <c r="AI29">
        <v>0.108166005</v>
      </c>
      <c r="AJ29">
        <v>-0.75220617000000001</v>
      </c>
      <c r="AK29">
        <v>12.134555280000001</v>
      </c>
      <c r="AL29">
        <v>0.107740346</v>
      </c>
      <c r="AM29">
        <v>1.4240848530000001</v>
      </c>
      <c r="AN29">
        <v>48.720646209999998</v>
      </c>
      <c r="AO29">
        <v>2.9242206999999999E-2</v>
      </c>
      <c r="AP29">
        <v>1.7116580299999999</v>
      </c>
      <c r="AQ29">
        <v>47.536876489999997</v>
      </c>
      <c r="AR29">
        <v>2.9478937E-2</v>
      </c>
      <c r="AT29" s="66">
        <v>82.1</v>
      </c>
      <c r="AU29" s="66">
        <v>84.7</v>
      </c>
      <c r="AV29" s="66">
        <v>85.9</v>
      </c>
      <c r="AW29" s="66">
        <v>88</v>
      </c>
      <c r="AX29" s="66">
        <v>90.1</v>
      </c>
      <c r="AY29" s="66">
        <v>91.2</v>
      </c>
      <c r="AZ29" s="66">
        <v>93.8</v>
      </c>
      <c r="BB29" s="66">
        <v>80.400000000000006</v>
      </c>
      <c r="BC29" s="66">
        <v>83.2</v>
      </c>
      <c r="BD29" s="66">
        <v>84.4</v>
      </c>
      <c r="BE29" s="66">
        <v>86.6</v>
      </c>
      <c r="BF29" s="66">
        <v>88.8</v>
      </c>
      <c r="BG29" s="66">
        <v>90</v>
      </c>
      <c r="BH29" s="66">
        <v>92.8</v>
      </c>
      <c r="BJ29" s="66">
        <v>10</v>
      </c>
      <c r="BK29" s="66">
        <v>11</v>
      </c>
      <c r="BL29" s="66">
        <v>11.4</v>
      </c>
      <c r="BM29" s="66">
        <v>12.4</v>
      </c>
      <c r="BN29" s="66">
        <v>13.3</v>
      </c>
      <c r="BO29" s="66">
        <v>13.9</v>
      </c>
      <c r="BP29" s="66">
        <v>15.3</v>
      </c>
      <c r="BR29" s="66">
        <v>9.3000000000000007</v>
      </c>
      <c r="BS29" s="66">
        <v>10.3</v>
      </c>
      <c r="BT29" s="66">
        <v>10.8</v>
      </c>
      <c r="BU29" s="66">
        <v>11.7</v>
      </c>
      <c r="BV29" s="66">
        <v>12.7</v>
      </c>
      <c r="BW29" s="66">
        <v>13.3</v>
      </c>
      <c r="BX29" s="66">
        <v>14.9</v>
      </c>
      <c r="BZ29" s="66">
        <v>45.8</v>
      </c>
      <c r="CA29" s="66">
        <v>47</v>
      </c>
      <c r="CB29" s="66">
        <v>47.5</v>
      </c>
      <c r="CC29" s="66">
        <v>48.4</v>
      </c>
      <c r="CD29" s="66">
        <v>49.3</v>
      </c>
      <c r="CE29" s="66">
        <v>49.8</v>
      </c>
      <c r="CF29" s="66">
        <v>50.9</v>
      </c>
      <c r="CH29" s="74">
        <v>44.7</v>
      </c>
      <c r="CI29" s="74">
        <v>45</v>
      </c>
      <c r="CJ29" s="74">
        <v>45.9</v>
      </c>
      <c r="CK29" s="74">
        <v>46.4</v>
      </c>
      <c r="CL29" s="74">
        <v>47.3</v>
      </c>
      <c r="CM29" s="74">
        <v>48.3</v>
      </c>
      <c r="CN29" s="74">
        <v>48.8</v>
      </c>
      <c r="CO29" s="74">
        <v>49.6</v>
      </c>
      <c r="CP29" s="74">
        <v>49.9</v>
      </c>
    </row>
    <row r="30" spans="1:94" x14ac:dyDescent="0.2">
      <c r="A30">
        <v>26</v>
      </c>
      <c r="C30">
        <f>IF(C2,IF(B1,AT30,BB30),"")</f>
        <v>82.8</v>
      </c>
      <c r="D30">
        <f>IF(D2,IF(B1,AU30,BC30),"")</f>
        <v>85.5</v>
      </c>
      <c r="E30">
        <f>IF(E2,IF(B1,AV30,BD30),"")</f>
        <v>86.7</v>
      </c>
      <c r="F30">
        <f>IF(F2,IF(B1,AW30,BE30),"")</f>
        <v>88.8</v>
      </c>
      <c r="G30">
        <f>IF(G2,IF(B1,AX30,BF30),"")</f>
        <v>90.9</v>
      </c>
      <c r="H30">
        <f>IF(H2,IF(B1,AY30,BG30),"")</f>
        <v>92.1</v>
      </c>
      <c r="I30">
        <f>IF(I2,IF(B1,AZ30,BH30),"")</f>
        <v>94.8</v>
      </c>
      <c r="K30">
        <f>IF(K2,IF(B1,BJ30,BR30),"")</f>
        <v>10.1</v>
      </c>
      <c r="L30">
        <f>IF(L2,IF(B1,BK30,BS30),"")</f>
        <v>11.1</v>
      </c>
      <c r="M30">
        <f>IF(M2,IF(B1,BL30,BT30),"")</f>
        <v>11.6</v>
      </c>
      <c r="N30">
        <f>IF(N2,IF(B1,BM30,BU30),"")</f>
        <v>12.5</v>
      </c>
      <c r="O30">
        <f>IF(O2,IF(B1,BN30,BV30),"")</f>
        <v>13.6</v>
      </c>
      <c r="P30">
        <f>IF(P2,IF(B1,BO30,BW30),"")</f>
        <v>14.1</v>
      </c>
      <c r="Q30">
        <f>IF(Q2,IF(B1,BP30,BX30),"")</f>
        <v>15.6</v>
      </c>
      <c r="S30">
        <f>IF(S2,IF(B1,BZ30,CH30),"")</f>
        <v>45.9</v>
      </c>
      <c r="T30">
        <f>IF(T2,IF(B1,CA30,CJ30),"")</f>
        <v>47.1</v>
      </c>
      <c r="U30">
        <f>IF(U2,IF(B1,CB30,CK30),"")</f>
        <v>47.6</v>
      </c>
      <c r="V30">
        <f>IF(V2,IF(B1,CC30,CL30),"")</f>
        <v>48.5</v>
      </c>
      <c r="W30">
        <f>IF(W2,IF(B1,CD30,CM30),"")</f>
        <v>49.4</v>
      </c>
      <c r="X30">
        <f>IF(X2,IF(B1,CE30,CN30),"")</f>
        <v>49.9</v>
      </c>
      <c r="Y30">
        <f>IF(Y2,IF(B1,CF30,CP30),"")</f>
        <v>51.1</v>
      </c>
      <c r="AA30">
        <v>0.83725135100000003</v>
      </c>
      <c r="AB30">
        <v>88.452472819999997</v>
      </c>
      <c r="AC30">
        <v>4.0577525000000003E-2</v>
      </c>
      <c r="AD30">
        <v>1.0419511749999999</v>
      </c>
      <c r="AE30">
        <v>87.090263179999994</v>
      </c>
      <c r="AF30">
        <v>4.1142160999999997E-2</v>
      </c>
      <c r="AG30">
        <v>-0.23979048</v>
      </c>
      <c r="AH30">
        <v>12.88102276</v>
      </c>
      <c r="AI30">
        <v>0.108274705</v>
      </c>
      <c r="AJ30">
        <v>-0.78423359000000004</v>
      </c>
      <c r="AK30">
        <v>12.2910249</v>
      </c>
      <c r="AL30">
        <v>0.108477009</v>
      </c>
      <c r="AM30">
        <v>1.5706212909999999</v>
      </c>
      <c r="AN30">
        <v>48.833666289999996</v>
      </c>
      <c r="AO30">
        <v>2.9505723000000001E-2</v>
      </c>
      <c r="AP30">
        <v>1.7925516159999999</v>
      </c>
      <c r="AQ30">
        <v>47.661183960000002</v>
      </c>
      <c r="AR30">
        <v>2.9666405999999999E-2</v>
      </c>
      <c r="AT30" s="66">
        <v>82.8</v>
      </c>
      <c r="AU30" s="66">
        <v>85.5</v>
      </c>
      <c r="AV30" s="66">
        <v>86.7</v>
      </c>
      <c r="AW30" s="66">
        <v>88.8</v>
      </c>
      <c r="AX30" s="66">
        <v>90.9</v>
      </c>
      <c r="AY30" s="66">
        <v>92.1</v>
      </c>
      <c r="AZ30" s="66">
        <v>94.8</v>
      </c>
      <c r="BB30" s="66">
        <v>81.2</v>
      </c>
      <c r="BC30" s="66">
        <v>84</v>
      </c>
      <c r="BD30" s="66">
        <v>85.2</v>
      </c>
      <c r="BE30" s="66">
        <v>87.4</v>
      </c>
      <c r="BF30" s="66">
        <v>89.7</v>
      </c>
      <c r="BG30" s="66">
        <v>90.9</v>
      </c>
      <c r="BH30" s="66">
        <v>93.7</v>
      </c>
      <c r="BJ30" s="66">
        <v>10.1</v>
      </c>
      <c r="BK30" s="66">
        <v>11.1</v>
      </c>
      <c r="BL30" s="66">
        <v>11.6</v>
      </c>
      <c r="BM30" s="66">
        <v>12.5</v>
      </c>
      <c r="BN30" s="66">
        <v>13.6</v>
      </c>
      <c r="BO30" s="66">
        <v>14.1</v>
      </c>
      <c r="BP30" s="66">
        <v>15.6</v>
      </c>
      <c r="BR30" s="66">
        <v>9.5</v>
      </c>
      <c r="BS30" s="66">
        <v>10.5</v>
      </c>
      <c r="BT30" s="66">
        <v>10.9</v>
      </c>
      <c r="BU30" s="66">
        <v>11.9</v>
      </c>
      <c r="BV30" s="66">
        <v>12.9</v>
      </c>
      <c r="BW30" s="66">
        <v>13.6</v>
      </c>
      <c r="BX30" s="66">
        <v>15.2</v>
      </c>
      <c r="BZ30" s="66">
        <v>45.9</v>
      </c>
      <c r="CA30" s="66">
        <v>47.1</v>
      </c>
      <c r="CB30" s="66">
        <v>47.6</v>
      </c>
      <c r="CC30" s="66">
        <v>48.5</v>
      </c>
      <c r="CD30" s="66">
        <v>49.4</v>
      </c>
      <c r="CE30" s="66">
        <v>49.9</v>
      </c>
      <c r="CF30" s="66">
        <v>51.1</v>
      </c>
      <c r="CH30" s="74">
        <v>44.8</v>
      </c>
      <c r="CI30" s="74">
        <v>45.2</v>
      </c>
      <c r="CJ30" s="74">
        <v>46</v>
      </c>
      <c r="CK30" s="74">
        <v>46.5</v>
      </c>
      <c r="CL30" s="74">
        <v>47.5</v>
      </c>
      <c r="CM30" s="74">
        <v>48.4</v>
      </c>
      <c r="CN30" s="74">
        <v>48.9</v>
      </c>
      <c r="CO30" s="74">
        <v>49.8</v>
      </c>
      <c r="CP30" s="74">
        <v>50.1</v>
      </c>
    </row>
    <row r="31" spans="1:94" x14ac:dyDescent="0.2">
      <c r="A31">
        <v>27</v>
      </c>
      <c r="C31">
        <f>IF(C2,IF(B1,AT31,BB31),"")</f>
        <v>83.5</v>
      </c>
      <c r="D31">
        <f>IF(D2,IF(B1,AU31,BC31),"")</f>
        <v>86.3</v>
      </c>
      <c r="E31">
        <f>IF(E2,IF(B1,AV31,BD31),"")</f>
        <v>87.4</v>
      </c>
      <c r="F31">
        <f>IF(F2,IF(B1,AW31,BE31),"")</f>
        <v>89.6</v>
      </c>
      <c r="G31">
        <f>IF(G2,IF(B1,AX31,BF31),"")</f>
        <v>91.8</v>
      </c>
      <c r="H31">
        <f>IF(H2,IF(B1,AY31,BG31),"")</f>
        <v>93</v>
      </c>
      <c r="I31">
        <f>IF(I2,IF(B1,AZ31,BH31),"")</f>
        <v>95.7</v>
      </c>
      <c r="K31">
        <f>IF(K2,IF(B1,BJ31,BR31),"")</f>
        <v>10.199999999999999</v>
      </c>
      <c r="L31">
        <f>IF(L2,IF(B1,BK31,BS31),"")</f>
        <v>11.3</v>
      </c>
      <c r="M31">
        <f>IF(M2,IF(B1,BL31,BT31),"")</f>
        <v>11.8</v>
      </c>
      <c r="N31">
        <f>IF(N2,IF(B1,BM31,BU31),"")</f>
        <v>12.7</v>
      </c>
      <c r="O31">
        <f>IF(O2,IF(B1,BN31,BV31),"")</f>
        <v>13.8</v>
      </c>
      <c r="P31">
        <f>IF(P2,IF(B1,BO31,BW31),"")</f>
        <v>14.4</v>
      </c>
      <c r="Q31">
        <f>IF(Q2,IF(B1,BP31,BX31),"")</f>
        <v>15.9</v>
      </c>
      <c r="S31">
        <f>IF(S2,IF(B1,BZ31,CH31),"")</f>
        <v>46</v>
      </c>
      <c r="T31">
        <f>IF(T2,IF(B1,CA31,CJ31),"")</f>
        <v>47.2</v>
      </c>
      <c r="U31">
        <f>IF(U2,IF(B1,CB31,CK31),"")</f>
        <v>47.7</v>
      </c>
      <c r="V31">
        <f>IF(V2,IF(B1,CC31,CL31),"")</f>
        <v>48.6</v>
      </c>
      <c r="W31">
        <f>IF(W2,IF(B1,CD31,CM31),"")</f>
        <v>49.5</v>
      </c>
      <c r="X31">
        <f>IF(X2,IF(B1,CE31,CN31),"")</f>
        <v>50</v>
      </c>
      <c r="Y31">
        <f>IF(Y2,IF(B1,CF31,CP31),"")</f>
        <v>51.2</v>
      </c>
      <c r="AA31">
        <v>0.68149297499999995</v>
      </c>
      <c r="AB31">
        <v>89.22326434</v>
      </c>
      <c r="AC31">
        <v>4.0723122E-2</v>
      </c>
      <c r="AD31">
        <v>1.0125922359999999</v>
      </c>
      <c r="AE31">
        <v>87.957141820000004</v>
      </c>
      <c r="AF31">
        <v>4.1349399000000002E-2</v>
      </c>
      <c r="AG31">
        <v>-0.26631585000000002</v>
      </c>
      <c r="AH31">
        <v>13.018423820000001</v>
      </c>
      <c r="AI31">
        <v>0.108421024</v>
      </c>
      <c r="AJ31">
        <v>-0.81409743000000001</v>
      </c>
      <c r="AK31">
        <v>12.44469237</v>
      </c>
      <c r="AL31">
        <v>0.109280822</v>
      </c>
      <c r="AM31">
        <v>1.7153939979999999</v>
      </c>
      <c r="AN31">
        <v>48.939760890000002</v>
      </c>
      <c r="AO31">
        <v>2.9778322999999999E-2</v>
      </c>
      <c r="AP31">
        <v>1.867550375</v>
      </c>
      <c r="AQ31">
        <v>47.778651859999997</v>
      </c>
      <c r="AR31">
        <v>2.9860959999999999E-2</v>
      </c>
      <c r="AT31" s="66">
        <v>83.5</v>
      </c>
      <c r="AU31" s="66">
        <v>86.3</v>
      </c>
      <c r="AV31" s="66">
        <v>87.4</v>
      </c>
      <c r="AW31" s="66">
        <v>89.6</v>
      </c>
      <c r="AX31" s="66">
        <v>91.8</v>
      </c>
      <c r="AY31" s="66">
        <v>93</v>
      </c>
      <c r="AZ31" s="66">
        <v>95.7</v>
      </c>
      <c r="BB31" s="66">
        <v>81.900000000000006</v>
      </c>
      <c r="BC31" s="66">
        <v>84.8</v>
      </c>
      <c r="BD31" s="66">
        <v>86</v>
      </c>
      <c r="BE31" s="66">
        <v>88.3</v>
      </c>
      <c r="BF31" s="66">
        <v>90.6</v>
      </c>
      <c r="BG31" s="66">
        <v>91.8</v>
      </c>
      <c r="BH31" s="66">
        <v>94.6</v>
      </c>
      <c r="BJ31" s="66">
        <v>10.199999999999999</v>
      </c>
      <c r="BK31" s="66">
        <v>11.3</v>
      </c>
      <c r="BL31" s="66">
        <v>11.8</v>
      </c>
      <c r="BM31" s="66">
        <v>12.7</v>
      </c>
      <c r="BN31" s="66">
        <v>13.8</v>
      </c>
      <c r="BO31" s="66">
        <v>14.4</v>
      </c>
      <c r="BP31" s="66">
        <v>15.9</v>
      </c>
      <c r="BR31" s="66">
        <v>9.6</v>
      </c>
      <c r="BS31" s="66">
        <v>10.7</v>
      </c>
      <c r="BT31" s="66">
        <v>11.1</v>
      </c>
      <c r="BU31" s="66">
        <v>12.1</v>
      </c>
      <c r="BV31" s="66">
        <v>13.2</v>
      </c>
      <c r="BW31" s="66">
        <v>13.8</v>
      </c>
      <c r="BX31" s="66">
        <v>15.4</v>
      </c>
      <c r="BZ31" s="66">
        <v>46</v>
      </c>
      <c r="CA31" s="66">
        <v>47.2</v>
      </c>
      <c r="CB31" s="66">
        <v>47.7</v>
      </c>
      <c r="CC31" s="66">
        <v>48.6</v>
      </c>
      <c r="CD31" s="66">
        <v>49.5</v>
      </c>
      <c r="CE31" s="66">
        <v>50</v>
      </c>
      <c r="CF31" s="66">
        <v>51.2</v>
      </c>
      <c r="CH31" s="74">
        <v>44.9</v>
      </c>
      <c r="CI31" s="74">
        <v>45.3</v>
      </c>
      <c r="CJ31" s="74">
        <v>46.1</v>
      </c>
      <c r="CK31" s="74">
        <v>46.6</v>
      </c>
      <c r="CL31" s="74">
        <v>47.6</v>
      </c>
      <c r="CM31" s="74">
        <v>48.5</v>
      </c>
      <c r="CN31" s="74">
        <v>49</v>
      </c>
      <c r="CO31" s="74">
        <v>49.9</v>
      </c>
      <c r="CP31" s="74">
        <v>50.2</v>
      </c>
    </row>
    <row r="32" spans="1:94" x14ac:dyDescent="0.2">
      <c r="A32">
        <v>28</v>
      </c>
      <c r="C32">
        <f>IF(C2,IF(B1,AT32,BB32),"")</f>
        <v>84.2</v>
      </c>
      <c r="D32">
        <f>IF(D2,IF(B1,AU32,BC32),"")</f>
        <v>87</v>
      </c>
      <c r="E32">
        <f>IF(E2,IF(B1,AV32,BD32),"")</f>
        <v>88.2</v>
      </c>
      <c r="F32">
        <f>IF(F2,IF(B1,AW32,BE32),"")</f>
        <v>90.4</v>
      </c>
      <c r="G32">
        <f>IF(G2,IF(B1,AX32,BF32),"")</f>
        <v>92.6</v>
      </c>
      <c r="H32">
        <f>IF(H2,IF(B1,AY32,BG32),"")</f>
        <v>93.8</v>
      </c>
      <c r="I32">
        <f>IF(I2,IF(B1,AZ32,BH32),"")</f>
        <v>96.6</v>
      </c>
      <c r="K32">
        <f>IF(K2,IF(B1,BJ32,BR32),"")</f>
        <v>10.4</v>
      </c>
      <c r="L32">
        <f>IF(L2,IF(B1,BK32,BS32),"")</f>
        <v>11.5</v>
      </c>
      <c r="M32">
        <f>IF(M2,IF(B1,BL32,BT32),"")</f>
        <v>12</v>
      </c>
      <c r="N32">
        <f>IF(N2,IF(B1,BM32,BU32),"")</f>
        <v>12.9</v>
      </c>
      <c r="O32">
        <f>IF(O2,IF(B1,BN32,BV32),"")</f>
        <v>14</v>
      </c>
      <c r="P32">
        <f>IF(P2,IF(B1,BO32,BW32),"")</f>
        <v>14.6</v>
      </c>
      <c r="Q32">
        <f>IF(Q2,IF(B1,BP32,BX32),"")</f>
        <v>16.100000000000001</v>
      </c>
      <c r="S32">
        <f>IF(S2,IF(B1,BZ32,CH32),"")</f>
        <v>46.1</v>
      </c>
      <c r="T32">
        <f>IF(T2,IF(B1,CA32,CJ32),"")</f>
        <v>47.3</v>
      </c>
      <c r="U32">
        <f>IF(U2,IF(B1,CB32,CK32),"")</f>
        <v>47.8</v>
      </c>
      <c r="V32">
        <f>IF(V2,IF(B1,CC32,CL32),"")</f>
        <v>48.7</v>
      </c>
      <c r="W32">
        <f>IF(W2,IF(B1,CD32,CM32),"")</f>
        <v>49.7</v>
      </c>
      <c r="X32">
        <f>IF(X2,IF(B1,CE32,CN32),"")</f>
        <v>50.2</v>
      </c>
      <c r="Y32">
        <f>IF(Y2,IF(B1,CF32,CP32),"")</f>
        <v>51.3</v>
      </c>
      <c r="AA32">
        <v>0.53877965400000005</v>
      </c>
      <c r="AB32">
        <v>89.975492279999997</v>
      </c>
      <c r="AC32">
        <v>4.0833194000000003E-2</v>
      </c>
      <c r="AD32">
        <v>0.97054190900000004</v>
      </c>
      <c r="AE32">
        <v>88.796018399999994</v>
      </c>
      <c r="AF32">
        <v>4.1500427999999999E-2</v>
      </c>
      <c r="AG32">
        <v>-0.29575496000000001</v>
      </c>
      <c r="AH32">
        <v>13.1544966</v>
      </c>
      <c r="AI32">
        <v>0.108604769</v>
      </c>
      <c r="AJ32">
        <v>-0.84193549999999995</v>
      </c>
      <c r="AK32">
        <v>12.596223350000001</v>
      </c>
      <c r="AL32">
        <v>0.110144488</v>
      </c>
      <c r="AM32">
        <v>1.857652984</v>
      </c>
      <c r="AN32">
        <v>49.039453829999999</v>
      </c>
      <c r="AO32">
        <v>3.0058871000000001E-2</v>
      </c>
      <c r="AP32">
        <v>1.9370325799999999</v>
      </c>
      <c r="AQ32">
        <v>47.889792300000003</v>
      </c>
      <c r="AR32">
        <v>3.0061839E-2</v>
      </c>
      <c r="AT32" s="66">
        <v>84.2</v>
      </c>
      <c r="AU32" s="66">
        <v>87</v>
      </c>
      <c r="AV32" s="66">
        <v>88.2</v>
      </c>
      <c r="AW32" s="66">
        <v>90.4</v>
      </c>
      <c r="AX32" s="66">
        <v>92.6</v>
      </c>
      <c r="AY32" s="66">
        <v>93.8</v>
      </c>
      <c r="AZ32" s="66">
        <v>96.6</v>
      </c>
      <c r="BB32" s="66">
        <v>82.6</v>
      </c>
      <c r="BC32" s="66">
        <v>85.5</v>
      </c>
      <c r="BD32" s="66">
        <v>86.8</v>
      </c>
      <c r="BE32" s="66">
        <v>89.1</v>
      </c>
      <c r="BF32" s="66">
        <v>91.4</v>
      </c>
      <c r="BG32" s="66">
        <v>92.7</v>
      </c>
      <c r="BH32" s="66">
        <v>95.6</v>
      </c>
      <c r="BJ32" s="66">
        <v>10.4</v>
      </c>
      <c r="BK32" s="66">
        <v>11.5</v>
      </c>
      <c r="BL32" s="66">
        <v>12</v>
      </c>
      <c r="BM32" s="66">
        <v>12.9</v>
      </c>
      <c r="BN32" s="66">
        <v>14</v>
      </c>
      <c r="BO32" s="66">
        <v>14.6</v>
      </c>
      <c r="BP32" s="66">
        <v>16.100000000000001</v>
      </c>
      <c r="BR32" s="66">
        <v>9.8000000000000007</v>
      </c>
      <c r="BS32" s="66">
        <v>10.8</v>
      </c>
      <c r="BT32" s="66">
        <v>11.3</v>
      </c>
      <c r="BU32" s="66">
        <v>12.3</v>
      </c>
      <c r="BV32" s="66">
        <v>13.4</v>
      </c>
      <c r="BW32" s="66">
        <v>14</v>
      </c>
      <c r="BX32" s="66">
        <v>15.7</v>
      </c>
      <c r="BZ32" s="66">
        <v>46.1</v>
      </c>
      <c r="CA32" s="66">
        <v>47.3</v>
      </c>
      <c r="CB32" s="66">
        <v>47.8</v>
      </c>
      <c r="CC32" s="66">
        <v>48.7</v>
      </c>
      <c r="CD32" s="66">
        <v>49.7</v>
      </c>
      <c r="CE32" s="66">
        <v>50.2</v>
      </c>
      <c r="CF32" s="66">
        <v>51.3</v>
      </c>
      <c r="CH32" s="74">
        <v>45.1</v>
      </c>
      <c r="CI32" s="74">
        <v>45.4</v>
      </c>
      <c r="CJ32" s="74">
        <v>46.3</v>
      </c>
      <c r="CK32" s="74">
        <v>46.8</v>
      </c>
      <c r="CL32" s="74">
        <v>47.7</v>
      </c>
      <c r="CM32" s="74">
        <v>48.7</v>
      </c>
      <c r="CN32" s="74">
        <v>49.2</v>
      </c>
      <c r="CO32" s="74">
        <v>50</v>
      </c>
      <c r="CP32" s="74">
        <v>50.3</v>
      </c>
    </row>
    <row r="33" spans="1:94" x14ac:dyDescent="0.2">
      <c r="A33">
        <v>29</v>
      </c>
      <c r="C33">
        <f>IF(C2,IF(B1,AT33,BB33),"")</f>
        <v>84.9</v>
      </c>
      <c r="D33">
        <f>IF(D2,IF(B1,AU33,BC33),"")</f>
        <v>87.7</v>
      </c>
      <c r="E33">
        <f>IF(E2,IF(B1,AV33,BD33),"")</f>
        <v>88.9</v>
      </c>
      <c r="F33">
        <f>IF(F2,IF(B1,AW33,BE33),"")</f>
        <v>91.2</v>
      </c>
      <c r="G33">
        <f>IF(G2,IF(B1,AX33,BF33),"")</f>
        <v>93.4</v>
      </c>
      <c r="H33">
        <f>IF(H2,IF(B1,AY33,BG33),"")</f>
        <v>94.7</v>
      </c>
      <c r="I33">
        <f>IF(I2,IF(B1,AZ33,BH33),"")</f>
        <v>97.5</v>
      </c>
      <c r="K33">
        <f>IF(K2,IF(B1,BJ33,BR33),"")</f>
        <v>10.5</v>
      </c>
      <c r="L33">
        <f>IF(L2,IF(B1,BK33,BS33),"")</f>
        <v>11.6</v>
      </c>
      <c r="M33">
        <f>IF(M2,IF(B1,BL33,BT33),"")</f>
        <v>12.1</v>
      </c>
      <c r="N33">
        <f>IF(N2,IF(B1,BM33,BU33),"")</f>
        <v>13.1</v>
      </c>
      <c r="O33">
        <f>IF(O2,IF(B1,BN33,BV33),"")</f>
        <v>14.2</v>
      </c>
      <c r="P33">
        <f>IF(P2,IF(B1,BO33,BW33),"")</f>
        <v>14.8</v>
      </c>
      <c r="Q33">
        <f>IF(Q2,IF(B1,BP33,BX33),"")</f>
        <v>16.399999999999999</v>
      </c>
      <c r="S33">
        <f>IF(S2,IF(B1,BZ33,CH33),"")</f>
        <v>46.2</v>
      </c>
      <c r="T33">
        <f>IF(T2,IF(B1,CA33,CJ33),"")</f>
        <v>47.4</v>
      </c>
      <c r="U33">
        <f>IF(U2,IF(B1,CB33,CK33),"")</f>
        <v>47.9</v>
      </c>
      <c r="V33">
        <f>IF(V2,IF(B1,CC33,CL33),"")</f>
        <v>48.8</v>
      </c>
      <c r="W33">
        <f>IF(W2,IF(B1,CD33,CM33),"")</f>
        <v>49.8</v>
      </c>
      <c r="X33">
        <f>IF(X2,IF(B1,CE33,CN33),"")</f>
        <v>50.3</v>
      </c>
      <c r="Y33">
        <f>IF(Y2,IF(B1,CF33,CP33),"")</f>
        <v>51.4</v>
      </c>
      <c r="AA33">
        <v>0.40769715299999998</v>
      </c>
      <c r="AB33">
        <v>90.710408529999995</v>
      </c>
      <c r="AC33">
        <v>4.0909058999999998E-2</v>
      </c>
      <c r="AD33">
        <v>0.92112998800000001</v>
      </c>
      <c r="AE33">
        <v>89.605511500000006</v>
      </c>
      <c r="AF33">
        <v>4.1610507999999997E-2</v>
      </c>
      <c r="AG33">
        <v>-0.32772936000000003</v>
      </c>
      <c r="AH33">
        <v>13.289896669999999</v>
      </c>
      <c r="AI33">
        <v>0.10882568099999999</v>
      </c>
      <c r="AJ33">
        <v>-0.86788938999999998</v>
      </c>
      <c r="AK33">
        <v>12.746209110000001</v>
      </c>
      <c r="AL33">
        <v>0.11106081399999999</v>
      </c>
      <c r="AM33">
        <v>1.9968105629999999</v>
      </c>
      <c r="AN33">
        <v>49.13321432</v>
      </c>
      <c r="AO33">
        <v>3.0346384000000001E-2</v>
      </c>
      <c r="AP33">
        <v>2.001358669</v>
      </c>
      <c r="AQ33">
        <v>47.995064220000003</v>
      </c>
      <c r="AR33">
        <v>3.0268375E-2</v>
      </c>
      <c r="AT33" s="66">
        <v>84.9</v>
      </c>
      <c r="AU33" s="66">
        <v>87.7</v>
      </c>
      <c r="AV33" s="66">
        <v>88.9</v>
      </c>
      <c r="AW33" s="66">
        <v>91.2</v>
      </c>
      <c r="AX33" s="66">
        <v>93.4</v>
      </c>
      <c r="AY33" s="66">
        <v>94.7</v>
      </c>
      <c r="AZ33" s="66">
        <v>97.5</v>
      </c>
      <c r="BB33" s="66">
        <v>83.4</v>
      </c>
      <c r="BC33" s="66">
        <v>86.3</v>
      </c>
      <c r="BD33" s="66">
        <v>87.6</v>
      </c>
      <c r="BE33" s="66">
        <v>89.9</v>
      </c>
      <c r="BF33" s="66">
        <v>92.2</v>
      </c>
      <c r="BG33" s="66">
        <v>93.5</v>
      </c>
      <c r="BH33" s="66">
        <v>96.4</v>
      </c>
      <c r="BJ33" s="66">
        <v>10.5</v>
      </c>
      <c r="BK33" s="66">
        <v>11.6</v>
      </c>
      <c r="BL33" s="66">
        <v>12.1</v>
      </c>
      <c r="BM33" s="66">
        <v>13.1</v>
      </c>
      <c r="BN33" s="66">
        <v>14.2</v>
      </c>
      <c r="BO33" s="66">
        <v>14.8</v>
      </c>
      <c r="BP33" s="66">
        <v>16.399999999999999</v>
      </c>
      <c r="BR33" s="66">
        <v>10</v>
      </c>
      <c r="BS33" s="66">
        <v>11</v>
      </c>
      <c r="BT33" s="66">
        <v>11.5</v>
      </c>
      <c r="BU33" s="66">
        <v>12.5</v>
      </c>
      <c r="BV33" s="66">
        <v>13.6</v>
      </c>
      <c r="BW33" s="66">
        <v>14.3</v>
      </c>
      <c r="BX33" s="66">
        <v>16</v>
      </c>
      <c r="BZ33" s="66">
        <v>46.2</v>
      </c>
      <c r="CA33" s="66">
        <v>47.4</v>
      </c>
      <c r="CB33" s="66">
        <v>47.9</v>
      </c>
      <c r="CC33" s="66">
        <v>48.8</v>
      </c>
      <c r="CD33" s="66">
        <v>49.8</v>
      </c>
      <c r="CE33" s="66">
        <v>50.3</v>
      </c>
      <c r="CF33" s="66">
        <v>51.4</v>
      </c>
      <c r="CH33" s="74">
        <v>45.2</v>
      </c>
      <c r="CI33" s="74">
        <v>45.5</v>
      </c>
      <c r="CJ33" s="74">
        <v>46.4</v>
      </c>
      <c r="CK33" s="74">
        <v>46.9</v>
      </c>
      <c r="CL33" s="74">
        <v>47.8</v>
      </c>
      <c r="CM33" s="74">
        <v>48.8</v>
      </c>
      <c r="CN33" s="74">
        <v>49.3</v>
      </c>
      <c r="CO33" s="74">
        <v>50.1</v>
      </c>
      <c r="CP33" s="74">
        <v>50.5</v>
      </c>
    </row>
    <row r="34" spans="1:94" x14ac:dyDescent="0.2">
      <c r="A34">
        <v>30</v>
      </c>
      <c r="C34">
        <f>IF(C2,IF(B1,AT34,BB34),"")</f>
        <v>85.5</v>
      </c>
      <c r="D34">
        <f>IF(D2,IF(B1,AU34,BC34),"")</f>
        <v>88.4</v>
      </c>
      <c r="E34">
        <f>IF(E2,IF(B1,AV34,BD34),"")</f>
        <v>89.6</v>
      </c>
      <c r="F34">
        <f>IF(F2,IF(B1,AW34,BE34),"")</f>
        <v>91.9</v>
      </c>
      <c r="G34">
        <f>IF(G2,IF(B1,AX34,BF34),"")</f>
        <v>94.2</v>
      </c>
      <c r="H34">
        <f>IF(H2,IF(B1,AY34,BG34),"")</f>
        <v>95.5</v>
      </c>
      <c r="I34">
        <f>IF(I2,IF(B1,AZ34,BH34),"")</f>
        <v>98.3</v>
      </c>
      <c r="K34">
        <f>IF(K2,IF(B1,BJ34,BR34),"")</f>
        <v>10.7</v>
      </c>
      <c r="L34">
        <f>IF(L2,IF(B1,BK34,BS34),"")</f>
        <v>11.8</v>
      </c>
      <c r="M34">
        <f>IF(M2,IF(B1,BL34,BT34),"")</f>
        <v>12.3</v>
      </c>
      <c r="N34">
        <f>IF(N2,IF(B1,BM34,BU34),"")</f>
        <v>13.3</v>
      </c>
      <c r="O34">
        <f>IF(O2,IF(B1,BN34,BV34),"")</f>
        <v>14.4</v>
      </c>
      <c r="P34">
        <f>IF(P2,IF(B1,BO34,BW34),"")</f>
        <v>15</v>
      </c>
      <c r="Q34">
        <f>IF(Q2,IF(B1,BP34,BX34),"")</f>
        <v>16.600000000000001</v>
      </c>
      <c r="S34">
        <f>IF(S2,IF(B1,BZ34,CH34),"")</f>
        <v>46.3</v>
      </c>
      <c r="T34">
        <f>IF(T2,IF(B1,CA34,CJ34),"")</f>
        <v>47.5</v>
      </c>
      <c r="U34">
        <f>IF(U2,IF(B1,CB34,CK34),"")</f>
        <v>48</v>
      </c>
      <c r="V34">
        <f>IF(V2,IF(B1,CC34,CL34),"")</f>
        <v>48.9</v>
      </c>
      <c r="W34">
        <f>IF(W2,IF(B1,CD34,CM34),"")</f>
        <v>49.9</v>
      </c>
      <c r="X34">
        <f>IF(X2,IF(B1,CE34,CN34),"")</f>
        <v>50.4</v>
      </c>
      <c r="Y34">
        <f>IF(Y2,IF(B1,CF34,CP34),"")</f>
        <v>51.6</v>
      </c>
      <c r="AA34">
        <v>0.28676245299999997</v>
      </c>
      <c r="AB34">
        <v>91.429077620000001</v>
      </c>
      <c r="AC34">
        <v>4.0952433000000003E-2</v>
      </c>
      <c r="AD34">
        <v>0.86822139200000004</v>
      </c>
      <c r="AE34">
        <v>90.384766889999995</v>
      </c>
      <c r="AF34">
        <v>4.1691761000000001E-2</v>
      </c>
      <c r="AG34">
        <v>-0.36181745999999998</v>
      </c>
      <c r="AH34">
        <v>13.425194080000001</v>
      </c>
      <c r="AI34">
        <v>0.109083423</v>
      </c>
      <c r="AJ34">
        <v>-0.89210263999999995</v>
      </c>
      <c r="AK34">
        <v>12.895172179999999</v>
      </c>
      <c r="AL34">
        <v>0.112022758</v>
      </c>
      <c r="AM34">
        <v>2.132411346</v>
      </c>
      <c r="AN34">
        <v>49.221464089999998</v>
      </c>
      <c r="AO34">
        <v>3.0640006000000001E-2</v>
      </c>
      <c r="AP34">
        <v>2.060870301</v>
      </c>
      <c r="AQ34">
        <v>48.09488048</v>
      </c>
      <c r="AR34">
        <v>3.0479985000000001E-2</v>
      </c>
      <c r="AT34" s="66">
        <v>85.5</v>
      </c>
      <c r="AU34" s="66">
        <v>88.4</v>
      </c>
      <c r="AV34" s="66">
        <v>89.6</v>
      </c>
      <c r="AW34" s="66">
        <v>91.9</v>
      </c>
      <c r="AX34" s="66">
        <v>94.2</v>
      </c>
      <c r="AY34" s="66">
        <v>95.5</v>
      </c>
      <c r="AZ34" s="66">
        <v>98.3</v>
      </c>
      <c r="BB34" s="66">
        <v>84</v>
      </c>
      <c r="BC34" s="66">
        <v>87</v>
      </c>
      <c r="BD34" s="66">
        <v>88.3</v>
      </c>
      <c r="BE34" s="66">
        <v>90.7</v>
      </c>
      <c r="BF34" s="66">
        <v>93.1</v>
      </c>
      <c r="BG34" s="66">
        <v>94.3</v>
      </c>
      <c r="BH34" s="66">
        <v>97.3</v>
      </c>
      <c r="BJ34" s="66">
        <v>10.7</v>
      </c>
      <c r="BK34" s="66">
        <v>11.8</v>
      </c>
      <c r="BL34" s="66">
        <v>12.3</v>
      </c>
      <c r="BM34" s="66">
        <v>13.3</v>
      </c>
      <c r="BN34" s="66">
        <v>14.4</v>
      </c>
      <c r="BO34" s="66">
        <v>15</v>
      </c>
      <c r="BP34" s="66">
        <v>16.600000000000001</v>
      </c>
      <c r="BR34" s="66">
        <v>10.1</v>
      </c>
      <c r="BS34" s="66">
        <v>11.2</v>
      </c>
      <c r="BT34" s="66">
        <v>11.7</v>
      </c>
      <c r="BU34" s="66">
        <v>12.7</v>
      </c>
      <c r="BV34" s="66">
        <v>13.8</v>
      </c>
      <c r="BW34" s="66">
        <v>14.5</v>
      </c>
      <c r="BX34" s="66">
        <v>16.2</v>
      </c>
      <c r="BZ34" s="66">
        <v>46.3</v>
      </c>
      <c r="CA34" s="66">
        <v>47.5</v>
      </c>
      <c r="CB34" s="66">
        <v>48</v>
      </c>
      <c r="CC34" s="66">
        <v>48.9</v>
      </c>
      <c r="CD34" s="66">
        <v>49.9</v>
      </c>
      <c r="CE34" s="66">
        <v>50.4</v>
      </c>
      <c r="CF34" s="66">
        <v>51.6</v>
      </c>
      <c r="CH34" s="74">
        <v>45.3</v>
      </c>
      <c r="CI34" s="74">
        <v>45.6</v>
      </c>
      <c r="CJ34" s="74">
        <v>46.5</v>
      </c>
      <c r="CK34" s="74">
        <v>47</v>
      </c>
      <c r="CL34" s="74">
        <v>47.9</v>
      </c>
      <c r="CM34" s="74">
        <v>48.9</v>
      </c>
      <c r="CN34" s="74">
        <v>49.4</v>
      </c>
      <c r="CO34" s="74">
        <v>50.2</v>
      </c>
      <c r="CP34" s="74">
        <v>50.6</v>
      </c>
    </row>
    <row r="35" spans="1:94" x14ac:dyDescent="0.2">
      <c r="A35">
        <v>31</v>
      </c>
      <c r="C35">
        <f>IF(C2,IF(B1,AT35,BB35),"")</f>
        <v>86.2</v>
      </c>
      <c r="D35">
        <f>IF(D2,IF(B1,AU35,BC35),"")</f>
        <v>89.1</v>
      </c>
      <c r="E35">
        <f>IF(E2,IF(B1,AV35,BD35),"")</f>
        <v>90.3</v>
      </c>
      <c r="F35">
        <f>IF(F2,IF(B1,AW35,BE35),"")</f>
        <v>92.7</v>
      </c>
      <c r="G35">
        <f>IF(G2,IF(B1,AX35,BF35),"")</f>
        <v>95</v>
      </c>
      <c r="H35">
        <f>IF(H2,IF(B1,AY35,BG35),"")</f>
        <v>96.2</v>
      </c>
      <c r="I35">
        <f>IF(I2,IF(B1,AZ35,BH35),"")</f>
        <v>99.2</v>
      </c>
      <c r="K35">
        <f>IF(K2,IF(B1,BJ35,BR35),"")</f>
        <v>10.8</v>
      </c>
      <c r="L35">
        <f>IF(L2,IF(B1,BK35,BS35),"")</f>
        <v>11.9</v>
      </c>
      <c r="M35">
        <f>IF(M2,IF(B1,BL35,BT35),"")</f>
        <v>12.4</v>
      </c>
      <c r="N35">
        <f>IF(N2,IF(B1,BM35,BU35),"")</f>
        <v>13.5</v>
      </c>
      <c r="O35">
        <f>IF(O2,IF(B1,BN35,BV35),"")</f>
        <v>14.6</v>
      </c>
      <c r="P35">
        <f>IF(P2,IF(B1,BO35,BW35),"")</f>
        <v>15.2</v>
      </c>
      <c r="Q35">
        <f>IF(Q2,IF(B1,BP35,BX35),"")</f>
        <v>16.899999999999999</v>
      </c>
      <c r="S35">
        <f>IF(S2,IF(B1,BZ35,CH35),"")</f>
        <v>46.4</v>
      </c>
      <c r="T35">
        <f>IF(T2,IF(B1,CA35,CJ35),"")</f>
        <v>47.6</v>
      </c>
      <c r="U35">
        <f>IF(U2,IF(B1,CB35,CK35),"")</f>
        <v>48.1</v>
      </c>
      <c r="V35">
        <f>IF(V2,IF(B1,CC35,CL35),"")</f>
        <v>49</v>
      </c>
      <c r="W35">
        <f>IF(W2,IF(B1,CD35,CM35),"")</f>
        <v>50</v>
      </c>
      <c r="X35">
        <f>IF(X2,IF(B1,CE35,CN35),"")</f>
        <v>50.5</v>
      </c>
      <c r="Y35">
        <f>IF(Y2,IF(B1,CF35,CP35),"")</f>
        <v>51.7</v>
      </c>
      <c r="AA35">
        <v>0.174489485</v>
      </c>
      <c r="AB35">
        <v>92.132423790000004</v>
      </c>
      <c r="AC35">
        <v>4.0965330000000001E-2</v>
      </c>
      <c r="AD35">
        <v>0.81454413000000003</v>
      </c>
      <c r="AE35">
        <v>91.133417219999998</v>
      </c>
      <c r="AF35">
        <v>4.1753680000000001E-2</v>
      </c>
      <c r="AG35">
        <v>-0.39756807999999999</v>
      </c>
      <c r="AH35">
        <v>13.56088113</v>
      </c>
      <c r="AI35">
        <v>0.109377581</v>
      </c>
      <c r="AJ35">
        <v>-0.91471880999999999</v>
      </c>
      <c r="AK35">
        <v>13.04357164</v>
      </c>
      <c r="AL35">
        <v>0.113023466</v>
      </c>
      <c r="AM35">
        <v>2.2641110090000001</v>
      </c>
      <c r="AN35">
        <v>49.304583479999998</v>
      </c>
      <c r="AO35">
        <v>3.0938991999999998E-2</v>
      </c>
      <c r="AP35">
        <v>2.1158899820000001</v>
      </c>
      <c r="AQ35">
        <v>48.189613649999998</v>
      </c>
      <c r="AR35">
        <v>3.0696149999999998E-2</v>
      </c>
      <c r="AT35" s="66">
        <v>86.2</v>
      </c>
      <c r="AU35" s="66">
        <v>89.1</v>
      </c>
      <c r="AV35" s="66">
        <v>90.3</v>
      </c>
      <c r="AW35" s="66">
        <v>92.7</v>
      </c>
      <c r="AX35" s="66">
        <v>95</v>
      </c>
      <c r="AY35" s="66">
        <v>96.2</v>
      </c>
      <c r="AZ35" s="66">
        <v>99.2</v>
      </c>
      <c r="BB35" s="66">
        <v>84.7</v>
      </c>
      <c r="BC35" s="66">
        <v>87.7</v>
      </c>
      <c r="BD35" s="66">
        <v>89</v>
      </c>
      <c r="BE35" s="66">
        <v>91.4</v>
      </c>
      <c r="BF35" s="66">
        <v>93.9</v>
      </c>
      <c r="BG35" s="66">
        <v>95.2</v>
      </c>
      <c r="BH35" s="66">
        <v>98.2</v>
      </c>
      <c r="BJ35" s="66">
        <v>10.8</v>
      </c>
      <c r="BK35" s="66">
        <v>11.9</v>
      </c>
      <c r="BL35" s="66">
        <v>12.4</v>
      </c>
      <c r="BM35" s="66">
        <v>13.5</v>
      </c>
      <c r="BN35" s="66">
        <v>14.6</v>
      </c>
      <c r="BO35" s="66">
        <v>15.2</v>
      </c>
      <c r="BP35" s="66">
        <v>16.899999999999999</v>
      </c>
      <c r="BR35" s="66">
        <v>10.3</v>
      </c>
      <c r="BS35" s="66">
        <v>11.3</v>
      </c>
      <c r="BT35" s="66">
        <v>11.9</v>
      </c>
      <c r="BU35" s="66">
        <v>12.9</v>
      </c>
      <c r="BV35" s="66">
        <v>14.1</v>
      </c>
      <c r="BW35" s="66">
        <v>14.7</v>
      </c>
      <c r="BX35" s="66">
        <v>16.5</v>
      </c>
      <c r="BZ35" s="66">
        <v>46.4</v>
      </c>
      <c r="CA35" s="66">
        <v>47.6</v>
      </c>
      <c r="CB35" s="66">
        <v>48.1</v>
      </c>
      <c r="CC35" s="66">
        <v>49</v>
      </c>
      <c r="CD35" s="66">
        <v>50</v>
      </c>
      <c r="CE35" s="66">
        <v>50.5</v>
      </c>
      <c r="CF35" s="66">
        <v>51.7</v>
      </c>
      <c r="CH35" s="74">
        <v>45.4</v>
      </c>
      <c r="CI35" s="74">
        <v>45.9</v>
      </c>
      <c r="CJ35" s="74">
        <v>46.6</v>
      </c>
      <c r="CK35" s="74">
        <v>47.1</v>
      </c>
      <c r="CL35" s="74">
        <v>48</v>
      </c>
      <c r="CM35" s="74">
        <v>49</v>
      </c>
      <c r="CN35" s="74">
        <v>49.5</v>
      </c>
      <c r="CO35" s="74">
        <v>50.4</v>
      </c>
      <c r="CP35" s="74">
        <v>50.7</v>
      </c>
    </row>
    <row r="36" spans="1:94" x14ac:dyDescent="0.2">
      <c r="A36">
        <v>32</v>
      </c>
      <c r="C36">
        <f>IF(C2,IF(B1,AT36,BB36),"")</f>
        <v>86.8</v>
      </c>
      <c r="D36">
        <f>IF(D2,IF(B1,AU36,BC36),"")</f>
        <v>89.7</v>
      </c>
      <c r="E36">
        <f>IF(E2,IF(B1,AV36,BD36),"")</f>
        <v>91</v>
      </c>
      <c r="F36">
        <f>IF(F2,IF(B1,AW36,BE36),"")</f>
        <v>93.4</v>
      </c>
      <c r="G36">
        <f>IF(G2,IF(B1,AX36,BF36),"")</f>
        <v>95.7</v>
      </c>
      <c r="H36">
        <f>IF(H2,IF(B1,AY36,BG36),"")</f>
        <v>97</v>
      </c>
      <c r="I36">
        <f>IF(I2,IF(B1,AZ36,BH36),"")</f>
        <v>100</v>
      </c>
      <c r="K36">
        <f>IF(K2,IF(B1,BJ36,BR36),"")</f>
        <v>10.9</v>
      </c>
      <c r="L36">
        <f>IF(L2,IF(B1,BK36,BS36),"")</f>
        <v>12.1</v>
      </c>
      <c r="M36">
        <f>IF(M2,IF(B1,BL36,BT36),"")</f>
        <v>12.6</v>
      </c>
      <c r="N36">
        <f>IF(N2,IF(B1,BM36,BU36),"")</f>
        <v>13.7</v>
      </c>
      <c r="O36">
        <f>IF(O2,IF(B1,BN36,BV36),"")</f>
        <v>14.8</v>
      </c>
      <c r="P36">
        <f>IF(P2,IF(B1,BO36,BW36),"")</f>
        <v>15.5</v>
      </c>
      <c r="Q36">
        <f>IF(Q2,IF(B1,BP36,BX36),"")</f>
        <v>17.100000000000001</v>
      </c>
      <c r="S36">
        <f>IF(S2,IF(B1,BZ36,CH36),"")</f>
        <v>46.5</v>
      </c>
      <c r="T36">
        <f>IF(T2,IF(B1,CA36,CJ36),"")</f>
        <v>47.7</v>
      </c>
      <c r="U36">
        <f>IF(U2,IF(B1,CB36,CK36),"")</f>
        <v>48.2</v>
      </c>
      <c r="V36">
        <f>IF(V2,IF(B1,CC36,CL36),"")</f>
        <v>49.1</v>
      </c>
      <c r="W36">
        <f>IF(W2,IF(B1,CD36,CM36),"")</f>
        <v>50.1</v>
      </c>
      <c r="X36">
        <f>IF(X2,IF(B1,CE36,CN36),"")</f>
        <v>50.6</v>
      </c>
      <c r="Y36">
        <f>IF(Y2,IF(B1,CF36,CP36),"")</f>
        <v>51.8</v>
      </c>
      <c r="AA36">
        <v>6.9444520999999995E-2</v>
      </c>
      <c r="AB36">
        <v>92.821271670000002</v>
      </c>
      <c r="AC36">
        <v>4.0949975999999999E-2</v>
      </c>
      <c r="AD36">
        <v>0.76195797700000001</v>
      </c>
      <c r="AE36">
        <v>91.851543599999999</v>
      </c>
      <c r="AF36">
        <v>4.1803562000000002E-2</v>
      </c>
      <c r="AG36">
        <v>-0.43452025</v>
      </c>
      <c r="AH36">
        <v>13.697378580000001</v>
      </c>
      <c r="AI36">
        <v>0.10970764600000001</v>
      </c>
      <c r="AJ36">
        <v>-0.93587966</v>
      </c>
      <c r="AK36">
        <v>13.191808269999999</v>
      </c>
      <c r="AL36">
        <v>0.114056316</v>
      </c>
      <c r="AM36">
        <v>2.3916580519999999</v>
      </c>
      <c r="AN36">
        <v>49.38291658</v>
      </c>
      <c r="AO36">
        <v>3.1242692999999998E-2</v>
      </c>
      <c r="AP36">
        <v>2.16672113</v>
      </c>
      <c r="AQ36">
        <v>48.279601100000001</v>
      </c>
      <c r="AR36">
        <v>3.0916413E-2</v>
      </c>
      <c r="AT36" s="66">
        <v>86.8</v>
      </c>
      <c r="AU36" s="66">
        <v>89.7</v>
      </c>
      <c r="AV36" s="66">
        <v>91</v>
      </c>
      <c r="AW36" s="66">
        <v>93.4</v>
      </c>
      <c r="AX36" s="66">
        <v>95.7</v>
      </c>
      <c r="AY36" s="66">
        <v>97</v>
      </c>
      <c r="AZ36" s="66">
        <v>100</v>
      </c>
      <c r="BB36" s="66">
        <v>85.4</v>
      </c>
      <c r="BC36" s="66">
        <v>88.4</v>
      </c>
      <c r="BD36" s="66">
        <v>89.7</v>
      </c>
      <c r="BE36" s="66">
        <v>92.2</v>
      </c>
      <c r="BF36" s="66">
        <v>94.6</v>
      </c>
      <c r="BG36" s="66">
        <v>95.9</v>
      </c>
      <c r="BH36" s="66">
        <v>99</v>
      </c>
      <c r="BJ36" s="66">
        <v>10.9</v>
      </c>
      <c r="BK36" s="66">
        <v>12.1</v>
      </c>
      <c r="BL36" s="66">
        <v>12.6</v>
      </c>
      <c r="BM36" s="66">
        <v>13.7</v>
      </c>
      <c r="BN36" s="66">
        <v>14.8</v>
      </c>
      <c r="BO36" s="66">
        <v>15.5</v>
      </c>
      <c r="BP36" s="66">
        <v>17.100000000000001</v>
      </c>
      <c r="BR36" s="66">
        <v>10.4</v>
      </c>
      <c r="BS36" s="66">
        <v>11.5</v>
      </c>
      <c r="BT36" s="66">
        <v>12</v>
      </c>
      <c r="BU36" s="66">
        <v>13.1</v>
      </c>
      <c r="BV36" s="66">
        <v>14.3</v>
      </c>
      <c r="BW36" s="66">
        <v>15</v>
      </c>
      <c r="BX36" s="66">
        <v>16.8</v>
      </c>
      <c r="BZ36" s="66">
        <v>46.5</v>
      </c>
      <c r="CA36" s="66">
        <v>47.7</v>
      </c>
      <c r="CB36" s="66">
        <v>48.2</v>
      </c>
      <c r="CC36" s="66">
        <v>49.1</v>
      </c>
      <c r="CD36" s="66">
        <v>50.1</v>
      </c>
      <c r="CE36" s="66">
        <v>50.6</v>
      </c>
      <c r="CF36" s="66">
        <v>51.8</v>
      </c>
      <c r="CH36" s="74">
        <v>45.5</v>
      </c>
      <c r="CI36" s="74">
        <v>45.8</v>
      </c>
      <c r="CJ36" s="74">
        <v>46.7</v>
      </c>
      <c r="CK36" s="74">
        <v>47.2</v>
      </c>
      <c r="CL36" s="74">
        <v>48.1</v>
      </c>
      <c r="CM36" s="74">
        <v>49.1</v>
      </c>
      <c r="CN36" s="74">
        <v>49.6</v>
      </c>
      <c r="CO36" s="74">
        <v>50.5</v>
      </c>
      <c r="CP36" s="74">
        <v>50.8</v>
      </c>
    </row>
    <row r="37" spans="1:94" x14ac:dyDescent="0.2">
      <c r="A37">
        <v>33</v>
      </c>
      <c r="C37">
        <f>IF(C2,IF(B1,AT37,BB37),"")</f>
        <v>87.4</v>
      </c>
      <c r="D37">
        <f>IF(D2,IF(B1,AU37,BC37),"")</f>
        <v>90.4</v>
      </c>
      <c r="E37">
        <f>IF(E2,IF(B1,AV37,BD37),"")</f>
        <v>91.7</v>
      </c>
      <c r="F37">
        <f>IF(F2,IF(B1,AW37,BE37),"")</f>
        <v>94.1</v>
      </c>
      <c r="G37">
        <f>IF(G2,IF(B1,AX37,BF37),"")</f>
        <v>96.5</v>
      </c>
      <c r="H37">
        <f>IF(H2,IF(B1,AY37,BG37),"")</f>
        <v>97.8</v>
      </c>
      <c r="I37">
        <f>IF(I2,IF(B1,AZ37,BH37),"")</f>
        <v>100.8</v>
      </c>
      <c r="K37">
        <f>IF(K2,IF(B1,BJ37,BR37),"")</f>
        <v>11.1</v>
      </c>
      <c r="L37">
        <f>IF(L2,IF(B1,BK37,BS37),"")</f>
        <v>12.2</v>
      </c>
      <c r="M37">
        <f>IF(M2,IF(B1,BL37,BT37),"")</f>
        <v>12.8</v>
      </c>
      <c r="N37">
        <f>IF(N2,IF(B1,BM37,BU37),"")</f>
        <v>13.8</v>
      </c>
      <c r="O37">
        <f>IF(O2,IF(B1,BN37,BV37),"")</f>
        <v>15</v>
      </c>
      <c r="P37">
        <f>IF(P2,IF(B1,BO37,BW37),"")</f>
        <v>15.7</v>
      </c>
      <c r="Q37">
        <f>IF(Q2,IF(B1,BP37,BX37),"")</f>
        <v>17.3</v>
      </c>
      <c r="S37">
        <f>IF(S2,IF(B1,BZ37,CH37),"")</f>
        <v>46.6</v>
      </c>
      <c r="T37">
        <f>IF(T2,IF(B1,CA37,CJ37),"")</f>
        <v>47.8</v>
      </c>
      <c r="U37">
        <f>IF(U2,IF(B1,CB37,CK37),"")</f>
        <v>48.3</v>
      </c>
      <c r="V37">
        <f>IF(V2,IF(B1,CC37,CL37),"")</f>
        <v>49.2</v>
      </c>
      <c r="W37">
        <f>IF(W2,IF(B1,CD37,CM37),"")</f>
        <v>50.2</v>
      </c>
      <c r="X37">
        <f>IF(X2,IF(B1,CE37,CN37),"")</f>
        <v>50.7</v>
      </c>
      <c r="Y37">
        <f>IF(Y2,IF(B1,CF37,CP37),"")</f>
        <v>51.9</v>
      </c>
      <c r="AA37">
        <v>-2.9720564000000001E-2</v>
      </c>
      <c r="AB37">
        <v>93.49637946</v>
      </c>
      <c r="AC37">
        <v>4.0908737000000001E-2</v>
      </c>
      <c r="AD37">
        <v>0.71166022799999995</v>
      </c>
      <c r="AE37">
        <v>92.539635200000006</v>
      </c>
      <c r="AF37">
        <v>4.1846882000000002E-2</v>
      </c>
      <c r="AG37">
        <v>-0.47218874999999999</v>
      </c>
      <c r="AH37">
        <v>13.835046220000001</v>
      </c>
      <c r="AI37">
        <v>0.110073084</v>
      </c>
      <c r="AJ37">
        <v>-0.95572343999999998</v>
      </c>
      <c r="AK37">
        <v>13.34022934</v>
      </c>
      <c r="AL37">
        <v>0.11511495200000001</v>
      </c>
      <c r="AM37">
        <v>2.5148782220000001</v>
      </c>
      <c r="AN37">
        <v>49.456775690000001</v>
      </c>
      <c r="AO37">
        <v>3.1550536999999997E-2</v>
      </c>
      <c r="AP37">
        <v>2.2136484400000001</v>
      </c>
      <c r="AQ37">
        <v>48.365149170000002</v>
      </c>
      <c r="AR37">
        <v>3.1140368000000002E-2</v>
      </c>
      <c r="AT37" s="66">
        <v>87.4</v>
      </c>
      <c r="AU37" s="66">
        <v>90.4</v>
      </c>
      <c r="AV37" s="66">
        <v>91.7</v>
      </c>
      <c r="AW37" s="66">
        <v>94.1</v>
      </c>
      <c r="AX37" s="66">
        <v>96.5</v>
      </c>
      <c r="AY37" s="66">
        <v>97.8</v>
      </c>
      <c r="AZ37" s="66">
        <v>100.8</v>
      </c>
      <c r="BB37" s="66">
        <v>86</v>
      </c>
      <c r="BC37" s="66">
        <v>89.1</v>
      </c>
      <c r="BD37" s="66">
        <v>90.4</v>
      </c>
      <c r="BE37" s="66">
        <v>92.9</v>
      </c>
      <c r="BF37" s="66">
        <v>95.4</v>
      </c>
      <c r="BG37" s="66">
        <v>96.7</v>
      </c>
      <c r="BH37" s="66">
        <v>99.8</v>
      </c>
      <c r="BJ37" s="66">
        <v>11.1</v>
      </c>
      <c r="BK37" s="66">
        <v>12.2</v>
      </c>
      <c r="BL37" s="66">
        <v>12.8</v>
      </c>
      <c r="BM37" s="66">
        <v>13.8</v>
      </c>
      <c r="BN37" s="66">
        <v>15</v>
      </c>
      <c r="BO37" s="66">
        <v>15.7</v>
      </c>
      <c r="BP37" s="66">
        <v>17.3</v>
      </c>
      <c r="BR37" s="66">
        <v>10.5</v>
      </c>
      <c r="BS37" s="66">
        <v>11.7</v>
      </c>
      <c r="BT37" s="66">
        <v>12.2</v>
      </c>
      <c r="BU37" s="66">
        <v>13.3</v>
      </c>
      <c r="BV37" s="66">
        <v>14.5</v>
      </c>
      <c r="BW37" s="66">
        <v>15.2</v>
      </c>
      <c r="BX37" s="66">
        <v>17</v>
      </c>
      <c r="BZ37" s="66">
        <v>46.6</v>
      </c>
      <c r="CA37" s="66">
        <v>47.8</v>
      </c>
      <c r="CB37" s="66">
        <v>48.3</v>
      </c>
      <c r="CC37" s="66">
        <v>49.2</v>
      </c>
      <c r="CD37" s="66">
        <v>50.2</v>
      </c>
      <c r="CE37" s="66">
        <v>50.7</v>
      </c>
      <c r="CF37" s="66">
        <v>51.9</v>
      </c>
      <c r="CH37" s="74">
        <v>45.6</v>
      </c>
      <c r="CI37" s="74">
        <v>45.9</v>
      </c>
      <c r="CJ37" s="74">
        <v>46.8</v>
      </c>
      <c r="CK37" s="74">
        <v>47.3</v>
      </c>
      <c r="CL37" s="74">
        <v>48.2</v>
      </c>
      <c r="CM37" s="74">
        <v>49.2</v>
      </c>
      <c r="CN37" s="74">
        <v>49.7</v>
      </c>
      <c r="CO37" s="74">
        <v>50.6</v>
      </c>
      <c r="CP37" s="74">
        <v>50.9</v>
      </c>
    </row>
    <row r="38" spans="1:94" x14ac:dyDescent="0.2">
      <c r="A38">
        <v>34</v>
      </c>
      <c r="C38">
        <f>IF(C2,IF(B1,AT38,BB38),"")</f>
        <v>88</v>
      </c>
      <c r="D38">
        <f>IF(D2,IF(B1,AU38,BC38),"")</f>
        <v>91</v>
      </c>
      <c r="E38">
        <f>IF(E2,IF(B1,AV38,BD38),"")</f>
        <v>92.3</v>
      </c>
      <c r="F38">
        <f>IF(F2,IF(B1,AW38,BE38),"")</f>
        <v>94.8</v>
      </c>
      <c r="G38">
        <f>IF(G2,IF(B1,AX38,BF38),"")</f>
        <v>97.2</v>
      </c>
      <c r="H38">
        <f>IF(H2,IF(B1,AY38,BG38),"")</f>
        <v>98.5</v>
      </c>
      <c r="I38">
        <f>IF(I2,IF(B1,AZ38,BH38),"")</f>
        <v>101.5</v>
      </c>
      <c r="K38">
        <f>IF(K2,IF(B1,BJ38,BR38),"")</f>
        <v>11.2</v>
      </c>
      <c r="L38">
        <f>IF(L2,IF(B1,BK38,BS38),"")</f>
        <v>12.4</v>
      </c>
      <c r="M38">
        <f>IF(M2,IF(B1,BL38,BT38),"")</f>
        <v>12.9</v>
      </c>
      <c r="N38">
        <f>IF(N2,IF(B1,BM38,BU38),"")</f>
        <v>14</v>
      </c>
      <c r="O38">
        <f>IF(O2,IF(B1,BN38,BV38),"")</f>
        <v>15.2</v>
      </c>
      <c r="P38">
        <f>IF(P2,IF(B1,BO38,BW38),"")</f>
        <v>15.9</v>
      </c>
      <c r="Q38">
        <f>IF(Q2,IF(B1,BP38,BX38),"")</f>
        <v>17.600000000000001</v>
      </c>
      <c r="S38">
        <f>IF(S2,IF(B1,BZ38,CH38),"")</f>
        <v>46.6</v>
      </c>
      <c r="T38">
        <f>IF(T2,IF(B1,CA38,CJ38),"")</f>
        <v>47.8</v>
      </c>
      <c r="U38">
        <f>IF(U2,IF(B1,CB38,CK38),"")</f>
        <v>48.3</v>
      </c>
      <c r="V38">
        <f>IF(V2,IF(B1,CC38,CL38),"")</f>
        <v>49.3</v>
      </c>
      <c r="W38">
        <f>IF(W2,IF(B1,CD38,CM38),"")</f>
        <v>50.3</v>
      </c>
      <c r="X38">
        <f>IF(X2,IF(B1,CE38,CN38),"")</f>
        <v>50.8</v>
      </c>
      <c r="Y38">
        <f>IF(Y2,IF(B1,CF38,CP38),"")</f>
        <v>52</v>
      </c>
      <c r="AA38">
        <v>-0.124251789</v>
      </c>
      <c r="AB38">
        <v>94.158465460000002</v>
      </c>
      <c r="AC38">
        <v>4.0844062E-2</v>
      </c>
      <c r="AD38">
        <v>0.66432337900000005</v>
      </c>
      <c r="AE38">
        <v>93.198544290000001</v>
      </c>
      <c r="AF38">
        <v>4.1887625999999997E-2</v>
      </c>
      <c r="AG38">
        <v>-0.51012309</v>
      </c>
      <c r="AH38">
        <v>13.97418199</v>
      </c>
      <c r="AI38">
        <v>0.110473238</v>
      </c>
      <c r="AJ38">
        <v>-0.97438100999999999</v>
      </c>
      <c r="AK38">
        <v>13.48913357</v>
      </c>
      <c r="AL38">
        <v>0.11619333699999999</v>
      </c>
      <c r="AM38">
        <v>2.6336612260000001</v>
      </c>
      <c r="AN38">
        <v>49.526445000000002</v>
      </c>
      <c r="AO38">
        <v>3.1862026000000002E-2</v>
      </c>
      <c r="AP38">
        <v>2.2569432159999998</v>
      </c>
      <c r="AQ38">
        <v>48.446537030000002</v>
      </c>
      <c r="AR38">
        <v>3.1367651000000003E-2</v>
      </c>
      <c r="AT38" s="66">
        <v>88</v>
      </c>
      <c r="AU38" s="66">
        <v>91</v>
      </c>
      <c r="AV38" s="66">
        <v>92.3</v>
      </c>
      <c r="AW38" s="66">
        <v>94.8</v>
      </c>
      <c r="AX38" s="66">
        <v>97.2</v>
      </c>
      <c r="AY38" s="66">
        <v>98.5</v>
      </c>
      <c r="AZ38" s="66">
        <v>101.5</v>
      </c>
      <c r="BB38" s="66">
        <v>86.7</v>
      </c>
      <c r="BC38" s="66">
        <v>89.8</v>
      </c>
      <c r="BD38" s="66">
        <v>91.1</v>
      </c>
      <c r="BE38" s="66">
        <v>93.6</v>
      </c>
      <c r="BF38" s="66">
        <v>96.2</v>
      </c>
      <c r="BG38" s="66">
        <v>97.5</v>
      </c>
      <c r="BH38" s="66">
        <v>100.6</v>
      </c>
      <c r="BJ38" s="66">
        <v>11.2</v>
      </c>
      <c r="BK38" s="66">
        <v>12.4</v>
      </c>
      <c r="BL38" s="66">
        <v>12.9</v>
      </c>
      <c r="BM38" s="66">
        <v>14</v>
      </c>
      <c r="BN38" s="66">
        <v>15.2</v>
      </c>
      <c r="BO38" s="66">
        <v>15.9</v>
      </c>
      <c r="BP38" s="66">
        <v>17.600000000000001</v>
      </c>
      <c r="BR38" s="66">
        <v>10.7</v>
      </c>
      <c r="BS38" s="66">
        <v>11.8</v>
      </c>
      <c r="BT38" s="66">
        <v>12.4</v>
      </c>
      <c r="BU38" s="66">
        <v>13.5</v>
      </c>
      <c r="BV38" s="66">
        <v>14.7</v>
      </c>
      <c r="BW38" s="66">
        <v>15.4</v>
      </c>
      <c r="BX38" s="66">
        <v>17.3</v>
      </c>
      <c r="BZ38" s="66">
        <v>46.6</v>
      </c>
      <c r="CA38" s="66">
        <v>47.8</v>
      </c>
      <c r="CB38" s="66">
        <v>48.3</v>
      </c>
      <c r="CC38" s="66">
        <v>49.3</v>
      </c>
      <c r="CD38" s="66">
        <v>50.3</v>
      </c>
      <c r="CE38" s="66">
        <v>50.8</v>
      </c>
      <c r="CF38" s="66">
        <v>52</v>
      </c>
      <c r="CH38" s="74">
        <v>45.7</v>
      </c>
      <c r="CI38" s="74">
        <v>46</v>
      </c>
      <c r="CJ38" s="74">
        <v>46.9</v>
      </c>
      <c r="CK38" s="74">
        <v>47.4</v>
      </c>
      <c r="CL38" s="74">
        <v>48.3</v>
      </c>
      <c r="CM38" s="74">
        <v>49.3</v>
      </c>
      <c r="CN38" s="74">
        <v>49.8</v>
      </c>
      <c r="CO38" s="74">
        <v>50.7</v>
      </c>
      <c r="CP38" s="74">
        <v>51</v>
      </c>
    </row>
    <row r="39" spans="1:94" x14ac:dyDescent="0.2">
      <c r="A39">
        <v>35</v>
      </c>
      <c r="C39">
        <f>IF(C2,IF(B1,AT39,BB39),"")</f>
        <v>88.5</v>
      </c>
      <c r="D39">
        <f>IF(D2,IF(B1,AU39,BC39),"")</f>
        <v>91.6</v>
      </c>
      <c r="E39">
        <f>IF(E2,IF(B1,AV39,BD39),"")</f>
        <v>93</v>
      </c>
      <c r="F39">
        <f>IF(F2,IF(B1,AW39,BE39),"")</f>
        <v>95.4</v>
      </c>
      <c r="G39">
        <f>IF(G2,IF(B1,AX39,BF39),"")</f>
        <v>97.9</v>
      </c>
      <c r="H39">
        <f>IF(H2,IF(B1,AY39,BG39),"")</f>
        <v>99.2</v>
      </c>
      <c r="I39">
        <f>IF(I2,IF(B1,AZ39,BH39),"")</f>
        <v>102.3</v>
      </c>
      <c r="K39">
        <f>IF(K2,IF(B1,BJ39,BR39),"")</f>
        <v>11.3</v>
      </c>
      <c r="L39">
        <f>IF(L2,IF(B1,BK39,BS39),"")</f>
        <v>12.5</v>
      </c>
      <c r="M39">
        <f>IF(M2,IF(B1,BL39,BT39),"")</f>
        <v>13.1</v>
      </c>
      <c r="N39">
        <f>IF(N2,IF(B1,BM39,BU39),"")</f>
        <v>14.2</v>
      </c>
      <c r="O39">
        <f>IF(O2,IF(B1,BN39,BV39),"")</f>
        <v>15.4</v>
      </c>
      <c r="P39">
        <f>IF(P2,IF(B1,BO39,BW39),"")</f>
        <v>16.100000000000001</v>
      </c>
      <c r="Q39">
        <f>IF(Q2,IF(B1,BP39,BX39),"")</f>
        <v>17.8</v>
      </c>
      <c r="S39">
        <f>IF(S2,IF(B1,BZ39,CH39),"")</f>
        <v>46.7</v>
      </c>
      <c r="T39">
        <f>IF(T2,IF(B1,CA39,CJ39),"")</f>
        <v>47.9</v>
      </c>
      <c r="U39">
        <f>IF(U2,IF(B1,CB39,CK39),"")</f>
        <v>48.4</v>
      </c>
      <c r="V39">
        <f>IF(V2,IF(B1,CC39,CL39),"")</f>
        <v>49.4</v>
      </c>
      <c r="W39">
        <f>IF(W2,IF(B1,CD39,CM39),"")</f>
        <v>50.3</v>
      </c>
      <c r="X39">
        <f>IF(X2,IF(B1,CE39,CN39),"")</f>
        <v>50.8</v>
      </c>
      <c r="Y39">
        <f>IF(Y2,IF(B1,CF39,CP39),"")</f>
        <v>52</v>
      </c>
      <c r="AA39">
        <v>-0.21528839599999999</v>
      </c>
      <c r="AB39">
        <v>94.808229229999995</v>
      </c>
      <c r="AC39">
        <v>4.0758430999999998E-2</v>
      </c>
      <c r="AD39">
        <v>0.62028510199999998</v>
      </c>
      <c r="AE39">
        <v>93.829453920000006</v>
      </c>
      <c r="AF39">
        <v>4.1928567999999999E-2</v>
      </c>
      <c r="AG39">
        <v>-0.54788557000000004</v>
      </c>
      <c r="AH39">
        <v>14.1150324</v>
      </c>
      <c r="AI39">
        <v>0.1109074</v>
      </c>
      <c r="AJ39">
        <v>-0.99198074999999997</v>
      </c>
      <c r="AK39">
        <v>13.63877446</v>
      </c>
      <c r="AL39">
        <v>0.11728574999999999</v>
      </c>
      <c r="AM39">
        <v>2.7479494450000002</v>
      </c>
      <c r="AN39">
        <v>49.592183849999998</v>
      </c>
      <c r="AO39">
        <v>3.2176719999999999E-2</v>
      </c>
      <c r="AP39">
        <v>2.2968440239999999</v>
      </c>
      <c r="AQ39">
        <v>48.524018939999998</v>
      </c>
      <c r="AR39">
        <v>3.1597938999999998E-2</v>
      </c>
      <c r="AT39" s="66">
        <v>88.5</v>
      </c>
      <c r="AU39" s="66">
        <v>91.6</v>
      </c>
      <c r="AV39" s="66">
        <v>93</v>
      </c>
      <c r="AW39" s="66">
        <v>95.4</v>
      </c>
      <c r="AX39" s="66">
        <v>97.9</v>
      </c>
      <c r="AY39" s="66">
        <v>99.2</v>
      </c>
      <c r="AZ39" s="66">
        <v>102.3</v>
      </c>
      <c r="BB39" s="66">
        <v>87.3</v>
      </c>
      <c r="BC39" s="66">
        <v>90.5</v>
      </c>
      <c r="BD39" s="66">
        <v>91.8</v>
      </c>
      <c r="BE39" s="66">
        <v>94.4</v>
      </c>
      <c r="BF39" s="66">
        <v>96.9</v>
      </c>
      <c r="BG39" s="66">
        <v>98.3</v>
      </c>
      <c r="BH39" s="66">
        <v>101.4</v>
      </c>
      <c r="BJ39" s="66">
        <v>11.3</v>
      </c>
      <c r="BK39" s="66">
        <v>12.5</v>
      </c>
      <c r="BL39" s="66">
        <v>13.1</v>
      </c>
      <c r="BM39" s="66">
        <v>14.2</v>
      </c>
      <c r="BN39" s="66">
        <v>15.4</v>
      </c>
      <c r="BO39" s="66">
        <v>16.100000000000001</v>
      </c>
      <c r="BP39" s="66">
        <v>17.8</v>
      </c>
      <c r="BR39" s="66">
        <v>10.8</v>
      </c>
      <c r="BS39" s="66">
        <v>12</v>
      </c>
      <c r="BT39" s="66">
        <v>12.5</v>
      </c>
      <c r="BU39" s="66">
        <v>13.7</v>
      </c>
      <c r="BV39" s="66">
        <v>14.9</v>
      </c>
      <c r="BW39" s="66">
        <v>15.7</v>
      </c>
      <c r="BX39" s="66">
        <v>17.600000000000001</v>
      </c>
      <c r="BZ39" s="66">
        <v>46.7</v>
      </c>
      <c r="CA39" s="66">
        <v>47.9</v>
      </c>
      <c r="CB39" s="66">
        <v>48.4</v>
      </c>
      <c r="CC39" s="66">
        <v>49.4</v>
      </c>
      <c r="CD39" s="66">
        <v>50.3</v>
      </c>
      <c r="CE39" s="66">
        <v>50.8</v>
      </c>
      <c r="CF39" s="66">
        <v>52</v>
      </c>
      <c r="CH39" s="74">
        <v>45.8</v>
      </c>
      <c r="CI39" s="74">
        <v>46.1</v>
      </c>
      <c r="CJ39" s="74">
        <v>47</v>
      </c>
      <c r="CK39" s="74">
        <v>47.5</v>
      </c>
      <c r="CL39" s="74">
        <v>48.4</v>
      </c>
      <c r="CM39" s="74">
        <v>49.4</v>
      </c>
      <c r="CN39" s="74">
        <v>49.9</v>
      </c>
      <c r="CO39" s="74">
        <v>50.7</v>
      </c>
      <c r="CP39" s="74">
        <v>51.1</v>
      </c>
    </row>
    <row r="40" spans="1:94" x14ac:dyDescent="0.2">
      <c r="A40">
        <v>36</v>
      </c>
      <c r="C40">
        <f>IF(C2,IF(B1,AT40,BB40),"")</f>
        <v>89.1</v>
      </c>
      <c r="D40">
        <f>IF(D2,IF(B1,AU40,BC40),"")</f>
        <v>92.2</v>
      </c>
      <c r="E40">
        <f>IF(E2,IF(B1,AV40,BD40),"")</f>
        <v>93.6</v>
      </c>
      <c r="F40">
        <f>IF(F2,IF(B1,AW40,BE40),"")</f>
        <v>96.1</v>
      </c>
      <c r="G40">
        <f>IF(G2,IF(B1,AX40,BF40),"")</f>
        <v>98.6</v>
      </c>
      <c r="H40">
        <f>IF(H2,IF(B1,AY40,BG40),"")</f>
        <v>99.9</v>
      </c>
      <c r="I40">
        <f>IF(I2,IF(B1,AZ40,BH40),"")</f>
        <v>103.1</v>
      </c>
      <c r="K40">
        <f>IF(K2,IF(B1,BJ40,BR40),"")</f>
        <v>11.4</v>
      </c>
      <c r="L40">
        <f>IF(L2,IF(B1,BK40,BS40),"")</f>
        <v>12.7</v>
      </c>
      <c r="M40">
        <f>IF(M2,IF(B1,BL40,BT40),"")</f>
        <v>13.2</v>
      </c>
      <c r="N40">
        <f>IF(N2,IF(B1,BM40,BU40),"")</f>
        <v>14.3</v>
      </c>
      <c r="O40">
        <f>IF(O2,IF(B1,BN40,BV40),"")</f>
        <v>15.6</v>
      </c>
      <c r="P40">
        <f>IF(P2,IF(B1,BO40,BW40),"")</f>
        <v>16.3</v>
      </c>
      <c r="Q40">
        <f>IF(Q2,IF(B1,BP40,BX40),"")</f>
        <v>18</v>
      </c>
      <c r="S40">
        <f>IF(S2,IF(B1,BZ40,CH40),"")</f>
        <v>46.8</v>
      </c>
      <c r="T40">
        <f>IF(T2,IF(B1,CA40,CJ40),"")</f>
        <v>48</v>
      </c>
      <c r="U40">
        <f>IF(U2,IF(B1,CB40,CK40),"")</f>
        <v>48.5</v>
      </c>
      <c r="V40">
        <f>IF(V2,IF(B1,CC40,CL40),"")</f>
        <v>49.5</v>
      </c>
      <c r="W40">
        <f>IF(W2,IF(B1,CD40,CM40),"")</f>
        <v>50.4</v>
      </c>
      <c r="X40">
        <f>IF(X2,IF(B1,CE40,CN40),"")</f>
        <v>50.9</v>
      </c>
      <c r="Y40">
        <f>IF(Y2,IF(B1,CF40,CP40),"")</f>
        <v>52.1</v>
      </c>
      <c r="AA40">
        <v>-0.30385434</v>
      </c>
      <c r="AB40">
        <v>95.446369809999993</v>
      </c>
      <c r="AC40">
        <v>4.0654311999999998E-2</v>
      </c>
      <c r="AD40">
        <v>0.57955630999999996</v>
      </c>
      <c r="AE40">
        <v>94.43382278</v>
      </c>
      <c r="AF40">
        <v>4.1971514000000001E-2</v>
      </c>
      <c r="AG40">
        <v>-0.58507010000000004</v>
      </c>
      <c r="AH40">
        <v>14.25779618</v>
      </c>
      <c r="AI40">
        <v>0.111374787</v>
      </c>
      <c r="AJ40">
        <v>-1.0086407399999999</v>
      </c>
      <c r="AK40">
        <v>13.78936547</v>
      </c>
      <c r="AL40">
        <v>0.118386847</v>
      </c>
      <c r="AM40">
        <v>2.8577283750000002</v>
      </c>
      <c r="AN40">
        <v>49.654229520000001</v>
      </c>
      <c r="AO40">
        <v>3.2494230999999998E-2</v>
      </c>
      <c r="AP40">
        <v>2.3335894339999999</v>
      </c>
      <c r="AQ40">
        <v>48.597828280000002</v>
      </c>
      <c r="AR40">
        <v>3.1830942000000001E-2</v>
      </c>
      <c r="AT40" s="66">
        <v>89.1</v>
      </c>
      <c r="AU40" s="66">
        <v>92.2</v>
      </c>
      <c r="AV40" s="66">
        <v>93.6</v>
      </c>
      <c r="AW40" s="66">
        <v>96.1</v>
      </c>
      <c r="AX40" s="66">
        <v>98.6</v>
      </c>
      <c r="AY40" s="66">
        <v>99.9</v>
      </c>
      <c r="AZ40" s="66">
        <v>103.1</v>
      </c>
      <c r="BB40" s="66">
        <v>87.9</v>
      </c>
      <c r="BC40" s="66">
        <v>91.1</v>
      </c>
      <c r="BD40" s="66">
        <v>92.5</v>
      </c>
      <c r="BE40" s="66">
        <v>95.1</v>
      </c>
      <c r="BF40" s="66">
        <v>97.6</v>
      </c>
      <c r="BG40" s="66">
        <v>99</v>
      </c>
      <c r="BH40" s="66">
        <v>102.2</v>
      </c>
      <c r="BJ40" s="66">
        <v>11.4</v>
      </c>
      <c r="BK40" s="66">
        <v>12.7</v>
      </c>
      <c r="BL40" s="66">
        <v>13.2</v>
      </c>
      <c r="BM40" s="66">
        <v>14.3</v>
      </c>
      <c r="BN40" s="66">
        <v>15.6</v>
      </c>
      <c r="BO40" s="66">
        <v>16.3</v>
      </c>
      <c r="BP40" s="66">
        <v>18</v>
      </c>
      <c r="BR40" s="66">
        <v>11</v>
      </c>
      <c r="BS40" s="66">
        <v>12.1</v>
      </c>
      <c r="BT40" s="66">
        <v>12.7</v>
      </c>
      <c r="BU40" s="66">
        <v>13.9</v>
      </c>
      <c r="BV40" s="66">
        <v>15.1</v>
      </c>
      <c r="BW40" s="66">
        <v>15.9</v>
      </c>
      <c r="BX40" s="66">
        <v>17.8</v>
      </c>
      <c r="BZ40" s="66">
        <v>46.8</v>
      </c>
      <c r="CA40" s="66">
        <v>48</v>
      </c>
      <c r="CB40" s="66">
        <v>48.5</v>
      </c>
      <c r="CC40" s="66">
        <v>49.5</v>
      </c>
      <c r="CD40" s="66">
        <v>50.4</v>
      </c>
      <c r="CE40" s="66">
        <v>50.9</v>
      </c>
      <c r="CF40" s="66">
        <v>52.1</v>
      </c>
      <c r="CH40" s="74">
        <v>45.9</v>
      </c>
      <c r="CI40" s="74">
        <v>46.2</v>
      </c>
      <c r="CJ40" s="74">
        <v>47</v>
      </c>
      <c r="CK40" s="74">
        <v>47.6</v>
      </c>
      <c r="CL40" s="74">
        <v>48.5</v>
      </c>
      <c r="CM40" s="74">
        <v>49.5</v>
      </c>
      <c r="CN40" s="74">
        <v>50</v>
      </c>
      <c r="CO40" s="74">
        <v>50.8</v>
      </c>
      <c r="CP40" s="74">
        <v>51.2</v>
      </c>
    </row>
    <row r="41" spans="1:94" x14ac:dyDescent="0.2">
      <c r="A41">
        <v>37</v>
      </c>
      <c r="C41">
        <f>IF(C2,IF(B1,AT41,BB41),"")</f>
        <v>89.7</v>
      </c>
      <c r="D41">
        <f>IF(D2,IF(B1,AU41,BC41),"")</f>
        <v>92.8</v>
      </c>
      <c r="E41">
        <f>IF(E2,IF(B1,AV41,BD41),"")</f>
        <v>94.2</v>
      </c>
      <c r="F41">
        <f>IF(F2,IF(B1,AW41,BE41),"")</f>
        <v>96.7</v>
      </c>
      <c r="G41">
        <f>IF(G2,IF(B1,AX41,BF41),"")</f>
        <v>99.3</v>
      </c>
      <c r="H41">
        <f>IF(H2,IF(B1,AY41,BG41),"")</f>
        <v>100.6</v>
      </c>
      <c r="I41">
        <f>IF(I2,IF(B1,AZ41,BH41),"")</f>
        <v>103.8</v>
      </c>
      <c r="K41">
        <f>IF(K2,IF(B1,BJ41,BR41),"")</f>
        <v>11.6</v>
      </c>
      <c r="L41">
        <f>IF(L2,IF(B1,BK41,BS41),"")</f>
        <v>12.8</v>
      </c>
      <c r="M41">
        <f>IF(M2,IF(B1,BL41,BT41),"")</f>
        <v>13.4</v>
      </c>
      <c r="N41">
        <f>IF(N2,IF(B1,BM41,BU41),"")</f>
        <v>14.5</v>
      </c>
      <c r="O41">
        <f>IF(O2,IF(B1,BN41,BV41),"")</f>
        <v>15.8</v>
      </c>
      <c r="P41">
        <f>IF(P2,IF(B1,BO41,BW41),"")</f>
        <v>16.5</v>
      </c>
      <c r="Q41">
        <f>IF(Q2,IF(B1,BP41,BX41),"")</f>
        <v>18.3</v>
      </c>
      <c r="S41">
        <f>IF(S2,IF(B1,BZ41,CH41),"")</f>
        <v>46.9</v>
      </c>
      <c r="T41">
        <f>IF(T2,IF(B1,CA41,CJ41),"")</f>
        <v>48.1</v>
      </c>
      <c r="U41">
        <f>IF(U2,IF(B1,CB41,CK41),"")</f>
        <v>48.6</v>
      </c>
      <c r="V41">
        <f>IF(V2,IF(B1,CC41,CL41),"")</f>
        <v>49.5</v>
      </c>
      <c r="W41">
        <f>IF(W2,IF(B1,CD41,CM41),"")</f>
        <v>50.5</v>
      </c>
      <c r="X41">
        <f>IF(X2,IF(B1,CE41,CN41),"")</f>
        <v>51</v>
      </c>
      <c r="Y41">
        <f>IF(Y2,IF(B1,CF41,CP41),"")</f>
        <v>52.2</v>
      </c>
      <c r="AA41">
        <v>-0.34738635499999998</v>
      </c>
      <c r="AB41">
        <v>95.359980440000001</v>
      </c>
      <c r="AC41">
        <v>4.0594216000000002E-2</v>
      </c>
      <c r="AD41">
        <v>0.56076862500000002</v>
      </c>
      <c r="AE41">
        <v>94.323589929999997</v>
      </c>
      <c r="AF41">
        <v>4.1994511999999998E-2</v>
      </c>
      <c r="AG41">
        <v>-0.60333784999999995</v>
      </c>
      <c r="AH41">
        <v>14.32994444</v>
      </c>
      <c r="AI41">
        <v>0.111620652</v>
      </c>
      <c r="AJ41">
        <v>-1.0166531400000001</v>
      </c>
      <c r="AK41">
        <v>13.865073819999999</v>
      </c>
      <c r="AL41">
        <v>0.118939087</v>
      </c>
      <c r="AM41">
        <v>2.9109320950000002</v>
      </c>
      <c r="AN41">
        <v>49.683936109999998</v>
      </c>
      <c r="AO41">
        <v>3.2653934000000003E-2</v>
      </c>
      <c r="AP41">
        <v>2.3508472020000002</v>
      </c>
      <c r="AQ41">
        <v>48.633423280000002</v>
      </c>
      <c r="AR41">
        <v>3.1948377999999999E-2</v>
      </c>
      <c r="AT41" s="66">
        <v>89.7</v>
      </c>
      <c r="AU41" s="66">
        <v>92.8</v>
      </c>
      <c r="AV41" s="66">
        <v>94.2</v>
      </c>
      <c r="AW41" s="66">
        <v>96.7</v>
      </c>
      <c r="AX41" s="66">
        <v>99.3</v>
      </c>
      <c r="AY41" s="66">
        <v>100.6</v>
      </c>
      <c r="AZ41" s="66">
        <v>103.8</v>
      </c>
      <c r="BB41" s="66">
        <v>88.5</v>
      </c>
      <c r="BC41" s="66">
        <v>91.7</v>
      </c>
      <c r="BD41" s="66">
        <v>93.1</v>
      </c>
      <c r="BE41" s="66">
        <v>95.7</v>
      </c>
      <c r="BF41" s="66">
        <v>98.3</v>
      </c>
      <c r="BG41" s="66">
        <v>99.7</v>
      </c>
      <c r="BH41" s="66">
        <v>103</v>
      </c>
      <c r="BJ41" s="66">
        <v>11.6</v>
      </c>
      <c r="BK41" s="66">
        <v>12.8</v>
      </c>
      <c r="BL41" s="66">
        <v>13.4</v>
      </c>
      <c r="BM41" s="66">
        <v>14.5</v>
      </c>
      <c r="BN41" s="66">
        <v>15.8</v>
      </c>
      <c r="BO41" s="66">
        <v>16.5</v>
      </c>
      <c r="BP41" s="66">
        <v>18.3</v>
      </c>
      <c r="BR41" s="66">
        <v>11.1</v>
      </c>
      <c r="BS41" s="66">
        <v>12.3</v>
      </c>
      <c r="BT41" s="66">
        <v>12.9</v>
      </c>
      <c r="BU41" s="66">
        <v>14</v>
      </c>
      <c r="BV41" s="66">
        <v>15.3</v>
      </c>
      <c r="BW41" s="66">
        <v>16.100000000000001</v>
      </c>
      <c r="BX41" s="66">
        <v>18.100000000000001</v>
      </c>
      <c r="BZ41" s="66">
        <v>46.9</v>
      </c>
      <c r="CA41" s="66">
        <v>48.1</v>
      </c>
      <c r="CB41" s="66">
        <v>48.6</v>
      </c>
      <c r="CC41" s="66">
        <v>49.5</v>
      </c>
      <c r="CD41" s="66">
        <v>50.5</v>
      </c>
      <c r="CE41" s="66">
        <v>51</v>
      </c>
      <c r="CF41" s="66">
        <v>52.2</v>
      </c>
      <c r="CH41" s="74">
        <v>45.9</v>
      </c>
      <c r="CI41" s="74">
        <v>46.3</v>
      </c>
      <c r="CJ41" s="74">
        <v>47.1</v>
      </c>
      <c r="CK41" s="74">
        <v>47.6</v>
      </c>
      <c r="CL41" s="74">
        <v>48.6</v>
      </c>
      <c r="CM41" s="74">
        <v>49.5</v>
      </c>
      <c r="CN41" s="74">
        <v>50.1</v>
      </c>
      <c r="CO41" s="74">
        <v>50.9</v>
      </c>
      <c r="CP41" s="74">
        <v>51.3</v>
      </c>
    </row>
    <row r="42" spans="1:94" x14ac:dyDescent="0.2">
      <c r="A42">
        <v>38</v>
      </c>
      <c r="C42">
        <f>IF(C2,IF(B1,AT42,BB42),"")</f>
        <v>90.2</v>
      </c>
      <c r="D42">
        <f>IF(D2,IF(B1,AU42,BC42),"")</f>
        <v>93.4</v>
      </c>
      <c r="E42">
        <f>IF(E2,IF(B1,AV42,BD42),"")</f>
        <v>94.8</v>
      </c>
      <c r="F42">
        <f>IF(F2,IF(B1,AW42,BE42),"")</f>
        <v>97.4</v>
      </c>
      <c r="G42">
        <f>IF(G2,IF(B1,AX42,BF42),"")</f>
        <v>99.9</v>
      </c>
      <c r="H42">
        <f>IF(H2,IF(B1,AY42,BG42),"")</f>
        <v>101.3</v>
      </c>
      <c r="I42">
        <f>IF(I2,IF(B1,AZ42,BH42),"")</f>
        <v>104.5</v>
      </c>
      <c r="K42">
        <f>IF(K2,IF(B1,BJ42,BR42),"")</f>
        <v>11.7</v>
      </c>
      <c r="L42">
        <f>IF(L2,IF(B1,BK42,BS42),"")</f>
        <v>12.9</v>
      </c>
      <c r="M42">
        <f>IF(M2,IF(B1,BL42,BT42),"")</f>
        <v>13.5</v>
      </c>
      <c r="N42">
        <f>IF(N2,IF(B1,BM42,BU42),"")</f>
        <v>14.7</v>
      </c>
      <c r="O42">
        <f>IF(O2,IF(B1,BN42,BV42),"")</f>
        <v>15.9</v>
      </c>
      <c r="P42">
        <f>IF(P2,IF(B1,BO42,BW42),"")</f>
        <v>16.7</v>
      </c>
      <c r="Q42">
        <f>IF(Q2,IF(B1,BP42,BX42),"")</f>
        <v>18.5</v>
      </c>
      <c r="S42">
        <f>IF(S2,IF(B1,BZ42,CH42),"")</f>
        <v>46.9</v>
      </c>
      <c r="T42">
        <f>IF(T2,IF(B1,CA42,CJ42),"")</f>
        <v>48.1</v>
      </c>
      <c r="U42">
        <f>IF(U2,IF(B1,CB42,CK42),"")</f>
        <v>48.6</v>
      </c>
      <c r="V42">
        <f>IF(V2,IF(B1,CC42,CL42),"")</f>
        <v>49.6</v>
      </c>
      <c r="W42">
        <f>IF(W2,IF(B1,CD42,CM42),"")</f>
        <v>50.6</v>
      </c>
      <c r="X42">
        <f>IF(X2,IF(B1,CE42,CN42),"")</f>
        <v>51.1</v>
      </c>
      <c r="Y42">
        <f>IF(Y2,IF(B1,CF42,CP42),"")</f>
        <v>52.3</v>
      </c>
      <c r="AA42">
        <v>-0.39091836899999999</v>
      </c>
      <c r="AB42">
        <v>95.273591060000001</v>
      </c>
      <c r="AC42">
        <v>4.053412E-2</v>
      </c>
      <c r="AD42">
        <v>0.54198093999999997</v>
      </c>
      <c r="AE42">
        <v>94.213357090000002</v>
      </c>
      <c r="AF42">
        <v>4.2017509000000001E-2</v>
      </c>
      <c r="AG42">
        <v>-0.62131972599999996</v>
      </c>
      <c r="AH42">
        <v>14.40262749</v>
      </c>
      <c r="AI42">
        <v>0.11187451399999999</v>
      </c>
      <c r="AJ42">
        <v>-1.024471278</v>
      </c>
      <c r="AK42">
        <v>13.941083320000001</v>
      </c>
      <c r="AL42">
        <v>0.11949166899999999</v>
      </c>
      <c r="AM42">
        <v>2.9641358150000001</v>
      </c>
      <c r="AN42">
        <v>49.713642700000001</v>
      </c>
      <c r="AO42">
        <v>3.2813637E-2</v>
      </c>
      <c r="AP42">
        <v>2.3681049700000001</v>
      </c>
      <c r="AQ42">
        <v>48.669018280000003</v>
      </c>
      <c r="AR42">
        <v>3.2065813999999998E-2</v>
      </c>
      <c r="AT42" s="66">
        <v>90.2</v>
      </c>
      <c r="AU42" s="66">
        <v>93.4</v>
      </c>
      <c r="AV42" s="66">
        <v>94.8</v>
      </c>
      <c r="AW42" s="66">
        <v>97.4</v>
      </c>
      <c r="AX42" s="66">
        <v>99.9</v>
      </c>
      <c r="AY42" s="66">
        <v>101.3</v>
      </c>
      <c r="AZ42" s="66">
        <v>104.5</v>
      </c>
      <c r="BB42" s="66">
        <v>89.1</v>
      </c>
      <c r="BC42" s="66">
        <v>92.4</v>
      </c>
      <c r="BD42" s="66">
        <v>93.8</v>
      </c>
      <c r="BE42" s="66">
        <v>96.4</v>
      </c>
      <c r="BF42" s="66">
        <v>99</v>
      </c>
      <c r="BG42" s="66">
        <v>100.5</v>
      </c>
      <c r="BH42" s="66">
        <v>103.7</v>
      </c>
      <c r="BJ42" s="66">
        <v>11.7</v>
      </c>
      <c r="BK42" s="66">
        <v>12.9</v>
      </c>
      <c r="BL42" s="66">
        <v>13.5</v>
      </c>
      <c r="BM42" s="66">
        <v>14.7</v>
      </c>
      <c r="BN42" s="66">
        <v>15.9</v>
      </c>
      <c r="BO42" s="66">
        <v>16.7</v>
      </c>
      <c r="BP42" s="66">
        <v>18.5</v>
      </c>
      <c r="BR42" s="66">
        <v>11.2</v>
      </c>
      <c r="BS42" s="66">
        <v>12.5</v>
      </c>
      <c r="BT42" s="66">
        <v>13</v>
      </c>
      <c r="BU42" s="66">
        <v>14.2</v>
      </c>
      <c r="BV42" s="66">
        <v>15.6</v>
      </c>
      <c r="BW42" s="66">
        <v>16.3</v>
      </c>
      <c r="BX42" s="66">
        <v>18.399999999999999</v>
      </c>
      <c r="BZ42" s="66">
        <v>46.9</v>
      </c>
      <c r="CA42" s="66">
        <v>48.1</v>
      </c>
      <c r="CB42" s="66">
        <v>48.6</v>
      </c>
      <c r="CC42" s="66">
        <v>49.6</v>
      </c>
      <c r="CD42" s="66">
        <v>50.6</v>
      </c>
      <c r="CE42" s="66">
        <v>51.1</v>
      </c>
      <c r="CF42" s="66">
        <v>52.3</v>
      </c>
      <c r="CH42" s="74">
        <v>46</v>
      </c>
      <c r="CI42" s="74">
        <v>46.3</v>
      </c>
      <c r="CJ42" s="74">
        <v>47.2</v>
      </c>
      <c r="CK42" s="74">
        <v>47.7</v>
      </c>
      <c r="CL42" s="74">
        <v>48.7</v>
      </c>
      <c r="CM42" s="74">
        <v>49.6</v>
      </c>
      <c r="CN42" s="74">
        <v>50.1</v>
      </c>
      <c r="CO42" s="74">
        <v>51</v>
      </c>
      <c r="CP42" s="74">
        <v>51.3</v>
      </c>
    </row>
  </sheetData>
  <phoneticPr fontId="4" type="noConversion"/>
  <pageMargins left="0.78740157499999996" right="0.78740157499999996" top="0.984251969" bottom="0.984251969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K71"/>
  <sheetViews>
    <sheetView workbookViewId="0"/>
  </sheetViews>
  <sheetFormatPr baseColWidth="10" defaultRowHeight="12.75" x14ac:dyDescent="0.2"/>
  <cols>
    <col min="1" max="1" width="9.140625" customWidth="1"/>
    <col min="2" max="2" width="19.140625" customWidth="1"/>
    <col min="3" max="3" width="18.140625" customWidth="1"/>
    <col min="4" max="256" width="9.140625" customWidth="1"/>
  </cols>
  <sheetData>
    <row r="1" spans="1:11" x14ac:dyDescent="0.2">
      <c r="A1" t="s">
        <v>52</v>
      </c>
    </row>
    <row r="2" spans="1:11" x14ac:dyDescent="0.2">
      <c r="A2" t="s">
        <v>53</v>
      </c>
      <c r="B2" t="s">
        <v>54</v>
      </c>
      <c r="C2" t="s">
        <v>55</v>
      </c>
      <c r="D2" t="s">
        <v>56</v>
      </c>
    </row>
    <row r="3" spans="1:11" x14ac:dyDescent="0.2">
      <c r="A3" t="s">
        <v>57</v>
      </c>
      <c r="B3" t="e">
        <f>Options!#REF!</f>
        <v>#REF!</v>
      </c>
      <c r="C3" t="e">
        <f>Options!#REF!</f>
        <v>#REF!</v>
      </c>
      <c r="D3" t="e">
        <f>Options!#REF!</f>
        <v>#REF!</v>
      </c>
    </row>
    <row r="6" spans="1:11" x14ac:dyDescent="0.2">
      <c r="A6" t="s">
        <v>58</v>
      </c>
    </row>
    <row r="7" spans="1:11" x14ac:dyDescent="0.2">
      <c r="A7" t="s">
        <v>59</v>
      </c>
      <c r="B7" t="s">
        <v>60</v>
      </c>
      <c r="C7" t="s">
        <v>61</v>
      </c>
      <c r="D7" t="s">
        <v>62</v>
      </c>
    </row>
    <row r="8" spans="1:11" x14ac:dyDescent="0.2">
      <c r="A8" t="s">
        <v>63</v>
      </c>
      <c r="C8" s="33">
        <f>Patient!$C$8</f>
        <v>0</v>
      </c>
      <c r="D8" s="33" t="b">
        <f>Patient!$D$14</f>
        <v>1</v>
      </c>
    </row>
    <row r="10" spans="1:11" x14ac:dyDescent="0.2">
      <c r="A10" t="s">
        <v>64</v>
      </c>
    </row>
    <row r="11" spans="1:11" x14ac:dyDescent="0.2">
      <c r="A11" t="s">
        <v>53</v>
      </c>
      <c r="B11" t="s">
        <v>59</v>
      </c>
      <c r="C11" t="s">
        <v>65</v>
      </c>
      <c r="D11" t="s">
        <v>66</v>
      </c>
      <c r="E11" t="s">
        <v>67</v>
      </c>
      <c r="F11" t="s">
        <v>68</v>
      </c>
      <c r="G11" t="s">
        <v>75</v>
      </c>
      <c r="H11" t="s">
        <v>69</v>
      </c>
      <c r="I11" t="s">
        <v>70</v>
      </c>
      <c r="J11" t="s">
        <v>71</v>
      </c>
      <c r="K11" t="s">
        <v>72</v>
      </c>
    </row>
    <row r="12" spans="1:11" x14ac:dyDescent="0.2">
      <c r="A12" t="s">
        <v>57</v>
      </c>
      <c r="B12" t="s">
        <v>63</v>
      </c>
      <c r="C12" s="34" t="str">
        <f>'Résumé des valeurs'!A5</f>
        <v/>
      </c>
      <c r="D12" s="35" t="str">
        <f>'Résumé des valeurs'!E5</f>
        <v/>
      </c>
      <c r="E12" s="35" t="str">
        <f>'Résumé des valeurs'!F5</f>
        <v/>
      </c>
      <c r="F12" s="35" t="str">
        <f>'Résumé des valeurs'!G5</f>
        <v/>
      </c>
      <c r="G12" s="36" t="e">
        <f>'Résumé des valeurs'!#REF!</f>
        <v>#REF!</v>
      </c>
      <c r="H12" s="36" t="e">
        <f>'Résumé des valeurs'!#REF!</f>
        <v>#REF!</v>
      </c>
      <c r="I12" s="36" t="e">
        <f>'Résumé des valeurs'!#REF!</f>
        <v>#REF!</v>
      </c>
      <c r="J12" s="36" t="e">
        <f>'Résumé des valeurs'!#REF!</f>
        <v>#REF!</v>
      </c>
      <c r="K12" s="36" t="e">
        <f>'Résumé des valeurs'!#REF!</f>
        <v>#REF!</v>
      </c>
    </row>
    <row r="13" spans="1:11" x14ac:dyDescent="0.2">
      <c r="A13" t="s">
        <v>57</v>
      </c>
      <c r="B13" t="s">
        <v>63</v>
      </c>
      <c r="C13" s="34" t="str">
        <f>'Résumé des valeurs'!A6</f>
        <v/>
      </c>
      <c r="D13" s="35" t="str">
        <f>'Résumé des valeurs'!E6</f>
        <v/>
      </c>
      <c r="E13" s="35" t="str">
        <f>'Résumé des valeurs'!F6</f>
        <v/>
      </c>
      <c r="F13" s="35" t="str">
        <f>'Résumé des valeurs'!G6</f>
        <v/>
      </c>
      <c r="G13" s="36" t="e">
        <f>'Résumé des valeurs'!#REF!</f>
        <v>#REF!</v>
      </c>
      <c r="H13" s="36" t="e">
        <f>'Résumé des valeurs'!#REF!</f>
        <v>#REF!</v>
      </c>
      <c r="I13" s="36" t="e">
        <f>'Résumé des valeurs'!#REF!</f>
        <v>#REF!</v>
      </c>
      <c r="J13" s="36" t="e">
        <f>'Résumé des valeurs'!#REF!</f>
        <v>#REF!</v>
      </c>
      <c r="K13" s="36" t="e">
        <f>'Résumé des valeurs'!#REF!</f>
        <v>#REF!</v>
      </c>
    </row>
    <row r="14" spans="1:11" x14ac:dyDescent="0.2">
      <c r="A14" t="s">
        <v>57</v>
      </c>
      <c r="B14" t="s">
        <v>63</v>
      </c>
      <c r="C14" s="34" t="str">
        <f>'Résumé des valeurs'!A7</f>
        <v/>
      </c>
      <c r="D14" s="35" t="str">
        <f>'Résumé des valeurs'!E7</f>
        <v/>
      </c>
      <c r="E14" s="35" t="str">
        <f>'Résumé des valeurs'!F7</f>
        <v/>
      </c>
      <c r="F14" s="35" t="str">
        <f>'Résumé des valeurs'!G7</f>
        <v/>
      </c>
      <c r="G14" s="36" t="e">
        <f>'Résumé des valeurs'!#REF!</f>
        <v>#REF!</v>
      </c>
      <c r="H14" s="36" t="e">
        <f>'Résumé des valeurs'!#REF!</f>
        <v>#REF!</v>
      </c>
      <c r="I14" s="36" t="e">
        <f>'Résumé des valeurs'!#REF!</f>
        <v>#REF!</v>
      </c>
      <c r="J14" s="36" t="e">
        <f>'Résumé des valeurs'!#REF!</f>
        <v>#REF!</v>
      </c>
      <c r="K14" s="36" t="e">
        <f>'Résumé des valeurs'!#REF!</f>
        <v>#REF!</v>
      </c>
    </row>
    <row r="15" spans="1:11" x14ac:dyDescent="0.2">
      <c r="A15" t="s">
        <v>57</v>
      </c>
      <c r="B15" t="s">
        <v>63</v>
      </c>
      <c r="C15" s="34" t="str">
        <f>'Résumé des valeurs'!A8</f>
        <v/>
      </c>
      <c r="D15" s="35" t="str">
        <f>'Résumé des valeurs'!E8</f>
        <v/>
      </c>
      <c r="E15" s="35" t="str">
        <f>'Résumé des valeurs'!F8</f>
        <v/>
      </c>
      <c r="F15" s="35" t="str">
        <f>'Résumé des valeurs'!G8</f>
        <v/>
      </c>
      <c r="G15" s="36" t="e">
        <f>'Résumé des valeurs'!#REF!</f>
        <v>#REF!</v>
      </c>
      <c r="H15" s="36" t="e">
        <f>'Résumé des valeurs'!#REF!</f>
        <v>#REF!</v>
      </c>
      <c r="I15" s="36" t="e">
        <f>'Résumé des valeurs'!#REF!</f>
        <v>#REF!</v>
      </c>
      <c r="J15" s="36" t="e">
        <f>'Résumé des valeurs'!#REF!</f>
        <v>#REF!</v>
      </c>
      <c r="K15" s="36" t="e">
        <f>'Résumé des valeurs'!#REF!</f>
        <v>#REF!</v>
      </c>
    </row>
    <row r="16" spans="1:11" x14ac:dyDescent="0.2">
      <c r="A16" t="s">
        <v>57</v>
      </c>
      <c r="B16" t="s">
        <v>63</v>
      </c>
      <c r="C16" s="34" t="str">
        <f>'Résumé des valeurs'!A9</f>
        <v/>
      </c>
      <c r="D16" s="35" t="str">
        <f>'Résumé des valeurs'!E9</f>
        <v/>
      </c>
      <c r="E16" s="35" t="str">
        <f>'Résumé des valeurs'!F9</f>
        <v/>
      </c>
      <c r="F16" s="35" t="str">
        <f>'Résumé des valeurs'!G9</f>
        <v/>
      </c>
      <c r="G16" s="36" t="e">
        <f>'Résumé des valeurs'!#REF!</f>
        <v>#REF!</v>
      </c>
      <c r="H16" s="36" t="e">
        <f>'Résumé des valeurs'!#REF!</f>
        <v>#REF!</v>
      </c>
      <c r="I16" s="36" t="e">
        <f>'Résumé des valeurs'!#REF!</f>
        <v>#REF!</v>
      </c>
      <c r="J16" s="36" t="e">
        <f>'Résumé des valeurs'!#REF!</f>
        <v>#REF!</v>
      </c>
      <c r="K16" s="36" t="e">
        <f>'Résumé des valeurs'!#REF!</f>
        <v>#REF!</v>
      </c>
    </row>
    <row r="17" spans="1:11" x14ac:dyDescent="0.2">
      <c r="A17" t="s">
        <v>57</v>
      </c>
      <c r="B17" t="s">
        <v>63</v>
      </c>
      <c r="C17" s="34" t="str">
        <f>'Résumé des valeurs'!A10</f>
        <v/>
      </c>
      <c r="D17" s="35" t="str">
        <f>'Résumé des valeurs'!E10</f>
        <v/>
      </c>
      <c r="E17" s="35" t="str">
        <f>'Résumé des valeurs'!F10</f>
        <v/>
      </c>
      <c r="F17" s="35" t="str">
        <f>'Résumé des valeurs'!G10</f>
        <v/>
      </c>
      <c r="G17" s="36" t="e">
        <f>'Résumé des valeurs'!#REF!</f>
        <v>#REF!</v>
      </c>
      <c r="H17" s="36" t="e">
        <f>'Résumé des valeurs'!#REF!</f>
        <v>#REF!</v>
      </c>
      <c r="I17" s="36" t="e">
        <f>'Résumé des valeurs'!#REF!</f>
        <v>#REF!</v>
      </c>
      <c r="J17" s="36" t="e">
        <f>'Résumé des valeurs'!#REF!</f>
        <v>#REF!</v>
      </c>
      <c r="K17" s="36" t="e">
        <f>'Résumé des valeurs'!#REF!</f>
        <v>#REF!</v>
      </c>
    </row>
    <row r="18" spans="1:11" x14ac:dyDescent="0.2">
      <c r="A18" t="s">
        <v>57</v>
      </c>
      <c r="B18" t="s">
        <v>63</v>
      </c>
      <c r="C18" s="34" t="str">
        <f>'Résumé des valeurs'!A11</f>
        <v/>
      </c>
      <c r="D18" s="35" t="str">
        <f>'Résumé des valeurs'!E11</f>
        <v/>
      </c>
      <c r="E18" s="35" t="str">
        <f>'Résumé des valeurs'!F11</f>
        <v/>
      </c>
      <c r="F18" s="35" t="str">
        <f>'Résumé des valeurs'!G11</f>
        <v/>
      </c>
      <c r="G18" s="36" t="e">
        <f>'Résumé des valeurs'!#REF!</f>
        <v>#REF!</v>
      </c>
      <c r="H18" s="36" t="e">
        <f>'Résumé des valeurs'!#REF!</f>
        <v>#REF!</v>
      </c>
      <c r="I18" s="36" t="e">
        <f>'Résumé des valeurs'!#REF!</f>
        <v>#REF!</v>
      </c>
      <c r="J18" s="36" t="e">
        <f>'Résumé des valeurs'!#REF!</f>
        <v>#REF!</v>
      </c>
      <c r="K18" s="36" t="e">
        <f>'Résumé des valeurs'!#REF!</f>
        <v>#REF!</v>
      </c>
    </row>
    <row r="19" spans="1:11" x14ac:dyDescent="0.2">
      <c r="A19" t="s">
        <v>57</v>
      </c>
      <c r="B19" t="s">
        <v>63</v>
      </c>
      <c r="C19" s="34" t="str">
        <f>'Résumé des valeurs'!A12</f>
        <v/>
      </c>
      <c r="D19" s="35" t="str">
        <f>'Résumé des valeurs'!E12</f>
        <v/>
      </c>
      <c r="E19" s="35" t="str">
        <f>'Résumé des valeurs'!F12</f>
        <v/>
      </c>
      <c r="F19" s="35" t="str">
        <f>'Résumé des valeurs'!G12</f>
        <v/>
      </c>
      <c r="G19" s="36" t="e">
        <f>'Résumé des valeurs'!#REF!</f>
        <v>#REF!</v>
      </c>
      <c r="H19" s="36" t="e">
        <f>'Résumé des valeurs'!#REF!</f>
        <v>#REF!</v>
      </c>
      <c r="I19" s="36" t="e">
        <f>'Résumé des valeurs'!#REF!</f>
        <v>#REF!</v>
      </c>
      <c r="J19" s="36" t="e">
        <f>'Résumé des valeurs'!#REF!</f>
        <v>#REF!</v>
      </c>
      <c r="K19" s="36" t="e">
        <f>'Résumé des valeurs'!#REF!</f>
        <v>#REF!</v>
      </c>
    </row>
    <row r="20" spans="1:11" x14ac:dyDescent="0.2">
      <c r="A20" t="s">
        <v>57</v>
      </c>
      <c r="B20" t="s">
        <v>63</v>
      </c>
      <c r="C20" s="34" t="str">
        <f>'Résumé des valeurs'!A13</f>
        <v/>
      </c>
      <c r="D20" s="35" t="str">
        <f>'Résumé des valeurs'!E13</f>
        <v/>
      </c>
      <c r="E20" s="35" t="str">
        <f>'Résumé des valeurs'!F13</f>
        <v/>
      </c>
      <c r="F20" s="35" t="str">
        <f>'Résumé des valeurs'!G13</f>
        <v/>
      </c>
      <c r="G20" s="36" t="e">
        <f>'Résumé des valeurs'!#REF!</f>
        <v>#REF!</v>
      </c>
      <c r="H20" s="36" t="e">
        <f>'Résumé des valeurs'!#REF!</f>
        <v>#REF!</v>
      </c>
      <c r="I20" s="36" t="e">
        <f>'Résumé des valeurs'!#REF!</f>
        <v>#REF!</v>
      </c>
      <c r="J20" s="36" t="e">
        <f>'Résumé des valeurs'!#REF!</f>
        <v>#REF!</v>
      </c>
      <c r="K20" s="36" t="e">
        <f>'Résumé des valeurs'!#REF!</f>
        <v>#REF!</v>
      </c>
    </row>
    <row r="21" spans="1:11" x14ac:dyDescent="0.2">
      <c r="A21" t="s">
        <v>57</v>
      </c>
      <c r="B21" t="s">
        <v>63</v>
      </c>
      <c r="C21" s="34" t="str">
        <f>'Résumé des valeurs'!A14</f>
        <v/>
      </c>
      <c r="D21" s="35" t="str">
        <f>'Résumé des valeurs'!E14</f>
        <v/>
      </c>
      <c r="E21" s="35" t="str">
        <f>'Résumé des valeurs'!F14</f>
        <v/>
      </c>
      <c r="F21" s="35" t="str">
        <f>'Résumé des valeurs'!G14</f>
        <v/>
      </c>
      <c r="G21" s="36" t="e">
        <f>'Résumé des valeurs'!#REF!</f>
        <v>#REF!</v>
      </c>
      <c r="H21" s="36" t="e">
        <f>'Résumé des valeurs'!#REF!</f>
        <v>#REF!</v>
      </c>
      <c r="I21" s="36" t="e">
        <f>'Résumé des valeurs'!#REF!</f>
        <v>#REF!</v>
      </c>
      <c r="J21" s="36" t="e">
        <f>'Résumé des valeurs'!#REF!</f>
        <v>#REF!</v>
      </c>
      <c r="K21" s="36" t="e">
        <f>'Résumé des valeurs'!#REF!</f>
        <v>#REF!</v>
      </c>
    </row>
    <row r="22" spans="1:11" x14ac:dyDescent="0.2">
      <c r="A22" t="s">
        <v>57</v>
      </c>
      <c r="B22" t="s">
        <v>63</v>
      </c>
      <c r="C22" s="34" t="str">
        <f>'Résumé des valeurs'!A15</f>
        <v/>
      </c>
      <c r="D22" s="35" t="str">
        <f>'Résumé des valeurs'!E15</f>
        <v/>
      </c>
      <c r="E22" s="35" t="str">
        <f>'Résumé des valeurs'!F15</f>
        <v/>
      </c>
      <c r="F22" s="35" t="str">
        <f>'Résumé des valeurs'!G15</f>
        <v/>
      </c>
      <c r="G22" s="36" t="e">
        <f>'Résumé des valeurs'!#REF!</f>
        <v>#REF!</v>
      </c>
      <c r="H22" s="36" t="e">
        <f>'Résumé des valeurs'!#REF!</f>
        <v>#REF!</v>
      </c>
      <c r="I22" s="36" t="e">
        <f>'Résumé des valeurs'!#REF!</f>
        <v>#REF!</v>
      </c>
      <c r="J22" s="36" t="e">
        <f>'Résumé des valeurs'!#REF!</f>
        <v>#REF!</v>
      </c>
      <c r="K22" s="36" t="e">
        <f>'Résumé des valeurs'!#REF!</f>
        <v>#REF!</v>
      </c>
    </row>
    <row r="23" spans="1:11" x14ac:dyDescent="0.2">
      <c r="A23" t="s">
        <v>57</v>
      </c>
      <c r="B23" t="s">
        <v>63</v>
      </c>
      <c r="C23" s="34" t="str">
        <f>'Résumé des valeurs'!A16</f>
        <v/>
      </c>
      <c r="D23" s="35" t="str">
        <f>'Résumé des valeurs'!E16</f>
        <v/>
      </c>
      <c r="E23" s="35" t="str">
        <f>'Résumé des valeurs'!F16</f>
        <v/>
      </c>
      <c r="F23" s="35" t="str">
        <f>'Résumé des valeurs'!G16</f>
        <v/>
      </c>
      <c r="G23" s="36" t="e">
        <f>'Résumé des valeurs'!#REF!</f>
        <v>#REF!</v>
      </c>
      <c r="H23" s="36" t="e">
        <f>'Résumé des valeurs'!#REF!</f>
        <v>#REF!</v>
      </c>
      <c r="I23" s="36" t="e">
        <f>'Résumé des valeurs'!#REF!</f>
        <v>#REF!</v>
      </c>
      <c r="J23" s="36" t="e">
        <f>'Résumé des valeurs'!#REF!</f>
        <v>#REF!</v>
      </c>
      <c r="K23" s="36" t="e">
        <f>'Résumé des valeurs'!#REF!</f>
        <v>#REF!</v>
      </c>
    </row>
    <row r="24" spans="1:11" x14ac:dyDescent="0.2">
      <c r="A24" t="s">
        <v>57</v>
      </c>
      <c r="B24" t="s">
        <v>63</v>
      </c>
      <c r="C24" s="34" t="str">
        <f>'Résumé des valeurs'!A17</f>
        <v/>
      </c>
      <c r="D24" s="35" t="str">
        <f>'Résumé des valeurs'!E17</f>
        <v/>
      </c>
      <c r="E24" s="35" t="str">
        <f>'Résumé des valeurs'!F17</f>
        <v/>
      </c>
      <c r="F24" s="35" t="str">
        <f>'Résumé des valeurs'!G17</f>
        <v/>
      </c>
      <c r="G24" s="36" t="e">
        <f>'Résumé des valeurs'!#REF!</f>
        <v>#REF!</v>
      </c>
      <c r="H24" s="36" t="e">
        <f>'Résumé des valeurs'!#REF!</f>
        <v>#REF!</v>
      </c>
      <c r="I24" s="36" t="e">
        <f>'Résumé des valeurs'!#REF!</f>
        <v>#REF!</v>
      </c>
      <c r="J24" s="36" t="e">
        <f>'Résumé des valeurs'!#REF!</f>
        <v>#REF!</v>
      </c>
      <c r="K24" s="36" t="e">
        <f>'Résumé des valeurs'!#REF!</f>
        <v>#REF!</v>
      </c>
    </row>
    <row r="25" spans="1:11" x14ac:dyDescent="0.2">
      <c r="A25" t="s">
        <v>57</v>
      </c>
      <c r="B25" t="s">
        <v>63</v>
      </c>
      <c r="C25" s="34" t="str">
        <f>'Résumé des valeurs'!A18</f>
        <v/>
      </c>
      <c r="D25" s="35" t="str">
        <f>'Résumé des valeurs'!E18</f>
        <v/>
      </c>
      <c r="E25" s="35" t="str">
        <f>'Résumé des valeurs'!F18</f>
        <v/>
      </c>
      <c r="F25" s="35" t="str">
        <f>'Résumé des valeurs'!G18</f>
        <v/>
      </c>
      <c r="G25" s="36" t="e">
        <f>'Résumé des valeurs'!#REF!</f>
        <v>#REF!</v>
      </c>
      <c r="H25" s="36" t="e">
        <f>'Résumé des valeurs'!#REF!</f>
        <v>#REF!</v>
      </c>
      <c r="I25" s="36" t="e">
        <f>'Résumé des valeurs'!#REF!</f>
        <v>#REF!</v>
      </c>
      <c r="J25" s="36" t="e">
        <f>'Résumé des valeurs'!#REF!</f>
        <v>#REF!</v>
      </c>
      <c r="K25" s="36" t="e">
        <f>'Résumé des valeurs'!#REF!</f>
        <v>#REF!</v>
      </c>
    </row>
    <row r="26" spans="1:11" x14ac:dyDescent="0.2">
      <c r="A26" t="s">
        <v>57</v>
      </c>
      <c r="B26" t="s">
        <v>63</v>
      </c>
      <c r="C26" s="34" t="str">
        <f>'Résumé des valeurs'!A19</f>
        <v/>
      </c>
      <c r="D26" s="35" t="str">
        <f>'Résumé des valeurs'!E19</f>
        <v/>
      </c>
      <c r="E26" s="35" t="str">
        <f>'Résumé des valeurs'!F19</f>
        <v/>
      </c>
      <c r="F26" s="35" t="str">
        <f>'Résumé des valeurs'!G19</f>
        <v/>
      </c>
      <c r="G26" s="36" t="e">
        <f>'Résumé des valeurs'!#REF!</f>
        <v>#REF!</v>
      </c>
      <c r="H26" s="36" t="e">
        <f>'Résumé des valeurs'!#REF!</f>
        <v>#REF!</v>
      </c>
      <c r="I26" s="36" t="e">
        <f>'Résumé des valeurs'!#REF!</f>
        <v>#REF!</v>
      </c>
      <c r="J26" s="36" t="e">
        <f>'Résumé des valeurs'!#REF!</f>
        <v>#REF!</v>
      </c>
      <c r="K26" s="36" t="e">
        <f>'Résumé des valeurs'!#REF!</f>
        <v>#REF!</v>
      </c>
    </row>
    <row r="27" spans="1:11" x14ac:dyDescent="0.2">
      <c r="A27" t="s">
        <v>57</v>
      </c>
      <c r="B27" t="s">
        <v>63</v>
      </c>
      <c r="C27" s="34" t="str">
        <f>'Résumé des valeurs'!A20</f>
        <v/>
      </c>
      <c r="D27" s="35" t="str">
        <f>'Résumé des valeurs'!E20</f>
        <v/>
      </c>
      <c r="E27" s="35" t="str">
        <f>'Résumé des valeurs'!F20</f>
        <v/>
      </c>
      <c r="F27" s="35" t="str">
        <f>'Résumé des valeurs'!G20</f>
        <v/>
      </c>
      <c r="G27" s="36" t="e">
        <f>'Résumé des valeurs'!#REF!</f>
        <v>#REF!</v>
      </c>
      <c r="H27" s="36" t="e">
        <f>'Résumé des valeurs'!#REF!</f>
        <v>#REF!</v>
      </c>
      <c r="I27" s="36" t="e">
        <f>'Résumé des valeurs'!#REF!</f>
        <v>#REF!</v>
      </c>
      <c r="J27" s="36" t="e">
        <f>'Résumé des valeurs'!#REF!</f>
        <v>#REF!</v>
      </c>
      <c r="K27" s="36" t="e">
        <f>'Résumé des valeurs'!#REF!</f>
        <v>#REF!</v>
      </c>
    </row>
    <row r="28" spans="1:11" x14ac:dyDescent="0.2">
      <c r="A28" t="s">
        <v>57</v>
      </c>
      <c r="B28" t="s">
        <v>63</v>
      </c>
      <c r="C28" s="34" t="str">
        <f>'Résumé des valeurs'!A21</f>
        <v/>
      </c>
      <c r="D28" s="35" t="str">
        <f>'Résumé des valeurs'!E21</f>
        <v/>
      </c>
      <c r="E28" s="35" t="str">
        <f>'Résumé des valeurs'!F21</f>
        <v/>
      </c>
      <c r="F28" s="35" t="str">
        <f>'Résumé des valeurs'!G21</f>
        <v/>
      </c>
      <c r="G28" s="36" t="e">
        <f>'Résumé des valeurs'!#REF!</f>
        <v>#REF!</v>
      </c>
      <c r="H28" s="36" t="e">
        <f>'Résumé des valeurs'!#REF!</f>
        <v>#REF!</v>
      </c>
      <c r="I28" s="36" t="e">
        <f>'Résumé des valeurs'!#REF!</f>
        <v>#REF!</v>
      </c>
      <c r="J28" s="36" t="e">
        <f>'Résumé des valeurs'!#REF!</f>
        <v>#REF!</v>
      </c>
      <c r="K28" s="36" t="e">
        <f>'Résumé des valeurs'!#REF!</f>
        <v>#REF!</v>
      </c>
    </row>
    <row r="29" spans="1:11" x14ac:dyDescent="0.2">
      <c r="A29" t="s">
        <v>57</v>
      </c>
      <c r="B29" t="s">
        <v>63</v>
      </c>
      <c r="C29" s="34" t="str">
        <f>'Résumé des valeurs'!A22</f>
        <v/>
      </c>
      <c r="D29" s="35" t="str">
        <f>'Résumé des valeurs'!E22</f>
        <v/>
      </c>
      <c r="E29" s="35" t="str">
        <f>'Résumé des valeurs'!F22</f>
        <v/>
      </c>
      <c r="F29" s="35" t="str">
        <f>'Résumé des valeurs'!G22</f>
        <v/>
      </c>
      <c r="G29" s="36" t="e">
        <f>'Résumé des valeurs'!#REF!</f>
        <v>#REF!</v>
      </c>
      <c r="H29" s="36" t="e">
        <f>'Résumé des valeurs'!#REF!</f>
        <v>#REF!</v>
      </c>
      <c r="I29" s="36" t="e">
        <f>'Résumé des valeurs'!#REF!</f>
        <v>#REF!</v>
      </c>
      <c r="J29" s="36" t="e">
        <f>'Résumé des valeurs'!#REF!</f>
        <v>#REF!</v>
      </c>
      <c r="K29" s="36" t="e">
        <f>'Résumé des valeurs'!#REF!</f>
        <v>#REF!</v>
      </c>
    </row>
    <row r="30" spans="1:11" x14ac:dyDescent="0.2">
      <c r="A30" t="s">
        <v>57</v>
      </c>
      <c r="B30" t="s">
        <v>63</v>
      </c>
      <c r="C30" s="34" t="str">
        <f>'Résumé des valeurs'!A23</f>
        <v/>
      </c>
      <c r="D30" s="35" t="str">
        <f>'Résumé des valeurs'!E23</f>
        <v/>
      </c>
      <c r="E30" s="35" t="str">
        <f>'Résumé des valeurs'!F23</f>
        <v/>
      </c>
      <c r="F30" s="35" t="str">
        <f>'Résumé des valeurs'!G23</f>
        <v/>
      </c>
      <c r="G30" s="36" t="e">
        <f>'Résumé des valeurs'!#REF!</f>
        <v>#REF!</v>
      </c>
      <c r="H30" s="36" t="e">
        <f>'Résumé des valeurs'!#REF!</f>
        <v>#REF!</v>
      </c>
      <c r="I30" s="36" t="e">
        <f>'Résumé des valeurs'!#REF!</f>
        <v>#REF!</v>
      </c>
      <c r="J30" s="36" t="e">
        <f>'Résumé des valeurs'!#REF!</f>
        <v>#REF!</v>
      </c>
      <c r="K30" s="36" t="e">
        <f>'Résumé des valeurs'!#REF!</f>
        <v>#REF!</v>
      </c>
    </row>
    <row r="31" spans="1:11" x14ac:dyDescent="0.2">
      <c r="A31" t="s">
        <v>57</v>
      </c>
      <c r="B31" t="s">
        <v>63</v>
      </c>
      <c r="C31" s="34" t="str">
        <f>'Résumé des valeurs'!A24</f>
        <v/>
      </c>
      <c r="D31" s="35" t="str">
        <f>'Résumé des valeurs'!E24</f>
        <v/>
      </c>
      <c r="E31" s="35" t="str">
        <f>'Résumé des valeurs'!F24</f>
        <v/>
      </c>
      <c r="F31" s="35" t="str">
        <f>'Résumé des valeurs'!G24</f>
        <v/>
      </c>
      <c r="G31" s="36" t="e">
        <f>'Résumé des valeurs'!#REF!</f>
        <v>#REF!</v>
      </c>
      <c r="H31" s="36" t="e">
        <f>'Résumé des valeurs'!#REF!</f>
        <v>#REF!</v>
      </c>
      <c r="I31" s="36" t="e">
        <f>'Résumé des valeurs'!#REF!</f>
        <v>#REF!</v>
      </c>
      <c r="J31" s="36" t="e">
        <f>'Résumé des valeurs'!#REF!</f>
        <v>#REF!</v>
      </c>
      <c r="K31" s="36" t="e">
        <f>'Résumé des valeurs'!#REF!</f>
        <v>#REF!</v>
      </c>
    </row>
    <row r="32" spans="1:11" x14ac:dyDescent="0.2">
      <c r="A32" t="s">
        <v>57</v>
      </c>
      <c r="B32" t="s">
        <v>63</v>
      </c>
      <c r="C32" s="34" t="str">
        <f>'Résumé des valeurs'!A25</f>
        <v/>
      </c>
      <c r="D32" s="35" t="str">
        <f>'Résumé des valeurs'!E25</f>
        <v/>
      </c>
      <c r="E32" s="35" t="str">
        <f>'Résumé des valeurs'!F25</f>
        <v/>
      </c>
      <c r="F32" s="35" t="str">
        <f>'Résumé des valeurs'!G25</f>
        <v/>
      </c>
      <c r="G32" s="36" t="e">
        <f>'Résumé des valeurs'!#REF!</f>
        <v>#REF!</v>
      </c>
      <c r="H32" s="36" t="e">
        <f>'Résumé des valeurs'!#REF!</f>
        <v>#REF!</v>
      </c>
      <c r="I32" s="36" t="e">
        <f>'Résumé des valeurs'!#REF!</f>
        <v>#REF!</v>
      </c>
      <c r="J32" s="36" t="e">
        <f>'Résumé des valeurs'!#REF!</f>
        <v>#REF!</v>
      </c>
      <c r="K32" s="36" t="e">
        <f>'Résumé des valeurs'!#REF!</f>
        <v>#REF!</v>
      </c>
    </row>
    <row r="33" spans="1:11" x14ac:dyDescent="0.2">
      <c r="A33" t="s">
        <v>57</v>
      </c>
      <c r="B33" t="s">
        <v>63</v>
      </c>
      <c r="C33" s="34" t="str">
        <f>'Résumé des valeurs'!A26</f>
        <v/>
      </c>
      <c r="D33" s="35" t="str">
        <f>'Résumé des valeurs'!E26</f>
        <v/>
      </c>
      <c r="E33" s="35" t="str">
        <f>'Résumé des valeurs'!F26</f>
        <v/>
      </c>
      <c r="F33" s="35" t="str">
        <f>'Résumé des valeurs'!G26</f>
        <v/>
      </c>
      <c r="G33" s="36" t="e">
        <f>'Résumé des valeurs'!#REF!</f>
        <v>#REF!</v>
      </c>
      <c r="H33" s="36" t="e">
        <f>'Résumé des valeurs'!#REF!</f>
        <v>#REF!</v>
      </c>
      <c r="I33" s="36" t="e">
        <f>'Résumé des valeurs'!#REF!</f>
        <v>#REF!</v>
      </c>
      <c r="J33" s="36" t="e">
        <f>'Résumé des valeurs'!#REF!</f>
        <v>#REF!</v>
      </c>
      <c r="K33" s="36" t="e">
        <f>'Résumé des valeurs'!#REF!</f>
        <v>#REF!</v>
      </c>
    </row>
    <row r="34" spans="1:11" x14ac:dyDescent="0.2">
      <c r="A34" t="s">
        <v>57</v>
      </c>
      <c r="B34" t="s">
        <v>63</v>
      </c>
      <c r="C34" s="34" t="str">
        <f>'Résumé des valeurs'!A27</f>
        <v/>
      </c>
      <c r="D34" s="35" t="str">
        <f>'Résumé des valeurs'!E27</f>
        <v/>
      </c>
      <c r="E34" s="35" t="str">
        <f>'Résumé des valeurs'!F27</f>
        <v/>
      </c>
      <c r="F34" s="35" t="str">
        <f>'Résumé des valeurs'!G27</f>
        <v/>
      </c>
      <c r="G34" s="36" t="e">
        <f>'Résumé des valeurs'!#REF!</f>
        <v>#REF!</v>
      </c>
      <c r="H34" s="36" t="e">
        <f>'Résumé des valeurs'!#REF!</f>
        <v>#REF!</v>
      </c>
      <c r="I34" s="36" t="e">
        <f>'Résumé des valeurs'!#REF!</f>
        <v>#REF!</v>
      </c>
      <c r="J34" s="36" t="e">
        <f>'Résumé des valeurs'!#REF!</f>
        <v>#REF!</v>
      </c>
      <c r="K34" s="36" t="e">
        <f>'Résumé des valeurs'!#REF!</f>
        <v>#REF!</v>
      </c>
    </row>
    <row r="35" spans="1:11" x14ac:dyDescent="0.2">
      <c r="A35" t="s">
        <v>57</v>
      </c>
      <c r="B35" t="s">
        <v>63</v>
      </c>
      <c r="C35" s="34" t="str">
        <f>'Résumé des valeurs'!A28</f>
        <v/>
      </c>
      <c r="D35" s="35" t="str">
        <f>'Résumé des valeurs'!E28</f>
        <v/>
      </c>
      <c r="E35" s="35" t="str">
        <f>'Résumé des valeurs'!F28</f>
        <v/>
      </c>
      <c r="F35" s="35" t="str">
        <f>'Résumé des valeurs'!G28</f>
        <v/>
      </c>
      <c r="G35" s="36" t="e">
        <f>'Résumé des valeurs'!#REF!</f>
        <v>#REF!</v>
      </c>
      <c r="H35" s="36" t="e">
        <f>'Résumé des valeurs'!#REF!</f>
        <v>#REF!</v>
      </c>
      <c r="I35" s="36" t="e">
        <f>'Résumé des valeurs'!#REF!</f>
        <v>#REF!</v>
      </c>
      <c r="J35" s="36" t="e">
        <f>'Résumé des valeurs'!#REF!</f>
        <v>#REF!</v>
      </c>
      <c r="K35" s="36" t="e">
        <f>'Résumé des valeurs'!#REF!</f>
        <v>#REF!</v>
      </c>
    </row>
    <row r="36" spans="1:11" x14ac:dyDescent="0.2">
      <c r="A36" t="s">
        <v>57</v>
      </c>
      <c r="B36" t="s">
        <v>63</v>
      </c>
      <c r="C36" s="34" t="str">
        <f>'Résumé des valeurs'!A29</f>
        <v/>
      </c>
      <c r="D36" s="35" t="str">
        <f>'Résumé des valeurs'!E29</f>
        <v/>
      </c>
      <c r="E36" s="35" t="str">
        <f>'Résumé des valeurs'!F29</f>
        <v/>
      </c>
      <c r="F36" s="35" t="str">
        <f>'Résumé des valeurs'!G29</f>
        <v/>
      </c>
      <c r="G36" s="36" t="e">
        <f>'Résumé des valeurs'!#REF!</f>
        <v>#REF!</v>
      </c>
      <c r="H36" s="36" t="e">
        <f>'Résumé des valeurs'!#REF!</f>
        <v>#REF!</v>
      </c>
      <c r="I36" s="36" t="e">
        <f>'Résumé des valeurs'!#REF!</f>
        <v>#REF!</v>
      </c>
      <c r="J36" s="36" t="e">
        <f>'Résumé des valeurs'!#REF!</f>
        <v>#REF!</v>
      </c>
      <c r="K36" s="36" t="e">
        <f>'Résumé des valeurs'!#REF!</f>
        <v>#REF!</v>
      </c>
    </row>
    <row r="37" spans="1:11" x14ac:dyDescent="0.2">
      <c r="A37" t="s">
        <v>57</v>
      </c>
      <c r="B37" t="s">
        <v>63</v>
      </c>
      <c r="C37" s="34" t="str">
        <f>'Résumé des valeurs'!A30</f>
        <v/>
      </c>
      <c r="D37" s="35" t="str">
        <f>'Résumé des valeurs'!E30</f>
        <v/>
      </c>
      <c r="E37" s="35" t="str">
        <f>'Résumé des valeurs'!F30</f>
        <v/>
      </c>
      <c r="F37" s="35" t="str">
        <f>'Résumé des valeurs'!G30</f>
        <v/>
      </c>
      <c r="G37" s="36" t="e">
        <f>'Résumé des valeurs'!#REF!</f>
        <v>#REF!</v>
      </c>
      <c r="H37" s="36" t="e">
        <f>'Résumé des valeurs'!#REF!</f>
        <v>#REF!</v>
      </c>
      <c r="I37" s="36" t="e">
        <f>'Résumé des valeurs'!#REF!</f>
        <v>#REF!</v>
      </c>
      <c r="J37" s="36" t="e">
        <f>'Résumé des valeurs'!#REF!</f>
        <v>#REF!</v>
      </c>
      <c r="K37" s="36" t="e">
        <f>'Résumé des valeurs'!#REF!</f>
        <v>#REF!</v>
      </c>
    </row>
    <row r="38" spans="1:11" x14ac:dyDescent="0.2">
      <c r="A38" t="s">
        <v>57</v>
      </c>
      <c r="B38" t="s">
        <v>63</v>
      </c>
      <c r="C38" s="34" t="str">
        <f>'Résumé des valeurs'!A31</f>
        <v/>
      </c>
      <c r="D38" s="35" t="str">
        <f>'Résumé des valeurs'!E31</f>
        <v/>
      </c>
      <c r="E38" s="35" t="str">
        <f>'Résumé des valeurs'!F31</f>
        <v/>
      </c>
      <c r="F38" s="35" t="str">
        <f>'Résumé des valeurs'!G31</f>
        <v/>
      </c>
      <c r="G38" s="36" t="e">
        <f>'Résumé des valeurs'!#REF!</f>
        <v>#REF!</v>
      </c>
      <c r="H38" s="36" t="e">
        <f>'Résumé des valeurs'!#REF!</f>
        <v>#REF!</v>
      </c>
      <c r="I38" s="36" t="e">
        <f>'Résumé des valeurs'!#REF!</f>
        <v>#REF!</v>
      </c>
      <c r="J38" s="36" t="e">
        <f>'Résumé des valeurs'!#REF!</f>
        <v>#REF!</v>
      </c>
      <c r="K38" s="36" t="e">
        <f>'Résumé des valeurs'!#REF!</f>
        <v>#REF!</v>
      </c>
    </row>
    <row r="39" spans="1:11" x14ac:dyDescent="0.2">
      <c r="A39" t="s">
        <v>57</v>
      </c>
      <c r="B39" t="s">
        <v>63</v>
      </c>
      <c r="C39" s="34" t="str">
        <f>'Résumé des valeurs'!A32</f>
        <v/>
      </c>
      <c r="D39" s="35" t="str">
        <f>'Résumé des valeurs'!E32</f>
        <v/>
      </c>
      <c r="E39" s="35" t="str">
        <f>'Résumé des valeurs'!F32</f>
        <v/>
      </c>
      <c r="F39" s="35" t="str">
        <f>'Résumé des valeurs'!G32</f>
        <v/>
      </c>
      <c r="G39" s="36" t="e">
        <f>'Résumé des valeurs'!#REF!</f>
        <v>#REF!</v>
      </c>
      <c r="H39" s="36" t="e">
        <f>'Résumé des valeurs'!#REF!</f>
        <v>#REF!</v>
      </c>
      <c r="I39" s="36" t="e">
        <f>'Résumé des valeurs'!#REF!</f>
        <v>#REF!</v>
      </c>
      <c r="J39" s="36" t="e">
        <f>'Résumé des valeurs'!#REF!</f>
        <v>#REF!</v>
      </c>
      <c r="K39" s="36" t="e">
        <f>'Résumé des valeurs'!#REF!</f>
        <v>#REF!</v>
      </c>
    </row>
    <row r="40" spans="1:11" x14ac:dyDescent="0.2">
      <c r="A40" t="s">
        <v>57</v>
      </c>
      <c r="B40" t="s">
        <v>63</v>
      </c>
      <c r="C40" s="34" t="str">
        <f>'Résumé des valeurs'!A33</f>
        <v/>
      </c>
      <c r="D40" s="35" t="str">
        <f>'Résumé des valeurs'!E33</f>
        <v/>
      </c>
      <c r="E40" s="35" t="str">
        <f>'Résumé des valeurs'!F33</f>
        <v/>
      </c>
      <c r="F40" s="35" t="str">
        <f>'Résumé des valeurs'!G33</f>
        <v/>
      </c>
      <c r="G40" s="36" t="e">
        <f>'Résumé des valeurs'!#REF!</f>
        <v>#REF!</v>
      </c>
      <c r="H40" s="36" t="e">
        <f>'Résumé des valeurs'!#REF!</f>
        <v>#REF!</v>
      </c>
      <c r="I40" s="36" t="e">
        <f>'Résumé des valeurs'!#REF!</f>
        <v>#REF!</v>
      </c>
      <c r="J40" s="36" t="e">
        <f>'Résumé des valeurs'!#REF!</f>
        <v>#REF!</v>
      </c>
      <c r="K40" s="36" t="e">
        <f>'Résumé des valeurs'!#REF!</f>
        <v>#REF!</v>
      </c>
    </row>
    <row r="41" spans="1:11" x14ac:dyDescent="0.2">
      <c r="A41" t="s">
        <v>57</v>
      </c>
      <c r="B41" t="s">
        <v>63</v>
      </c>
      <c r="C41" s="34" t="str">
        <f>'Résumé des valeurs'!A34</f>
        <v/>
      </c>
      <c r="D41" s="35" t="str">
        <f>'Résumé des valeurs'!E34</f>
        <v/>
      </c>
      <c r="E41" s="35" t="str">
        <f>'Résumé des valeurs'!F34</f>
        <v/>
      </c>
      <c r="F41" s="35" t="str">
        <f>'Résumé des valeurs'!G34</f>
        <v/>
      </c>
      <c r="G41" s="36" t="e">
        <f>'Résumé des valeurs'!#REF!</f>
        <v>#REF!</v>
      </c>
      <c r="H41" s="36" t="e">
        <f>'Résumé des valeurs'!#REF!</f>
        <v>#REF!</v>
      </c>
      <c r="I41" s="36" t="e">
        <f>'Résumé des valeurs'!#REF!</f>
        <v>#REF!</v>
      </c>
      <c r="J41" s="36" t="e">
        <f>'Résumé des valeurs'!#REF!</f>
        <v>#REF!</v>
      </c>
      <c r="K41" s="36" t="e">
        <f>'Résumé des valeurs'!#REF!</f>
        <v>#REF!</v>
      </c>
    </row>
    <row r="42" spans="1:11" x14ac:dyDescent="0.2">
      <c r="A42" t="s">
        <v>57</v>
      </c>
      <c r="B42" t="s">
        <v>63</v>
      </c>
      <c r="C42" s="34" t="str">
        <f>'Résumé des valeurs'!A35</f>
        <v/>
      </c>
      <c r="D42" s="35" t="str">
        <f>'Résumé des valeurs'!E35</f>
        <v/>
      </c>
      <c r="E42" s="35" t="str">
        <f>'Résumé des valeurs'!F35</f>
        <v/>
      </c>
      <c r="F42" s="35" t="str">
        <f>'Résumé des valeurs'!G35</f>
        <v/>
      </c>
      <c r="G42" s="36" t="e">
        <f>'Résumé des valeurs'!#REF!</f>
        <v>#REF!</v>
      </c>
      <c r="H42" s="36" t="e">
        <f>'Résumé des valeurs'!#REF!</f>
        <v>#REF!</v>
      </c>
      <c r="I42" s="36" t="e">
        <f>'Résumé des valeurs'!#REF!</f>
        <v>#REF!</v>
      </c>
      <c r="J42" s="36" t="e">
        <f>'Résumé des valeurs'!#REF!</f>
        <v>#REF!</v>
      </c>
      <c r="K42" s="36" t="e">
        <f>'Résumé des valeurs'!#REF!</f>
        <v>#REF!</v>
      </c>
    </row>
    <row r="43" spans="1:11" x14ac:dyDescent="0.2">
      <c r="A43" t="s">
        <v>57</v>
      </c>
      <c r="B43" t="s">
        <v>63</v>
      </c>
      <c r="C43" s="34" t="str">
        <f>'Résumé des valeurs'!A36</f>
        <v/>
      </c>
      <c r="D43" s="35" t="str">
        <f>'Résumé des valeurs'!E36</f>
        <v/>
      </c>
      <c r="E43" s="35" t="str">
        <f>'Résumé des valeurs'!F36</f>
        <v/>
      </c>
      <c r="F43" s="35" t="str">
        <f>'Résumé des valeurs'!G36</f>
        <v/>
      </c>
      <c r="G43" s="36" t="e">
        <f>'Résumé des valeurs'!#REF!</f>
        <v>#REF!</v>
      </c>
      <c r="H43" s="36" t="e">
        <f>'Résumé des valeurs'!#REF!</f>
        <v>#REF!</v>
      </c>
      <c r="I43" s="36" t="e">
        <f>'Résumé des valeurs'!#REF!</f>
        <v>#REF!</v>
      </c>
      <c r="J43" s="36" t="e">
        <f>'Résumé des valeurs'!#REF!</f>
        <v>#REF!</v>
      </c>
      <c r="K43" s="36" t="e">
        <f>'Résumé des valeurs'!#REF!</f>
        <v>#REF!</v>
      </c>
    </row>
    <row r="44" spans="1:11" x14ac:dyDescent="0.2">
      <c r="A44" t="s">
        <v>57</v>
      </c>
      <c r="B44" t="s">
        <v>63</v>
      </c>
      <c r="C44" s="34" t="str">
        <f>'Résumé des valeurs'!A37</f>
        <v/>
      </c>
      <c r="D44" s="35" t="str">
        <f>'Résumé des valeurs'!E37</f>
        <v/>
      </c>
      <c r="E44" s="35" t="str">
        <f>'Résumé des valeurs'!F37</f>
        <v/>
      </c>
      <c r="F44" s="35" t="str">
        <f>'Résumé des valeurs'!G37</f>
        <v/>
      </c>
      <c r="G44" s="36" t="e">
        <f>'Résumé des valeurs'!#REF!</f>
        <v>#REF!</v>
      </c>
      <c r="H44" s="36" t="e">
        <f>'Résumé des valeurs'!#REF!</f>
        <v>#REF!</v>
      </c>
      <c r="I44" s="36" t="e">
        <f>'Résumé des valeurs'!#REF!</f>
        <v>#REF!</v>
      </c>
      <c r="J44" s="36" t="e">
        <f>'Résumé des valeurs'!#REF!</f>
        <v>#REF!</v>
      </c>
      <c r="K44" s="36" t="e">
        <f>'Résumé des valeurs'!#REF!</f>
        <v>#REF!</v>
      </c>
    </row>
    <row r="45" spans="1:11" x14ac:dyDescent="0.2">
      <c r="A45" t="s">
        <v>57</v>
      </c>
      <c r="B45" t="s">
        <v>63</v>
      </c>
      <c r="C45" s="34" t="str">
        <f>'Résumé des valeurs'!A38</f>
        <v/>
      </c>
      <c r="D45" s="35" t="str">
        <f>'Résumé des valeurs'!E38</f>
        <v/>
      </c>
      <c r="E45" s="35" t="str">
        <f>'Résumé des valeurs'!F38</f>
        <v/>
      </c>
      <c r="F45" s="35" t="str">
        <f>'Résumé des valeurs'!G38</f>
        <v/>
      </c>
      <c r="G45" s="36" t="e">
        <f>'Résumé des valeurs'!#REF!</f>
        <v>#REF!</v>
      </c>
      <c r="H45" s="36" t="e">
        <f>'Résumé des valeurs'!#REF!</f>
        <v>#REF!</v>
      </c>
      <c r="I45" s="36" t="e">
        <f>'Résumé des valeurs'!#REF!</f>
        <v>#REF!</v>
      </c>
      <c r="J45" s="36" t="e">
        <f>'Résumé des valeurs'!#REF!</f>
        <v>#REF!</v>
      </c>
      <c r="K45" s="36" t="e">
        <f>'Résumé des valeurs'!#REF!</f>
        <v>#REF!</v>
      </c>
    </row>
    <row r="46" spans="1:11" x14ac:dyDescent="0.2">
      <c r="A46" t="s">
        <v>57</v>
      </c>
      <c r="B46" t="s">
        <v>63</v>
      </c>
      <c r="C46" s="34" t="str">
        <f>'Résumé des valeurs'!A39</f>
        <v/>
      </c>
      <c r="D46" s="35" t="str">
        <f>'Résumé des valeurs'!E39</f>
        <v/>
      </c>
      <c r="E46" s="35" t="str">
        <f>'Résumé des valeurs'!F39</f>
        <v/>
      </c>
      <c r="F46" s="35" t="str">
        <f>'Résumé des valeurs'!G39</f>
        <v/>
      </c>
      <c r="G46" s="36" t="e">
        <f>'Résumé des valeurs'!#REF!</f>
        <v>#REF!</v>
      </c>
      <c r="H46" s="36" t="e">
        <f>'Résumé des valeurs'!#REF!</f>
        <v>#REF!</v>
      </c>
      <c r="I46" s="36" t="e">
        <f>'Résumé des valeurs'!#REF!</f>
        <v>#REF!</v>
      </c>
      <c r="J46" s="36" t="e">
        <f>'Résumé des valeurs'!#REF!</f>
        <v>#REF!</v>
      </c>
      <c r="K46" s="36" t="e">
        <f>'Résumé des valeurs'!#REF!</f>
        <v>#REF!</v>
      </c>
    </row>
    <row r="47" spans="1:11" x14ac:dyDescent="0.2">
      <c r="A47" t="s">
        <v>57</v>
      </c>
      <c r="B47" t="s">
        <v>63</v>
      </c>
      <c r="C47" s="34" t="str">
        <f>'Résumé des valeurs'!A40</f>
        <v/>
      </c>
      <c r="D47" s="35" t="str">
        <f>'Résumé des valeurs'!E40</f>
        <v/>
      </c>
      <c r="E47" s="35" t="str">
        <f>'Résumé des valeurs'!F40</f>
        <v/>
      </c>
      <c r="F47" s="35" t="str">
        <f>'Résumé des valeurs'!G40</f>
        <v/>
      </c>
      <c r="G47" s="36" t="e">
        <f>'Résumé des valeurs'!#REF!</f>
        <v>#REF!</v>
      </c>
      <c r="H47" s="36" t="e">
        <f>'Résumé des valeurs'!#REF!</f>
        <v>#REF!</v>
      </c>
      <c r="I47" s="36" t="e">
        <f>'Résumé des valeurs'!#REF!</f>
        <v>#REF!</v>
      </c>
      <c r="J47" s="36" t="e">
        <f>'Résumé des valeurs'!#REF!</f>
        <v>#REF!</v>
      </c>
      <c r="K47" s="36" t="e">
        <f>'Résumé des valeurs'!#REF!</f>
        <v>#REF!</v>
      </c>
    </row>
    <row r="48" spans="1:11" x14ac:dyDescent="0.2">
      <c r="A48" t="s">
        <v>57</v>
      </c>
      <c r="B48" t="s">
        <v>63</v>
      </c>
      <c r="C48" s="34" t="str">
        <f>'Résumé des valeurs'!A41</f>
        <v/>
      </c>
      <c r="D48" s="35" t="str">
        <f>'Résumé des valeurs'!E41</f>
        <v/>
      </c>
      <c r="E48" s="35" t="str">
        <f>'Résumé des valeurs'!F41</f>
        <v/>
      </c>
      <c r="F48" s="35" t="str">
        <f>'Résumé des valeurs'!G41</f>
        <v/>
      </c>
      <c r="G48" s="36" t="e">
        <f>'Résumé des valeurs'!#REF!</f>
        <v>#REF!</v>
      </c>
      <c r="H48" s="36" t="e">
        <f>'Résumé des valeurs'!#REF!</f>
        <v>#REF!</v>
      </c>
      <c r="I48" s="36" t="e">
        <f>'Résumé des valeurs'!#REF!</f>
        <v>#REF!</v>
      </c>
      <c r="J48" s="36" t="e">
        <f>'Résumé des valeurs'!#REF!</f>
        <v>#REF!</v>
      </c>
      <c r="K48" s="36" t="e">
        <f>'Résumé des valeurs'!#REF!</f>
        <v>#REF!</v>
      </c>
    </row>
    <row r="49" spans="1:11" x14ac:dyDescent="0.2">
      <c r="A49" t="s">
        <v>57</v>
      </c>
      <c r="B49" t="s">
        <v>63</v>
      </c>
      <c r="C49" s="34" t="str">
        <f>'Résumé des valeurs'!A42</f>
        <v/>
      </c>
      <c r="D49" s="35" t="str">
        <f>'Résumé des valeurs'!E42</f>
        <v/>
      </c>
      <c r="E49" s="35" t="str">
        <f>'Résumé des valeurs'!F42</f>
        <v/>
      </c>
      <c r="F49" s="35" t="str">
        <f>'Résumé des valeurs'!G42</f>
        <v/>
      </c>
      <c r="G49" s="36" t="e">
        <f>'Résumé des valeurs'!#REF!</f>
        <v>#REF!</v>
      </c>
      <c r="H49" s="36" t="e">
        <f>'Résumé des valeurs'!#REF!</f>
        <v>#REF!</v>
      </c>
      <c r="I49" s="36" t="e">
        <f>'Résumé des valeurs'!#REF!</f>
        <v>#REF!</v>
      </c>
      <c r="J49" s="36" t="e">
        <f>'Résumé des valeurs'!#REF!</f>
        <v>#REF!</v>
      </c>
      <c r="K49" s="36" t="e">
        <f>'Résumé des valeurs'!#REF!</f>
        <v>#REF!</v>
      </c>
    </row>
    <row r="50" spans="1:11" x14ac:dyDescent="0.2">
      <c r="A50" t="s">
        <v>57</v>
      </c>
      <c r="B50" t="s">
        <v>63</v>
      </c>
      <c r="C50" s="34" t="str">
        <f>'Résumé des valeurs'!A43</f>
        <v/>
      </c>
      <c r="D50" s="35" t="str">
        <f>'Résumé des valeurs'!E43</f>
        <v/>
      </c>
      <c r="E50" s="35" t="str">
        <f>'Résumé des valeurs'!F43</f>
        <v/>
      </c>
      <c r="F50" s="35" t="str">
        <f>'Résumé des valeurs'!G43</f>
        <v/>
      </c>
      <c r="G50" s="36" t="e">
        <f>'Résumé des valeurs'!#REF!</f>
        <v>#REF!</v>
      </c>
      <c r="H50" s="36" t="e">
        <f>'Résumé des valeurs'!#REF!</f>
        <v>#REF!</v>
      </c>
      <c r="I50" s="36" t="e">
        <f>'Résumé des valeurs'!#REF!</f>
        <v>#REF!</v>
      </c>
      <c r="J50" s="36" t="e">
        <f>'Résumé des valeurs'!#REF!</f>
        <v>#REF!</v>
      </c>
      <c r="K50" s="36" t="e">
        <f>'Résumé des valeurs'!#REF!</f>
        <v>#REF!</v>
      </c>
    </row>
    <row r="51" spans="1:11" x14ac:dyDescent="0.2">
      <c r="A51" t="s">
        <v>57</v>
      </c>
      <c r="B51" t="s">
        <v>63</v>
      </c>
      <c r="C51" s="34" t="str">
        <f>'Résumé des valeurs'!A44</f>
        <v/>
      </c>
      <c r="D51" s="35" t="str">
        <f>'Résumé des valeurs'!E44</f>
        <v/>
      </c>
      <c r="E51" s="35" t="str">
        <f>'Résumé des valeurs'!F44</f>
        <v/>
      </c>
      <c r="F51" s="35" t="str">
        <f>'Résumé des valeurs'!G44</f>
        <v/>
      </c>
      <c r="G51" s="36" t="e">
        <f>'Résumé des valeurs'!#REF!</f>
        <v>#REF!</v>
      </c>
      <c r="H51" s="36" t="e">
        <f>'Résumé des valeurs'!#REF!</f>
        <v>#REF!</v>
      </c>
      <c r="I51" s="36" t="e">
        <f>'Résumé des valeurs'!#REF!</f>
        <v>#REF!</v>
      </c>
      <c r="J51" s="36" t="e">
        <f>'Résumé des valeurs'!#REF!</f>
        <v>#REF!</v>
      </c>
      <c r="K51" s="36" t="e">
        <f>'Résumé des valeurs'!#REF!</f>
        <v>#REF!</v>
      </c>
    </row>
    <row r="52" spans="1:11" x14ac:dyDescent="0.2">
      <c r="A52" t="s">
        <v>57</v>
      </c>
      <c r="B52" t="s">
        <v>63</v>
      </c>
      <c r="C52" s="34" t="str">
        <f>'Résumé des valeurs'!A45</f>
        <v/>
      </c>
      <c r="D52" s="35" t="str">
        <f>'Résumé des valeurs'!E45</f>
        <v/>
      </c>
      <c r="E52" s="35" t="str">
        <f>'Résumé des valeurs'!F45</f>
        <v/>
      </c>
      <c r="F52" s="35" t="str">
        <f>'Résumé des valeurs'!G45</f>
        <v/>
      </c>
      <c r="G52" s="36" t="e">
        <f>'Résumé des valeurs'!#REF!</f>
        <v>#REF!</v>
      </c>
      <c r="H52" s="36" t="e">
        <f>'Résumé des valeurs'!#REF!</f>
        <v>#REF!</v>
      </c>
      <c r="I52" s="36" t="e">
        <f>'Résumé des valeurs'!#REF!</f>
        <v>#REF!</v>
      </c>
      <c r="J52" s="36" t="e">
        <f>'Résumé des valeurs'!#REF!</f>
        <v>#REF!</v>
      </c>
      <c r="K52" s="36" t="e">
        <f>'Résumé des valeurs'!#REF!</f>
        <v>#REF!</v>
      </c>
    </row>
    <row r="53" spans="1:11" x14ac:dyDescent="0.2">
      <c r="A53" t="s">
        <v>57</v>
      </c>
      <c r="B53" t="s">
        <v>63</v>
      </c>
      <c r="C53" s="34" t="str">
        <f>'Résumé des valeurs'!A46</f>
        <v/>
      </c>
      <c r="D53" s="35" t="str">
        <f>'Résumé des valeurs'!E46</f>
        <v/>
      </c>
      <c r="E53" s="35" t="str">
        <f>'Résumé des valeurs'!F46</f>
        <v/>
      </c>
      <c r="F53" s="35" t="str">
        <f>'Résumé des valeurs'!G46</f>
        <v/>
      </c>
      <c r="G53" s="36" t="e">
        <f>'Résumé des valeurs'!#REF!</f>
        <v>#REF!</v>
      </c>
      <c r="H53" s="36" t="e">
        <f>'Résumé des valeurs'!#REF!</f>
        <v>#REF!</v>
      </c>
      <c r="I53" s="36" t="e">
        <f>'Résumé des valeurs'!#REF!</f>
        <v>#REF!</v>
      </c>
      <c r="J53" s="36" t="e">
        <f>'Résumé des valeurs'!#REF!</f>
        <v>#REF!</v>
      </c>
      <c r="K53" s="36" t="e">
        <f>'Résumé des valeurs'!#REF!</f>
        <v>#REF!</v>
      </c>
    </row>
    <row r="54" spans="1:11" x14ac:dyDescent="0.2">
      <c r="A54" t="s">
        <v>57</v>
      </c>
      <c r="B54" t="s">
        <v>63</v>
      </c>
      <c r="C54" s="34" t="str">
        <f>'Résumé des valeurs'!A47</f>
        <v/>
      </c>
      <c r="D54" s="35" t="str">
        <f>'Résumé des valeurs'!E47</f>
        <v/>
      </c>
      <c r="E54" s="35" t="str">
        <f>'Résumé des valeurs'!F47</f>
        <v/>
      </c>
      <c r="F54" s="35" t="str">
        <f>'Résumé des valeurs'!G47</f>
        <v/>
      </c>
      <c r="G54" s="36" t="e">
        <f>'Résumé des valeurs'!#REF!</f>
        <v>#REF!</v>
      </c>
      <c r="H54" s="36" t="e">
        <f>'Résumé des valeurs'!#REF!</f>
        <v>#REF!</v>
      </c>
      <c r="I54" s="36" t="e">
        <f>'Résumé des valeurs'!#REF!</f>
        <v>#REF!</v>
      </c>
      <c r="J54" s="36" t="e">
        <f>'Résumé des valeurs'!#REF!</f>
        <v>#REF!</v>
      </c>
      <c r="K54" s="36" t="e">
        <f>'Résumé des valeurs'!#REF!</f>
        <v>#REF!</v>
      </c>
    </row>
    <row r="55" spans="1:11" x14ac:dyDescent="0.2">
      <c r="A55" t="s">
        <v>57</v>
      </c>
      <c r="B55" t="s">
        <v>63</v>
      </c>
      <c r="C55" s="34" t="str">
        <f>'Résumé des valeurs'!A48</f>
        <v/>
      </c>
      <c r="D55" s="35" t="str">
        <f>'Résumé des valeurs'!E48</f>
        <v/>
      </c>
      <c r="E55" s="35" t="str">
        <f>'Résumé des valeurs'!F48</f>
        <v/>
      </c>
      <c r="F55" s="35" t="str">
        <f>'Résumé des valeurs'!G48</f>
        <v/>
      </c>
      <c r="G55" s="36" t="e">
        <f>'Résumé des valeurs'!#REF!</f>
        <v>#REF!</v>
      </c>
      <c r="H55" s="36" t="e">
        <f>'Résumé des valeurs'!#REF!</f>
        <v>#REF!</v>
      </c>
      <c r="I55" s="36" t="e">
        <f>'Résumé des valeurs'!#REF!</f>
        <v>#REF!</v>
      </c>
      <c r="J55" s="36" t="e">
        <f>'Résumé des valeurs'!#REF!</f>
        <v>#REF!</v>
      </c>
      <c r="K55" s="36" t="e">
        <f>'Résumé des valeurs'!#REF!</f>
        <v>#REF!</v>
      </c>
    </row>
    <row r="56" spans="1:11" x14ac:dyDescent="0.2">
      <c r="A56" t="s">
        <v>57</v>
      </c>
      <c r="B56" t="s">
        <v>63</v>
      </c>
      <c r="C56" s="34" t="str">
        <f>'Résumé des valeurs'!A49</f>
        <v/>
      </c>
      <c r="D56" s="35" t="str">
        <f>'Résumé des valeurs'!E49</f>
        <v/>
      </c>
      <c r="E56" s="35" t="str">
        <f>'Résumé des valeurs'!F49</f>
        <v/>
      </c>
      <c r="F56" s="35" t="str">
        <f>'Résumé des valeurs'!G49</f>
        <v/>
      </c>
      <c r="G56" s="36" t="e">
        <f>'Résumé des valeurs'!#REF!</f>
        <v>#REF!</v>
      </c>
      <c r="H56" s="36" t="e">
        <f>'Résumé des valeurs'!#REF!</f>
        <v>#REF!</v>
      </c>
      <c r="I56" s="36" t="e">
        <f>'Résumé des valeurs'!#REF!</f>
        <v>#REF!</v>
      </c>
      <c r="J56" s="36" t="e">
        <f>'Résumé des valeurs'!#REF!</f>
        <v>#REF!</v>
      </c>
      <c r="K56" s="36" t="e">
        <f>'Résumé des valeurs'!#REF!</f>
        <v>#REF!</v>
      </c>
    </row>
    <row r="57" spans="1:11" x14ac:dyDescent="0.2">
      <c r="A57" t="s">
        <v>57</v>
      </c>
      <c r="B57" t="s">
        <v>63</v>
      </c>
      <c r="C57" s="34" t="str">
        <f>'Résumé des valeurs'!A50</f>
        <v/>
      </c>
      <c r="D57" s="35" t="str">
        <f>'Résumé des valeurs'!E50</f>
        <v/>
      </c>
      <c r="E57" s="35" t="str">
        <f>'Résumé des valeurs'!F50</f>
        <v/>
      </c>
      <c r="F57" s="35" t="str">
        <f>'Résumé des valeurs'!G50</f>
        <v/>
      </c>
      <c r="G57" s="36" t="e">
        <f>'Résumé des valeurs'!#REF!</f>
        <v>#REF!</v>
      </c>
      <c r="H57" s="36" t="e">
        <f>'Résumé des valeurs'!#REF!</f>
        <v>#REF!</v>
      </c>
      <c r="I57" s="36" t="e">
        <f>'Résumé des valeurs'!#REF!</f>
        <v>#REF!</v>
      </c>
      <c r="J57" s="36" t="e">
        <f>'Résumé des valeurs'!#REF!</f>
        <v>#REF!</v>
      </c>
      <c r="K57" s="36" t="e">
        <f>'Résumé des valeurs'!#REF!</f>
        <v>#REF!</v>
      </c>
    </row>
    <row r="58" spans="1:11" x14ac:dyDescent="0.2">
      <c r="A58" t="s">
        <v>57</v>
      </c>
      <c r="B58" t="s">
        <v>63</v>
      </c>
      <c r="C58" s="34" t="str">
        <f>'Résumé des valeurs'!A51</f>
        <v/>
      </c>
      <c r="D58" s="35" t="str">
        <f>'Résumé des valeurs'!E51</f>
        <v/>
      </c>
      <c r="E58" s="35" t="str">
        <f>'Résumé des valeurs'!F51</f>
        <v/>
      </c>
      <c r="F58" s="35" t="str">
        <f>'Résumé des valeurs'!G51</f>
        <v/>
      </c>
      <c r="G58" s="36" t="e">
        <f>'Résumé des valeurs'!#REF!</f>
        <v>#REF!</v>
      </c>
      <c r="H58" s="36" t="e">
        <f>'Résumé des valeurs'!#REF!</f>
        <v>#REF!</v>
      </c>
      <c r="I58" s="36" t="e">
        <f>'Résumé des valeurs'!#REF!</f>
        <v>#REF!</v>
      </c>
      <c r="J58" s="36" t="e">
        <f>'Résumé des valeurs'!#REF!</f>
        <v>#REF!</v>
      </c>
      <c r="K58" s="36" t="e">
        <f>'Résumé des valeurs'!#REF!</f>
        <v>#REF!</v>
      </c>
    </row>
    <row r="59" spans="1:11" x14ac:dyDescent="0.2">
      <c r="A59" t="s">
        <v>57</v>
      </c>
      <c r="B59" t="s">
        <v>63</v>
      </c>
      <c r="C59" s="34" t="str">
        <f>'Résumé des valeurs'!A52</f>
        <v/>
      </c>
      <c r="D59" s="35" t="str">
        <f>'Résumé des valeurs'!E52</f>
        <v/>
      </c>
      <c r="E59" s="35" t="str">
        <f>'Résumé des valeurs'!F52</f>
        <v/>
      </c>
      <c r="F59" s="35" t="str">
        <f>'Résumé des valeurs'!G52</f>
        <v/>
      </c>
      <c r="G59" s="36" t="e">
        <f>'Résumé des valeurs'!#REF!</f>
        <v>#REF!</v>
      </c>
      <c r="H59" s="36" t="e">
        <f>'Résumé des valeurs'!#REF!</f>
        <v>#REF!</v>
      </c>
      <c r="I59" s="36" t="e">
        <f>'Résumé des valeurs'!#REF!</f>
        <v>#REF!</v>
      </c>
      <c r="J59" s="36" t="e">
        <f>'Résumé des valeurs'!#REF!</f>
        <v>#REF!</v>
      </c>
      <c r="K59" s="36" t="e">
        <f>'Résumé des valeurs'!#REF!</f>
        <v>#REF!</v>
      </c>
    </row>
    <row r="60" spans="1:11" x14ac:dyDescent="0.2">
      <c r="A60" t="s">
        <v>57</v>
      </c>
      <c r="B60" t="s">
        <v>63</v>
      </c>
      <c r="C60" s="34" t="str">
        <f>'Résumé des valeurs'!A53</f>
        <v/>
      </c>
      <c r="D60" s="35" t="str">
        <f>'Résumé des valeurs'!E53</f>
        <v/>
      </c>
      <c r="E60" s="35" t="str">
        <f>'Résumé des valeurs'!F53</f>
        <v/>
      </c>
      <c r="F60" s="35" t="str">
        <f>'Résumé des valeurs'!G53</f>
        <v/>
      </c>
      <c r="G60" s="36" t="e">
        <f>'Résumé des valeurs'!#REF!</f>
        <v>#REF!</v>
      </c>
      <c r="H60" s="36" t="e">
        <f>'Résumé des valeurs'!#REF!</f>
        <v>#REF!</v>
      </c>
      <c r="I60" s="36" t="e">
        <f>'Résumé des valeurs'!#REF!</f>
        <v>#REF!</v>
      </c>
      <c r="J60" s="36" t="e">
        <f>'Résumé des valeurs'!#REF!</f>
        <v>#REF!</v>
      </c>
      <c r="K60" s="36" t="e">
        <f>'Résumé des valeurs'!#REF!</f>
        <v>#REF!</v>
      </c>
    </row>
    <row r="61" spans="1:11" x14ac:dyDescent="0.2">
      <c r="A61" t="s">
        <v>57</v>
      </c>
      <c r="B61" t="s">
        <v>63</v>
      </c>
      <c r="C61" s="34" t="str">
        <f>'Résumé des valeurs'!A54</f>
        <v/>
      </c>
      <c r="D61" s="35" t="str">
        <f>'Résumé des valeurs'!E54</f>
        <v/>
      </c>
      <c r="E61" s="35" t="str">
        <f>'Résumé des valeurs'!F54</f>
        <v/>
      </c>
      <c r="F61" s="35" t="str">
        <f>'Résumé des valeurs'!G54</f>
        <v/>
      </c>
      <c r="G61" s="36" t="e">
        <f>'Résumé des valeurs'!#REF!</f>
        <v>#REF!</v>
      </c>
      <c r="H61" s="36" t="e">
        <f>'Résumé des valeurs'!#REF!</f>
        <v>#REF!</v>
      </c>
      <c r="I61" s="36" t="e">
        <f>'Résumé des valeurs'!#REF!</f>
        <v>#REF!</v>
      </c>
      <c r="J61" s="36" t="e">
        <f>'Résumé des valeurs'!#REF!</f>
        <v>#REF!</v>
      </c>
      <c r="K61" s="36" t="e">
        <f>'Résumé des valeurs'!#REF!</f>
        <v>#REF!</v>
      </c>
    </row>
    <row r="62" spans="1:11" x14ac:dyDescent="0.2">
      <c r="A62" t="s">
        <v>57</v>
      </c>
      <c r="B62" t="s">
        <v>63</v>
      </c>
      <c r="C62" s="34" t="str">
        <f>'Résumé des valeurs'!A55</f>
        <v/>
      </c>
      <c r="D62" s="35" t="str">
        <f>'Résumé des valeurs'!E55</f>
        <v/>
      </c>
      <c r="E62" s="35" t="str">
        <f>'Résumé des valeurs'!F55</f>
        <v/>
      </c>
      <c r="F62" s="35" t="str">
        <f>'Résumé des valeurs'!G55</f>
        <v/>
      </c>
      <c r="G62" s="36" t="e">
        <f>'Résumé des valeurs'!#REF!</f>
        <v>#REF!</v>
      </c>
      <c r="H62" s="36" t="e">
        <f>'Résumé des valeurs'!#REF!</f>
        <v>#REF!</v>
      </c>
      <c r="I62" s="36" t="e">
        <f>'Résumé des valeurs'!#REF!</f>
        <v>#REF!</v>
      </c>
      <c r="J62" s="36" t="e">
        <f>'Résumé des valeurs'!#REF!</f>
        <v>#REF!</v>
      </c>
      <c r="K62" s="36" t="e">
        <f>'Résumé des valeurs'!#REF!</f>
        <v>#REF!</v>
      </c>
    </row>
    <row r="63" spans="1:11" x14ac:dyDescent="0.2">
      <c r="A63" t="s">
        <v>57</v>
      </c>
      <c r="B63" t="s">
        <v>63</v>
      </c>
      <c r="C63" s="34" t="str">
        <f>'Résumé des valeurs'!A56</f>
        <v/>
      </c>
      <c r="D63" s="35" t="str">
        <f>'Résumé des valeurs'!E56</f>
        <v/>
      </c>
      <c r="E63" s="35" t="str">
        <f>'Résumé des valeurs'!F56</f>
        <v/>
      </c>
      <c r="F63" s="35" t="str">
        <f>'Résumé des valeurs'!G56</f>
        <v/>
      </c>
      <c r="G63" s="36" t="e">
        <f>'Résumé des valeurs'!#REF!</f>
        <v>#REF!</v>
      </c>
      <c r="H63" s="36" t="e">
        <f>'Résumé des valeurs'!#REF!</f>
        <v>#REF!</v>
      </c>
      <c r="I63" s="36" t="e">
        <f>'Résumé des valeurs'!#REF!</f>
        <v>#REF!</v>
      </c>
      <c r="J63" s="36" t="e">
        <f>'Résumé des valeurs'!#REF!</f>
        <v>#REF!</v>
      </c>
      <c r="K63" s="36" t="e">
        <f>'Résumé des valeurs'!#REF!</f>
        <v>#REF!</v>
      </c>
    </row>
    <row r="64" spans="1:11" x14ac:dyDescent="0.2">
      <c r="A64" t="s">
        <v>57</v>
      </c>
      <c r="B64" t="s">
        <v>63</v>
      </c>
      <c r="C64" s="34" t="str">
        <f>'Résumé des valeurs'!A57</f>
        <v/>
      </c>
      <c r="D64" s="35" t="str">
        <f>'Résumé des valeurs'!E57</f>
        <v/>
      </c>
      <c r="E64" s="35" t="str">
        <f>'Résumé des valeurs'!F57</f>
        <v/>
      </c>
      <c r="F64" s="35" t="str">
        <f>'Résumé des valeurs'!G57</f>
        <v/>
      </c>
      <c r="G64" s="36" t="e">
        <f>'Résumé des valeurs'!#REF!</f>
        <v>#REF!</v>
      </c>
      <c r="H64" s="36" t="e">
        <f>'Résumé des valeurs'!#REF!</f>
        <v>#REF!</v>
      </c>
      <c r="I64" s="36" t="e">
        <f>'Résumé des valeurs'!#REF!</f>
        <v>#REF!</v>
      </c>
      <c r="J64" s="36" t="e">
        <f>'Résumé des valeurs'!#REF!</f>
        <v>#REF!</v>
      </c>
      <c r="K64" s="36" t="e">
        <f>'Résumé des valeurs'!#REF!</f>
        <v>#REF!</v>
      </c>
    </row>
    <row r="65" spans="1:11" x14ac:dyDescent="0.2">
      <c r="A65" t="s">
        <v>57</v>
      </c>
      <c r="B65" t="s">
        <v>63</v>
      </c>
      <c r="C65" s="34" t="str">
        <f>'Résumé des valeurs'!A58</f>
        <v/>
      </c>
      <c r="D65" s="35" t="str">
        <f>'Résumé des valeurs'!E58</f>
        <v/>
      </c>
      <c r="E65" s="35" t="str">
        <f>'Résumé des valeurs'!F58</f>
        <v/>
      </c>
      <c r="F65" s="35" t="str">
        <f>'Résumé des valeurs'!G58</f>
        <v/>
      </c>
      <c r="G65" s="36" t="e">
        <f>'Résumé des valeurs'!#REF!</f>
        <v>#REF!</v>
      </c>
      <c r="H65" s="36" t="e">
        <f>'Résumé des valeurs'!#REF!</f>
        <v>#REF!</v>
      </c>
      <c r="I65" s="36" t="e">
        <f>'Résumé des valeurs'!#REF!</f>
        <v>#REF!</v>
      </c>
      <c r="J65" s="36" t="e">
        <f>'Résumé des valeurs'!#REF!</f>
        <v>#REF!</v>
      </c>
      <c r="K65" s="36" t="e">
        <f>'Résumé des valeurs'!#REF!</f>
        <v>#REF!</v>
      </c>
    </row>
    <row r="66" spans="1:11" x14ac:dyDescent="0.2">
      <c r="A66" t="s">
        <v>57</v>
      </c>
      <c r="B66" t="s">
        <v>63</v>
      </c>
      <c r="C66" s="34" t="str">
        <f>'Résumé des valeurs'!A59</f>
        <v/>
      </c>
      <c r="D66" s="35" t="str">
        <f>'Résumé des valeurs'!E59</f>
        <v/>
      </c>
      <c r="E66" s="35" t="str">
        <f>'Résumé des valeurs'!F59</f>
        <v/>
      </c>
      <c r="F66" s="35" t="str">
        <f>'Résumé des valeurs'!G59</f>
        <v/>
      </c>
      <c r="G66" s="36" t="e">
        <f>'Résumé des valeurs'!#REF!</f>
        <v>#REF!</v>
      </c>
      <c r="H66" s="36" t="e">
        <f>'Résumé des valeurs'!#REF!</f>
        <v>#REF!</v>
      </c>
      <c r="I66" s="36" t="e">
        <f>'Résumé des valeurs'!#REF!</f>
        <v>#REF!</v>
      </c>
      <c r="J66" s="36" t="e">
        <f>'Résumé des valeurs'!#REF!</f>
        <v>#REF!</v>
      </c>
      <c r="K66" s="36" t="e">
        <f>'Résumé des valeurs'!#REF!</f>
        <v>#REF!</v>
      </c>
    </row>
    <row r="67" spans="1:11" x14ac:dyDescent="0.2">
      <c r="A67" t="s">
        <v>57</v>
      </c>
      <c r="B67" t="s">
        <v>63</v>
      </c>
      <c r="C67" s="34" t="str">
        <f>'Résumé des valeurs'!A60</f>
        <v/>
      </c>
      <c r="D67" s="35" t="str">
        <f>'Résumé des valeurs'!E60</f>
        <v/>
      </c>
      <c r="E67" s="35" t="str">
        <f>'Résumé des valeurs'!F60</f>
        <v/>
      </c>
      <c r="F67" s="35" t="str">
        <f>'Résumé des valeurs'!G60</f>
        <v/>
      </c>
      <c r="G67" s="36" t="e">
        <f>'Résumé des valeurs'!#REF!</f>
        <v>#REF!</v>
      </c>
      <c r="H67" s="36" t="e">
        <f>'Résumé des valeurs'!#REF!</f>
        <v>#REF!</v>
      </c>
      <c r="I67" s="36" t="e">
        <f>'Résumé des valeurs'!#REF!</f>
        <v>#REF!</v>
      </c>
      <c r="J67" s="36" t="e">
        <f>'Résumé des valeurs'!#REF!</f>
        <v>#REF!</v>
      </c>
      <c r="K67" s="36" t="e">
        <f>'Résumé des valeurs'!#REF!</f>
        <v>#REF!</v>
      </c>
    </row>
    <row r="68" spans="1:11" x14ac:dyDescent="0.2">
      <c r="A68" t="s">
        <v>57</v>
      </c>
      <c r="B68" t="s">
        <v>63</v>
      </c>
      <c r="C68" s="34" t="str">
        <f>'Résumé des valeurs'!A61</f>
        <v/>
      </c>
      <c r="D68" s="35" t="str">
        <f>'Résumé des valeurs'!E61</f>
        <v/>
      </c>
      <c r="E68" s="35" t="str">
        <f>'Résumé des valeurs'!F61</f>
        <v/>
      </c>
      <c r="F68" s="35" t="str">
        <f>'Résumé des valeurs'!G61</f>
        <v/>
      </c>
      <c r="G68" s="36" t="e">
        <f>'Résumé des valeurs'!#REF!</f>
        <v>#REF!</v>
      </c>
      <c r="H68" s="36" t="e">
        <f>'Résumé des valeurs'!#REF!</f>
        <v>#REF!</v>
      </c>
      <c r="I68" s="36" t="e">
        <f>'Résumé des valeurs'!#REF!</f>
        <v>#REF!</v>
      </c>
      <c r="J68" s="36" t="e">
        <f>'Résumé des valeurs'!#REF!</f>
        <v>#REF!</v>
      </c>
      <c r="K68" s="36" t="e">
        <f>'Résumé des valeurs'!#REF!</f>
        <v>#REF!</v>
      </c>
    </row>
    <row r="69" spans="1:11" x14ac:dyDescent="0.2">
      <c r="A69" t="s">
        <v>57</v>
      </c>
      <c r="B69" t="s">
        <v>63</v>
      </c>
      <c r="C69" s="34" t="str">
        <f>'Résumé des valeurs'!A62</f>
        <v/>
      </c>
      <c r="D69" s="35" t="str">
        <f>'Résumé des valeurs'!E62</f>
        <v/>
      </c>
      <c r="E69" s="35" t="str">
        <f>'Résumé des valeurs'!F62</f>
        <v/>
      </c>
      <c r="F69" s="35" t="str">
        <f>'Résumé des valeurs'!G62</f>
        <v/>
      </c>
      <c r="G69" s="36" t="e">
        <f>'Résumé des valeurs'!#REF!</f>
        <v>#REF!</v>
      </c>
      <c r="H69" s="36" t="e">
        <f>'Résumé des valeurs'!#REF!</f>
        <v>#REF!</v>
      </c>
      <c r="I69" s="36" t="e">
        <f>'Résumé des valeurs'!#REF!</f>
        <v>#REF!</v>
      </c>
      <c r="J69" s="36" t="e">
        <f>'Résumé des valeurs'!#REF!</f>
        <v>#REF!</v>
      </c>
      <c r="K69" s="36" t="e">
        <f>'Résumé des valeurs'!#REF!</f>
        <v>#REF!</v>
      </c>
    </row>
    <row r="70" spans="1:11" x14ac:dyDescent="0.2">
      <c r="A70" t="s">
        <v>57</v>
      </c>
      <c r="B70" t="s">
        <v>63</v>
      </c>
      <c r="C70" s="34" t="str">
        <f>'Résumé des valeurs'!A63</f>
        <v/>
      </c>
      <c r="D70" s="35" t="str">
        <f>'Résumé des valeurs'!E63</f>
        <v/>
      </c>
      <c r="E70" s="35" t="str">
        <f>'Résumé des valeurs'!F63</f>
        <v/>
      </c>
      <c r="F70" s="35" t="str">
        <f>'Résumé des valeurs'!G63</f>
        <v/>
      </c>
      <c r="G70" s="36" t="e">
        <f>'Résumé des valeurs'!#REF!</f>
        <v>#REF!</v>
      </c>
      <c r="H70" s="36" t="e">
        <f>'Résumé des valeurs'!#REF!</f>
        <v>#REF!</v>
      </c>
      <c r="I70" s="36" t="e">
        <f>'Résumé des valeurs'!#REF!</f>
        <v>#REF!</v>
      </c>
      <c r="J70" s="36" t="e">
        <f>'Résumé des valeurs'!#REF!</f>
        <v>#REF!</v>
      </c>
      <c r="K70" s="36" t="e">
        <f>'Résumé des valeurs'!#REF!</f>
        <v>#REF!</v>
      </c>
    </row>
    <row r="71" spans="1:11" x14ac:dyDescent="0.2">
      <c r="A71" t="s">
        <v>57</v>
      </c>
      <c r="B71" t="s">
        <v>63</v>
      </c>
      <c r="C71" s="34" t="str">
        <f>'Résumé des valeurs'!A64</f>
        <v/>
      </c>
      <c r="D71" s="35" t="str">
        <f>'Résumé des valeurs'!E64</f>
        <v/>
      </c>
      <c r="E71" s="35" t="str">
        <f>'Résumé des valeurs'!F64</f>
        <v/>
      </c>
      <c r="F71" s="35" t="str">
        <f>'Résumé des valeurs'!G64</f>
        <v/>
      </c>
      <c r="G71" s="36" t="e">
        <f>'Résumé des valeurs'!#REF!</f>
        <v>#REF!</v>
      </c>
      <c r="H71" s="36" t="e">
        <f>'Résumé des valeurs'!#REF!</f>
        <v>#REF!</v>
      </c>
      <c r="I71" s="36" t="e">
        <f>'Résumé des valeurs'!#REF!</f>
        <v>#REF!</v>
      </c>
      <c r="J71" s="36" t="e">
        <f>'Résumé des valeurs'!#REF!</f>
        <v>#REF!</v>
      </c>
      <c r="K71" s="36" t="e">
        <f>'Résumé des valeurs'!#REF!</f>
        <v>#REF!</v>
      </c>
    </row>
  </sheetData>
  <sheetProtection sheet="1" objects="1" scenarios="1"/>
  <phoneticPr fontId="4" type="noConversion"/>
  <pageMargins left="0.78740157499999996" right="0.78740157499999996" top="0.984251969" bottom="0.984251969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Instructions</vt:lpstr>
      <vt:lpstr>Options</vt:lpstr>
      <vt:lpstr>Patient</vt:lpstr>
      <vt:lpstr>Données</vt:lpstr>
      <vt:lpstr>Courbes 0-3 ans</vt:lpstr>
      <vt:lpstr>Résumé des valeurs</vt:lpstr>
      <vt:lpstr>0-3 Data</vt:lpstr>
      <vt:lpstr>Data Extract</vt:lpstr>
      <vt:lpstr>'Résumé des valeurs'!Impression_des_titres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Growth Charts Metric</dc:title>
  <dc:subject>&amp;lt;p&amp;gt;Data Extract  2-20 Data  0-3 Data  Summary (English)  Summary  2-20 Charts  0-3 Charts  Charting  Patient  Practice  Instructions  P3  P5  P10  P25  P50  P75  P95  P97  Printing the graphs  Age  Editing the charts  BMI  P85  Measurements  3%ile  5%ile  10%ile  25%ile  50%ile  75%ile  90%ile  95%ile  97%ile  Men  Women &amp;lt;/p&amp;gt;</dc:subject>
  <dc:creator>Internal Administrator</dc:creator>
  <dc:description>&amp;lt;p&amp;gt;Data Extract  2-20 Data  0-3 Data  Summary (English)  Summary  2-20 Charts  0-3 Charts  Charting  Patient  Practice  Instructions  P3  P5  P10  P25  P50  P75  P95  P97  Printing the graphs  Age  Editing the charts  BMI  P85  Measurements  3%ile  5%ile  10%ile  25%ile  50%ile  75%ile  90%ile  95%ile  97%ile  Men  Women &amp;lt;/p&amp;gt;</dc:description>
  <cp:lastModifiedBy>MERGEN Julien</cp:lastModifiedBy>
  <cp:lastPrinted>2016-06-29T09:19:04Z</cp:lastPrinted>
  <dcterms:created xsi:type="dcterms:W3CDTF">2000-06-01T00:05:24Z</dcterms:created>
  <dcterms:modified xsi:type="dcterms:W3CDTF">2016-06-29T09:52:00Z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ktContentLanguage">
    <vt:i4>1033</vt:i4>
  </property>
  <property fmtid="{D5CDD505-2E9C-101B-9397-08002B2CF9AE}" pid="3" name="EktQuickLink">
    <vt:lpwstr>DownloadAsset.aspx?id=31181</vt:lpwstr>
  </property>
  <property fmtid="{D5CDD505-2E9C-101B-9397-08002B2CF9AE}" pid="4" name="EktContentType">
    <vt:i4>101</vt:i4>
  </property>
  <property fmtid="{D5CDD505-2E9C-101B-9397-08002B2CF9AE}" pid="5" name="EktFolderName">
    <vt:lpwstr/>
  </property>
  <property fmtid="{D5CDD505-2E9C-101B-9397-08002B2CF9AE}" pid="6" name="EktCmsPath">
    <vt:lpwstr>&amp;lt;p&amp;gt;Data Extract  2-20 Data  0-3 Data  Summary (English)  Summary  2-20 Charts  0-3 Charts  Charting  Patient  Practice  Instructions  P3  P5  P10  P25  P50  P75  P95  P97  Printing the graphs  Age  Editing the charts  BMI  P85  Measurements  3%ile  </vt:lpwstr>
  </property>
  <property fmtid="{D5CDD505-2E9C-101B-9397-08002B2CF9AE}" pid="7" name="EktExpiryType">
    <vt:i4>1</vt:i4>
  </property>
  <property fmtid="{D5CDD505-2E9C-101B-9397-08002B2CF9AE}" pid="8" name="EktDateCreated">
    <vt:filetime>2009-01-06T18:41:37Z</vt:filetime>
  </property>
  <property fmtid="{D5CDD505-2E9C-101B-9397-08002B2CF9AE}" pid="9" name="EktDateModified">
    <vt:filetime>2009-03-03T23:55:55Z</vt:filetime>
  </property>
  <property fmtid="{D5CDD505-2E9C-101B-9397-08002B2CF9AE}" pid="10" name="EktTaxCategory">
    <vt:lpwstr/>
  </property>
  <property fmtid="{D5CDD505-2E9C-101B-9397-08002B2CF9AE}" pid="11" name="EktCmsSize">
    <vt:i4>1649152</vt:i4>
  </property>
  <property fmtid="{D5CDD505-2E9C-101B-9397-08002B2CF9AE}" pid="12" name="EktSearchable">
    <vt:i4>1</vt:i4>
  </property>
  <property fmtid="{D5CDD505-2E9C-101B-9397-08002B2CF9AE}" pid="13" name="EktEDescription">
    <vt:lpwstr>Summary &amp;lt;p&amp;gt;Data Extract  2-20 Data  0-3 Data  Summary (English)  Summary  2-20 Charts  0-3 Charts  Charting  Patient  Practice  Instructions  P3  P5  P10  P25  P50  P75  P95  P97  Printing the graphs  Age  Editing the charts  BMI  P85  Measurements </vt:lpwstr>
  </property>
  <property fmtid="{D5CDD505-2E9C-101B-9397-08002B2CF9AE}" pid="14" name="ekttaxonomyenabled">
    <vt:i4>1</vt:i4>
  </property>
  <property fmtid="{D5CDD505-2E9C-101B-9397-08002B2CF9AE}" pid="15" name="EktContentSubType">
    <vt:i4>0</vt:i4>
  </property>
</Properties>
</file>