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01"/>
  <workbookPr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8_{61793176-5CCA-454C-A6C8-C5B96C5AE88D}" xr6:coauthVersionLast="38" xr6:coauthVersionMax="38" xr10:uidLastSave="{00000000-0000-0000-0000-000000000000}"/>
  <bookViews>
    <workbookView xWindow="0" yWindow="0" windowWidth="28800" windowHeight="11610" activeTab="2" xr2:uid="{00000000-000D-0000-FFFF-FFFF00000000}"/>
  </bookViews>
  <sheets>
    <sheet name="LISTE" sheetId="2" r:id="rId1"/>
    <sheet name="BDD" sheetId="4" r:id="rId2"/>
    <sheet name="BILAN" sheetId="5" r:id="rId3"/>
  </sheets>
  <definedNames>
    <definedName name="_xlnm._FilterDatabase" localSheetId="1" hidden="1">BDD!$A$1:$G$90</definedName>
    <definedName name="BDD">OFFSET(BDD!$B$2,,,COUNTA(BDD!$B:$B)-1,3)</definedName>
    <definedName name="FEVRIER">OFFSET(BDD!$C$2,,,COUNTA(BDD!$C:$C)-1)</definedName>
    <definedName name="JANVIER">OFFSET(BDD!$B$2,,,COUNTA(BDD!$B:$B)-1)</definedName>
    <definedName name="MARS">OFFSET(BDD!$D$2,,,COUNTA(BDD!$D:$D)-1)</definedName>
    <definedName name="REPRESENTANT">OFFSET(BDD!$A$2,,,COUNTA(BDD!$A:$A)-1)</definedName>
    <definedName name="SECTEUR">OFFSET(BDD!$G$2,,,COUNTA(BDD!$G:$G)-1)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5" l="1"/>
  <c r="C10" i="5"/>
  <c r="H4" i="5"/>
  <c r="D10" i="5"/>
  <c r="H5" i="5"/>
  <c r="E10" i="5"/>
  <c r="F10" i="5"/>
  <c r="C11" i="5"/>
  <c r="D11" i="5"/>
  <c r="E11" i="5"/>
  <c r="F11" i="5"/>
  <c r="C12" i="5"/>
  <c r="D12" i="5"/>
  <c r="E12" i="5"/>
  <c r="F12" i="5"/>
  <c r="C13" i="5"/>
  <c r="D13" i="5"/>
  <c r="E13" i="5"/>
  <c r="F13" i="5"/>
  <c r="C14" i="5"/>
  <c r="D14" i="5"/>
  <c r="E14" i="5"/>
  <c r="F14" i="5"/>
  <c r="C15" i="5"/>
  <c r="D15" i="5"/>
  <c r="E15" i="5"/>
  <c r="F15" i="5"/>
  <c r="C16" i="5"/>
  <c r="D16" i="5"/>
  <c r="E16" i="5"/>
  <c r="F16" i="5"/>
  <c r="C17" i="5"/>
  <c r="D17" i="5"/>
  <c r="E17" i="5"/>
  <c r="F17" i="5"/>
  <c r="C18" i="5"/>
  <c r="D18" i="5"/>
  <c r="E18" i="5"/>
  <c r="F18" i="5"/>
  <c r="C19" i="5"/>
  <c r="D19" i="5"/>
  <c r="E19" i="5"/>
  <c r="F19" i="5"/>
  <c r="C20" i="5"/>
  <c r="D20" i="5"/>
  <c r="E20" i="5"/>
  <c r="F20" i="5"/>
  <c r="C21" i="5"/>
  <c r="D21" i="5"/>
  <c r="E21" i="5"/>
  <c r="F21" i="5"/>
  <c r="C22" i="5"/>
  <c r="D22" i="5"/>
  <c r="E22" i="5"/>
  <c r="F22" i="5"/>
  <c r="C23" i="5"/>
  <c r="D23" i="5"/>
  <c r="E23" i="5"/>
  <c r="F23" i="5"/>
  <c r="C24" i="5"/>
  <c r="D24" i="5"/>
  <c r="E24" i="5"/>
  <c r="F24" i="5"/>
  <c r="C25" i="5"/>
  <c r="D25" i="5"/>
  <c r="E25" i="5"/>
  <c r="F25" i="5"/>
  <c r="C26" i="5"/>
  <c r="D26" i="5"/>
  <c r="E26" i="5"/>
  <c r="F26" i="5"/>
  <c r="C27" i="5"/>
  <c r="D27" i="5"/>
  <c r="E27" i="5"/>
  <c r="F27" i="5"/>
  <c r="C28" i="5"/>
  <c r="D28" i="5"/>
  <c r="E28" i="5"/>
  <c r="F28" i="5"/>
  <c r="C29" i="5"/>
  <c r="D29" i="5"/>
  <c r="E29" i="5"/>
  <c r="F29" i="5"/>
  <c r="C30" i="5"/>
  <c r="D30" i="5"/>
  <c r="E30" i="5"/>
  <c r="F30" i="5"/>
  <c r="C31" i="5"/>
  <c r="D31" i="5"/>
  <c r="E31" i="5"/>
  <c r="F31" i="5"/>
  <c r="C32" i="5"/>
  <c r="D32" i="5"/>
  <c r="E32" i="5"/>
  <c r="F32" i="5"/>
  <c r="C33" i="5"/>
  <c r="D33" i="5"/>
  <c r="E33" i="5"/>
  <c r="F33" i="5"/>
  <c r="C34" i="5"/>
  <c r="D34" i="5"/>
  <c r="E34" i="5"/>
  <c r="F34" i="5"/>
  <c r="C35" i="5"/>
  <c r="D35" i="5"/>
  <c r="E35" i="5"/>
  <c r="F35" i="5"/>
  <c r="C36" i="5"/>
  <c r="D36" i="5"/>
  <c r="E36" i="5"/>
  <c r="F36" i="5"/>
  <c r="C37" i="5"/>
  <c r="D37" i="5"/>
  <c r="E37" i="5"/>
  <c r="F37" i="5"/>
  <c r="C38" i="5"/>
  <c r="D38" i="5"/>
  <c r="E38" i="5"/>
  <c r="F38" i="5"/>
  <c r="C39" i="5"/>
  <c r="D39" i="5"/>
  <c r="E39" i="5"/>
  <c r="F39" i="5"/>
  <c r="C40" i="5"/>
  <c r="D40" i="5"/>
  <c r="E40" i="5"/>
  <c r="F40" i="5"/>
  <c r="C41" i="5"/>
  <c r="D41" i="5"/>
  <c r="E41" i="5"/>
  <c r="F41" i="5"/>
  <c r="C42" i="5"/>
  <c r="D42" i="5"/>
  <c r="E42" i="5"/>
  <c r="F42" i="5"/>
  <c r="C43" i="5"/>
  <c r="D43" i="5"/>
  <c r="E43" i="5"/>
  <c r="F43" i="5"/>
  <c r="C44" i="5"/>
  <c r="D44" i="5"/>
  <c r="E44" i="5"/>
  <c r="F44" i="5"/>
  <c r="C45" i="5"/>
  <c r="D45" i="5"/>
  <c r="E45" i="5"/>
  <c r="F45" i="5"/>
  <c r="C46" i="5"/>
  <c r="D46" i="5"/>
  <c r="E46" i="5"/>
  <c r="F46" i="5"/>
  <c r="C47" i="5"/>
  <c r="D47" i="5"/>
  <c r="E47" i="5"/>
  <c r="F47" i="5"/>
  <c r="C48" i="5"/>
  <c r="D48" i="5"/>
  <c r="E48" i="5"/>
  <c r="F48" i="5"/>
  <c r="C49" i="5"/>
  <c r="D49" i="5"/>
  <c r="E49" i="5"/>
  <c r="F49" i="5"/>
  <c r="C50" i="5"/>
  <c r="D50" i="5"/>
  <c r="E50" i="5"/>
  <c r="F50" i="5"/>
  <c r="C51" i="5"/>
  <c r="D51" i="5"/>
  <c r="E51" i="5"/>
  <c r="F51" i="5"/>
  <c r="C52" i="5"/>
  <c r="D52" i="5"/>
  <c r="E52" i="5"/>
  <c r="F52" i="5"/>
  <c r="C53" i="5"/>
  <c r="D53" i="5"/>
  <c r="E53" i="5"/>
  <c r="F53" i="5"/>
  <c r="C54" i="5"/>
  <c r="D54" i="5"/>
  <c r="E54" i="5"/>
  <c r="F54" i="5"/>
  <c r="C55" i="5"/>
  <c r="D55" i="5"/>
  <c r="E55" i="5"/>
  <c r="F55" i="5"/>
  <c r="C56" i="5"/>
  <c r="D56" i="5"/>
  <c r="E56" i="5"/>
  <c r="F56" i="5"/>
  <c r="C57" i="5"/>
  <c r="D57" i="5"/>
  <c r="E57" i="5"/>
  <c r="F57" i="5"/>
  <c r="C58" i="5"/>
  <c r="D58" i="5"/>
  <c r="E58" i="5"/>
  <c r="F58" i="5"/>
  <c r="C59" i="5"/>
  <c r="D59" i="5"/>
  <c r="E59" i="5"/>
  <c r="F59" i="5"/>
  <c r="C60" i="5"/>
  <c r="D60" i="5"/>
  <c r="E60" i="5"/>
  <c r="F60" i="5"/>
  <c r="C61" i="5"/>
  <c r="D61" i="5"/>
  <c r="E61" i="5"/>
  <c r="F61" i="5"/>
  <c r="C62" i="5"/>
  <c r="D62" i="5"/>
  <c r="E62" i="5"/>
  <c r="F62" i="5"/>
  <c r="C63" i="5"/>
  <c r="D63" i="5"/>
  <c r="E63" i="5"/>
  <c r="F63" i="5"/>
  <c r="C64" i="5"/>
  <c r="D64" i="5"/>
  <c r="E64" i="5"/>
  <c r="F64" i="5"/>
  <c r="C65" i="5"/>
  <c r="D65" i="5"/>
  <c r="E65" i="5"/>
  <c r="F65" i="5"/>
  <c r="C66" i="5"/>
  <c r="D66" i="5"/>
  <c r="E66" i="5"/>
  <c r="F66" i="5"/>
  <c r="C67" i="5"/>
  <c r="D67" i="5"/>
  <c r="E67" i="5"/>
  <c r="F67" i="5"/>
  <c r="C68" i="5"/>
  <c r="D68" i="5"/>
  <c r="E68" i="5"/>
  <c r="F68" i="5"/>
  <c r="C69" i="5"/>
  <c r="D69" i="5"/>
  <c r="E69" i="5"/>
  <c r="F69" i="5"/>
  <c r="C70" i="5"/>
  <c r="D70" i="5"/>
  <c r="E70" i="5"/>
  <c r="F70" i="5"/>
  <c r="C71" i="5"/>
  <c r="D71" i="5"/>
  <c r="E71" i="5"/>
  <c r="F71" i="5"/>
  <c r="C72" i="5"/>
  <c r="D72" i="5"/>
  <c r="E72" i="5"/>
  <c r="F72" i="5"/>
  <c r="C73" i="5"/>
  <c r="D73" i="5"/>
  <c r="E73" i="5"/>
  <c r="F73" i="5"/>
  <c r="C74" i="5"/>
  <c r="D74" i="5"/>
  <c r="E74" i="5"/>
  <c r="F74" i="5"/>
  <c r="C75" i="5"/>
  <c r="D75" i="5"/>
  <c r="E75" i="5"/>
  <c r="F75" i="5"/>
  <c r="C76" i="5"/>
  <c r="D76" i="5"/>
  <c r="E76" i="5"/>
  <c r="F76" i="5"/>
  <c r="C77" i="5"/>
  <c r="D77" i="5"/>
  <c r="E77" i="5"/>
  <c r="F77" i="5"/>
  <c r="C78" i="5"/>
  <c r="D78" i="5"/>
  <c r="E78" i="5"/>
  <c r="F78" i="5"/>
  <c r="C79" i="5"/>
  <c r="D79" i="5"/>
  <c r="E79" i="5"/>
  <c r="F79" i="5"/>
  <c r="C80" i="5"/>
  <c r="D80" i="5"/>
  <c r="E80" i="5"/>
  <c r="F80" i="5"/>
  <c r="C81" i="5"/>
  <c r="D81" i="5"/>
  <c r="E81" i="5"/>
  <c r="F81" i="5"/>
  <c r="C82" i="5"/>
  <c r="D82" i="5"/>
  <c r="E82" i="5"/>
  <c r="F82" i="5"/>
  <c r="C83" i="5"/>
  <c r="D83" i="5"/>
  <c r="E83" i="5"/>
  <c r="F83" i="5"/>
  <c r="C84" i="5"/>
  <c r="D84" i="5"/>
  <c r="E84" i="5"/>
  <c r="F84" i="5"/>
  <c r="C85" i="5"/>
  <c r="D85" i="5"/>
  <c r="E85" i="5"/>
  <c r="F85" i="5"/>
  <c r="C86" i="5"/>
  <c r="D86" i="5"/>
  <c r="E86" i="5"/>
  <c r="F86" i="5"/>
  <c r="C87" i="5"/>
  <c r="D87" i="5"/>
  <c r="E87" i="5"/>
  <c r="F87" i="5"/>
  <c r="C88" i="5"/>
  <c r="D88" i="5"/>
  <c r="E88" i="5"/>
  <c r="F88" i="5"/>
  <c r="C89" i="5"/>
  <c r="D89" i="5"/>
  <c r="E89" i="5"/>
  <c r="F89" i="5"/>
  <c r="C90" i="5"/>
  <c r="D90" i="5"/>
  <c r="E90" i="5"/>
  <c r="F90" i="5"/>
  <c r="C91" i="5"/>
  <c r="D91" i="5"/>
  <c r="E91" i="5"/>
  <c r="F91" i="5"/>
  <c r="C92" i="5"/>
  <c r="D92" i="5"/>
  <c r="E92" i="5"/>
  <c r="F92" i="5"/>
  <c r="C93" i="5"/>
  <c r="D93" i="5"/>
  <c r="E93" i="5"/>
  <c r="F93" i="5"/>
  <c r="C94" i="5"/>
  <c r="D94" i="5"/>
  <c r="E94" i="5"/>
  <c r="F94" i="5"/>
  <c r="C95" i="5"/>
  <c r="D95" i="5"/>
  <c r="E95" i="5"/>
  <c r="F95" i="5"/>
  <c r="C96" i="5"/>
  <c r="D96" i="5"/>
  <c r="E96" i="5"/>
  <c r="F96" i="5"/>
  <c r="C97" i="5"/>
  <c r="D97" i="5"/>
  <c r="E97" i="5"/>
  <c r="F97" i="5"/>
  <c r="C9" i="5"/>
  <c r="D9" i="5"/>
  <c r="E9" i="5"/>
  <c r="F9" i="5"/>
  <c r="I4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I3" i="5"/>
  <c r="J3" i="5"/>
  <c r="J5" i="5"/>
  <c r="I5" i="5"/>
  <c r="J4" i="5"/>
  <c r="J6" i="5"/>
  <c r="I6" i="5"/>
  <c r="H6" i="5"/>
  <c r="G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E3" i="5"/>
  <c r="B4" i="5"/>
  <c r="C4" i="5"/>
  <c r="D4" i="5"/>
  <c r="B5" i="5"/>
  <c r="C5" i="5"/>
  <c r="D5" i="5"/>
  <c r="B6" i="5"/>
  <c r="C6" i="5"/>
  <c r="D6" i="5"/>
  <c r="D3" i="5"/>
  <c r="C3" i="5"/>
  <c r="B3" i="5"/>
  <c r="E4" i="5"/>
  <c r="E5" i="5"/>
  <c r="E6" i="5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</calcChain>
</file>

<file path=xl/sharedStrings.xml><?xml version="1.0" encoding="utf-8"?>
<sst xmlns="http://schemas.openxmlformats.org/spreadsheetml/2006/main" count="279" uniqueCount="192">
  <si>
    <t>Laborde</t>
  </si>
  <si>
    <t>Tommy</t>
  </si>
  <si>
    <t>Bossut</t>
  </si>
  <si>
    <t>Jean</t>
  </si>
  <si>
    <t>Emprun</t>
  </si>
  <si>
    <t>Arthur</t>
  </si>
  <si>
    <t>Barmou</t>
  </si>
  <si>
    <t>François</t>
  </si>
  <si>
    <t>Praud</t>
  </si>
  <si>
    <t>Alicia</t>
  </si>
  <si>
    <t>Dussueil</t>
  </si>
  <si>
    <t>Florence</t>
  </si>
  <si>
    <t>Forest</t>
  </si>
  <si>
    <t>Sylvie</t>
  </si>
  <si>
    <t>Balme</t>
  </si>
  <si>
    <t>Sophie</t>
  </si>
  <si>
    <t>Blondeau</t>
  </si>
  <si>
    <t>Annie</t>
  </si>
  <si>
    <t>Bourgoin</t>
  </si>
  <si>
    <t>Sarah</t>
  </si>
  <si>
    <t>Carpentier</t>
  </si>
  <si>
    <t>Gaspard</t>
  </si>
  <si>
    <t>Demeyère</t>
  </si>
  <si>
    <t>Martin</t>
  </si>
  <si>
    <t>Doudry</t>
  </si>
  <si>
    <t>Christophe</t>
  </si>
  <si>
    <t>Courbon</t>
  </si>
  <si>
    <t>Alexis</t>
  </si>
  <si>
    <t>Amarouche</t>
  </si>
  <si>
    <t>Omar</t>
  </si>
  <si>
    <t>Bouchetou</t>
  </si>
  <si>
    <t>Paolo</t>
  </si>
  <si>
    <t>Cazassus</t>
  </si>
  <si>
    <t>Thomas</t>
  </si>
  <si>
    <t>Nom</t>
  </si>
  <si>
    <t>Prénom</t>
  </si>
  <si>
    <t>Num représentant</t>
  </si>
  <si>
    <t>AHMED HADJALA</t>
  </si>
  <si>
    <t>Karim</t>
  </si>
  <si>
    <t>AZAOUAGH</t>
  </si>
  <si>
    <t>Latifa</t>
  </si>
  <si>
    <t>CANONNE</t>
  </si>
  <si>
    <t>Chloe</t>
  </si>
  <si>
    <t>CAPPON</t>
  </si>
  <si>
    <t>Guillaume</t>
  </si>
  <si>
    <t>CHATIOUI</t>
  </si>
  <si>
    <t>Brahim</t>
  </si>
  <si>
    <t>DANNEELS</t>
  </si>
  <si>
    <t>Blandine</t>
  </si>
  <si>
    <t>DEROUSSEAUX</t>
  </si>
  <si>
    <t>Valentin</t>
  </si>
  <si>
    <t>DESMARETZ</t>
  </si>
  <si>
    <t>Benoit</t>
  </si>
  <si>
    <t>DESSAINT</t>
  </si>
  <si>
    <t>Maxime</t>
  </si>
  <si>
    <t>DIOUANI</t>
  </si>
  <si>
    <t>Badr</t>
  </si>
  <si>
    <t>FAVIER</t>
  </si>
  <si>
    <t>Nicolas</t>
  </si>
  <si>
    <t>FRUCHART</t>
  </si>
  <si>
    <t>Christopher</t>
  </si>
  <si>
    <t>GELLOT</t>
  </si>
  <si>
    <t>Audrey</t>
  </si>
  <si>
    <t>HAULTCOEUR</t>
  </si>
  <si>
    <t>Marie</t>
  </si>
  <si>
    <t>HUGOT</t>
  </si>
  <si>
    <t>Maurine</t>
  </si>
  <si>
    <t>LEDUC</t>
  </si>
  <si>
    <t>Adrien</t>
  </si>
  <si>
    <t>MAALEM</t>
  </si>
  <si>
    <t>Siriane</t>
  </si>
  <si>
    <t>QUENU</t>
  </si>
  <si>
    <t>Rachel</t>
  </si>
  <si>
    <t>THOMPSON</t>
  </si>
  <si>
    <t>Yan</t>
  </si>
  <si>
    <t>TOLMAN</t>
  </si>
  <si>
    <t>VAN LAER</t>
  </si>
  <si>
    <t>Typhaine</t>
  </si>
  <si>
    <t>VANSPRANGHELS</t>
  </si>
  <si>
    <t>Marcie</t>
  </si>
  <si>
    <t>VERHAEGHE</t>
  </si>
  <si>
    <t>Romain</t>
  </si>
  <si>
    <t>BELLA</t>
  </si>
  <si>
    <t>Hakim</t>
  </si>
  <si>
    <t>BOUROUGGA</t>
  </si>
  <si>
    <t>Tarik</t>
  </si>
  <si>
    <t>BRASSART</t>
  </si>
  <si>
    <t>Samuel</t>
  </si>
  <si>
    <t>CHEDAD</t>
  </si>
  <si>
    <t>Hanène</t>
  </si>
  <si>
    <t>CLERQUIN</t>
  </si>
  <si>
    <t>Stéphanie</t>
  </si>
  <si>
    <t>DAUBENFILD</t>
  </si>
  <si>
    <t>DE SOUSSA MONTEREIRO</t>
  </si>
  <si>
    <t>Amélie</t>
  </si>
  <si>
    <t>DEROO</t>
  </si>
  <si>
    <t>Safia</t>
  </si>
  <si>
    <t>DUQUESNE</t>
  </si>
  <si>
    <t>Caroline</t>
  </si>
  <si>
    <t>EL MARKAI</t>
  </si>
  <si>
    <t>Ekram</t>
  </si>
  <si>
    <t>FLORENT</t>
  </si>
  <si>
    <t>Adeline</t>
  </si>
  <si>
    <t>GANSARLAT</t>
  </si>
  <si>
    <t>Jacques</t>
  </si>
  <si>
    <t>HARLE</t>
  </si>
  <si>
    <t>Florine</t>
  </si>
  <si>
    <t>LECLERQ</t>
  </si>
  <si>
    <t>Julie</t>
  </si>
  <si>
    <t>LEMAIRE</t>
  </si>
  <si>
    <t>Gaëtane</t>
  </si>
  <si>
    <t>LORTHIOS</t>
  </si>
  <si>
    <t>Emmanuelle</t>
  </si>
  <si>
    <t>MAHIEU</t>
  </si>
  <si>
    <t>MAETIE</t>
  </si>
  <si>
    <t>OUALEMBO</t>
  </si>
  <si>
    <t>Jenny</t>
  </si>
  <si>
    <t>PICHON</t>
  </si>
  <si>
    <t>Pierre</t>
  </si>
  <si>
    <t>PONTLEVOY</t>
  </si>
  <si>
    <t>Jean louis</t>
  </si>
  <si>
    <t>QUESADA</t>
  </si>
  <si>
    <t>Angélique</t>
  </si>
  <si>
    <t>TAAM</t>
  </si>
  <si>
    <t>Amina</t>
  </si>
  <si>
    <t>TISON</t>
  </si>
  <si>
    <t>Justine</t>
  </si>
  <si>
    <t>VANDERCRUYSSEN</t>
  </si>
  <si>
    <t>VINNER</t>
  </si>
  <si>
    <t>Clément</t>
  </si>
  <si>
    <t xml:space="preserve">BENNEOUALA </t>
  </si>
  <si>
    <t>Juba</t>
  </si>
  <si>
    <t xml:space="preserve">CARRETTE </t>
  </si>
  <si>
    <t>Charlotte</t>
  </si>
  <si>
    <t xml:space="preserve">COUSIN </t>
  </si>
  <si>
    <t>Aurélie</t>
  </si>
  <si>
    <t xml:space="preserve">DELESPINE </t>
  </si>
  <si>
    <t>Aurèlien</t>
  </si>
  <si>
    <t xml:space="preserve">DEWIERE </t>
  </si>
  <si>
    <t xml:space="preserve">EL ALLOUCHI </t>
  </si>
  <si>
    <t>Youssef</t>
  </si>
  <si>
    <t>GUIDEZ</t>
  </si>
  <si>
    <t xml:space="preserve"> Joffrey</t>
  </si>
  <si>
    <t xml:space="preserve">HEBERT </t>
  </si>
  <si>
    <t>Aurelien</t>
  </si>
  <si>
    <t>HOUZELLE</t>
  </si>
  <si>
    <t xml:space="preserve"> Adrien</t>
  </si>
  <si>
    <t xml:space="preserve">LECLERCQ </t>
  </si>
  <si>
    <t>Priscilla</t>
  </si>
  <si>
    <t xml:space="preserve">LEFRENE </t>
  </si>
  <si>
    <t xml:space="preserve">MASSA </t>
  </si>
  <si>
    <t>Elodie</t>
  </si>
  <si>
    <t xml:space="preserve">PIAT </t>
  </si>
  <si>
    <t>Stephanie</t>
  </si>
  <si>
    <t xml:space="preserve">POITREY </t>
  </si>
  <si>
    <t>Isabelle</t>
  </si>
  <si>
    <t xml:space="preserve">PREIRA </t>
  </si>
  <si>
    <t>Maria</t>
  </si>
  <si>
    <t xml:space="preserve">QUEVAL </t>
  </si>
  <si>
    <t>Betty</t>
  </si>
  <si>
    <t xml:space="preserve">ROËLANDT </t>
  </si>
  <si>
    <t xml:space="preserve">SAGNIEZ </t>
  </si>
  <si>
    <t>Ophélie</t>
  </si>
  <si>
    <t xml:space="preserve">SOSSOU </t>
  </si>
  <si>
    <t>Codjo</t>
  </si>
  <si>
    <t xml:space="preserve">TISON </t>
  </si>
  <si>
    <t>Natacha</t>
  </si>
  <si>
    <t xml:space="preserve">VANEUIL </t>
  </si>
  <si>
    <t xml:space="preserve">VERBEKE </t>
  </si>
  <si>
    <t>Claire</t>
  </si>
  <si>
    <t xml:space="preserve">VIARD </t>
  </si>
  <si>
    <t>Prescilla</t>
  </si>
  <si>
    <t>secteur</t>
  </si>
  <si>
    <t>liste des représentants</t>
  </si>
  <si>
    <t>Numéro représentant</t>
  </si>
  <si>
    <t>Janvier</t>
  </si>
  <si>
    <t>Février</t>
  </si>
  <si>
    <t>Mars</t>
  </si>
  <si>
    <t>nom</t>
  </si>
  <si>
    <t>SECTEUR</t>
  </si>
  <si>
    <t>JANVIER</t>
  </si>
  <si>
    <t>FEVRIER</t>
  </si>
  <si>
    <t>MARS</t>
  </si>
  <si>
    <t>TOTAL</t>
  </si>
  <si>
    <t>REPRESENTANT</t>
  </si>
  <si>
    <t>MOYENNE</t>
  </si>
  <si>
    <t>MIN</t>
  </si>
  <si>
    <t>MAX</t>
  </si>
  <si>
    <t>PRIME JANVIER</t>
  </si>
  <si>
    <t>PRIME FEVRIER</t>
  </si>
  <si>
    <t>PRIME MARS</t>
  </si>
  <si>
    <t>PRIME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</si>
</sst>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164" formatCode="&quot; &quot;#,##0.00&quot; € &quot;;&quot;-&quot;#,##0.00&quot; € &quot;;&quot; -&quot;#&quot; € &quot;;@&quot; &quot;"/>
    <numFmt numFmtId="165" formatCode="#,##0.00&quot; &quot;[$€-40C];[Red]&quot;-&quot;#,##0.00&quot; &quot;[$€-40C]"/>
    <numFmt numFmtId="168" formatCode="_-* #,##0\ &quot;€&quot;_-;\-* #,##0\ &quot;€&quot;_-;_-* &quot;-&quot;??\ &quot;€&quot;_-;_-@_-"/>
    <numFmt numFmtId="171" formatCode="#,##0\ &quot;€&quot;"/>
  </numFmts>
  <fonts count="12">
    <font>
      <sz val="11"/>
      <color theme="1"/>
      <name val="Calibri"/>
      <family val="2"/>
      <scheme val="minor"/>
    </font>
    <font>
      <sz val="11"/>
      <color theme="1"/>
      <name val="Arial1"/>
    </font>
    <font>
      <b/>
      <i/>
      <sz val="16"/>
      <color theme="1"/>
      <name val="Arial1"/>
    </font>
    <font>
      <b/>
      <i/>
      <u/>
      <sz val="11"/>
      <color theme="1"/>
      <name val="Arial1"/>
    </font>
    <font>
      <sz val="11"/>
      <color theme="1"/>
      <name val="Cambria"/>
      <family val="1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1" fillId="0" borderId="0"/>
    <xf numFmtId="164" fontId="1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165" fontId="3" fillId="0" borderId="0"/>
  </cellStyleXfs>
  <cellXfs count="79">
    <xf numFmtId="0" fontId="0" fillId="0" borderId="0" xfId="0"/>
    <xf numFmtId="0" fontId="9" fillId="0" borderId="0" xfId="0" applyFont="1"/>
    <xf numFmtId="0" fontId="9" fillId="0" borderId="0" xfId="1" applyFont="1"/>
    <xf numFmtId="0" fontId="9" fillId="0" borderId="0" xfId="1" applyFont="1" applyFill="1"/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vertical="top"/>
    </xf>
    <xf numFmtId="0" fontId="1" fillId="0" borderId="0" xfId="1" applyFill="1" applyBorder="1"/>
    <xf numFmtId="0" fontId="6" fillId="0" borderId="0" xfId="0" applyFont="1" applyFill="1" applyBorder="1" applyAlignment="1">
      <alignment horizontal="left" vertical="top"/>
    </xf>
    <xf numFmtId="14" fontId="0" fillId="0" borderId="0" xfId="0" applyNumberFormat="1" applyFill="1" applyBorder="1"/>
    <xf numFmtId="0" fontId="0" fillId="0" borderId="0" xfId="0" applyFill="1" applyBorder="1"/>
    <xf numFmtId="0" fontId="4" fillId="0" borderId="0" xfId="1" applyFont="1" applyFill="1" applyBorder="1" applyProtection="1">
      <protection locked="0"/>
    </xf>
    <xf numFmtId="0" fontId="6" fillId="0" borderId="0" xfId="0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left" vertical="top"/>
    </xf>
    <xf numFmtId="8" fontId="6" fillId="0" borderId="0" xfId="0" applyNumberFormat="1" applyFont="1" applyFill="1" applyBorder="1" applyAlignment="1">
      <alignment horizontal="left" vertical="top"/>
    </xf>
    <xf numFmtId="0" fontId="8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center"/>
    </xf>
    <xf numFmtId="0" fontId="9" fillId="0" borderId="0" xfId="0" applyFont="1" applyBorder="1"/>
    <xf numFmtId="0" fontId="9" fillId="0" borderId="0" xfId="1" applyFont="1" applyBorder="1"/>
    <xf numFmtId="0" fontId="9" fillId="0" borderId="0" xfId="1" applyFont="1" applyFill="1" applyBorder="1"/>
    <xf numFmtId="0" fontId="0" fillId="0" borderId="4" xfId="0" applyBorder="1"/>
    <xf numFmtId="0" fontId="0" fillId="0" borderId="4" xfId="0" applyBorder="1" applyAlignment="1">
      <alignment horizontal="center" vertical="center"/>
    </xf>
    <xf numFmtId="168" fontId="0" fillId="0" borderId="17" xfId="0" applyNumberFormat="1" applyBorder="1" applyAlignment="1">
      <alignment horizontal="center" vertical="center"/>
    </xf>
    <xf numFmtId="168" fontId="0" fillId="0" borderId="11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168" fontId="0" fillId="0" borderId="18" xfId="0" applyNumberFormat="1" applyBorder="1" applyAlignment="1">
      <alignment horizontal="center" vertical="center"/>
    </xf>
    <xf numFmtId="168" fontId="0" fillId="0" borderId="3" xfId="0" applyNumberFormat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68" fontId="0" fillId="0" borderId="19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9" xfId="0" applyNumberFormat="1" applyBorder="1" applyAlignment="1">
      <alignment horizontal="center" vertical="center"/>
    </xf>
    <xf numFmtId="168" fontId="0" fillId="0" borderId="17" xfId="0" applyNumberFormat="1" applyBorder="1" applyAlignment="1">
      <alignment horizontal="center"/>
    </xf>
    <xf numFmtId="168" fontId="0" fillId="0" borderId="11" xfId="0" applyNumberFormat="1" applyBorder="1" applyAlignment="1">
      <alignment horizontal="center"/>
    </xf>
    <xf numFmtId="168" fontId="0" fillId="0" borderId="12" xfId="0" applyNumberFormat="1" applyBorder="1" applyAlignment="1">
      <alignment horizontal="center"/>
    </xf>
    <xf numFmtId="168" fontId="0" fillId="0" borderId="18" xfId="0" applyNumberFormat="1" applyBorder="1" applyAlignment="1">
      <alignment horizontal="center"/>
    </xf>
    <xf numFmtId="168" fontId="0" fillId="0" borderId="3" xfId="0" applyNumberFormat="1" applyBorder="1" applyAlignment="1">
      <alignment horizontal="center"/>
    </xf>
    <xf numFmtId="168" fontId="0" fillId="0" borderId="6" xfId="0" applyNumberFormat="1" applyBorder="1" applyAlignment="1">
      <alignment horizontal="center"/>
    </xf>
    <xf numFmtId="168" fontId="0" fillId="0" borderId="8" xfId="0" applyNumberFormat="1" applyBorder="1" applyAlignment="1">
      <alignment horizontal="center"/>
    </xf>
    <xf numFmtId="171" fontId="0" fillId="0" borderId="1" xfId="0" applyNumberFormat="1" applyBorder="1" applyAlignment="1">
      <alignment horizontal="center"/>
    </xf>
    <xf numFmtId="171" fontId="0" fillId="0" borderId="2" xfId="0" applyNumberFormat="1" applyBorder="1" applyAlignment="1">
      <alignment horizontal="center"/>
    </xf>
    <xf numFmtId="171" fontId="0" fillId="0" borderId="28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8" fontId="0" fillId="0" borderId="10" xfId="0" applyNumberFormat="1" applyBorder="1" applyAlignment="1">
      <alignment horizontal="center"/>
    </xf>
    <xf numFmtId="168" fontId="0" fillId="0" borderId="24" xfId="0" applyNumberFormat="1" applyBorder="1" applyAlignment="1">
      <alignment horizontal="center"/>
    </xf>
    <xf numFmtId="168" fontId="0" fillId="0" borderId="20" xfId="0" applyNumberFormat="1" applyBorder="1" applyAlignment="1">
      <alignment horizontal="center"/>
    </xf>
    <xf numFmtId="168" fontId="0" fillId="0" borderId="5" xfId="0" applyNumberFormat="1" applyBorder="1" applyAlignment="1">
      <alignment horizontal="center"/>
    </xf>
    <xf numFmtId="168" fontId="0" fillId="0" borderId="25" xfId="0" applyNumberFormat="1" applyBorder="1" applyAlignment="1">
      <alignment horizontal="center"/>
    </xf>
    <xf numFmtId="168" fontId="0" fillId="0" borderId="21" xfId="0" applyNumberFormat="1" applyBorder="1" applyAlignment="1">
      <alignment horizontal="center"/>
    </xf>
    <xf numFmtId="168" fontId="0" fillId="0" borderId="7" xfId="0" applyNumberFormat="1" applyBorder="1" applyAlignment="1">
      <alignment horizontal="center"/>
    </xf>
    <xf numFmtId="168" fontId="0" fillId="0" borderId="26" xfId="0" applyNumberFormat="1" applyBorder="1" applyAlignment="1">
      <alignment horizontal="center"/>
    </xf>
    <xf numFmtId="168" fontId="0" fillId="0" borderId="22" xfId="0" applyNumberFormat="1" applyBorder="1" applyAlignment="1">
      <alignment horizontal="center"/>
    </xf>
    <xf numFmtId="0" fontId="0" fillId="2" borderId="16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5" borderId="20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0" xfId="0" applyFill="1" applyBorder="1"/>
    <xf numFmtId="0" fontId="0" fillId="5" borderId="21" xfId="0" applyFill="1" applyBorder="1"/>
    <xf numFmtId="0" fontId="9" fillId="5" borderId="20" xfId="1" applyFont="1" applyFill="1" applyBorder="1" applyAlignment="1">
      <alignment horizontal="center"/>
    </xf>
    <xf numFmtId="0" fontId="9" fillId="5" borderId="21" xfId="1" applyFont="1" applyFill="1" applyBorder="1" applyAlignment="1">
      <alignment horizontal="center"/>
    </xf>
    <xf numFmtId="0" fontId="9" fillId="5" borderId="22" xfId="1" applyFont="1" applyFill="1" applyBorder="1" applyAlignment="1">
      <alignment horizontal="center"/>
    </xf>
    <xf numFmtId="0" fontId="0" fillId="5" borderId="29" xfId="0" applyFill="1" applyBorder="1"/>
    <xf numFmtId="168" fontId="0" fillId="0" borderId="30" xfId="0" applyNumberFormat="1" applyBorder="1" applyAlignment="1">
      <alignment horizontal="center"/>
    </xf>
    <xf numFmtId="168" fontId="0" fillId="0" borderId="31" xfId="0" applyNumberFormat="1" applyBorder="1" applyAlignment="1">
      <alignment horizontal="center"/>
    </xf>
    <xf numFmtId="168" fontId="0" fillId="0" borderId="32" xfId="0" applyNumberFormat="1" applyBorder="1" applyAlignment="1">
      <alignment horizontal="center"/>
    </xf>
    <xf numFmtId="0" fontId="0" fillId="5" borderId="4" xfId="0" applyFill="1" applyBorder="1"/>
    <xf numFmtId="168" fontId="0" fillId="0" borderId="16" xfId="0" applyNumberFormat="1" applyBorder="1" applyAlignment="1">
      <alignment horizontal="center"/>
    </xf>
    <xf numFmtId="168" fontId="0" fillId="0" borderId="14" xfId="0" applyNumberFormat="1" applyBorder="1" applyAlignment="1">
      <alignment horizontal="center"/>
    </xf>
    <xf numFmtId="168" fontId="0" fillId="0" borderId="15" xfId="0" applyNumberFormat="1" applyBorder="1" applyAlignment="1">
      <alignment horizontal="center"/>
    </xf>
  </cellXfs>
  <cellStyles count="7">
    <cellStyle name="Euro" xfId="2" xr:uid="{00000000-0005-0000-0000-000000000000}"/>
    <cellStyle name="Heading" xfId="3" xr:uid="{00000000-0005-0000-0000-000001000000}"/>
    <cellStyle name="Heading1" xfId="4" xr:uid="{00000000-0005-0000-0000-000002000000}"/>
    <cellStyle name="Normal" xfId="0" builtinId="0"/>
    <cellStyle name="Normal 2" xfId="1" xr:uid="{00000000-0005-0000-0000-000004000000}"/>
    <cellStyle name="Result" xfId="5" xr:uid="{00000000-0005-0000-0000-000005000000}"/>
    <cellStyle name="Result2" xfId="6" xr:uid="{00000000-0005-0000-0000-000006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91"/>
  <sheetViews>
    <sheetView topLeftCell="A67" workbookViewId="0">
      <selection activeCell="F14" sqref="F14"/>
    </sheetView>
  </sheetViews>
  <sheetFormatPr baseColWidth="10" defaultColWidth="10.85546875" defaultRowHeight="15"/>
  <cols>
    <col min="1" max="1" width="17.42578125" style="9" bestFit="1" customWidth="1"/>
    <col min="2" max="2" width="18" style="9" customWidth="1"/>
    <col min="3" max="3" width="12.140625" style="9" customWidth="1"/>
    <col min="4" max="16384" width="10.85546875" style="9"/>
  </cols>
  <sheetData>
    <row r="1" spans="1:4" ht="18.75">
      <c r="A1" s="16" t="s">
        <v>173</v>
      </c>
      <c r="B1" s="16"/>
      <c r="C1" s="16"/>
      <c r="D1" s="16"/>
    </row>
    <row r="2" spans="1:4">
      <c r="A2" s="17" t="s">
        <v>36</v>
      </c>
      <c r="B2" s="17" t="s">
        <v>34</v>
      </c>
      <c r="C2" s="17" t="s">
        <v>35</v>
      </c>
      <c r="D2" s="17" t="s">
        <v>172</v>
      </c>
    </row>
    <row r="3" spans="1:4">
      <c r="A3" s="6">
        <v>1</v>
      </c>
      <c r="B3" s="6" t="s">
        <v>0</v>
      </c>
      <c r="C3" s="10" t="s">
        <v>1</v>
      </c>
      <c r="D3" s="9">
        <v>1</v>
      </c>
    </row>
    <row r="4" spans="1:4">
      <c r="A4" s="6">
        <v>2</v>
      </c>
      <c r="B4" s="6" t="s">
        <v>2</v>
      </c>
      <c r="C4" s="6" t="s">
        <v>3</v>
      </c>
      <c r="D4" s="9">
        <v>1</v>
      </c>
    </row>
    <row r="5" spans="1:4">
      <c r="A5" s="6">
        <v>3</v>
      </c>
      <c r="B5" s="6" t="s">
        <v>4</v>
      </c>
      <c r="C5" s="6" t="s">
        <v>5</v>
      </c>
      <c r="D5" s="9">
        <v>2</v>
      </c>
    </row>
    <row r="6" spans="1:4">
      <c r="A6" s="6">
        <v>4</v>
      </c>
      <c r="B6" s="6" t="s">
        <v>6</v>
      </c>
      <c r="C6" s="10" t="s">
        <v>7</v>
      </c>
      <c r="D6" s="9">
        <v>4</v>
      </c>
    </row>
    <row r="7" spans="1:4">
      <c r="A7" s="6">
        <v>5</v>
      </c>
      <c r="B7" s="6" t="s">
        <v>8</v>
      </c>
      <c r="C7" s="10" t="s">
        <v>9</v>
      </c>
      <c r="D7" s="9">
        <v>3</v>
      </c>
    </row>
    <row r="8" spans="1:4">
      <c r="A8" s="6">
        <v>6</v>
      </c>
      <c r="B8" s="6" t="s">
        <v>10</v>
      </c>
      <c r="C8" s="6" t="s">
        <v>11</v>
      </c>
      <c r="D8" s="9">
        <v>2</v>
      </c>
    </row>
    <row r="9" spans="1:4">
      <c r="A9" s="6">
        <v>7</v>
      </c>
      <c r="B9" s="6" t="s">
        <v>12</v>
      </c>
      <c r="C9" s="6" t="s">
        <v>13</v>
      </c>
      <c r="D9" s="9">
        <v>4</v>
      </c>
    </row>
    <row r="10" spans="1:4">
      <c r="A10" s="6">
        <v>8</v>
      </c>
      <c r="B10" s="6" t="s">
        <v>14</v>
      </c>
      <c r="C10" s="6" t="s">
        <v>15</v>
      </c>
      <c r="D10" s="9">
        <v>4</v>
      </c>
    </row>
    <row r="11" spans="1:4">
      <c r="A11" s="6">
        <v>9</v>
      </c>
      <c r="B11" s="6" t="s">
        <v>16</v>
      </c>
      <c r="C11" s="10" t="s">
        <v>17</v>
      </c>
      <c r="D11" s="9">
        <v>4</v>
      </c>
    </row>
    <row r="12" spans="1:4">
      <c r="A12" s="6">
        <v>10</v>
      </c>
      <c r="B12" s="6" t="s">
        <v>18</v>
      </c>
      <c r="C12" s="10" t="s">
        <v>19</v>
      </c>
      <c r="D12" s="9">
        <v>3</v>
      </c>
    </row>
    <row r="13" spans="1:4">
      <c r="A13" s="6">
        <v>11</v>
      </c>
      <c r="B13" s="6" t="s">
        <v>20</v>
      </c>
      <c r="C13" s="6" t="s">
        <v>21</v>
      </c>
      <c r="D13" s="9">
        <v>2</v>
      </c>
    </row>
    <row r="14" spans="1:4">
      <c r="A14" s="6">
        <v>12</v>
      </c>
      <c r="B14" s="6" t="s">
        <v>22</v>
      </c>
      <c r="C14" s="6" t="s">
        <v>23</v>
      </c>
      <c r="D14" s="9">
        <v>1</v>
      </c>
    </row>
    <row r="15" spans="1:4">
      <c r="A15" s="6">
        <v>13</v>
      </c>
      <c r="B15" s="6" t="s">
        <v>24</v>
      </c>
      <c r="C15" s="10" t="s">
        <v>25</v>
      </c>
      <c r="D15" s="9">
        <v>4</v>
      </c>
    </row>
    <row r="16" spans="1:4">
      <c r="A16" s="6">
        <v>14</v>
      </c>
      <c r="B16" s="6" t="s">
        <v>26</v>
      </c>
      <c r="C16" s="10" t="s">
        <v>27</v>
      </c>
      <c r="D16" s="9">
        <v>3</v>
      </c>
    </row>
    <row r="17" spans="1:4">
      <c r="A17" s="6">
        <v>15</v>
      </c>
      <c r="B17" s="6" t="s">
        <v>28</v>
      </c>
      <c r="C17" s="6" t="s">
        <v>29</v>
      </c>
      <c r="D17" s="9">
        <v>3</v>
      </c>
    </row>
    <row r="18" spans="1:4">
      <c r="A18" s="6">
        <v>16</v>
      </c>
      <c r="B18" s="6" t="s">
        <v>30</v>
      </c>
      <c r="C18" s="6" t="s">
        <v>31</v>
      </c>
      <c r="D18" s="9">
        <v>1</v>
      </c>
    </row>
    <row r="19" spans="1:4">
      <c r="A19" s="6">
        <v>17</v>
      </c>
      <c r="B19" s="6" t="s">
        <v>32</v>
      </c>
      <c r="C19" s="10" t="s">
        <v>33</v>
      </c>
      <c r="D19" s="9">
        <v>2</v>
      </c>
    </row>
    <row r="20" spans="1:4">
      <c r="A20" s="6">
        <v>18</v>
      </c>
      <c r="B20" s="9" t="s">
        <v>37</v>
      </c>
      <c r="C20" s="9" t="s">
        <v>38</v>
      </c>
      <c r="D20" s="9">
        <v>4</v>
      </c>
    </row>
    <row r="21" spans="1:4">
      <c r="A21" s="6">
        <v>19</v>
      </c>
      <c r="B21" s="9" t="s">
        <v>39</v>
      </c>
      <c r="C21" s="9" t="s">
        <v>40</v>
      </c>
      <c r="D21" s="9">
        <v>1</v>
      </c>
    </row>
    <row r="22" spans="1:4">
      <c r="A22" s="6">
        <v>20</v>
      </c>
      <c r="B22" s="9" t="s">
        <v>41</v>
      </c>
      <c r="C22" s="9" t="s">
        <v>42</v>
      </c>
      <c r="D22" s="9">
        <v>2</v>
      </c>
    </row>
    <row r="23" spans="1:4">
      <c r="A23" s="6">
        <v>21</v>
      </c>
      <c r="B23" s="9" t="s">
        <v>43</v>
      </c>
      <c r="C23" s="9" t="s">
        <v>44</v>
      </c>
      <c r="D23" s="9">
        <v>3</v>
      </c>
    </row>
    <row r="24" spans="1:4">
      <c r="A24" s="6">
        <v>22</v>
      </c>
      <c r="B24" s="9" t="s">
        <v>45</v>
      </c>
      <c r="C24" s="9" t="s">
        <v>46</v>
      </c>
      <c r="D24" s="9">
        <v>4</v>
      </c>
    </row>
    <row r="25" spans="1:4">
      <c r="A25" s="6">
        <v>23</v>
      </c>
      <c r="B25" s="9" t="s">
        <v>47</v>
      </c>
      <c r="C25" s="9" t="s">
        <v>48</v>
      </c>
      <c r="D25" s="9">
        <v>2</v>
      </c>
    </row>
    <row r="26" spans="1:4">
      <c r="A26" s="6">
        <v>24</v>
      </c>
      <c r="B26" s="9" t="s">
        <v>49</v>
      </c>
      <c r="C26" s="9" t="s">
        <v>50</v>
      </c>
      <c r="D26" s="9">
        <v>2</v>
      </c>
    </row>
    <row r="27" spans="1:4">
      <c r="A27" s="6">
        <v>25</v>
      </c>
      <c r="B27" s="9" t="s">
        <v>51</v>
      </c>
      <c r="C27" s="9" t="s">
        <v>52</v>
      </c>
      <c r="D27" s="9">
        <v>1</v>
      </c>
    </row>
    <row r="28" spans="1:4">
      <c r="A28" s="6">
        <v>26</v>
      </c>
      <c r="B28" s="9" t="s">
        <v>53</v>
      </c>
      <c r="C28" s="9" t="s">
        <v>54</v>
      </c>
      <c r="D28" s="9">
        <v>1</v>
      </c>
    </row>
    <row r="29" spans="1:4">
      <c r="A29" s="6">
        <v>27</v>
      </c>
      <c r="B29" s="9" t="s">
        <v>55</v>
      </c>
      <c r="C29" s="9" t="s">
        <v>56</v>
      </c>
      <c r="D29" s="9">
        <v>1</v>
      </c>
    </row>
    <row r="30" spans="1:4">
      <c r="A30" s="6">
        <v>28</v>
      </c>
      <c r="B30" s="9" t="s">
        <v>57</v>
      </c>
      <c r="C30" s="9" t="s">
        <v>58</v>
      </c>
      <c r="D30" s="9">
        <v>2</v>
      </c>
    </row>
    <row r="31" spans="1:4">
      <c r="A31" s="6">
        <v>29</v>
      </c>
      <c r="B31" s="9" t="s">
        <v>59</v>
      </c>
      <c r="C31" s="9" t="s">
        <v>60</v>
      </c>
      <c r="D31" s="9">
        <v>2</v>
      </c>
    </row>
    <row r="32" spans="1:4">
      <c r="A32" s="6">
        <v>30</v>
      </c>
      <c r="B32" s="9" t="s">
        <v>61</v>
      </c>
      <c r="C32" s="9" t="s">
        <v>62</v>
      </c>
      <c r="D32" s="9">
        <v>2</v>
      </c>
    </row>
    <row r="33" spans="1:4">
      <c r="A33" s="6">
        <v>31</v>
      </c>
      <c r="B33" s="9" t="s">
        <v>63</v>
      </c>
      <c r="C33" s="9" t="s">
        <v>64</v>
      </c>
      <c r="D33" s="9">
        <v>3</v>
      </c>
    </row>
    <row r="34" spans="1:4">
      <c r="A34" s="6">
        <v>32</v>
      </c>
      <c r="B34" s="9" t="s">
        <v>65</v>
      </c>
      <c r="C34" s="9" t="s">
        <v>66</v>
      </c>
      <c r="D34" s="9">
        <v>4</v>
      </c>
    </row>
    <row r="35" spans="1:4">
      <c r="A35" s="6">
        <v>33</v>
      </c>
      <c r="B35" s="9" t="s">
        <v>67</v>
      </c>
      <c r="C35" s="9" t="s">
        <v>68</v>
      </c>
      <c r="D35" s="9">
        <v>4</v>
      </c>
    </row>
    <row r="36" spans="1:4">
      <c r="A36" s="6">
        <v>34</v>
      </c>
      <c r="B36" s="9" t="s">
        <v>69</v>
      </c>
      <c r="C36" s="9" t="s">
        <v>70</v>
      </c>
      <c r="D36" s="9">
        <v>3</v>
      </c>
    </row>
    <row r="37" spans="1:4">
      <c r="A37" s="6">
        <v>35</v>
      </c>
      <c r="B37" s="9" t="s">
        <v>71</v>
      </c>
      <c r="C37" s="9" t="s">
        <v>72</v>
      </c>
      <c r="D37" s="9">
        <v>2</v>
      </c>
    </row>
    <row r="38" spans="1:4">
      <c r="A38" s="6">
        <v>36</v>
      </c>
      <c r="B38" s="9" t="s">
        <v>73</v>
      </c>
      <c r="C38" s="9" t="s">
        <v>74</v>
      </c>
      <c r="D38" s="9">
        <v>3</v>
      </c>
    </row>
    <row r="39" spans="1:4">
      <c r="A39" s="6">
        <v>37</v>
      </c>
      <c r="B39" s="9" t="s">
        <v>75</v>
      </c>
      <c r="C39" s="9" t="s">
        <v>54</v>
      </c>
      <c r="D39" s="9">
        <v>2</v>
      </c>
    </row>
    <row r="40" spans="1:4">
      <c r="A40" s="6">
        <v>38</v>
      </c>
      <c r="B40" s="9" t="s">
        <v>76</v>
      </c>
      <c r="C40" s="9" t="s">
        <v>77</v>
      </c>
      <c r="D40" s="9">
        <v>3</v>
      </c>
    </row>
    <row r="41" spans="1:4">
      <c r="A41" s="6">
        <v>39</v>
      </c>
      <c r="B41" s="9" t="s">
        <v>78</v>
      </c>
      <c r="C41" s="9" t="s">
        <v>79</v>
      </c>
      <c r="D41" s="9">
        <v>4</v>
      </c>
    </row>
    <row r="42" spans="1:4">
      <c r="A42" s="6">
        <v>40</v>
      </c>
      <c r="B42" s="9" t="s">
        <v>80</v>
      </c>
      <c r="C42" s="9" t="s">
        <v>81</v>
      </c>
      <c r="D42" s="9">
        <v>1</v>
      </c>
    </row>
    <row r="43" spans="1:4" ht="15.75">
      <c r="A43" s="6">
        <v>41</v>
      </c>
      <c r="B43" s="7" t="s">
        <v>82</v>
      </c>
      <c r="C43" s="13" t="s">
        <v>83</v>
      </c>
      <c r="D43" s="9">
        <v>2</v>
      </c>
    </row>
    <row r="44" spans="1:4" ht="15.75">
      <c r="A44" s="6">
        <v>42</v>
      </c>
      <c r="B44" s="7" t="s">
        <v>84</v>
      </c>
      <c r="C44" s="7" t="s">
        <v>85</v>
      </c>
      <c r="D44" s="9">
        <v>2</v>
      </c>
    </row>
    <row r="45" spans="1:4" ht="15.75">
      <c r="A45" s="6">
        <v>43</v>
      </c>
      <c r="B45" s="7" t="s">
        <v>86</v>
      </c>
      <c r="C45" s="11" t="s">
        <v>87</v>
      </c>
      <c r="D45" s="9">
        <v>1</v>
      </c>
    </row>
    <row r="46" spans="1:4" ht="15.75">
      <c r="A46" s="6">
        <v>44</v>
      </c>
      <c r="B46" s="7" t="s">
        <v>88</v>
      </c>
      <c r="C46" s="11" t="s">
        <v>89</v>
      </c>
      <c r="D46" s="9">
        <v>3</v>
      </c>
    </row>
    <row r="47" spans="1:4" ht="15.75">
      <c r="A47" s="6">
        <v>45</v>
      </c>
      <c r="B47" s="7" t="s">
        <v>90</v>
      </c>
      <c r="C47" s="11" t="s">
        <v>91</v>
      </c>
      <c r="D47" s="9">
        <v>4</v>
      </c>
    </row>
    <row r="48" spans="1:4" ht="15.75">
      <c r="A48" s="6">
        <v>46</v>
      </c>
      <c r="B48" s="7" t="s">
        <v>92</v>
      </c>
      <c r="C48" s="11" t="s">
        <v>64</v>
      </c>
      <c r="D48" s="9">
        <v>3</v>
      </c>
    </row>
    <row r="49" spans="1:4" ht="15.75">
      <c r="A49" s="6">
        <v>47</v>
      </c>
      <c r="B49" s="12" t="s">
        <v>93</v>
      </c>
      <c r="C49" s="11" t="s">
        <v>94</v>
      </c>
      <c r="D49" s="9">
        <v>1</v>
      </c>
    </row>
    <row r="50" spans="1:4" ht="15.75">
      <c r="A50" s="6">
        <v>48</v>
      </c>
      <c r="B50" s="7" t="s">
        <v>95</v>
      </c>
      <c r="C50" s="11" t="s">
        <v>96</v>
      </c>
      <c r="D50" s="9">
        <v>2</v>
      </c>
    </row>
    <row r="51" spans="1:4" ht="15.75">
      <c r="A51" s="6">
        <v>49</v>
      </c>
      <c r="B51" s="7" t="s">
        <v>97</v>
      </c>
      <c r="C51" s="11" t="s">
        <v>98</v>
      </c>
      <c r="D51" s="9">
        <v>2</v>
      </c>
    </row>
    <row r="52" spans="1:4" ht="15.75">
      <c r="A52" s="6">
        <v>50</v>
      </c>
      <c r="B52" s="7" t="s">
        <v>99</v>
      </c>
      <c r="C52" s="13" t="s">
        <v>100</v>
      </c>
      <c r="D52" s="9">
        <v>1</v>
      </c>
    </row>
    <row r="53" spans="1:4" ht="15.75">
      <c r="A53" s="6">
        <v>51</v>
      </c>
      <c r="B53" s="7" t="s">
        <v>101</v>
      </c>
      <c r="C53" s="14" t="s">
        <v>102</v>
      </c>
      <c r="D53" s="9">
        <v>1</v>
      </c>
    </row>
    <row r="54" spans="1:4" ht="15.75">
      <c r="A54" s="6">
        <v>52</v>
      </c>
      <c r="B54" s="7" t="s">
        <v>103</v>
      </c>
      <c r="C54" s="7" t="s">
        <v>104</v>
      </c>
      <c r="D54" s="9">
        <v>4</v>
      </c>
    </row>
    <row r="55" spans="1:4" ht="15.75">
      <c r="A55" s="6">
        <v>53</v>
      </c>
      <c r="B55" s="7" t="s">
        <v>105</v>
      </c>
      <c r="C55" s="7" t="s">
        <v>106</v>
      </c>
      <c r="D55" s="9">
        <v>4</v>
      </c>
    </row>
    <row r="56" spans="1:4" ht="15.75">
      <c r="A56" s="6">
        <v>54</v>
      </c>
      <c r="B56" s="7" t="s">
        <v>107</v>
      </c>
      <c r="C56" s="7" t="s">
        <v>108</v>
      </c>
      <c r="D56" s="9">
        <v>3</v>
      </c>
    </row>
    <row r="57" spans="1:4" ht="15.75">
      <c r="A57" s="6">
        <v>55</v>
      </c>
      <c r="B57" s="7" t="s">
        <v>109</v>
      </c>
      <c r="C57" s="7" t="s">
        <v>110</v>
      </c>
      <c r="D57" s="9">
        <v>1</v>
      </c>
    </row>
    <row r="58" spans="1:4" ht="15.75">
      <c r="A58" s="6">
        <v>56</v>
      </c>
      <c r="B58" s="7" t="s">
        <v>111</v>
      </c>
      <c r="C58" s="7" t="s">
        <v>112</v>
      </c>
      <c r="D58" s="9">
        <v>1</v>
      </c>
    </row>
    <row r="59" spans="1:4" ht="15.75">
      <c r="A59" s="6">
        <v>57</v>
      </c>
      <c r="B59" s="7" t="s">
        <v>113</v>
      </c>
      <c r="C59" s="7" t="s">
        <v>9</v>
      </c>
      <c r="D59" s="9">
        <v>2</v>
      </c>
    </row>
    <row r="60" spans="1:4" ht="15.75">
      <c r="A60" s="6">
        <v>58</v>
      </c>
      <c r="B60" s="15" t="s">
        <v>114</v>
      </c>
      <c r="C60" s="7" t="s">
        <v>54</v>
      </c>
      <c r="D60" s="9">
        <v>3</v>
      </c>
    </row>
    <row r="61" spans="1:4" ht="15.75">
      <c r="A61" s="6">
        <v>59</v>
      </c>
      <c r="B61" s="7" t="s">
        <v>115</v>
      </c>
      <c r="C61" s="7" t="s">
        <v>116</v>
      </c>
      <c r="D61" s="9">
        <v>3</v>
      </c>
    </row>
    <row r="62" spans="1:4" ht="15.75">
      <c r="A62" s="6">
        <v>60</v>
      </c>
      <c r="B62" s="7" t="s">
        <v>117</v>
      </c>
      <c r="C62" s="7" t="s">
        <v>118</v>
      </c>
      <c r="D62" s="9">
        <v>3</v>
      </c>
    </row>
    <row r="63" spans="1:4" ht="15.75">
      <c r="A63" s="6">
        <v>61</v>
      </c>
      <c r="B63" s="7" t="s">
        <v>119</v>
      </c>
      <c r="C63" s="7" t="s">
        <v>120</v>
      </c>
      <c r="D63" s="9">
        <v>3</v>
      </c>
    </row>
    <row r="64" spans="1:4" ht="15.75">
      <c r="A64" s="6">
        <v>62</v>
      </c>
      <c r="B64" s="7" t="s">
        <v>121</v>
      </c>
      <c r="C64" s="13" t="s">
        <v>122</v>
      </c>
      <c r="D64" s="9">
        <v>3</v>
      </c>
    </row>
    <row r="65" spans="1:4" ht="15.75">
      <c r="A65" s="6">
        <v>63</v>
      </c>
      <c r="B65" s="7" t="s">
        <v>123</v>
      </c>
      <c r="C65" s="7" t="s">
        <v>124</v>
      </c>
      <c r="D65" s="9">
        <v>4</v>
      </c>
    </row>
    <row r="66" spans="1:4" ht="15.75">
      <c r="A66" s="6">
        <v>64</v>
      </c>
      <c r="B66" s="7" t="s">
        <v>125</v>
      </c>
      <c r="C66" s="13" t="s">
        <v>126</v>
      </c>
      <c r="D66" s="9">
        <v>4</v>
      </c>
    </row>
    <row r="67" spans="1:4" ht="15.75">
      <c r="A67" s="6">
        <v>65</v>
      </c>
      <c r="B67" s="7" t="s">
        <v>127</v>
      </c>
      <c r="C67" s="13" t="s">
        <v>9</v>
      </c>
      <c r="D67" s="9">
        <v>4</v>
      </c>
    </row>
    <row r="68" spans="1:4" ht="15.75">
      <c r="A68" s="6">
        <v>66</v>
      </c>
      <c r="B68" s="7" t="s">
        <v>128</v>
      </c>
      <c r="C68" s="13" t="s">
        <v>129</v>
      </c>
      <c r="D68" s="9">
        <v>1</v>
      </c>
    </row>
    <row r="69" spans="1:4" ht="15.75">
      <c r="A69" s="6">
        <v>67</v>
      </c>
      <c r="B69" s="7" t="s">
        <v>130</v>
      </c>
      <c r="C69" s="8" t="s">
        <v>131</v>
      </c>
      <c r="D69" s="9">
        <v>2</v>
      </c>
    </row>
    <row r="70" spans="1:4" ht="15.75">
      <c r="A70" s="6">
        <v>68</v>
      </c>
      <c r="B70" s="7" t="s">
        <v>132</v>
      </c>
      <c r="C70" s="8" t="s">
        <v>133</v>
      </c>
      <c r="D70" s="9">
        <v>2</v>
      </c>
    </row>
    <row r="71" spans="1:4" ht="15.75">
      <c r="A71" s="6">
        <v>69</v>
      </c>
      <c r="B71" s="7" t="s">
        <v>134</v>
      </c>
      <c r="C71" s="8" t="s">
        <v>135</v>
      </c>
      <c r="D71" s="9">
        <v>1</v>
      </c>
    </row>
    <row r="72" spans="1:4" ht="15.75">
      <c r="A72" s="6">
        <v>70</v>
      </c>
      <c r="B72" s="7" t="s">
        <v>136</v>
      </c>
      <c r="C72" s="8" t="s">
        <v>137</v>
      </c>
      <c r="D72" s="9">
        <v>2</v>
      </c>
    </row>
    <row r="73" spans="1:4" ht="15.75">
      <c r="A73" s="6">
        <v>71</v>
      </c>
      <c r="B73" s="7" t="s">
        <v>138</v>
      </c>
      <c r="C73" s="8" t="s">
        <v>108</v>
      </c>
      <c r="D73" s="9">
        <v>3</v>
      </c>
    </row>
    <row r="74" spans="1:4" ht="15.75">
      <c r="A74" s="6">
        <v>72</v>
      </c>
      <c r="B74" s="7" t="s">
        <v>139</v>
      </c>
      <c r="C74" s="8" t="s">
        <v>140</v>
      </c>
      <c r="D74" s="9">
        <v>4</v>
      </c>
    </row>
    <row r="75" spans="1:4" ht="15.75">
      <c r="A75" s="6">
        <v>73</v>
      </c>
      <c r="B75" s="7" t="s">
        <v>141</v>
      </c>
      <c r="C75" s="8" t="s">
        <v>142</v>
      </c>
      <c r="D75" s="9">
        <v>1</v>
      </c>
    </row>
    <row r="76" spans="1:4" ht="15.75">
      <c r="A76" s="6">
        <v>74</v>
      </c>
      <c r="B76" s="7" t="s">
        <v>143</v>
      </c>
      <c r="C76" s="8" t="s">
        <v>144</v>
      </c>
      <c r="D76" s="9">
        <v>3</v>
      </c>
    </row>
    <row r="77" spans="1:4" ht="15.75">
      <c r="A77" s="6">
        <v>75</v>
      </c>
      <c r="B77" s="7" t="s">
        <v>145</v>
      </c>
      <c r="C77" s="8" t="s">
        <v>146</v>
      </c>
      <c r="D77" s="9">
        <v>1</v>
      </c>
    </row>
    <row r="78" spans="1:4" ht="15.75">
      <c r="A78" s="6">
        <v>76</v>
      </c>
      <c r="B78" s="7" t="s">
        <v>147</v>
      </c>
      <c r="C78" s="8" t="s">
        <v>148</v>
      </c>
      <c r="D78" s="9">
        <v>1</v>
      </c>
    </row>
    <row r="79" spans="1:4" ht="15.75">
      <c r="A79" s="6">
        <v>77</v>
      </c>
      <c r="B79" s="7" t="s">
        <v>149</v>
      </c>
      <c r="C79" s="8" t="s">
        <v>118</v>
      </c>
      <c r="D79" s="9">
        <v>2</v>
      </c>
    </row>
    <row r="80" spans="1:4" ht="15.75">
      <c r="A80" s="6">
        <v>78</v>
      </c>
      <c r="B80" s="7" t="s">
        <v>150</v>
      </c>
      <c r="C80" s="8" t="s">
        <v>151</v>
      </c>
      <c r="D80" s="9">
        <v>4</v>
      </c>
    </row>
    <row r="81" spans="1:4" ht="15.75">
      <c r="A81" s="6">
        <v>79</v>
      </c>
      <c r="B81" s="7" t="s">
        <v>152</v>
      </c>
      <c r="C81" s="8" t="s">
        <v>153</v>
      </c>
      <c r="D81" s="9">
        <v>3</v>
      </c>
    </row>
    <row r="82" spans="1:4" ht="15.75">
      <c r="A82" s="6">
        <v>80</v>
      </c>
      <c r="B82" s="7" t="s">
        <v>154</v>
      </c>
      <c r="C82" s="8" t="s">
        <v>155</v>
      </c>
      <c r="D82" s="9">
        <v>4</v>
      </c>
    </row>
    <row r="83" spans="1:4" ht="15.75">
      <c r="A83" s="6">
        <v>81</v>
      </c>
      <c r="B83" s="7" t="s">
        <v>156</v>
      </c>
      <c r="C83" s="8" t="s">
        <v>157</v>
      </c>
      <c r="D83" s="9">
        <v>2</v>
      </c>
    </row>
    <row r="84" spans="1:4" ht="15.75">
      <c r="A84" s="6">
        <v>82</v>
      </c>
      <c r="B84" s="7" t="s">
        <v>158</v>
      </c>
      <c r="C84" s="8" t="s">
        <v>159</v>
      </c>
      <c r="D84" s="9">
        <v>1</v>
      </c>
    </row>
    <row r="85" spans="1:4" ht="15.75">
      <c r="A85" s="6">
        <v>83</v>
      </c>
      <c r="B85" s="7" t="s">
        <v>160</v>
      </c>
      <c r="C85" s="8" t="s">
        <v>54</v>
      </c>
      <c r="D85" s="9">
        <v>1</v>
      </c>
    </row>
    <row r="86" spans="1:4" ht="15.75">
      <c r="A86" s="6">
        <v>84</v>
      </c>
      <c r="B86" s="7" t="s">
        <v>161</v>
      </c>
      <c r="C86" s="8" t="s">
        <v>162</v>
      </c>
      <c r="D86" s="9">
        <v>4</v>
      </c>
    </row>
    <row r="87" spans="1:4" ht="15.75">
      <c r="A87" s="6">
        <v>85</v>
      </c>
      <c r="B87" s="7" t="s">
        <v>163</v>
      </c>
      <c r="C87" s="8" t="s">
        <v>164</v>
      </c>
      <c r="D87" s="9">
        <v>2</v>
      </c>
    </row>
    <row r="88" spans="1:4" ht="15.75">
      <c r="A88" s="6">
        <v>86</v>
      </c>
      <c r="B88" s="7" t="s">
        <v>165</v>
      </c>
      <c r="C88" s="8" t="s">
        <v>166</v>
      </c>
      <c r="D88" s="9">
        <v>3</v>
      </c>
    </row>
    <row r="89" spans="1:4" ht="15.75">
      <c r="A89" s="6">
        <v>87</v>
      </c>
      <c r="B89" s="7" t="s">
        <v>167</v>
      </c>
      <c r="C89" s="8" t="s">
        <v>129</v>
      </c>
      <c r="D89" s="9">
        <v>3</v>
      </c>
    </row>
    <row r="90" spans="1:4" ht="15.75">
      <c r="A90" s="6">
        <v>88</v>
      </c>
      <c r="B90" s="7" t="s">
        <v>168</v>
      </c>
      <c r="C90" s="8" t="s">
        <v>169</v>
      </c>
      <c r="D90" s="9">
        <v>4</v>
      </c>
    </row>
    <row r="91" spans="1:4" ht="15.75">
      <c r="A91" s="6">
        <v>89</v>
      </c>
      <c r="B91" s="7" t="s">
        <v>170</v>
      </c>
      <c r="C91" s="8" t="s">
        <v>171</v>
      </c>
      <c r="D91" s="9">
        <v>4</v>
      </c>
    </row>
  </sheetData>
  <sortState ref="A3:D91">
    <sortCondition ref="A3:A9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5B4621-2648-459B-8880-83649A53AC97}">
  <dimension ref="A1:G94"/>
  <sheetViews>
    <sheetView zoomScale="114" zoomScaleNormal="115" zoomScalePageLayoutView="115" workbookViewId="0">
      <selection activeCell="B3" sqref="B3"/>
    </sheetView>
  </sheetViews>
  <sheetFormatPr baseColWidth="10" defaultColWidth="10.85546875" defaultRowHeight="14.25"/>
  <cols>
    <col min="1" max="1" width="22" style="1" customWidth="1"/>
    <col min="2" max="2" width="18.7109375" style="1" bestFit="1" customWidth="1"/>
    <col min="3" max="3" width="13.7109375" style="1" bestFit="1" customWidth="1"/>
    <col min="4" max="4" width="14.5703125" style="1" customWidth="1"/>
    <col min="5" max="5" width="10.85546875" style="1"/>
    <col min="6" max="6" width="25.28515625" style="1" bestFit="1" customWidth="1"/>
    <col min="7" max="16384" width="10.85546875" style="1"/>
  </cols>
  <sheetData>
    <row r="1" spans="1:7">
      <c r="A1" s="5" t="s">
        <v>174</v>
      </c>
      <c r="B1" s="4" t="s">
        <v>175</v>
      </c>
      <c r="C1" s="4" t="s">
        <v>176</v>
      </c>
      <c r="D1" s="4" t="s">
        <v>177</v>
      </c>
      <c r="F1" s="1" t="s">
        <v>178</v>
      </c>
      <c r="G1" s="1" t="s">
        <v>172</v>
      </c>
    </row>
    <row r="2" spans="1:7">
      <c r="A2" s="19">
        <v>1</v>
      </c>
      <c r="B2" s="18">
        <v>45210</v>
      </c>
      <c r="C2" s="18">
        <v>15203</v>
      </c>
      <c r="D2" s="18">
        <v>25630</v>
      </c>
      <c r="E2" s="18"/>
      <c r="F2" s="18" t="str">
        <f>VLOOKUP(A2,LISTE!$A$3:$D$91,2,FALSE)</f>
        <v>Laborde</v>
      </c>
      <c r="G2" s="18">
        <f>VLOOKUP(A2,LISTE!$A$3:$D$91,4,FALSE)</f>
        <v>1</v>
      </c>
    </row>
    <row r="3" spans="1:7">
      <c r="A3" s="19">
        <v>2</v>
      </c>
      <c r="B3" s="18">
        <v>25630</v>
      </c>
      <c r="C3" s="18">
        <v>15632</v>
      </c>
      <c r="D3" s="18">
        <v>15203</v>
      </c>
      <c r="E3" s="18"/>
      <c r="F3" s="18" t="str">
        <f>VLOOKUP(A3,LISTE!$A$3:$D$91,2,FALSE)</f>
        <v>Bossut</v>
      </c>
      <c r="G3" s="18">
        <f>VLOOKUP(A3,LISTE!$A$3:$D$91,4,FALSE)</f>
        <v>1</v>
      </c>
    </row>
    <row r="4" spans="1:7">
      <c r="A4" s="19">
        <v>12</v>
      </c>
      <c r="B4" s="18">
        <v>25630</v>
      </c>
      <c r="C4" s="18">
        <v>45630</v>
      </c>
      <c r="D4" s="18">
        <v>15632</v>
      </c>
      <c r="E4" s="18"/>
      <c r="F4" s="18" t="str">
        <f>VLOOKUP(A4,LISTE!$A$3:$D$91,2,FALSE)</f>
        <v>Demeyère</v>
      </c>
      <c r="G4" s="18">
        <f>VLOOKUP(A4,LISTE!$A$3:$D$91,4,FALSE)</f>
        <v>1</v>
      </c>
    </row>
    <row r="5" spans="1:7">
      <c r="A5" s="19">
        <v>16</v>
      </c>
      <c r="B5" s="18">
        <v>15203</v>
      </c>
      <c r="C5" s="18">
        <v>12500</v>
      </c>
      <c r="D5" s="18">
        <v>45630</v>
      </c>
      <c r="E5" s="18"/>
      <c r="F5" s="18" t="str">
        <f>VLOOKUP(A5,LISTE!$A$3:$D$91,2,FALSE)</f>
        <v>Bouchetou</v>
      </c>
      <c r="G5" s="18">
        <f>VLOOKUP(A5,LISTE!$A$3:$D$91,4,FALSE)</f>
        <v>1</v>
      </c>
    </row>
    <row r="6" spans="1:7">
      <c r="A6" s="20">
        <v>19</v>
      </c>
      <c r="B6" s="18">
        <v>15632</v>
      </c>
      <c r="C6" s="18">
        <v>14520</v>
      </c>
      <c r="D6" s="18">
        <v>12500</v>
      </c>
      <c r="E6" s="18"/>
      <c r="F6" s="18" t="str">
        <f>VLOOKUP(A6,LISTE!$A$3:$D$91,2,FALSE)</f>
        <v>AZAOUAGH</v>
      </c>
      <c r="G6" s="18">
        <f>VLOOKUP(A6,LISTE!$A$3:$D$91,4,FALSE)</f>
        <v>1</v>
      </c>
    </row>
    <row r="7" spans="1:7">
      <c r="A7" s="20">
        <v>25</v>
      </c>
      <c r="B7" s="18">
        <v>45630</v>
      </c>
      <c r="C7" s="18">
        <v>23524</v>
      </c>
      <c r="D7" s="18">
        <v>14520</v>
      </c>
      <c r="E7" s="18"/>
      <c r="F7" s="18" t="str">
        <f>VLOOKUP(A7,LISTE!$A$3:$D$91,2,FALSE)</f>
        <v>DESMARETZ</v>
      </c>
      <c r="G7" s="18">
        <f>VLOOKUP(A7,LISTE!$A$3:$D$91,4,FALSE)</f>
        <v>1</v>
      </c>
    </row>
    <row r="8" spans="1:7">
      <c r="A8" s="20">
        <v>26</v>
      </c>
      <c r="B8" s="18">
        <v>12500</v>
      </c>
      <c r="C8" s="18">
        <v>26351</v>
      </c>
      <c r="D8" s="18">
        <v>25630</v>
      </c>
      <c r="E8" s="18"/>
      <c r="F8" s="18" t="str">
        <f>VLOOKUP(A8,LISTE!$A$3:$D$91,2,FALSE)</f>
        <v>DESSAINT</v>
      </c>
      <c r="G8" s="18">
        <f>VLOOKUP(A8,LISTE!$A$3:$D$91,4,FALSE)</f>
        <v>1</v>
      </c>
    </row>
    <row r="9" spans="1:7">
      <c r="A9" s="20">
        <v>27</v>
      </c>
      <c r="B9" s="18">
        <v>14520</v>
      </c>
      <c r="C9" s="18">
        <v>25630</v>
      </c>
      <c r="D9" s="18">
        <v>45632</v>
      </c>
      <c r="E9" s="18"/>
      <c r="F9" s="18" t="str">
        <f>VLOOKUP(A9,LISTE!$A$3:$D$91,2,FALSE)</f>
        <v>DIOUANI</v>
      </c>
      <c r="G9" s="18">
        <f>VLOOKUP(A9,LISTE!$A$3:$D$91,4,FALSE)</f>
        <v>1</v>
      </c>
    </row>
    <row r="10" spans="1:7">
      <c r="A10" s="20">
        <v>40</v>
      </c>
      <c r="B10" s="18">
        <v>25630</v>
      </c>
      <c r="C10" s="18">
        <v>32140</v>
      </c>
      <c r="D10" s="18">
        <v>25630</v>
      </c>
      <c r="E10" s="18"/>
      <c r="F10" s="18" t="str">
        <f>VLOOKUP(A10,LISTE!$A$3:$D$91,2,FALSE)</f>
        <v>VERHAEGHE</v>
      </c>
      <c r="G10" s="18">
        <f>VLOOKUP(A10,LISTE!$A$3:$D$91,4,FALSE)</f>
        <v>1</v>
      </c>
    </row>
    <row r="11" spans="1:7">
      <c r="A11" s="20">
        <v>43</v>
      </c>
      <c r="B11" s="18">
        <v>45632</v>
      </c>
      <c r="C11" s="18">
        <v>45630</v>
      </c>
      <c r="D11" s="18">
        <v>25630</v>
      </c>
      <c r="E11" s="18"/>
      <c r="F11" s="18" t="str">
        <f>VLOOKUP(A11,LISTE!$A$3:$D$91,2,FALSE)</f>
        <v>BRASSART</v>
      </c>
      <c r="G11" s="18">
        <f>VLOOKUP(A11,LISTE!$A$3:$D$91,4,FALSE)</f>
        <v>1</v>
      </c>
    </row>
    <row r="12" spans="1:7">
      <c r="A12" s="20">
        <v>47</v>
      </c>
      <c r="B12" s="18">
        <v>23510</v>
      </c>
      <c r="C12" s="18">
        <v>12500</v>
      </c>
      <c r="D12" s="18">
        <v>15203</v>
      </c>
      <c r="E12" s="18"/>
      <c r="F12" s="18" t="str">
        <f>VLOOKUP(A12,LISTE!$A$3:$D$91,2,FALSE)</f>
        <v>DE SOUSSA MONTEREIRO</v>
      </c>
      <c r="G12" s="18">
        <f>VLOOKUP(A12,LISTE!$A$3:$D$91,4,FALSE)</f>
        <v>1</v>
      </c>
    </row>
    <row r="13" spans="1:7">
      <c r="A13" s="20">
        <v>50</v>
      </c>
      <c r="B13" s="18">
        <v>23524</v>
      </c>
      <c r="C13" s="18">
        <v>14520</v>
      </c>
      <c r="D13" s="18">
        <v>15632</v>
      </c>
      <c r="E13" s="18"/>
      <c r="F13" s="18" t="str">
        <f>VLOOKUP(A13,LISTE!$A$3:$D$91,2,FALSE)</f>
        <v>EL MARKAI</v>
      </c>
      <c r="G13" s="18">
        <f>VLOOKUP(A13,LISTE!$A$3:$D$91,4,FALSE)</f>
        <v>1</v>
      </c>
    </row>
    <row r="14" spans="1:7">
      <c r="A14" s="20">
        <v>51</v>
      </c>
      <c r="B14" s="18">
        <v>26351</v>
      </c>
      <c r="C14" s="18">
        <v>23524</v>
      </c>
      <c r="D14" s="18">
        <v>45630</v>
      </c>
      <c r="E14" s="18"/>
      <c r="F14" s="18" t="str">
        <f>VLOOKUP(A14,LISTE!$A$3:$D$91,2,FALSE)</f>
        <v>FLORENT</v>
      </c>
      <c r="G14" s="18">
        <f>VLOOKUP(A14,LISTE!$A$3:$D$91,4,FALSE)</f>
        <v>1</v>
      </c>
    </row>
    <row r="15" spans="1:7">
      <c r="A15" s="20">
        <v>55</v>
      </c>
      <c r="B15" s="18">
        <v>25630</v>
      </c>
      <c r="C15" s="18">
        <v>36510</v>
      </c>
      <c r="D15" s="18">
        <v>12500</v>
      </c>
      <c r="E15" s="18"/>
      <c r="F15" s="18" t="str">
        <f>VLOOKUP(A15,LISTE!$A$3:$D$91,2,FALSE)</f>
        <v>LEMAIRE</v>
      </c>
      <c r="G15" s="18">
        <f>VLOOKUP(A15,LISTE!$A$3:$D$91,4,FALSE)</f>
        <v>1</v>
      </c>
    </row>
    <row r="16" spans="1:7">
      <c r="A16" s="20">
        <v>56</v>
      </c>
      <c r="B16" s="18">
        <v>32140</v>
      </c>
      <c r="C16" s="18">
        <v>24520</v>
      </c>
      <c r="D16" s="18">
        <v>14520</v>
      </c>
      <c r="E16" s="18"/>
      <c r="F16" s="18" t="str">
        <f>VLOOKUP(A16,LISTE!$A$3:$D$91,2,FALSE)</f>
        <v>LORTHIOS</v>
      </c>
      <c r="G16" s="18">
        <f>VLOOKUP(A16,LISTE!$A$3:$D$91,4,FALSE)</f>
        <v>1</v>
      </c>
    </row>
    <row r="17" spans="1:7">
      <c r="A17" s="20">
        <v>66</v>
      </c>
      <c r="B17" s="18">
        <v>45630</v>
      </c>
      <c r="C17" s="18">
        <v>45210</v>
      </c>
      <c r="D17" s="18">
        <v>25630</v>
      </c>
      <c r="E17" s="18"/>
      <c r="F17" s="18" t="str">
        <f>VLOOKUP(A17,LISTE!$A$3:$D$91,2,FALSE)</f>
        <v>VINNER</v>
      </c>
      <c r="G17" s="18">
        <f>VLOOKUP(A17,LISTE!$A$3:$D$91,4,FALSE)</f>
        <v>1</v>
      </c>
    </row>
    <row r="18" spans="1:7">
      <c r="A18" s="20">
        <v>69</v>
      </c>
      <c r="B18" s="18">
        <v>12500</v>
      </c>
      <c r="C18" s="18">
        <v>15203</v>
      </c>
      <c r="D18" s="18">
        <v>45632</v>
      </c>
      <c r="E18" s="18"/>
      <c r="F18" s="18" t="str">
        <f>VLOOKUP(A18,LISTE!$A$3:$D$91,2,FALSE)</f>
        <v xml:space="preserve">COUSIN </v>
      </c>
      <c r="G18" s="18">
        <f>VLOOKUP(A18,LISTE!$A$3:$D$91,4,FALSE)</f>
        <v>1</v>
      </c>
    </row>
    <row r="19" spans="1:7">
      <c r="A19" s="20">
        <v>73</v>
      </c>
      <c r="B19" s="18">
        <v>14520</v>
      </c>
      <c r="C19" s="18">
        <v>15632</v>
      </c>
      <c r="D19" s="18">
        <v>23510</v>
      </c>
      <c r="E19" s="18"/>
      <c r="F19" s="18" t="str">
        <f>VLOOKUP(A19,LISTE!$A$3:$D$91,2,FALSE)</f>
        <v>GUIDEZ</v>
      </c>
      <c r="G19" s="18">
        <f>VLOOKUP(A19,LISTE!$A$3:$D$91,4,FALSE)</f>
        <v>1</v>
      </c>
    </row>
    <row r="20" spans="1:7">
      <c r="A20" s="20">
        <v>75</v>
      </c>
      <c r="B20" s="18">
        <v>23524</v>
      </c>
      <c r="C20" s="18">
        <v>45630</v>
      </c>
      <c r="D20" s="18">
        <v>23524</v>
      </c>
      <c r="E20" s="18"/>
      <c r="F20" s="18" t="str">
        <f>VLOOKUP(A20,LISTE!$A$3:$D$91,2,FALSE)</f>
        <v>HOUZELLE</v>
      </c>
      <c r="G20" s="18">
        <f>VLOOKUP(A20,LISTE!$A$3:$D$91,4,FALSE)</f>
        <v>1</v>
      </c>
    </row>
    <row r="21" spans="1:7">
      <c r="A21" s="20">
        <v>76</v>
      </c>
      <c r="B21" s="18">
        <v>26351</v>
      </c>
      <c r="C21" s="18">
        <v>12500</v>
      </c>
      <c r="D21" s="18">
        <v>26351</v>
      </c>
      <c r="E21" s="18"/>
      <c r="F21" s="18" t="str">
        <f>VLOOKUP(A21,LISTE!$A$3:$D$91,2,FALSE)</f>
        <v xml:space="preserve">LECLERCQ </v>
      </c>
      <c r="G21" s="18">
        <f>VLOOKUP(A21,LISTE!$A$3:$D$91,4,FALSE)</f>
        <v>1</v>
      </c>
    </row>
    <row r="22" spans="1:7">
      <c r="A22" s="20">
        <v>82</v>
      </c>
      <c r="B22" s="18">
        <v>25630</v>
      </c>
      <c r="C22" s="18">
        <v>14520</v>
      </c>
      <c r="D22" s="18">
        <v>25630</v>
      </c>
      <c r="E22" s="18"/>
      <c r="F22" s="18" t="str">
        <f>VLOOKUP(A22,LISTE!$A$3:$D$91,2,FALSE)</f>
        <v xml:space="preserve">QUEVAL </v>
      </c>
      <c r="G22" s="18">
        <f>VLOOKUP(A22,LISTE!$A$3:$D$91,4,FALSE)</f>
        <v>1</v>
      </c>
    </row>
    <row r="23" spans="1:7">
      <c r="A23" s="20">
        <v>83</v>
      </c>
      <c r="B23" s="18">
        <v>32140</v>
      </c>
      <c r="C23" s="18">
        <v>23524</v>
      </c>
      <c r="D23" s="18">
        <v>32140</v>
      </c>
      <c r="E23" s="18"/>
      <c r="F23" s="18" t="str">
        <f>VLOOKUP(A23,LISTE!$A$3:$D$91,2,FALSE)</f>
        <v xml:space="preserve">ROËLANDT </v>
      </c>
      <c r="G23" s="18">
        <f>VLOOKUP(A23,LISTE!$A$3:$D$91,4,FALSE)</f>
        <v>1</v>
      </c>
    </row>
    <row r="24" spans="1:7">
      <c r="A24" s="19">
        <v>3</v>
      </c>
      <c r="B24" s="18">
        <v>25630</v>
      </c>
      <c r="C24" s="18">
        <v>25630</v>
      </c>
      <c r="D24" s="18">
        <v>32140</v>
      </c>
      <c r="E24" s="18"/>
      <c r="F24" s="18" t="str">
        <f>VLOOKUP(A24,LISTE!$A$3:$D$91,2,FALSE)</f>
        <v>Emprun</v>
      </c>
      <c r="G24" s="18">
        <f>VLOOKUP(A24,LISTE!$A$3:$D$91,4,FALSE)</f>
        <v>2</v>
      </c>
    </row>
    <row r="25" spans="1:7">
      <c r="A25" s="19">
        <v>6</v>
      </c>
      <c r="B25" s="18">
        <v>32140</v>
      </c>
      <c r="C25" s="18">
        <v>32140</v>
      </c>
      <c r="D25" s="18">
        <v>12890</v>
      </c>
      <c r="E25" s="18"/>
      <c r="F25" s="18" t="str">
        <f>VLOOKUP(A25,LISTE!$A$3:$D$91,2,FALSE)</f>
        <v>Dussueil</v>
      </c>
      <c r="G25" s="18">
        <f>VLOOKUP(A25,LISTE!$A$3:$D$91,4,FALSE)</f>
        <v>2</v>
      </c>
    </row>
    <row r="26" spans="1:7">
      <c r="A26" s="19">
        <v>11</v>
      </c>
      <c r="B26" s="18">
        <v>12890</v>
      </c>
      <c r="C26" s="18">
        <v>23510</v>
      </c>
      <c r="D26" s="18">
        <v>13789</v>
      </c>
      <c r="E26" s="18"/>
      <c r="F26" s="18" t="str">
        <f>VLOOKUP(A26,LISTE!$A$3:$D$91,2,FALSE)</f>
        <v>Carpentier</v>
      </c>
      <c r="G26" s="18">
        <f>VLOOKUP(A26,LISTE!$A$3:$D$91,4,FALSE)</f>
        <v>2</v>
      </c>
    </row>
    <row r="27" spans="1:7">
      <c r="A27" s="20">
        <v>17</v>
      </c>
      <c r="B27" s="18">
        <v>13789</v>
      </c>
      <c r="C27" s="18">
        <v>23524</v>
      </c>
      <c r="D27" s="18">
        <v>31792</v>
      </c>
      <c r="E27" s="18"/>
      <c r="F27" s="18" t="str">
        <f>VLOOKUP(A27,LISTE!$A$3:$D$91,2,FALSE)</f>
        <v>Cazassus</v>
      </c>
      <c r="G27" s="18">
        <f>VLOOKUP(A27,LISTE!$A$3:$D$91,4,FALSE)</f>
        <v>2</v>
      </c>
    </row>
    <row r="28" spans="1:7">
      <c r="A28" s="20">
        <v>20</v>
      </c>
      <c r="B28" s="18">
        <v>31792</v>
      </c>
      <c r="C28" s="18">
        <v>26351</v>
      </c>
      <c r="D28" s="18">
        <v>24130</v>
      </c>
      <c r="E28" s="18"/>
      <c r="F28" s="18" t="str">
        <f>VLOOKUP(A28,LISTE!$A$3:$D$91,2,FALSE)</f>
        <v>CANONNE</v>
      </c>
      <c r="G28" s="18">
        <f>VLOOKUP(A28,LISTE!$A$3:$D$91,4,FALSE)</f>
        <v>2</v>
      </c>
    </row>
    <row r="29" spans="1:7">
      <c r="A29" s="20">
        <v>23</v>
      </c>
      <c r="B29" s="18">
        <v>23510</v>
      </c>
      <c r="C29" s="18">
        <v>25630</v>
      </c>
      <c r="D29" s="18">
        <v>25010</v>
      </c>
      <c r="E29" s="18"/>
      <c r="F29" s="18" t="str">
        <f>VLOOKUP(A29,LISTE!$A$3:$D$91,2,FALSE)</f>
        <v>DANNEELS</v>
      </c>
      <c r="G29" s="18">
        <f>VLOOKUP(A29,LISTE!$A$3:$D$91,4,FALSE)</f>
        <v>2</v>
      </c>
    </row>
    <row r="30" spans="1:7">
      <c r="A30" s="20">
        <v>24</v>
      </c>
      <c r="B30" s="18">
        <v>9820</v>
      </c>
      <c r="C30" s="18">
        <v>32140</v>
      </c>
      <c r="D30" s="18">
        <v>8765</v>
      </c>
      <c r="E30" s="18"/>
      <c r="F30" s="18" t="str">
        <f>VLOOKUP(A30,LISTE!$A$3:$D$91,2,FALSE)</f>
        <v>DEROUSSEAUX</v>
      </c>
      <c r="G30" s="18">
        <f>VLOOKUP(A30,LISTE!$A$3:$D$91,4,FALSE)</f>
        <v>2</v>
      </c>
    </row>
    <row r="31" spans="1:7">
      <c r="A31" s="20">
        <v>28</v>
      </c>
      <c r="B31" s="18">
        <v>8365</v>
      </c>
      <c r="C31" s="18">
        <v>25630</v>
      </c>
      <c r="D31" s="18">
        <v>45210</v>
      </c>
      <c r="E31" s="18"/>
      <c r="F31" s="18" t="str">
        <f>VLOOKUP(A31,LISTE!$A$3:$D$91,2,FALSE)</f>
        <v>FAVIER</v>
      </c>
      <c r="G31" s="18">
        <f>VLOOKUP(A31,LISTE!$A$3:$D$91,4,FALSE)</f>
        <v>2</v>
      </c>
    </row>
    <row r="32" spans="1:7">
      <c r="A32" s="20">
        <v>29</v>
      </c>
      <c r="B32" s="18">
        <v>14589</v>
      </c>
      <c r="C32" s="18">
        <v>25630</v>
      </c>
      <c r="D32" s="18">
        <v>25630</v>
      </c>
      <c r="E32" s="18"/>
      <c r="F32" s="18" t="str">
        <f>VLOOKUP(A32,LISTE!$A$3:$D$91,2,FALSE)</f>
        <v>FRUCHART</v>
      </c>
      <c r="G32" s="18">
        <f>VLOOKUP(A32,LISTE!$A$3:$D$91,4,FALSE)</f>
        <v>2</v>
      </c>
    </row>
    <row r="33" spans="1:7">
      <c r="A33" s="20">
        <v>30</v>
      </c>
      <c r="B33" s="18">
        <v>15870</v>
      </c>
      <c r="C33" s="18">
        <v>15203</v>
      </c>
      <c r="D33" s="18">
        <v>25630</v>
      </c>
      <c r="E33" s="18"/>
      <c r="F33" s="18" t="str">
        <f>VLOOKUP(A33,LISTE!$A$3:$D$91,2,FALSE)</f>
        <v>GELLOT</v>
      </c>
      <c r="G33" s="18">
        <f>VLOOKUP(A33,LISTE!$A$3:$D$91,4,FALSE)</f>
        <v>2</v>
      </c>
    </row>
    <row r="34" spans="1:7">
      <c r="A34" s="20">
        <v>35</v>
      </c>
      <c r="B34" s="18">
        <v>23524</v>
      </c>
      <c r="C34" s="18">
        <v>15632</v>
      </c>
      <c r="D34" s="18">
        <v>15203</v>
      </c>
      <c r="E34" s="18"/>
      <c r="F34" s="18" t="str">
        <f>VLOOKUP(A34,LISTE!$A$3:$D$91,2,FALSE)</f>
        <v>QUENU</v>
      </c>
      <c r="G34" s="18">
        <f>VLOOKUP(A34,LISTE!$A$3:$D$91,4,FALSE)</f>
        <v>2</v>
      </c>
    </row>
    <row r="35" spans="1:7">
      <c r="A35" s="20">
        <v>37</v>
      </c>
      <c r="B35" s="18">
        <v>26351</v>
      </c>
      <c r="C35" s="18">
        <v>45630</v>
      </c>
      <c r="D35" s="18">
        <v>15632</v>
      </c>
      <c r="E35" s="18"/>
      <c r="F35" s="18" t="str">
        <f>VLOOKUP(A35,LISTE!$A$3:$D$91,2,FALSE)</f>
        <v>TOLMAN</v>
      </c>
      <c r="G35" s="18">
        <f>VLOOKUP(A35,LISTE!$A$3:$D$91,4,FALSE)</f>
        <v>2</v>
      </c>
    </row>
    <row r="36" spans="1:7">
      <c r="A36" s="20">
        <v>41</v>
      </c>
      <c r="B36" s="18">
        <v>25630</v>
      </c>
      <c r="C36" s="18">
        <v>12500</v>
      </c>
      <c r="D36" s="18">
        <v>45630</v>
      </c>
      <c r="E36" s="18"/>
      <c r="F36" s="18" t="str">
        <f>VLOOKUP(A36,LISTE!$A$3:$D$91,2,FALSE)</f>
        <v>BELLA</v>
      </c>
      <c r="G36" s="18">
        <f>VLOOKUP(A36,LISTE!$A$3:$D$91,4,FALSE)</f>
        <v>2</v>
      </c>
    </row>
    <row r="37" spans="1:7">
      <c r="A37" s="20">
        <v>42</v>
      </c>
      <c r="B37" s="18">
        <v>32140</v>
      </c>
      <c r="C37" s="18">
        <v>14520</v>
      </c>
      <c r="D37" s="18">
        <v>12500</v>
      </c>
      <c r="E37" s="18"/>
      <c r="F37" s="18" t="str">
        <f>VLOOKUP(A37,LISTE!$A$3:$D$91,2,FALSE)</f>
        <v>BOUROUGGA</v>
      </c>
      <c r="G37" s="18">
        <f>VLOOKUP(A37,LISTE!$A$3:$D$91,4,FALSE)</f>
        <v>2</v>
      </c>
    </row>
    <row r="38" spans="1:7">
      <c r="A38" s="20">
        <v>48</v>
      </c>
      <c r="B38" s="18">
        <v>25630</v>
      </c>
      <c r="C38" s="18">
        <v>25630</v>
      </c>
      <c r="D38" s="18">
        <v>14520</v>
      </c>
      <c r="E38" s="18"/>
      <c r="F38" s="18" t="str">
        <f>VLOOKUP(A38,LISTE!$A$3:$D$91,2,FALSE)</f>
        <v>DEROO</v>
      </c>
      <c r="G38" s="18">
        <f>VLOOKUP(A38,LISTE!$A$3:$D$91,4,FALSE)</f>
        <v>2</v>
      </c>
    </row>
    <row r="39" spans="1:7">
      <c r="A39" s="20">
        <v>49</v>
      </c>
      <c r="B39" s="18">
        <v>25630</v>
      </c>
      <c r="C39" s="18">
        <v>45632</v>
      </c>
      <c r="D39" s="18">
        <v>25630</v>
      </c>
      <c r="E39" s="18"/>
      <c r="F39" s="18" t="str">
        <f>VLOOKUP(A39,LISTE!$A$3:$D$91,2,FALSE)</f>
        <v>DUQUESNE</v>
      </c>
      <c r="G39" s="18">
        <f>VLOOKUP(A39,LISTE!$A$3:$D$91,4,FALSE)</f>
        <v>2</v>
      </c>
    </row>
    <row r="40" spans="1:7">
      <c r="A40" s="20">
        <v>57</v>
      </c>
      <c r="B40" s="18">
        <v>15203</v>
      </c>
      <c r="C40" s="18">
        <v>23510</v>
      </c>
      <c r="D40" s="18">
        <v>45632</v>
      </c>
      <c r="E40" s="18"/>
      <c r="F40" s="18" t="str">
        <f>VLOOKUP(A40,LISTE!$A$3:$D$91,2,FALSE)</f>
        <v>MAHIEU</v>
      </c>
      <c r="G40" s="18">
        <f>VLOOKUP(A40,LISTE!$A$3:$D$91,4,FALSE)</f>
        <v>2</v>
      </c>
    </row>
    <row r="41" spans="1:7">
      <c r="A41" s="20">
        <v>67</v>
      </c>
      <c r="B41" s="18">
        <v>15632</v>
      </c>
      <c r="C41" s="18">
        <v>23524</v>
      </c>
      <c r="D41" s="18">
        <v>23510</v>
      </c>
      <c r="E41" s="18"/>
      <c r="F41" s="18" t="str">
        <f>VLOOKUP(A41,LISTE!$A$3:$D$91,2,FALSE)</f>
        <v xml:space="preserve">BENNEOUALA </v>
      </c>
      <c r="G41" s="18">
        <f>VLOOKUP(A41,LISTE!$A$3:$D$91,4,FALSE)</f>
        <v>2</v>
      </c>
    </row>
    <row r="42" spans="1:7">
      <c r="A42" s="20">
        <v>68</v>
      </c>
      <c r="B42" s="18">
        <v>45630</v>
      </c>
      <c r="C42" s="18">
        <v>26351</v>
      </c>
      <c r="D42" s="18">
        <v>23524</v>
      </c>
      <c r="E42" s="18"/>
      <c r="F42" s="18" t="str">
        <f>VLOOKUP(A42,LISTE!$A$3:$D$91,2,FALSE)</f>
        <v xml:space="preserve">CARRETTE </v>
      </c>
      <c r="G42" s="18">
        <f>VLOOKUP(A42,LISTE!$A$3:$D$91,4,FALSE)</f>
        <v>2</v>
      </c>
    </row>
    <row r="43" spans="1:7">
      <c r="A43" s="20">
        <v>70</v>
      </c>
      <c r="B43" s="18">
        <v>12500</v>
      </c>
      <c r="C43" s="18">
        <v>25630</v>
      </c>
      <c r="D43" s="18">
        <v>26351</v>
      </c>
      <c r="E43" s="18"/>
      <c r="F43" s="18" t="str">
        <f>VLOOKUP(A43,LISTE!$A$3:$D$91,2,FALSE)</f>
        <v xml:space="preserve">DELESPINE </v>
      </c>
      <c r="G43" s="18">
        <f>VLOOKUP(A43,LISTE!$A$3:$D$91,4,FALSE)</f>
        <v>2</v>
      </c>
    </row>
    <row r="44" spans="1:7">
      <c r="A44" s="20">
        <v>77</v>
      </c>
      <c r="B44" s="18">
        <v>14520</v>
      </c>
      <c r="C44" s="18">
        <v>32140</v>
      </c>
      <c r="D44" s="18">
        <v>25630</v>
      </c>
      <c r="E44" s="18"/>
      <c r="F44" s="18" t="str">
        <f>VLOOKUP(A44,LISTE!$A$3:$D$91,2,FALSE)</f>
        <v xml:space="preserve">LEFRENE </v>
      </c>
      <c r="G44" s="18">
        <f>VLOOKUP(A44,LISTE!$A$3:$D$91,4,FALSE)</f>
        <v>2</v>
      </c>
    </row>
    <row r="45" spans="1:7">
      <c r="A45" s="20">
        <v>81</v>
      </c>
      <c r="B45" s="18">
        <v>25630</v>
      </c>
      <c r="C45" s="18">
        <v>23560</v>
      </c>
      <c r="D45" s="18">
        <v>32140</v>
      </c>
      <c r="E45" s="18"/>
      <c r="F45" s="18" t="str">
        <f>VLOOKUP(A45,LISTE!$A$3:$D$91,2,FALSE)</f>
        <v xml:space="preserve">PREIRA </v>
      </c>
      <c r="G45" s="18">
        <f>VLOOKUP(A45,LISTE!$A$3:$D$91,4,FALSE)</f>
        <v>2</v>
      </c>
    </row>
    <row r="46" spans="1:7">
      <c r="A46" s="20">
        <v>85</v>
      </c>
      <c r="B46" s="18">
        <v>45632</v>
      </c>
      <c r="C46" s="18">
        <v>21450</v>
      </c>
      <c r="D46" s="18">
        <v>26351</v>
      </c>
      <c r="E46" s="18"/>
      <c r="F46" s="18" t="str">
        <f>VLOOKUP(A46,LISTE!$A$3:$D$91,2,FALSE)</f>
        <v xml:space="preserve">SOSSOU </v>
      </c>
      <c r="G46" s="18">
        <f>VLOOKUP(A46,LISTE!$A$3:$D$91,4,FALSE)</f>
        <v>2</v>
      </c>
    </row>
    <row r="47" spans="1:7">
      <c r="A47" s="2">
        <v>5</v>
      </c>
      <c r="B47" s="1">
        <v>23524</v>
      </c>
      <c r="C47" s="1">
        <v>26351</v>
      </c>
      <c r="D47" s="1">
        <v>32140</v>
      </c>
      <c r="F47" s="1" t="str">
        <f>VLOOKUP(A47,LISTE!$A$3:$D$91,2,FALSE)</f>
        <v>Praud</v>
      </c>
      <c r="G47" s="1">
        <f>VLOOKUP(A47,LISTE!$A$3:$D$91,4,FALSE)</f>
        <v>3</v>
      </c>
    </row>
    <row r="48" spans="1:7">
      <c r="A48" s="2">
        <v>10</v>
      </c>
      <c r="B48" s="1">
        <v>26351</v>
      </c>
      <c r="C48" s="1">
        <v>25630</v>
      </c>
      <c r="D48" s="1">
        <v>25630</v>
      </c>
      <c r="F48" s="1" t="str">
        <f>VLOOKUP(A48,LISTE!$A$3:$D$91,2,FALSE)</f>
        <v>Bourgoin</v>
      </c>
      <c r="G48" s="1">
        <f>VLOOKUP(A48,LISTE!$A$3:$D$91,4,FALSE)</f>
        <v>3</v>
      </c>
    </row>
    <row r="49" spans="1:7">
      <c r="A49" s="2">
        <v>14</v>
      </c>
      <c r="B49" s="1">
        <v>25630</v>
      </c>
      <c r="C49" s="1">
        <v>32140</v>
      </c>
      <c r="D49" s="1">
        <v>25630</v>
      </c>
      <c r="F49" s="1" t="str">
        <f>VLOOKUP(A49,LISTE!$A$3:$D$91,2,FALSE)</f>
        <v>Courbon</v>
      </c>
      <c r="G49" s="1">
        <f>VLOOKUP(A49,LISTE!$A$3:$D$91,4,FALSE)</f>
        <v>3</v>
      </c>
    </row>
    <row r="50" spans="1:7">
      <c r="A50" s="2">
        <v>15</v>
      </c>
      <c r="B50" s="1">
        <v>32140</v>
      </c>
      <c r="C50" s="1">
        <v>25630</v>
      </c>
      <c r="D50" s="1">
        <v>15203</v>
      </c>
      <c r="F50" s="1" t="str">
        <f>VLOOKUP(A50,LISTE!$A$3:$D$91,2,FALSE)</f>
        <v>Amarouche</v>
      </c>
      <c r="G50" s="1">
        <f>VLOOKUP(A50,LISTE!$A$3:$D$91,4,FALSE)</f>
        <v>3</v>
      </c>
    </row>
    <row r="51" spans="1:7">
      <c r="A51" s="3">
        <v>21</v>
      </c>
      <c r="B51" s="1">
        <v>5232</v>
      </c>
      <c r="C51" s="1">
        <v>25630</v>
      </c>
      <c r="D51" s="1">
        <v>15632</v>
      </c>
      <c r="F51" s="1" t="str">
        <f>VLOOKUP(A51,LISTE!$A$3:$D$91,2,FALSE)</f>
        <v>CAPPON</v>
      </c>
      <c r="G51" s="1">
        <f>VLOOKUP(A51,LISTE!$A$3:$D$91,4,FALSE)</f>
        <v>3</v>
      </c>
    </row>
    <row r="52" spans="1:7">
      <c r="A52" s="3">
        <v>31</v>
      </c>
      <c r="B52" s="1">
        <v>15632</v>
      </c>
      <c r="C52" s="1">
        <v>15203</v>
      </c>
      <c r="D52" s="1">
        <v>45630</v>
      </c>
      <c r="F52" s="1" t="str">
        <f>VLOOKUP(A52,LISTE!$A$3:$D$91,2,FALSE)</f>
        <v>HAULTCOEUR</v>
      </c>
      <c r="G52" s="1">
        <f>VLOOKUP(A52,LISTE!$A$3:$D$91,4,FALSE)</f>
        <v>3</v>
      </c>
    </row>
    <row r="53" spans="1:7">
      <c r="A53" s="3">
        <v>34</v>
      </c>
      <c r="B53" s="1">
        <v>32112</v>
      </c>
      <c r="C53" s="1">
        <v>15632</v>
      </c>
      <c r="D53" s="1">
        <v>32140</v>
      </c>
      <c r="F53" s="1" t="str">
        <f>VLOOKUP(A53,LISTE!$A$3:$D$91,2,FALSE)</f>
        <v>MAALEM</v>
      </c>
      <c r="G53" s="1">
        <f>VLOOKUP(A53,LISTE!$A$3:$D$91,4,FALSE)</f>
        <v>3</v>
      </c>
    </row>
    <row r="54" spans="1:7">
      <c r="A54" s="3">
        <v>36</v>
      </c>
      <c r="B54" s="1">
        <v>24530</v>
      </c>
      <c r="C54" s="1">
        <v>45630</v>
      </c>
      <c r="D54" s="1">
        <v>25630</v>
      </c>
      <c r="F54" s="1" t="str">
        <f>VLOOKUP(A54,LISTE!$A$3:$D$91,2,FALSE)</f>
        <v>THOMPSON</v>
      </c>
      <c r="G54" s="1">
        <f>VLOOKUP(A54,LISTE!$A$3:$D$91,4,FALSE)</f>
        <v>3</v>
      </c>
    </row>
    <row r="55" spans="1:7">
      <c r="A55" s="3">
        <v>38</v>
      </c>
      <c r="B55" s="1">
        <v>21530</v>
      </c>
      <c r="C55" s="1">
        <v>12500</v>
      </c>
      <c r="D55" s="1">
        <v>25630</v>
      </c>
      <c r="F55" s="1" t="str">
        <f>VLOOKUP(A55,LISTE!$A$3:$D$91,2,FALSE)</f>
        <v>VAN LAER</v>
      </c>
      <c r="G55" s="1">
        <f>VLOOKUP(A55,LISTE!$A$3:$D$91,4,FALSE)</f>
        <v>3</v>
      </c>
    </row>
    <row r="56" spans="1:7">
      <c r="A56" s="3">
        <v>44</v>
      </c>
      <c r="B56" s="1">
        <v>42630</v>
      </c>
      <c r="C56" s="1">
        <v>14520</v>
      </c>
      <c r="D56" s="1">
        <v>15203</v>
      </c>
      <c r="F56" s="1" t="str">
        <f>VLOOKUP(A56,LISTE!$A$3:$D$91,2,FALSE)</f>
        <v>CHEDAD</v>
      </c>
      <c r="G56" s="1">
        <f>VLOOKUP(A56,LISTE!$A$3:$D$91,4,FALSE)</f>
        <v>3</v>
      </c>
    </row>
    <row r="57" spans="1:7">
      <c r="A57" s="3">
        <v>46</v>
      </c>
      <c r="B57" s="1">
        <v>24510</v>
      </c>
      <c r="C57" s="1">
        <v>25630</v>
      </c>
      <c r="D57" s="1">
        <v>15632</v>
      </c>
      <c r="F57" s="1" t="str">
        <f>VLOOKUP(A57,LISTE!$A$3:$D$91,2,FALSE)</f>
        <v>DAUBENFILD</v>
      </c>
      <c r="G57" s="1">
        <f>VLOOKUP(A57,LISTE!$A$3:$D$91,4,FALSE)</f>
        <v>3</v>
      </c>
    </row>
    <row r="58" spans="1:7">
      <c r="A58" s="3">
        <v>54</v>
      </c>
      <c r="B58" s="1">
        <v>6350</v>
      </c>
      <c r="C58" s="1">
        <v>45632</v>
      </c>
      <c r="D58" s="1">
        <v>45630</v>
      </c>
      <c r="F58" s="1" t="str">
        <f>VLOOKUP(A58,LISTE!$A$3:$D$91,2,FALSE)</f>
        <v>LECLERQ</v>
      </c>
      <c r="G58" s="1">
        <f>VLOOKUP(A58,LISTE!$A$3:$D$91,4,FALSE)</f>
        <v>3</v>
      </c>
    </row>
    <row r="59" spans="1:7">
      <c r="A59" s="3">
        <v>58</v>
      </c>
      <c r="B59" s="1">
        <v>15630</v>
      </c>
      <c r="C59" s="1">
        <v>23510</v>
      </c>
      <c r="D59" s="1">
        <v>12500</v>
      </c>
      <c r="F59" s="1" t="str">
        <f>VLOOKUP(A59,LISTE!$A$3:$D$91,2,FALSE)</f>
        <v>MAETIE</v>
      </c>
      <c r="G59" s="1">
        <f>VLOOKUP(A59,LISTE!$A$3:$D$91,4,FALSE)</f>
        <v>3</v>
      </c>
    </row>
    <row r="60" spans="1:7">
      <c r="A60" s="3">
        <v>59</v>
      </c>
      <c r="B60" s="1">
        <v>24530</v>
      </c>
      <c r="C60" s="1">
        <v>23524</v>
      </c>
      <c r="D60" s="1">
        <v>14520</v>
      </c>
      <c r="F60" s="1" t="str">
        <f>VLOOKUP(A60,LISTE!$A$3:$D$91,2,FALSE)</f>
        <v>OUALEMBO</v>
      </c>
      <c r="G60" s="1">
        <f>VLOOKUP(A60,LISTE!$A$3:$D$91,4,FALSE)</f>
        <v>3</v>
      </c>
    </row>
    <row r="61" spans="1:7">
      <c r="A61" s="3">
        <v>60</v>
      </c>
      <c r="B61" s="1">
        <v>12563</v>
      </c>
      <c r="C61" s="1">
        <v>26351</v>
      </c>
      <c r="D61" s="1">
        <v>25630</v>
      </c>
      <c r="F61" s="1" t="str">
        <f>VLOOKUP(A61,LISTE!$A$3:$D$91,2,FALSE)</f>
        <v>PICHON</v>
      </c>
      <c r="G61" s="1">
        <f>VLOOKUP(A61,LISTE!$A$3:$D$91,4,FALSE)</f>
        <v>3</v>
      </c>
    </row>
    <row r="62" spans="1:7">
      <c r="A62" s="3">
        <v>61</v>
      </c>
      <c r="B62" s="1">
        <v>12345</v>
      </c>
      <c r="C62" s="1">
        <v>25630</v>
      </c>
      <c r="D62" s="1">
        <v>45632</v>
      </c>
      <c r="F62" s="1" t="str">
        <f>VLOOKUP(A62,LISTE!$A$3:$D$91,2,FALSE)</f>
        <v>PONTLEVOY</v>
      </c>
      <c r="G62" s="1">
        <f>VLOOKUP(A62,LISTE!$A$3:$D$91,4,FALSE)</f>
        <v>3</v>
      </c>
    </row>
    <row r="63" spans="1:7">
      <c r="A63" s="3">
        <v>62</v>
      </c>
      <c r="B63" s="1">
        <v>24153</v>
      </c>
      <c r="C63" s="1">
        <v>32140</v>
      </c>
      <c r="D63" s="1">
        <v>23510</v>
      </c>
      <c r="F63" s="1" t="str">
        <f>VLOOKUP(A63,LISTE!$A$3:$D$91,2,FALSE)</f>
        <v>QUESADA</v>
      </c>
      <c r="G63" s="1">
        <f>VLOOKUP(A63,LISTE!$A$3:$D$91,4,FALSE)</f>
        <v>3</v>
      </c>
    </row>
    <row r="64" spans="1:7">
      <c r="A64" s="3">
        <v>71</v>
      </c>
      <c r="B64" s="1">
        <v>12563</v>
      </c>
      <c r="C64" s="1">
        <v>25630</v>
      </c>
      <c r="D64" s="1">
        <v>23524</v>
      </c>
      <c r="F64" s="1" t="str">
        <f>VLOOKUP(A64,LISTE!$A$3:$D$91,2,FALSE)</f>
        <v xml:space="preserve">DEWIERE </v>
      </c>
      <c r="G64" s="1">
        <f>VLOOKUP(A64,LISTE!$A$3:$D$91,4,FALSE)</f>
        <v>3</v>
      </c>
    </row>
    <row r="65" spans="1:7">
      <c r="A65" s="3">
        <v>74</v>
      </c>
      <c r="B65" s="1">
        <v>45200</v>
      </c>
      <c r="C65" s="1">
        <v>25630</v>
      </c>
      <c r="D65" s="1">
        <v>26351</v>
      </c>
      <c r="F65" s="1" t="str">
        <f>VLOOKUP(A65,LISTE!$A$3:$D$91,2,FALSE)</f>
        <v xml:space="preserve">HEBERT </v>
      </c>
      <c r="G65" s="1">
        <f>VLOOKUP(A65,LISTE!$A$3:$D$91,4,FALSE)</f>
        <v>3</v>
      </c>
    </row>
    <row r="66" spans="1:7">
      <c r="A66" s="3">
        <v>79</v>
      </c>
      <c r="B66" s="1">
        <v>35210</v>
      </c>
      <c r="C66" s="1">
        <v>15203</v>
      </c>
      <c r="D66" s="1">
        <v>25630</v>
      </c>
      <c r="F66" s="1" t="str">
        <f>VLOOKUP(A66,LISTE!$A$3:$D$91,2,FALSE)</f>
        <v xml:space="preserve">PIAT </v>
      </c>
      <c r="G66" s="1">
        <f>VLOOKUP(A66,LISTE!$A$3:$D$91,4,FALSE)</f>
        <v>3</v>
      </c>
    </row>
    <row r="67" spans="1:7">
      <c r="A67" s="3">
        <v>86</v>
      </c>
      <c r="B67" s="1">
        <v>31100</v>
      </c>
      <c r="C67" s="1">
        <v>15632</v>
      </c>
      <c r="D67" s="1">
        <v>32140</v>
      </c>
      <c r="F67" s="1" t="str">
        <f>VLOOKUP(A67,LISTE!$A$3:$D$91,2,FALSE)</f>
        <v xml:space="preserve">TISON </v>
      </c>
      <c r="G67" s="1">
        <f>VLOOKUP(A67,LISTE!$A$3:$D$91,4,FALSE)</f>
        <v>3</v>
      </c>
    </row>
    <row r="68" spans="1:7">
      <c r="A68" s="3">
        <v>87</v>
      </c>
      <c r="B68" s="1">
        <v>9810</v>
      </c>
      <c r="C68" s="1">
        <v>45630</v>
      </c>
      <c r="D68" s="1">
        <v>19870</v>
      </c>
      <c r="F68" s="1" t="str">
        <f>VLOOKUP(A68,LISTE!$A$3:$D$91,2,FALSE)</f>
        <v xml:space="preserve">VANEUIL </v>
      </c>
      <c r="G68" s="1">
        <f>VLOOKUP(A68,LISTE!$A$3:$D$91,4,FALSE)</f>
        <v>3</v>
      </c>
    </row>
    <row r="69" spans="1:7">
      <c r="A69" s="2">
        <v>4</v>
      </c>
      <c r="B69" s="1">
        <v>25630</v>
      </c>
      <c r="C69" s="1">
        <v>14520</v>
      </c>
      <c r="D69" s="1">
        <v>25630</v>
      </c>
      <c r="F69" s="1" t="str">
        <f>VLOOKUP(A69,LISTE!$A$3:$D$91,2,FALSE)</f>
        <v>Barmou</v>
      </c>
      <c r="G69" s="1">
        <f>VLOOKUP(A69,LISTE!$A$3:$D$91,4,FALSE)</f>
        <v>4</v>
      </c>
    </row>
    <row r="70" spans="1:7">
      <c r="A70" s="2">
        <v>7</v>
      </c>
      <c r="B70" s="1">
        <v>25630</v>
      </c>
      <c r="C70" s="1">
        <v>25630</v>
      </c>
      <c r="D70" s="1">
        <v>25630</v>
      </c>
      <c r="F70" s="1" t="str">
        <f>VLOOKUP(A70,LISTE!$A$3:$D$91,2,FALSE)</f>
        <v>Forest</v>
      </c>
      <c r="G70" s="1">
        <f>VLOOKUP(A70,LISTE!$A$3:$D$91,4,FALSE)</f>
        <v>4</v>
      </c>
    </row>
    <row r="71" spans="1:7">
      <c r="A71" s="2">
        <v>8</v>
      </c>
      <c r="B71" s="1">
        <v>15203</v>
      </c>
      <c r="C71" s="1">
        <v>45632</v>
      </c>
      <c r="D71" s="1">
        <v>15203</v>
      </c>
      <c r="F71" s="1" t="str">
        <f>VLOOKUP(A71,LISTE!$A$3:$D$91,2,FALSE)</f>
        <v>Balme</v>
      </c>
      <c r="G71" s="1">
        <f>VLOOKUP(A71,LISTE!$A$3:$D$91,4,FALSE)</f>
        <v>4</v>
      </c>
    </row>
    <row r="72" spans="1:7">
      <c r="A72" s="2">
        <v>9</v>
      </c>
      <c r="B72" s="1">
        <v>15632</v>
      </c>
      <c r="C72" s="1">
        <v>23510</v>
      </c>
      <c r="D72" s="1">
        <v>15632</v>
      </c>
      <c r="F72" s="1" t="str">
        <f>VLOOKUP(A72,LISTE!$A$3:$D$91,2,FALSE)</f>
        <v>Blondeau</v>
      </c>
      <c r="G72" s="1">
        <f>VLOOKUP(A72,LISTE!$A$3:$D$91,4,FALSE)</f>
        <v>4</v>
      </c>
    </row>
    <row r="73" spans="1:7">
      <c r="A73" s="2">
        <v>13</v>
      </c>
      <c r="B73" s="1">
        <v>45630</v>
      </c>
      <c r="C73" s="1">
        <v>23524</v>
      </c>
      <c r="D73" s="1">
        <v>45630</v>
      </c>
      <c r="F73" s="1" t="str">
        <f>VLOOKUP(A73,LISTE!$A$3:$D$91,2,FALSE)</f>
        <v>Doudry</v>
      </c>
      <c r="G73" s="1">
        <f>VLOOKUP(A73,LISTE!$A$3:$D$91,4,FALSE)</f>
        <v>4</v>
      </c>
    </row>
    <row r="74" spans="1:7">
      <c r="A74" s="3">
        <v>18</v>
      </c>
      <c r="B74" s="1">
        <v>12500</v>
      </c>
      <c r="C74" s="1">
        <v>26351</v>
      </c>
      <c r="D74" s="1">
        <v>12500</v>
      </c>
      <c r="F74" s="1" t="str">
        <f>VLOOKUP(A74,LISTE!$A$3:$D$91,2,FALSE)</f>
        <v>AHMED HADJALA</v>
      </c>
      <c r="G74" s="1">
        <f>VLOOKUP(A74,LISTE!$A$3:$D$91,4,FALSE)</f>
        <v>4</v>
      </c>
    </row>
    <row r="75" spans="1:7">
      <c r="A75" s="3">
        <v>22</v>
      </c>
      <c r="B75" s="1">
        <v>14520</v>
      </c>
      <c r="C75" s="1">
        <v>25630</v>
      </c>
      <c r="D75" s="1">
        <v>14520</v>
      </c>
      <c r="F75" s="1" t="str">
        <f>VLOOKUP(A75,LISTE!$A$3:$D$91,2,FALSE)</f>
        <v>CHATIOUI</v>
      </c>
      <c r="G75" s="1">
        <f>VLOOKUP(A75,LISTE!$A$3:$D$91,4,FALSE)</f>
        <v>4</v>
      </c>
    </row>
    <row r="76" spans="1:7">
      <c r="A76" s="3">
        <v>32</v>
      </c>
      <c r="B76" s="1">
        <v>25630</v>
      </c>
      <c r="C76" s="1">
        <v>32140</v>
      </c>
      <c r="D76" s="1">
        <v>25630</v>
      </c>
      <c r="F76" s="1" t="str">
        <f>VLOOKUP(A76,LISTE!$A$3:$D$91,2,FALSE)</f>
        <v>HUGOT</v>
      </c>
      <c r="G76" s="1">
        <f>VLOOKUP(A76,LISTE!$A$3:$D$91,4,FALSE)</f>
        <v>4</v>
      </c>
    </row>
    <row r="77" spans="1:7">
      <c r="A77" s="3">
        <v>33</v>
      </c>
      <c r="B77" s="1">
        <v>45632</v>
      </c>
      <c r="C77" s="1">
        <v>15632</v>
      </c>
      <c r="D77" s="1">
        <v>45632</v>
      </c>
      <c r="F77" s="1" t="str">
        <f>VLOOKUP(A77,LISTE!$A$3:$D$91,2,FALSE)</f>
        <v>LEDUC</v>
      </c>
      <c r="G77" s="1">
        <f>VLOOKUP(A77,LISTE!$A$3:$D$91,4,FALSE)</f>
        <v>4</v>
      </c>
    </row>
    <row r="78" spans="1:7">
      <c r="A78" s="3">
        <v>39</v>
      </c>
      <c r="B78" s="1">
        <v>23510</v>
      </c>
      <c r="C78" s="1">
        <v>32112</v>
      </c>
      <c r="D78" s="1">
        <v>23510</v>
      </c>
      <c r="F78" s="1" t="str">
        <f>VLOOKUP(A78,LISTE!$A$3:$D$91,2,FALSE)</f>
        <v>VANSPRANGHELS</v>
      </c>
      <c r="G78" s="1">
        <f>VLOOKUP(A78,LISTE!$A$3:$D$91,4,FALSE)</f>
        <v>4</v>
      </c>
    </row>
    <row r="79" spans="1:7">
      <c r="A79" s="3">
        <v>45</v>
      </c>
      <c r="B79" s="1">
        <v>23524</v>
      </c>
      <c r="C79" s="1">
        <v>24530</v>
      </c>
      <c r="D79" s="1">
        <v>23524</v>
      </c>
      <c r="F79" s="1" t="str">
        <f>VLOOKUP(A79,LISTE!$A$3:$D$91,2,FALSE)</f>
        <v>CLERQUIN</v>
      </c>
      <c r="G79" s="1">
        <f>VLOOKUP(A79,LISTE!$A$3:$D$91,4,FALSE)</f>
        <v>4</v>
      </c>
    </row>
    <row r="80" spans="1:7">
      <c r="A80" s="3">
        <v>52</v>
      </c>
      <c r="B80" s="1">
        <v>26351</v>
      </c>
      <c r="C80" s="1">
        <v>21530</v>
      </c>
      <c r="D80" s="1">
        <v>26351</v>
      </c>
      <c r="F80" s="1" t="str">
        <f>VLOOKUP(A80,LISTE!$A$3:$D$91,2,FALSE)</f>
        <v>GANSARLAT</v>
      </c>
      <c r="G80" s="1">
        <f>VLOOKUP(A80,LISTE!$A$3:$D$91,4,FALSE)</f>
        <v>4</v>
      </c>
    </row>
    <row r="81" spans="1:7">
      <c r="A81" s="3">
        <v>53</v>
      </c>
      <c r="B81" s="1">
        <v>25630</v>
      </c>
      <c r="C81" s="1">
        <v>42630</v>
      </c>
      <c r="D81" s="1">
        <v>25630</v>
      </c>
      <c r="F81" s="1" t="str">
        <f>VLOOKUP(A81,LISTE!$A$3:$D$91,2,FALSE)</f>
        <v>HARLE</v>
      </c>
      <c r="G81" s="1">
        <f>VLOOKUP(A81,LISTE!$A$3:$D$91,4,FALSE)</f>
        <v>4</v>
      </c>
    </row>
    <row r="82" spans="1:7">
      <c r="A82" s="3">
        <v>63</v>
      </c>
      <c r="B82" s="1">
        <v>32140</v>
      </c>
      <c r="C82" s="1">
        <v>24510</v>
      </c>
      <c r="D82" s="1">
        <v>32140</v>
      </c>
      <c r="F82" s="1" t="str">
        <f>VLOOKUP(A82,LISTE!$A$3:$D$91,2,FALSE)</f>
        <v>TAAM</v>
      </c>
      <c r="G82" s="1">
        <f>VLOOKUP(A82,LISTE!$A$3:$D$91,4,FALSE)</f>
        <v>4</v>
      </c>
    </row>
    <row r="83" spans="1:7">
      <c r="A83" s="3">
        <v>64</v>
      </c>
      <c r="B83" s="1">
        <v>15230</v>
      </c>
      <c r="C83" s="1">
        <v>6350</v>
      </c>
      <c r="D83" s="1">
        <v>12890</v>
      </c>
      <c r="F83" s="1" t="str">
        <f>VLOOKUP(A83,LISTE!$A$3:$D$91,2,FALSE)</f>
        <v>TISON</v>
      </c>
      <c r="G83" s="1">
        <f>VLOOKUP(A83,LISTE!$A$3:$D$91,4,FALSE)</f>
        <v>4</v>
      </c>
    </row>
    <row r="84" spans="1:7">
      <c r="A84" s="3">
        <v>65</v>
      </c>
      <c r="B84" s="1">
        <v>24510</v>
      </c>
      <c r="C84" s="1">
        <v>15630</v>
      </c>
      <c r="D84" s="1">
        <v>13789</v>
      </c>
      <c r="F84" s="1" t="str">
        <f>VLOOKUP(A84,LISTE!$A$3:$D$91,2,FALSE)</f>
        <v>VANDERCRUYSSEN</v>
      </c>
      <c r="G84" s="1">
        <f>VLOOKUP(A84,LISTE!$A$3:$D$91,4,FALSE)</f>
        <v>4</v>
      </c>
    </row>
    <row r="85" spans="1:7">
      <c r="A85" s="3">
        <v>72</v>
      </c>
      <c r="B85" s="1">
        <v>6350</v>
      </c>
      <c r="C85" s="1">
        <v>24530</v>
      </c>
      <c r="D85" s="1">
        <v>31792</v>
      </c>
      <c r="F85" s="1" t="str">
        <f>VLOOKUP(A85,LISTE!$A$3:$D$91,2,FALSE)</f>
        <v xml:space="preserve">EL ALLOUCHI </v>
      </c>
      <c r="G85" s="1">
        <f>VLOOKUP(A85,LISTE!$A$3:$D$91,4,FALSE)</f>
        <v>4</v>
      </c>
    </row>
    <row r="86" spans="1:7">
      <c r="A86" s="3">
        <v>78</v>
      </c>
      <c r="B86" s="1">
        <v>15630</v>
      </c>
      <c r="C86" s="1">
        <v>12563</v>
      </c>
      <c r="D86" s="1">
        <v>36578</v>
      </c>
      <c r="F86" s="1" t="str">
        <f>VLOOKUP(A86,LISTE!$A$3:$D$91,2,FALSE)</f>
        <v xml:space="preserve">MASSA </v>
      </c>
      <c r="G86" s="1">
        <f>VLOOKUP(A86,LISTE!$A$3:$D$91,4,FALSE)</f>
        <v>4</v>
      </c>
    </row>
    <row r="87" spans="1:7">
      <c r="A87" s="3">
        <v>80</v>
      </c>
      <c r="B87" s="1">
        <v>24530</v>
      </c>
      <c r="C87" s="1">
        <v>12345</v>
      </c>
      <c r="D87" s="1">
        <v>24598</v>
      </c>
      <c r="F87" s="1" t="str">
        <f>VLOOKUP(A87,LISTE!$A$3:$D$91,2,FALSE)</f>
        <v xml:space="preserve">POITREY </v>
      </c>
      <c r="G87" s="1">
        <f>VLOOKUP(A87,LISTE!$A$3:$D$91,4,FALSE)</f>
        <v>4</v>
      </c>
    </row>
    <row r="88" spans="1:7">
      <c r="A88" s="3">
        <v>84</v>
      </c>
      <c r="B88" s="1">
        <v>12563</v>
      </c>
      <c r="C88" s="1">
        <v>24153</v>
      </c>
      <c r="D88" s="1">
        <v>25631</v>
      </c>
      <c r="F88" s="1" t="str">
        <f>VLOOKUP(A88,LISTE!$A$3:$D$91,2,FALSE)</f>
        <v xml:space="preserve">SAGNIEZ </v>
      </c>
      <c r="G88" s="1">
        <f>VLOOKUP(A88,LISTE!$A$3:$D$91,4,FALSE)</f>
        <v>4</v>
      </c>
    </row>
    <row r="89" spans="1:7">
      <c r="A89" s="3">
        <v>88</v>
      </c>
      <c r="B89" s="1">
        <v>12345</v>
      </c>
      <c r="C89" s="1">
        <v>24598</v>
      </c>
      <c r="D89" s="1">
        <v>35620</v>
      </c>
      <c r="F89" s="1" t="str">
        <f>VLOOKUP(A89,LISTE!$A$3:$D$91,2,FALSE)</f>
        <v xml:space="preserve">VERBEKE </v>
      </c>
      <c r="G89" s="1">
        <f>VLOOKUP(A89,LISTE!$A$3:$D$91,4,FALSE)</f>
        <v>4</v>
      </c>
    </row>
    <row r="90" spans="1:7">
      <c r="A90" s="3">
        <v>89</v>
      </c>
      <c r="B90" s="1">
        <v>24153</v>
      </c>
      <c r="C90" s="1">
        <v>25631</v>
      </c>
      <c r="D90" s="1">
        <v>25634</v>
      </c>
      <c r="F90" s="1" t="str">
        <f>VLOOKUP(A90,LISTE!$A$3:$D$91,2,FALSE)</f>
        <v xml:space="preserve">VIARD </v>
      </c>
      <c r="G90" s="1">
        <f>VLOOKUP(A90,LISTE!$A$3:$D$91,4,FALSE)</f>
        <v>4</v>
      </c>
    </row>
    <row r="91" spans="1:7" customFormat="1" ht="15"/>
    <row r="92" spans="1:7" customFormat="1" ht="15"/>
    <row r="93" spans="1:7" customFormat="1" ht="15"/>
    <row r="94" spans="1:7" customFormat="1" ht="15"/>
  </sheetData>
  <autoFilter ref="A1:G90" xr:uid="{00000000-0009-0000-0000-000001000000}">
    <sortState ref="A2:G81">
      <sortCondition ref="G1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782D6-95D0-426C-8B07-B19C413772C1}">
  <dimension ref="A1:J97"/>
  <sheetViews>
    <sheetView tabSelected="1" workbookViewId="0">
      <selection activeCell="H16" sqref="H16"/>
    </sheetView>
  </sheetViews>
  <sheetFormatPr baseColWidth="10" defaultRowHeight="15"/>
  <cols>
    <col min="1" max="1" width="14.5703125" bestFit="1" customWidth="1"/>
    <col min="2" max="2" width="12.85546875" bestFit="1" customWidth="1"/>
    <col min="3" max="3" width="14.42578125" bestFit="1" customWidth="1"/>
    <col min="4" max="4" width="14.140625" bestFit="1" customWidth="1"/>
    <col min="5" max="5" width="12.140625" bestFit="1" customWidth="1"/>
    <col min="6" max="6" width="13.5703125" bestFit="1" customWidth="1"/>
    <col min="8" max="8" width="11.85546875" bestFit="1" customWidth="1"/>
    <col min="9" max="9" width="11.5703125" bestFit="1" customWidth="1"/>
    <col min="10" max="10" width="11.85546875" bestFit="1" customWidth="1"/>
  </cols>
  <sheetData>
    <row r="1" spans="1:10" ht="15.75" thickBot="1"/>
    <row r="2" spans="1:10" ht="15.75" thickBot="1">
      <c r="A2" s="22" t="s">
        <v>179</v>
      </c>
      <c r="B2" s="55" t="s">
        <v>180</v>
      </c>
      <c r="C2" s="56" t="s">
        <v>181</v>
      </c>
      <c r="D2" s="56" t="s">
        <v>182</v>
      </c>
      <c r="E2" s="57" t="s">
        <v>183</v>
      </c>
      <c r="G2" s="21"/>
      <c r="H2" s="52" t="s">
        <v>185</v>
      </c>
      <c r="I2" s="53" t="s">
        <v>186</v>
      </c>
      <c r="J2" s="54" t="s">
        <v>187</v>
      </c>
    </row>
    <row r="3" spans="1:10">
      <c r="A3" s="63">
        <v>1</v>
      </c>
      <c r="B3" s="23">
        <f ca="1">SUMPRODUCT((SECTEUR=$A3)*JANVIER)</f>
        <v>582667</v>
      </c>
      <c r="C3" s="24">
        <f ca="1">SUMPRODUCT((SECTEUR=$A3)*FEVRIER)</f>
        <v>540553</v>
      </c>
      <c r="D3" s="24">
        <f ca="1">SUMPRODUCT((SECTEUR=$A3)*MARS)</f>
        <v>557539</v>
      </c>
      <c r="E3" s="25">
        <f ca="1">SUMPRODUCT((SECTEUR=A3)*BDD)</f>
        <v>1680759</v>
      </c>
      <c r="G3" s="66" t="s">
        <v>180</v>
      </c>
      <c r="H3" s="32">
        <f ca="1">AVERAGE(JANVIER)</f>
        <v>23600.696629213482</v>
      </c>
      <c r="I3" s="33">
        <f ca="1">MIN(JANVIER)</f>
        <v>5232</v>
      </c>
      <c r="J3" s="34">
        <f ca="1">MAX(JANVIER)</f>
        <v>45632</v>
      </c>
    </row>
    <row r="4" spans="1:10">
      <c r="A4" s="64">
        <v>2</v>
      </c>
      <c r="B4" s="26">
        <f ca="1">SUMPRODUCT((SECTEUR=$A4)*JANVIER)</f>
        <v>522047</v>
      </c>
      <c r="C4" s="27">
        <f ca="1">SUMPRODUCT((SECTEUR=$A4)*FEVRIER)</f>
        <v>591097</v>
      </c>
      <c r="D4" s="27">
        <f ca="1">SUMPRODUCT((SECTEUR=$A4)*MARS)</f>
        <v>577239</v>
      </c>
      <c r="E4" s="28">
        <f ca="1">SUMPRODUCT((SECTEUR=A4)*BDD)</f>
        <v>1690383</v>
      </c>
      <c r="G4" s="67" t="s">
        <v>181</v>
      </c>
      <c r="H4" s="35">
        <f ca="1">AVERAGE(FEVRIER)</f>
        <v>24992.573033707864</v>
      </c>
      <c r="I4" s="36">
        <f ca="1">MIN(FEVRIER)</f>
        <v>6350</v>
      </c>
      <c r="J4" s="37">
        <f ca="1">MAX(FEVRIER)</f>
        <v>45632</v>
      </c>
    </row>
    <row r="5" spans="1:10" ht="15.75" thickBot="1">
      <c r="A5" s="64">
        <v>3</v>
      </c>
      <c r="B5" s="26">
        <f ca="1">SUMPRODUCT((SECTEUR=$A5)*JANVIER)</f>
        <v>503275</v>
      </c>
      <c r="C5" s="27">
        <f ca="1">SUMPRODUCT((SECTEUR=$A5)*FEVRIER)</f>
        <v>569008</v>
      </c>
      <c r="D5" s="27">
        <f ca="1">SUMPRODUCT((SECTEUR=$A5)*MARS)</f>
        <v>569037</v>
      </c>
      <c r="E5" s="28">
        <f ca="1">SUMPRODUCT((SECTEUR=A5)*BDD)</f>
        <v>1641320</v>
      </c>
      <c r="G5" s="71" t="s">
        <v>182</v>
      </c>
      <c r="H5" s="72">
        <f ca="1">AVERAGE(MARS)</f>
        <v>25477.629213483146</v>
      </c>
      <c r="I5" s="73">
        <f ca="1">MIN(MARS)</f>
        <v>8765</v>
      </c>
      <c r="J5" s="74">
        <f ca="1">MAX(MARS)</f>
        <v>45632</v>
      </c>
    </row>
    <row r="6" spans="1:10" ht="15.75" thickBot="1">
      <c r="A6" s="65">
        <v>4</v>
      </c>
      <c r="B6" s="29">
        <f ca="1">SUMPRODUCT((SECTEUR=$A6)*JANVIER)</f>
        <v>492473</v>
      </c>
      <c r="C6" s="30">
        <f ca="1">SUMPRODUCT((SECTEUR=$A6)*FEVRIER)</f>
        <v>523681</v>
      </c>
      <c r="D6" s="30">
        <f ca="1">SUMPRODUCT((SECTEUR=$A6)*MARS)</f>
        <v>563694</v>
      </c>
      <c r="E6" s="31">
        <f ca="1">SUMPRODUCT((SECTEUR=A6)*BDD)</f>
        <v>1579848</v>
      </c>
      <c r="G6" s="75" t="s">
        <v>183</v>
      </c>
      <c r="H6" s="76">
        <f ca="1">AVERAGE(BDD)</f>
        <v>24690.299625468164</v>
      </c>
      <c r="I6" s="77">
        <f ca="1">MIN(BDD)</f>
        <v>5232</v>
      </c>
      <c r="J6" s="78">
        <f ca="1">MAX(BDD)</f>
        <v>45632</v>
      </c>
    </row>
    <row r="7" spans="1:10" ht="15.75" thickBot="1"/>
    <row r="8" spans="1:10" ht="15.75" thickBot="1">
      <c r="A8" s="42" t="s">
        <v>184</v>
      </c>
      <c r="B8" s="58" t="s">
        <v>183</v>
      </c>
      <c r="C8" s="59" t="s">
        <v>188</v>
      </c>
      <c r="D8" s="60" t="s">
        <v>189</v>
      </c>
      <c r="E8" s="61" t="s">
        <v>190</v>
      </c>
      <c r="F8" s="62" t="s">
        <v>191</v>
      </c>
    </row>
    <row r="9" spans="1:10">
      <c r="A9" s="68">
        <v>1</v>
      </c>
      <c r="B9" s="39">
        <f ca="1">SUMPRODUCT((REPRESENTANT=$A9)*BDD)</f>
        <v>86043</v>
      </c>
      <c r="C9" s="43">
        <f ca="1">IF(SUMIFS(JANVIER,REPRESENTANT,$A9)&gt;=H$3,ROUNDUP(SUMIFS(JANVIER,REPRESENTANT,$A9),0),0)</f>
        <v>45210</v>
      </c>
      <c r="D9" s="33">
        <f ca="1">IF(SUMIFS(FEVRIER,REPRESENTANT,$A9)&gt;=H$4,ROUNDUP(SUMIFS(FEVRIER,REPRESENTANT,$A9),0),0)</f>
        <v>0</v>
      </c>
      <c r="E9" s="44">
        <f ca="1">IF(SUMIFS(MARS,REPRESENTANT,$A9)&gt;=H$5,ROUNDUP(SUMIFS(MARS,REPRESENTANT,$A9),0),0)</f>
        <v>25630</v>
      </c>
      <c r="F9" s="45">
        <f ca="1">SUM(C9:E9)</f>
        <v>70840</v>
      </c>
    </row>
    <row r="10" spans="1:10">
      <c r="A10" s="69">
        <v>2</v>
      </c>
      <c r="B10" s="40">
        <f ca="1">SUMPRODUCT((REPRESENTANT=$A10)*BDD)</f>
        <v>56465</v>
      </c>
      <c r="C10" s="46">
        <f ca="1">IF(SUMIFS(JANVIER,REPRESENTANT,$A10)&gt;=H$3,ROUNDUP(SUMIFS(JANVIER,REPRESENTANT,$A10),0),0)</f>
        <v>25630</v>
      </c>
      <c r="D10" s="36">
        <f ca="1">IF(SUMIFS(FEVRIER,REPRESENTANT,$A10)&gt;=H$4,ROUNDUP(SUMIFS(FEVRIER,REPRESENTANT,$A10),0),0)</f>
        <v>0</v>
      </c>
      <c r="E10" s="47">
        <f ca="1">IF(SUMIFS(MARS,REPRESENTANT,$A10)&gt;=H$5,ROUNDUP(SUMIFS(MARS,REPRESENTANT,$A10),0),0)</f>
        <v>0</v>
      </c>
      <c r="F10" s="48">
        <f t="shared" ref="F10:F73" ca="1" si="0">SUM(C10:E10)</f>
        <v>25630</v>
      </c>
    </row>
    <row r="11" spans="1:10">
      <c r="A11" s="69">
        <v>12</v>
      </c>
      <c r="B11" s="40">
        <f ca="1">SUMPRODUCT((REPRESENTANT=$A11)*BDD)</f>
        <v>86892</v>
      </c>
      <c r="C11" s="46">
        <f ca="1">IF(SUMIFS(JANVIER,REPRESENTANT,$A11)&gt;=H$3,ROUNDUP(SUMIFS(JANVIER,REPRESENTANT,$A11),0),0)</f>
        <v>25630</v>
      </c>
      <c r="D11" s="36">
        <f ca="1">IF(SUMIFS(FEVRIER,REPRESENTANT,$A11)&gt;=H$4,ROUNDUP(SUMIFS(FEVRIER,REPRESENTANT,$A11),0),0)</f>
        <v>45630</v>
      </c>
      <c r="E11" s="47">
        <f ca="1">IF(SUMIFS(MARS,REPRESENTANT,$A11)&gt;=H$5,ROUNDUP(SUMIFS(MARS,REPRESENTANT,$A11),0),0)</f>
        <v>0</v>
      </c>
      <c r="F11" s="48">
        <f t="shared" ca="1" si="0"/>
        <v>71260</v>
      </c>
    </row>
    <row r="12" spans="1:10">
      <c r="A12" s="69">
        <v>16</v>
      </c>
      <c r="B12" s="40">
        <f ca="1">SUMPRODUCT((REPRESENTANT=$A12)*BDD)</f>
        <v>73333</v>
      </c>
      <c r="C12" s="46">
        <f ca="1">IF(SUMIFS(JANVIER,REPRESENTANT,$A12)&gt;=H$3,ROUNDUP(SUMIFS(JANVIER,REPRESENTANT,$A12),0),0)</f>
        <v>0</v>
      </c>
      <c r="D12" s="36">
        <f ca="1">IF(SUMIFS(FEVRIER,REPRESENTANT,$A12)&gt;=H$4,ROUNDUP(SUMIFS(FEVRIER,REPRESENTANT,$A12),0),0)</f>
        <v>0</v>
      </c>
      <c r="E12" s="47">
        <f ca="1">IF(SUMIFS(MARS,REPRESENTANT,$A12)&gt;=H$5,ROUNDUP(SUMIFS(MARS,REPRESENTANT,$A12),0),0)</f>
        <v>45630</v>
      </c>
      <c r="F12" s="48">
        <f t="shared" ca="1" si="0"/>
        <v>45630</v>
      </c>
    </row>
    <row r="13" spans="1:10">
      <c r="A13" s="69">
        <v>19</v>
      </c>
      <c r="B13" s="40">
        <f ca="1">SUMPRODUCT((REPRESENTANT=$A13)*BDD)</f>
        <v>42652</v>
      </c>
      <c r="C13" s="46">
        <f ca="1">IF(SUMIFS(JANVIER,REPRESENTANT,$A13)&gt;=H$3,ROUNDUP(SUMIFS(JANVIER,REPRESENTANT,$A13),0),0)</f>
        <v>0</v>
      </c>
      <c r="D13" s="36">
        <f ca="1">IF(SUMIFS(FEVRIER,REPRESENTANT,$A13)&gt;=H$4,ROUNDUP(SUMIFS(FEVRIER,REPRESENTANT,$A13),0),0)</f>
        <v>0</v>
      </c>
      <c r="E13" s="47">
        <f ca="1">IF(SUMIFS(MARS,REPRESENTANT,$A13)&gt;=H$5,ROUNDUP(SUMIFS(MARS,REPRESENTANT,$A13),0),0)</f>
        <v>0</v>
      </c>
      <c r="F13" s="48">
        <f t="shared" ca="1" si="0"/>
        <v>0</v>
      </c>
    </row>
    <row r="14" spans="1:10">
      <c r="A14" s="69">
        <v>25</v>
      </c>
      <c r="B14" s="40">
        <f ca="1">SUMPRODUCT((REPRESENTANT=$A14)*BDD)</f>
        <v>83674</v>
      </c>
      <c r="C14" s="46">
        <f ca="1">IF(SUMIFS(JANVIER,REPRESENTANT,$A14)&gt;=H$3,ROUNDUP(SUMIFS(JANVIER,REPRESENTANT,$A14),0),0)</f>
        <v>45630</v>
      </c>
      <c r="D14" s="36">
        <f ca="1">IF(SUMIFS(FEVRIER,REPRESENTANT,$A14)&gt;=H$4,ROUNDUP(SUMIFS(FEVRIER,REPRESENTANT,$A14),0),0)</f>
        <v>0</v>
      </c>
      <c r="E14" s="47">
        <f ca="1">IF(SUMIFS(MARS,REPRESENTANT,$A14)&gt;=H$5,ROUNDUP(SUMIFS(MARS,REPRESENTANT,$A14),0),0)</f>
        <v>0</v>
      </c>
      <c r="F14" s="48">
        <f t="shared" ca="1" si="0"/>
        <v>45630</v>
      </c>
    </row>
    <row r="15" spans="1:10">
      <c r="A15" s="69">
        <v>26</v>
      </c>
      <c r="B15" s="40">
        <f ca="1">SUMPRODUCT((REPRESENTANT=$A15)*BDD)</f>
        <v>64481</v>
      </c>
      <c r="C15" s="46">
        <f ca="1">IF(SUMIFS(JANVIER,REPRESENTANT,$A15)&gt;=H$3,ROUNDUP(SUMIFS(JANVIER,REPRESENTANT,$A15),0),0)</f>
        <v>0</v>
      </c>
      <c r="D15" s="36">
        <f ca="1">IF(SUMIFS(FEVRIER,REPRESENTANT,$A15)&gt;=H$4,ROUNDUP(SUMIFS(FEVRIER,REPRESENTANT,$A15),0),0)</f>
        <v>26351</v>
      </c>
      <c r="E15" s="47">
        <f ca="1">IF(SUMIFS(MARS,REPRESENTANT,$A15)&gt;=H$5,ROUNDUP(SUMIFS(MARS,REPRESENTANT,$A15),0),0)</f>
        <v>25630</v>
      </c>
      <c r="F15" s="48">
        <f t="shared" ca="1" si="0"/>
        <v>51981</v>
      </c>
    </row>
    <row r="16" spans="1:10">
      <c r="A16" s="69">
        <v>27</v>
      </c>
      <c r="B16" s="40">
        <f ca="1">SUMPRODUCT((REPRESENTANT=$A16)*BDD)</f>
        <v>85782</v>
      </c>
      <c r="C16" s="46">
        <f ca="1">IF(SUMIFS(JANVIER,REPRESENTANT,$A16)&gt;=H$3,ROUNDUP(SUMIFS(JANVIER,REPRESENTANT,$A16),0),0)</f>
        <v>0</v>
      </c>
      <c r="D16" s="36">
        <f ca="1">IF(SUMIFS(FEVRIER,REPRESENTANT,$A16)&gt;=H$4,ROUNDUP(SUMIFS(FEVRIER,REPRESENTANT,$A16),0),0)</f>
        <v>25630</v>
      </c>
      <c r="E16" s="47">
        <f ca="1">IF(SUMIFS(MARS,REPRESENTANT,$A16)&gt;=H$5,ROUNDUP(SUMIFS(MARS,REPRESENTANT,$A16),0),0)</f>
        <v>45632</v>
      </c>
      <c r="F16" s="48">
        <f t="shared" ca="1" si="0"/>
        <v>71262</v>
      </c>
    </row>
    <row r="17" spans="1:6">
      <c r="A17" s="69">
        <v>40</v>
      </c>
      <c r="B17" s="40">
        <f ca="1">SUMPRODUCT((REPRESENTANT=$A17)*BDD)</f>
        <v>83400</v>
      </c>
      <c r="C17" s="46">
        <f ca="1">IF(SUMIFS(JANVIER,REPRESENTANT,$A17)&gt;=H$3,ROUNDUP(SUMIFS(JANVIER,REPRESENTANT,$A17),0),0)</f>
        <v>25630</v>
      </c>
      <c r="D17" s="36">
        <f ca="1">IF(SUMIFS(FEVRIER,REPRESENTANT,$A17)&gt;=H$4,ROUNDUP(SUMIFS(FEVRIER,REPRESENTANT,$A17),0),0)</f>
        <v>32140</v>
      </c>
      <c r="E17" s="47">
        <f ca="1">IF(SUMIFS(MARS,REPRESENTANT,$A17)&gt;=H$5,ROUNDUP(SUMIFS(MARS,REPRESENTANT,$A17),0),0)</f>
        <v>25630</v>
      </c>
      <c r="F17" s="48">
        <f t="shared" ca="1" si="0"/>
        <v>83400</v>
      </c>
    </row>
    <row r="18" spans="1:6">
      <c r="A18" s="69">
        <v>43</v>
      </c>
      <c r="B18" s="40">
        <f ca="1">SUMPRODUCT((REPRESENTANT=$A18)*BDD)</f>
        <v>116892</v>
      </c>
      <c r="C18" s="46">
        <f ca="1">IF(SUMIFS(JANVIER,REPRESENTANT,$A18)&gt;=H$3,ROUNDUP(SUMIFS(JANVIER,REPRESENTANT,$A18),0),0)</f>
        <v>45632</v>
      </c>
      <c r="D18" s="36">
        <f ca="1">IF(SUMIFS(FEVRIER,REPRESENTANT,$A18)&gt;=H$4,ROUNDUP(SUMIFS(FEVRIER,REPRESENTANT,$A18),0),0)</f>
        <v>45630</v>
      </c>
      <c r="E18" s="47">
        <f ca="1">IF(SUMIFS(MARS,REPRESENTANT,$A18)&gt;=H$5,ROUNDUP(SUMIFS(MARS,REPRESENTANT,$A18),0),0)</f>
        <v>25630</v>
      </c>
      <c r="F18" s="48">
        <f t="shared" ca="1" si="0"/>
        <v>116892</v>
      </c>
    </row>
    <row r="19" spans="1:6">
      <c r="A19" s="69">
        <v>47</v>
      </c>
      <c r="B19" s="40">
        <f ca="1">SUMPRODUCT((REPRESENTANT=$A19)*BDD)</f>
        <v>51213</v>
      </c>
      <c r="C19" s="46">
        <f ca="1">IF(SUMIFS(JANVIER,REPRESENTANT,$A19)&gt;=H$3,ROUNDUP(SUMIFS(JANVIER,REPRESENTANT,$A19),0),0)</f>
        <v>0</v>
      </c>
      <c r="D19" s="36">
        <f ca="1">IF(SUMIFS(FEVRIER,REPRESENTANT,$A19)&gt;=H$4,ROUNDUP(SUMIFS(FEVRIER,REPRESENTANT,$A19),0),0)</f>
        <v>0</v>
      </c>
      <c r="E19" s="47">
        <f ca="1">IF(SUMIFS(MARS,REPRESENTANT,$A19)&gt;=H$5,ROUNDUP(SUMIFS(MARS,REPRESENTANT,$A19),0),0)</f>
        <v>0</v>
      </c>
      <c r="F19" s="48">
        <f t="shared" ca="1" si="0"/>
        <v>0</v>
      </c>
    </row>
    <row r="20" spans="1:6">
      <c r="A20" s="69">
        <v>50</v>
      </c>
      <c r="B20" s="40">
        <f ca="1">SUMPRODUCT((REPRESENTANT=$A20)*BDD)</f>
        <v>53676</v>
      </c>
      <c r="C20" s="46">
        <f ca="1">IF(SUMIFS(JANVIER,REPRESENTANT,$A20)&gt;=H$3,ROUNDUP(SUMIFS(JANVIER,REPRESENTANT,$A20),0),0)</f>
        <v>0</v>
      </c>
      <c r="D20" s="36">
        <f ca="1">IF(SUMIFS(FEVRIER,REPRESENTANT,$A20)&gt;=H$4,ROUNDUP(SUMIFS(FEVRIER,REPRESENTANT,$A20),0),0)</f>
        <v>0</v>
      </c>
      <c r="E20" s="47">
        <f ca="1">IF(SUMIFS(MARS,REPRESENTANT,$A20)&gt;=H$5,ROUNDUP(SUMIFS(MARS,REPRESENTANT,$A20),0),0)</f>
        <v>0</v>
      </c>
      <c r="F20" s="48">
        <f t="shared" ca="1" si="0"/>
        <v>0</v>
      </c>
    </row>
    <row r="21" spans="1:6">
      <c r="A21" s="69">
        <v>51</v>
      </c>
      <c r="B21" s="40">
        <f ca="1">SUMPRODUCT((REPRESENTANT=$A21)*BDD)</f>
        <v>95505</v>
      </c>
      <c r="C21" s="46">
        <f ca="1">IF(SUMIFS(JANVIER,REPRESENTANT,$A21)&gt;=H$3,ROUNDUP(SUMIFS(JANVIER,REPRESENTANT,$A21),0),0)</f>
        <v>26351</v>
      </c>
      <c r="D21" s="36">
        <f ca="1">IF(SUMIFS(FEVRIER,REPRESENTANT,$A21)&gt;=H$4,ROUNDUP(SUMIFS(FEVRIER,REPRESENTANT,$A21),0),0)</f>
        <v>0</v>
      </c>
      <c r="E21" s="47">
        <f ca="1">IF(SUMIFS(MARS,REPRESENTANT,$A21)&gt;=H$5,ROUNDUP(SUMIFS(MARS,REPRESENTANT,$A21),0),0)</f>
        <v>45630</v>
      </c>
      <c r="F21" s="48">
        <f t="shared" ca="1" si="0"/>
        <v>71981</v>
      </c>
    </row>
    <row r="22" spans="1:6">
      <c r="A22" s="69">
        <v>55</v>
      </c>
      <c r="B22" s="40">
        <f ca="1">SUMPRODUCT((REPRESENTANT=$A22)*BDD)</f>
        <v>74640</v>
      </c>
      <c r="C22" s="46">
        <f ca="1">IF(SUMIFS(JANVIER,REPRESENTANT,$A22)&gt;=H$3,ROUNDUP(SUMIFS(JANVIER,REPRESENTANT,$A22),0),0)</f>
        <v>25630</v>
      </c>
      <c r="D22" s="36">
        <f ca="1">IF(SUMIFS(FEVRIER,REPRESENTANT,$A22)&gt;=H$4,ROUNDUP(SUMIFS(FEVRIER,REPRESENTANT,$A22),0),0)</f>
        <v>36510</v>
      </c>
      <c r="E22" s="47">
        <f ca="1">IF(SUMIFS(MARS,REPRESENTANT,$A22)&gt;=H$5,ROUNDUP(SUMIFS(MARS,REPRESENTANT,$A22),0),0)</f>
        <v>0</v>
      </c>
      <c r="F22" s="48">
        <f t="shared" ca="1" si="0"/>
        <v>62140</v>
      </c>
    </row>
    <row r="23" spans="1:6">
      <c r="A23" s="69">
        <v>56</v>
      </c>
      <c r="B23" s="40">
        <f ca="1">SUMPRODUCT((REPRESENTANT=$A23)*BDD)</f>
        <v>71180</v>
      </c>
      <c r="C23" s="46">
        <f ca="1">IF(SUMIFS(JANVIER,REPRESENTANT,$A23)&gt;=H$3,ROUNDUP(SUMIFS(JANVIER,REPRESENTANT,$A23),0),0)</f>
        <v>32140</v>
      </c>
      <c r="D23" s="36">
        <f ca="1">IF(SUMIFS(FEVRIER,REPRESENTANT,$A23)&gt;=H$4,ROUNDUP(SUMIFS(FEVRIER,REPRESENTANT,$A23),0),0)</f>
        <v>0</v>
      </c>
      <c r="E23" s="47">
        <f ca="1">IF(SUMIFS(MARS,REPRESENTANT,$A23)&gt;=H$5,ROUNDUP(SUMIFS(MARS,REPRESENTANT,$A23),0),0)</f>
        <v>0</v>
      </c>
      <c r="F23" s="48">
        <f t="shared" ca="1" si="0"/>
        <v>32140</v>
      </c>
    </row>
    <row r="24" spans="1:6">
      <c r="A24" s="69">
        <v>66</v>
      </c>
      <c r="B24" s="40">
        <f ca="1">SUMPRODUCT((REPRESENTANT=$A24)*BDD)</f>
        <v>116470</v>
      </c>
      <c r="C24" s="46">
        <f ca="1">IF(SUMIFS(JANVIER,REPRESENTANT,$A24)&gt;=H$3,ROUNDUP(SUMIFS(JANVIER,REPRESENTANT,$A24),0),0)</f>
        <v>45630</v>
      </c>
      <c r="D24" s="36">
        <f ca="1">IF(SUMIFS(FEVRIER,REPRESENTANT,$A24)&gt;=H$4,ROUNDUP(SUMIFS(FEVRIER,REPRESENTANT,$A24),0),0)</f>
        <v>45210</v>
      </c>
      <c r="E24" s="47">
        <f ca="1">IF(SUMIFS(MARS,REPRESENTANT,$A24)&gt;=H$5,ROUNDUP(SUMIFS(MARS,REPRESENTANT,$A24),0),0)</f>
        <v>25630</v>
      </c>
      <c r="F24" s="48">
        <f t="shared" ca="1" si="0"/>
        <v>116470</v>
      </c>
    </row>
    <row r="25" spans="1:6">
      <c r="A25" s="69">
        <v>69</v>
      </c>
      <c r="B25" s="40">
        <f ca="1">SUMPRODUCT((REPRESENTANT=$A25)*BDD)</f>
        <v>73335</v>
      </c>
      <c r="C25" s="46">
        <f ca="1">IF(SUMIFS(JANVIER,REPRESENTANT,$A25)&gt;=H$3,ROUNDUP(SUMIFS(JANVIER,REPRESENTANT,$A25),0),0)</f>
        <v>0</v>
      </c>
      <c r="D25" s="36">
        <f ca="1">IF(SUMIFS(FEVRIER,REPRESENTANT,$A25)&gt;=H$4,ROUNDUP(SUMIFS(FEVRIER,REPRESENTANT,$A25),0),0)</f>
        <v>0</v>
      </c>
      <c r="E25" s="47">
        <f ca="1">IF(SUMIFS(MARS,REPRESENTANT,$A25)&gt;=H$5,ROUNDUP(SUMIFS(MARS,REPRESENTANT,$A25),0),0)</f>
        <v>45632</v>
      </c>
      <c r="F25" s="48">
        <f t="shared" ca="1" si="0"/>
        <v>45632</v>
      </c>
    </row>
    <row r="26" spans="1:6">
      <c r="A26" s="69">
        <v>73</v>
      </c>
      <c r="B26" s="40">
        <f ca="1">SUMPRODUCT((REPRESENTANT=$A26)*BDD)</f>
        <v>53662</v>
      </c>
      <c r="C26" s="46">
        <f ca="1">IF(SUMIFS(JANVIER,REPRESENTANT,$A26)&gt;=H$3,ROUNDUP(SUMIFS(JANVIER,REPRESENTANT,$A26),0),0)</f>
        <v>0</v>
      </c>
      <c r="D26" s="36">
        <f ca="1">IF(SUMIFS(FEVRIER,REPRESENTANT,$A26)&gt;=H$4,ROUNDUP(SUMIFS(FEVRIER,REPRESENTANT,$A26),0),0)</f>
        <v>0</v>
      </c>
      <c r="E26" s="47">
        <f ca="1">IF(SUMIFS(MARS,REPRESENTANT,$A26)&gt;=H$5,ROUNDUP(SUMIFS(MARS,REPRESENTANT,$A26),0),0)</f>
        <v>0</v>
      </c>
      <c r="F26" s="48">
        <f t="shared" ca="1" si="0"/>
        <v>0</v>
      </c>
    </row>
    <row r="27" spans="1:6">
      <c r="A27" s="69">
        <v>75</v>
      </c>
      <c r="B27" s="40">
        <f ca="1">SUMPRODUCT((REPRESENTANT=$A27)*BDD)</f>
        <v>92678</v>
      </c>
      <c r="C27" s="46">
        <f ca="1">IF(SUMIFS(JANVIER,REPRESENTANT,$A27)&gt;=H$3,ROUNDUP(SUMIFS(JANVIER,REPRESENTANT,$A27),0),0)</f>
        <v>0</v>
      </c>
      <c r="D27" s="36">
        <f ca="1">IF(SUMIFS(FEVRIER,REPRESENTANT,$A27)&gt;=H$4,ROUNDUP(SUMIFS(FEVRIER,REPRESENTANT,$A27),0),0)</f>
        <v>45630</v>
      </c>
      <c r="E27" s="47">
        <f ca="1">IF(SUMIFS(MARS,REPRESENTANT,$A27)&gt;=H$5,ROUNDUP(SUMIFS(MARS,REPRESENTANT,$A27),0),0)</f>
        <v>0</v>
      </c>
      <c r="F27" s="48">
        <f t="shared" ca="1" si="0"/>
        <v>45630</v>
      </c>
    </row>
    <row r="28" spans="1:6">
      <c r="A28" s="69">
        <v>76</v>
      </c>
      <c r="B28" s="40">
        <f ca="1">SUMPRODUCT((REPRESENTANT=$A28)*BDD)</f>
        <v>65202</v>
      </c>
      <c r="C28" s="46">
        <f ca="1">IF(SUMIFS(JANVIER,REPRESENTANT,$A28)&gt;=H$3,ROUNDUP(SUMIFS(JANVIER,REPRESENTANT,$A28),0),0)</f>
        <v>26351</v>
      </c>
      <c r="D28" s="36">
        <f ca="1">IF(SUMIFS(FEVRIER,REPRESENTANT,$A28)&gt;=H$4,ROUNDUP(SUMIFS(FEVRIER,REPRESENTANT,$A28),0),0)</f>
        <v>0</v>
      </c>
      <c r="E28" s="47">
        <f ca="1">IF(SUMIFS(MARS,REPRESENTANT,$A28)&gt;=H$5,ROUNDUP(SUMIFS(MARS,REPRESENTANT,$A28),0),0)</f>
        <v>26351</v>
      </c>
      <c r="F28" s="48">
        <f t="shared" ca="1" si="0"/>
        <v>52702</v>
      </c>
    </row>
    <row r="29" spans="1:6">
      <c r="A29" s="69">
        <v>82</v>
      </c>
      <c r="B29" s="40">
        <f ca="1">SUMPRODUCT((REPRESENTANT=$A29)*BDD)</f>
        <v>65780</v>
      </c>
      <c r="C29" s="46">
        <f ca="1">IF(SUMIFS(JANVIER,REPRESENTANT,$A29)&gt;=H$3,ROUNDUP(SUMIFS(JANVIER,REPRESENTANT,$A29),0),0)</f>
        <v>25630</v>
      </c>
      <c r="D29" s="36">
        <f ca="1">IF(SUMIFS(FEVRIER,REPRESENTANT,$A29)&gt;=H$4,ROUNDUP(SUMIFS(FEVRIER,REPRESENTANT,$A29),0),0)</f>
        <v>0</v>
      </c>
      <c r="E29" s="47">
        <f ca="1">IF(SUMIFS(MARS,REPRESENTANT,$A29)&gt;=H$5,ROUNDUP(SUMIFS(MARS,REPRESENTANT,$A29),0),0)</f>
        <v>25630</v>
      </c>
      <c r="F29" s="48">
        <f t="shared" ca="1" si="0"/>
        <v>51260</v>
      </c>
    </row>
    <row r="30" spans="1:6">
      <c r="A30" s="69">
        <v>83</v>
      </c>
      <c r="B30" s="40">
        <f ca="1">SUMPRODUCT((REPRESENTANT=$A30)*BDD)</f>
        <v>87804</v>
      </c>
      <c r="C30" s="46">
        <f ca="1">IF(SUMIFS(JANVIER,REPRESENTANT,$A30)&gt;=H$3,ROUNDUP(SUMIFS(JANVIER,REPRESENTANT,$A30),0),0)</f>
        <v>32140</v>
      </c>
      <c r="D30" s="36">
        <f ca="1">IF(SUMIFS(FEVRIER,REPRESENTANT,$A30)&gt;=H$4,ROUNDUP(SUMIFS(FEVRIER,REPRESENTANT,$A30),0),0)</f>
        <v>0</v>
      </c>
      <c r="E30" s="47">
        <f ca="1">IF(SUMIFS(MARS,REPRESENTANT,$A30)&gt;=H$5,ROUNDUP(SUMIFS(MARS,REPRESENTANT,$A30),0),0)</f>
        <v>32140</v>
      </c>
      <c r="F30" s="48">
        <f t="shared" ca="1" si="0"/>
        <v>64280</v>
      </c>
    </row>
    <row r="31" spans="1:6">
      <c r="A31" s="69">
        <v>3</v>
      </c>
      <c r="B31" s="40">
        <f ca="1">SUMPRODUCT((REPRESENTANT=$A31)*BDD)</f>
        <v>83400</v>
      </c>
      <c r="C31" s="46">
        <f ca="1">IF(SUMIFS(JANVIER,REPRESENTANT,$A31)&gt;=H$3,ROUNDUP(SUMIFS(JANVIER,REPRESENTANT,$A31),0),0)</f>
        <v>25630</v>
      </c>
      <c r="D31" s="36">
        <f ca="1">IF(SUMIFS(FEVRIER,REPRESENTANT,$A31)&gt;=H$4,ROUNDUP(SUMIFS(FEVRIER,REPRESENTANT,$A31),0),0)</f>
        <v>25630</v>
      </c>
      <c r="E31" s="47">
        <f ca="1">IF(SUMIFS(MARS,REPRESENTANT,$A31)&gt;=H$5,ROUNDUP(SUMIFS(MARS,REPRESENTANT,$A31),0),0)</f>
        <v>32140</v>
      </c>
      <c r="F31" s="48">
        <f t="shared" ca="1" si="0"/>
        <v>83400</v>
      </c>
    </row>
    <row r="32" spans="1:6">
      <c r="A32" s="69">
        <v>6</v>
      </c>
      <c r="B32" s="40">
        <f ca="1">SUMPRODUCT((REPRESENTANT=$A32)*BDD)</f>
        <v>77170</v>
      </c>
      <c r="C32" s="46">
        <f ca="1">IF(SUMIFS(JANVIER,REPRESENTANT,$A32)&gt;=H$3,ROUNDUP(SUMIFS(JANVIER,REPRESENTANT,$A32),0),0)</f>
        <v>32140</v>
      </c>
      <c r="D32" s="36">
        <f ca="1">IF(SUMIFS(FEVRIER,REPRESENTANT,$A32)&gt;=H$4,ROUNDUP(SUMIFS(FEVRIER,REPRESENTANT,$A32),0),0)</f>
        <v>32140</v>
      </c>
      <c r="E32" s="47">
        <f ca="1">IF(SUMIFS(MARS,REPRESENTANT,$A32)&gt;=H$5,ROUNDUP(SUMIFS(MARS,REPRESENTANT,$A32),0),0)</f>
        <v>0</v>
      </c>
      <c r="F32" s="48">
        <f t="shared" ca="1" si="0"/>
        <v>64280</v>
      </c>
    </row>
    <row r="33" spans="1:6">
      <c r="A33" s="69">
        <v>11</v>
      </c>
      <c r="B33" s="40">
        <f ca="1">SUMPRODUCT((REPRESENTANT=$A33)*BDD)</f>
        <v>50189</v>
      </c>
      <c r="C33" s="46">
        <f ca="1">IF(SUMIFS(JANVIER,REPRESENTANT,$A33)&gt;=H$3,ROUNDUP(SUMIFS(JANVIER,REPRESENTANT,$A33),0),0)</f>
        <v>0</v>
      </c>
      <c r="D33" s="36">
        <f ca="1">IF(SUMIFS(FEVRIER,REPRESENTANT,$A33)&gt;=H$4,ROUNDUP(SUMIFS(FEVRIER,REPRESENTANT,$A33),0),0)</f>
        <v>0</v>
      </c>
      <c r="E33" s="47">
        <f ca="1">IF(SUMIFS(MARS,REPRESENTANT,$A33)&gt;=H$5,ROUNDUP(SUMIFS(MARS,REPRESENTANT,$A33),0),0)</f>
        <v>0</v>
      </c>
      <c r="F33" s="48">
        <f t="shared" ca="1" si="0"/>
        <v>0</v>
      </c>
    </row>
    <row r="34" spans="1:6">
      <c r="A34" s="69">
        <v>17</v>
      </c>
      <c r="B34" s="40">
        <f ca="1">SUMPRODUCT((REPRESENTANT=$A34)*BDD)</f>
        <v>69105</v>
      </c>
      <c r="C34" s="46">
        <f ca="1">IF(SUMIFS(JANVIER,REPRESENTANT,$A34)&gt;=H$3,ROUNDUP(SUMIFS(JANVIER,REPRESENTANT,$A34),0),0)</f>
        <v>0</v>
      </c>
      <c r="D34" s="36">
        <f ca="1">IF(SUMIFS(FEVRIER,REPRESENTANT,$A34)&gt;=H$4,ROUNDUP(SUMIFS(FEVRIER,REPRESENTANT,$A34),0),0)</f>
        <v>0</v>
      </c>
      <c r="E34" s="47">
        <f ca="1">IF(SUMIFS(MARS,REPRESENTANT,$A34)&gt;=H$5,ROUNDUP(SUMIFS(MARS,REPRESENTANT,$A34),0),0)</f>
        <v>31792</v>
      </c>
      <c r="F34" s="48">
        <f t="shared" ca="1" si="0"/>
        <v>31792</v>
      </c>
    </row>
    <row r="35" spans="1:6">
      <c r="A35" s="69">
        <v>20</v>
      </c>
      <c r="B35" s="40">
        <f ca="1">SUMPRODUCT((REPRESENTANT=$A35)*BDD)</f>
        <v>82273</v>
      </c>
      <c r="C35" s="46">
        <f ca="1">IF(SUMIFS(JANVIER,REPRESENTANT,$A35)&gt;=H$3,ROUNDUP(SUMIFS(JANVIER,REPRESENTANT,$A35),0),0)</f>
        <v>31792</v>
      </c>
      <c r="D35" s="36">
        <f ca="1">IF(SUMIFS(FEVRIER,REPRESENTANT,$A35)&gt;=H$4,ROUNDUP(SUMIFS(FEVRIER,REPRESENTANT,$A35),0),0)</f>
        <v>26351</v>
      </c>
      <c r="E35" s="47">
        <f ca="1">IF(SUMIFS(MARS,REPRESENTANT,$A35)&gt;=H$5,ROUNDUP(SUMIFS(MARS,REPRESENTANT,$A35),0),0)</f>
        <v>0</v>
      </c>
      <c r="F35" s="48">
        <f t="shared" ca="1" si="0"/>
        <v>58143</v>
      </c>
    </row>
    <row r="36" spans="1:6">
      <c r="A36" s="69">
        <v>23</v>
      </c>
      <c r="B36" s="40">
        <f ca="1">SUMPRODUCT((REPRESENTANT=$A36)*BDD)</f>
        <v>74150</v>
      </c>
      <c r="C36" s="46">
        <f ca="1">IF(SUMIFS(JANVIER,REPRESENTANT,$A36)&gt;=H$3,ROUNDUP(SUMIFS(JANVIER,REPRESENTANT,$A36),0),0)</f>
        <v>0</v>
      </c>
      <c r="D36" s="36">
        <f ca="1">IF(SUMIFS(FEVRIER,REPRESENTANT,$A36)&gt;=H$4,ROUNDUP(SUMIFS(FEVRIER,REPRESENTANT,$A36),0),0)</f>
        <v>25630</v>
      </c>
      <c r="E36" s="47">
        <f ca="1">IF(SUMIFS(MARS,REPRESENTANT,$A36)&gt;=H$5,ROUNDUP(SUMIFS(MARS,REPRESENTANT,$A36),0),0)</f>
        <v>0</v>
      </c>
      <c r="F36" s="48">
        <f t="shared" ca="1" si="0"/>
        <v>25630</v>
      </c>
    </row>
    <row r="37" spans="1:6">
      <c r="A37" s="69">
        <v>24</v>
      </c>
      <c r="B37" s="40">
        <f ca="1">SUMPRODUCT((REPRESENTANT=$A37)*BDD)</f>
        <v>50725</v>
      </c>
      <c r="C37" s="46">
        <f ca="1">IF(SUMIFS(JANVIER,REPRESENTANT,$A37)&gt;=H$3,ROUNDUP(SUMIFS(JANVIER,REPRESENTANT,$A37),0),0)</f>
        <v>0</v>
      </c>
      <c r="D37" s="36">
        <f ca="1">IF(SUMIFS(FEVRIER,REPRESENTANT,$A37)&gt;=H$4,ROUNDUP(SUMIFS(FEVRIER,REPRESENTANT,$A37),0),0)</f>
        <v>32140</v>
      </c>
      <c r="E37" s="47">
        <f ca="1">IF(SUMIFS(MARS,REPRESENTANT,$A37)&gt;=H$5,ROUNDUP(SUMIFS(MARS,REPRESENTANT,$A37),0),0)</f>
        <v>0</v>
      </c>
      <c r="F37" s="48">
        <f t="shared" ca="1" si="0"/>
        <v>32140</v>
      </c>
    </row>
    <row r="38" spans="1:6">
      <c r="A38" s="69">
        <v>28</v>
      </c>
      <c r="B38" s="40">
        <f ca="1">SUMPRODUCT((REPRESENTANT=$A38)*BDD)</f>
        <v>79205</v>
      </c>
      <c r="C38" s="46">
        <f ca="1">IF(SUMIFS(JANVIER,REPRESENTANT,$A38)&gt;=H$3,ROUNDUP(SUMIFS(JANVIER,REPRESENTANT,$A38),0),0)</f>
        <v>0</v>
      </c>
      <c r="D38" s="36">
        <f ca="1">IF(SUMIFS(FEVRIER,REPRESENTANT,$A38)&gt;=H$4,ROUNDUP(SUMIFS(FEVRIER,REPRESENTANT,$A38),0),0)</f>
        <v>25630</v>
      </c>
      <c r="E38" s="47">
        <f ca="1">IF(SUMIFS(MARS,REPRESENTANT,$A38)&gt;=H$5,ROUNDUP(SUMIFS(MARS,REPRESENTANT,$A38),0),0)</f>
        <v>45210</v>
      </c>
      <c r="F38" s="48">
        <f t="shared" ca="1" si="0"/>
        <v>70840</v>
      </c>
    </row>
    <row r="39" spans="1:6">
      <c r="A39" s="69">
        <v>29</v>
      </c>
      <c r="B39" s="40">
        <f ca="1">SUMPRODUCT((REPRESENTANT=$A39)*BDD)</f>
        <v>65849</v>
      </c>
      <c r="C39" s="46">
        <f ca="1">IF(SUMIFS(JANVIER,REPRESENTANT,$A39)&gt;=H$3,ROUNDUP(SUMIFS(JANVIER,REPRESENTANT,$A39),0),0)</f>
        <v>0</v>
      </c>
      <c r="D39" s="36">
        <f ca="1">IF(SUMIFS(FEVRIER,REPRESENTANT,$A39)&gt;=H$4,ROUNDUP(SUMIFS(FEVRIER,REPRESENTANT,$A39),0),0)</f>
        <v>25630</v>
      </c>
      <c r="E39" s="47">
        <f ca="1">IF(SUMIFS(MARS,REPRESENTANT,$A39)&gt;=H$5,ROUNDUP(SUMIFS(MARS,REPRESENTANT,$A39),0),0)</f>
        <v>25630</v>
      </c>
      <c r="F39" s="48">
        <f t="shared" ca="1" si="0"/>
        <v>51260</v>
      </c>
    </row>
    <row r="40" spans="1:6">
      <c r="A40" s="69">
        <v>30</v>
      </c>
      <c r="B40" s="40">
        <f ca="1">SUMPRODUCT((REPRESENTANT=$A40)*BDD)</f>
        <v>56703</v>
      </c>
      <c r="C40" s="46">
        <f ca="1">IF(SUMIFS(JANVIER,REPRESENTANT,$A40)&gt;=H$3,ROUNDUP(SUMIFS(JANVIER,REPRESENTANT,$A40),0),0)</f>
        <v>0</v>
      </c>
      <c r="D40" s="36">
        <f ca="1">IF(SUMIFS(FEVRIER,REPRESENTANT,$A40)&gt;=H$4,ROUNDUP(SUMIFS(FEVRIER,REPRESENTANT,$A40),0),0)</f>
        <v>0</v>
      </c>
      <c r="E40" s="47">
        <f ca="1">IF(SUMIFS(MARS,REPRESENTANT,$A40)&gt;=H$5,ROUNDUP(SUMIFS(MARS,REPRESENTANT,$A40),0),0)</f>
        <v>25630</v>
      </c>
      <c r="F40" s="48">
        <f t="shared" ca="1" si="0"/>
        <v>25630</v>
      </c>
    </row>
    <row r="41" spans="1:6">
      <c r="A41" s="69">
        <v>35</v>
      </c>
      <c r="B41" s="40">
        <f ca="1">SUMPRODUCT((REPRESENTANT=$A41)*BDD)</f>
        <v>54359</v>
      </c>
      <c r="C41" s="46">
        <f ca="1">IF(SUMIFS(JANVIER,REPRESENTANT,$A41)&gt;=H$3,ROUNDUP(SUMIFS(JANVIER,REPRESENTANT,$A41),0),0)</f>
        <v>0</v>
      </c>
      <c r="D41" s="36">
        <f ca="1">IF(SUMIFS(FEVRIER,REPRESENTANT,$A41)&gt;=H$4,ROUNDUP(SUMIFS(FEVRIER,REPRESENTANT,$A41),0),0)</f>
        <v>0</v>
      </c>
      <c r="E41" s="47">
        <f ca="1">IF(SUMIFS(MARS,REPRESENTANT,$A41)&gt;=H$5,ROUNDUP(SUMIFS(MARS,REPRESENTANT,$A41),0),0)</f>
        <v>0</v>
      </c>
      <c r="F41" s="48">
        <f t="shared" ca="1" si="0"/>
        <v>0</v>
      </c>
    </row>
    <row r="42" spans="1:6">
      <c r="A42" s="69">
        <v>37</v>
      </c>
      <c r="B42" s="40">
        <f ca="1">SUMPRODUCT((REPRESENTANT=$A42)*BDD)</f>
        <v>87613</v>
      </c>
      <c r="C42" s="46">
        <f ca="1">IF(SUMIFS(JANVIER,REPRESENTANT,$A42)&gt;=H$3,ROUNDUP(SUMIFS(JANVIER,REPRESENTANT,$A42),0),0)</f>
        <v>26351</v>
      </c>
      <c r="D42" s="36">
        <f ca="1">IF(SUMIFS(FEVRIER,REPRESENTANT,$A42)&gt;=H$4,ROUNDUP(SUMIFS(FEVRIER,REPRESENTANT,$A42),0),0)</f>
        <v>45630</v>
      </c>
      <c r="E42" s="47">
        <f ca="1">IF(SUMIFS(MARS,REPRESENTANT,$A42)&gt;=H$5,ROUNDUP(SUMIFS(MARS,REPRESENTANT,$A42),0),0)</f>
        <v>0</v>
      </c>
      <c r="F42" s="48">
        <f t="shared" ca="1" si="0"/>
        <v>71981</v>
      </c>
    </row>
    <row r="43" spans="1:6">
      <c r="A43" s="69">
        <v>41</v>
      </c>
      <c r="B43" s="40">
        <f ca="1">SUMPRODUCT((REPRESENTANT=$A43)*BDD)</f>
        <v>83760</v>
      </c>
      <c r="C43" s="46">
        <f ca="1">IF(SUMIFS(JANVIER,REPRESENTANT,$A43)&gt;=H$3,ROUNDUP(SUMIFS(JANVIER,REPRESENTANT,$A43),0),0)</f>
        <v>25630</v>
      </c>
      <c r="D43" s="36">
        <f ca="1">IF(SUMIFS(FEVRIER,REPRESENTANT,$A43)&gt;=H$4,ROUNDUP(SUMIFS(FEVRIER,REPRESENTANT,$A43),0),0)</f>
        <v>0</v>
      </c>
      <c r="E43" s="47">
        <f ca="1">IF(SUMIFS(MARS,REPRESENTANT,$A43)&gt;=H$5,ROUNDUP(SUMIFS(MARS,REPRESENTANT,$A43),0),0)</f>
        <v>45630</v>
      </c>
      <c r="F43" s="48">
        <f t="shared" ca="1" si="0"/>
        <v>71260</v>
      </c>
    </row>
    <row r="44" spans="1:6">
      <c r="A44" s="69">
        <v>42</v>
      </c>
      <c r="B44" s="40">
        <f ca="1">SUMPRODUCT((REPRESENTANT=$A44)*BDD)</f>
        <v>59160</v>
      </c>
      <c r="C44" s="46">
        <f ca="1">IF(SUMIFS(JANVIER,REPRESENTANT,$A44)&gt;=H$3,ROUNDUP(SUMIFS(JANVIER,REPRESENTANT,$A44),0),0)</f>
        <v>32140</v>
      </c>
      <c r="D44" s="36">
        <f ca="1">IF(SUMIFS(FEVRIER,REPRESENTANT,$A44)&gt;=H$4,ROUNDUP(SUMIFS(FEVRIER,REPRESENTANT,$A44),0),0)</f>
        <v>0</v>
      </c>
      <c r="E44" s="47">
        <f ca="1">IF(SUMIFS(MARS,REPRESENTANT,$A44)&gt;=H$5,ROUNDUP(SUMIFS(MARS,REPRESENTANT,$A44),0),0)</f>
        <v>0</v>
      </c>
      <c r="F44" s="48">
        <f t="shared" ca="1" si="0"/>
        <v>32140</v>
      </c>
    </row>
    <row r="45" spans="1:6">
      <c r="A45" s="69">
        <v>48</v>
      </c>
      <c r="B45" s="40">
        <f ca="1">SUMPRODUCT((REPRESENTANT=$A45)*BDD)</f>
        <v>65780</v>
      </c>
      <c r="C45" s="46">
        <f ca="1">IF(SUMIFS(JANVIER,REPRESENTANT,$A45)&gt;=H$3,ROUNDUP(SUMIFS(JANVIER,REPRESENTANT,$A45),0),0)</f>
        <v>25630</v>
      </c>
      <c r="D45" s="36">
        <f ca="1">IF(SUMIFS(FEVRIER,REPRESENTANT,$A45)&gt;=H$4,ROUNDUP(SUMIFS(FEVRIER,REPRESENTANT,$A45),0),0)</f>
        <v>25630</v>
      </c>
      <c r="E45" s="47">
        <f ca="1">IF(SUMIFS(MARS,REPRESENTANT,$A45)&gt;=H$5,ROUNDUP(SUMIFS(MARS,REPRESENTANT,$A45),0),0)</f>
        <v>0</v>
      </c>
      <c r="F45" s="48">
        <f t="shared" ca="1" si="0"/>
        <v>51260</v>
      </c>
    </row>
    <row r="46" spans="1:6">
      <c r="A46" s="69">
        <v>49</v>
      </c>
      <c r="B46" s="40">
        <f ca="1">SUMPRODUCT((REPRESENTANT=$A46)*BDD)</f>
        <v>96892</v>
      </c>
      <c r="C46" s="46">
        <f ca="1">IF(SUMIFS(JANVIER,REPRESENTANT,$A46)&gt;=H$3,ROUNDUP(SUMIFS(JANVIER,REPRESENTANT,$A46),0),0)</f>
        <v>25630</v>
      </c>
      <c r="D46" s="36">
        <f ca="1">IF(SUMIFS(FEVRIER,REPRESENTANT,$A46)&gt;=H$4,ROUNDUP(SUMIFS(FEVRIER,REPRESENTANT,$A46),0),0)</f>
        <v>45632</v>
      </c>
      <c r="E46" s="47">
        <f ca="1">IF(SUMIFS(MARS,REPRESENTANT,$A46)&gt;=H$5,ROUNDUP(SUMIFS(MARS,REPRESENTANT,$A46),0),0)</f>
        <v>25630</v>
      </c>
      <c r="F46" s="48">
        <f t="shared" ca="1" si="0"/>
        <v>96892</v>
      </c>
    </row>
    <row r="47" spans="1:6">
      <c r="A47" s="69">
        <v>57</v>
      </c>
      <c r="B47" s="40">
        <f ca="1">SUMPRODUCT((REPRESENTANT=$A47)*BDD)</f>
        <v>84345</v>
      </c>
      <c r="C47" s="46">
        <f ca="1">IF(SUMIFS(JANVIER,REPRESENTANT,$A47)&gt;=H$3,ROUNDUP(SUMIFS(JANVIER,REPRESENTANT,$A47),0),0)</f>
        <v>0</v>
      </c>
      <c r="D47" s="36">
        <f ca="1">IF(SUMIFS(FEVRIER,REPRESENTANT,$A47)&gt;=H$4,ROUNDUP(SUMIFS(FEVRIER,REPRESENTANT,$A47),0),0)</f>
        <v>0</v>
      </c>
      <c r="E47" s="47">
        <f ca="1">IF(SUMIFS(MARS,REPRESENTANT,$A47)&gt;=H$5,ROUNDUP(SUMIFS(MARS,REPRESENTANT,$A47),0),0)</f>
        <v>45632</v>
      </c>
      <c r="F47" s="48">
        <f t="shared" ca="1" si="0"/>
        <v>45632</v>
      </c>
    </row>
    <row r="48" spans="1:6">
      <c r="A48" s="69">
        <v>67</v>
      </c>
      <c r="B48" s="40">
        <f ca="1">SUMPRODUCT((REPRESENTANT=$A48)*BDD)</f>
        <v>62666</v>
      </c>
      <c r="C48" s="46">
        <f ca="1">IF(SUMIFS(JANVIER,REPRESENTANT,$A48)&gt;=H$3,ROUNDUP(SUMIFS(JANVIER,REPRESENTANT,$A48),0),0)</f>
        <v>0</v>
      </c>
      <c r="D48" s="36">
        <f ca="1">IF(SUMIFS(FEVRIER,REPRESENTANT,$A48)&gt;=H$4,ROUNDUP(SUMIFS(FEVRIER,REPRESENTANT,$A48),0),0)</f>
        <v>0</v>
      </c>
      <c r="E48" s="47">
        <f ca="1">IF(SUMIFS(MARS,REPRESENTANT,$A48)&gt;=H$5,ROUNDUP(SUMIFS(MARS,REPRESENTANT,$A48),0),0)</f>
        <v>0</v>
      </c>
      <c r="F48" s="48">
        <f t="shared" ca="1" si="0"/>
        <v>0</v>
      </c>
    </row>
    <row r="49" spans="1:6">
      <c r="A49" s="69">
        <v>68</v>
      </c>
      <c r="B49" s="40">
        <f ca="1">SUMPRODUCT((REPRESENTANT=$A49)*BDD)</f>
        <v>95505</v>
      </c>
      <c r="C49" s="46">
        <f ca="1">IF(SUMIFS(JANVIER,REPRESENTANT,$A49)&gt;=H$3,ROUNDUP(SUMIFS(JANVIER,REPRESENTANT,$A49),0),0)</f>
        <v>45630</v>
      </c>
      <c r="D49" s="36">
        <f ca="1">IF(SUMIFS(FEVRIER,REPRESENTANT,$A49)&gt;=H$4,ROUNDUP(SUMIFS(FEVRIER,REPRESENTANT,$A49),0),0)</f>
        <v>26351</v>
      </c>
      <c r="E49" s="47">
        <f ca="1">IF(SUMIFS(MARS,REPRESENTANT,$A49)&gt;=H$5,ROUNDUP(SUMIFS(MARS,REPRESENTANT,$A49),0),0)</f>
        <v>0</v>
      </c>
      <c r="F49" s="48">
        <f t="shared" ca="1" si="0"/>
        <v>71981</v>
      </c>
    </row>
    <row r="50" spans="1:6">
      <c r="A50" s="69">
        <v>70</v>
      </c>
      <c r="B50" s="40">
        <f ca="1">SUMPRODUCT((REPRESENTANT=$A50)*BDD)</f>
        <v>64481</v>
      </c>
      <c r="C50" s="46">
        <f ca="1">IF(SUMIFS(JANVIER,REPRESENTANT,$A50)&gt;=H$3,ROUNDUP(SUMIFS(JANVIER,REPRESENTANT,$A50),0),0)</f>
        <v>0</v>
      </c>
      <c r="D50" s="36">
        <f ca="1">IF(SUMIFS(FEVRIER,REPRESENTANT,$A50)&gt;=H$4,ROUNDUP(SUMIFS(FEVRIER,REPRESENTANT,$A50),0),0)</f>
        <v>25630</v>
      </c>
      <c r="E50" s="47">
        <f ca="1">IF(SUMIFS(MARS,REPRESENTANT,$A50)&gt;=H$5,ROUNDUP(SUMIFS(MARS,REPRESENTANT,$A50),0),0)</f>
        <v>26351</v>
      </c>
      <c r="F50" s="48">
        <f t="shared" ca="1" si="0"/>
        <v>51981</v>
      </c>
    </row>
    <row r="51" spans="1:6">
      <c r="A51" s="69">
        <v>77</v>
      </c>
      <c r="B51" s="40">
        <f ca="1">SUMPRODUCT((REPRESENTANT=$A51)*BDD)</f>
        <v>72290</v>
      </c>
      <c r="C51" s="46">
        <f ca="1">IF(SUMIFS(JANVIER,REPRESENTANT,$A51)&gt;=H$3,ROUNDUP(SUMIFS(JANVIER,REPRESENTANT,$A51),0),0)</f>
        <v>0</v>
      </c>
      <c r="D51" s="36">
        <f ca="1">IF(SUMIFS(FEVRIER,REPRESENTANT,$A51)&gt;=H$4,ROUNDUP(SUMIFS(FEVRIER,REPRESENTANT,$A51),0),0)</f>
        <v>32140</v>
      </c>
      <c r="E51" s="47">
        <f ca="1">IF(SUMIFS(MARS,REPRESENTANT,$A51)&gt;=H$5,ROUNDUP(SUMIFS(MARS,REPRESENTANT,$A51),0),0)</f>
        <v>25630</v>
      </c>
      <c r="F51" s="48">
        <f t="shared" ca="1" si="0"/>
        <v>57770</v>
      </c>
    </row>
    <row r="52" spans="1:6">
      <c r="A52" s="69">
        <v>81</v>
      </c>
      <c r="B52" s="40">
        <f ca="1">SUMPRODUCT((REPRESENTANT=$A52)*BDD)</f>
        <v>81330</v>
      </c>
      <c r="C52" s="46">
        <f ca="1">IF(SUMIFS(JANVIER,REPRESENTANT,$A52)&gt;=H$3,ROUNDUP(SUMIFS(JANVIER,REPRESENTANT,$A52),0),0)</f>
        <v>25630</v>
      </c>
      <c r="D52" s="36">
        <f ca="1">IF(SUMIFS(FEVRIER,REPRESENTANT,$A52)&gt;=H$4,ROUNDUP(SUMIFS(FEVRIER,REPRESENTANT,$A52),0),0)</f>
        <v>0</v>
      </c>
      <c r="E52" s="47">
        <f ca="1">IF(SUMIFS(MARS,REPRESENTANT,$A52)&gt;=H$5,ROUNDUP(SUMIFS(MARS,REPRESENTANT,$A52),0),0)</f>
        <v>32140</v>
      </c>
      <c r="F52" s="48">
        <f t="shared" ca="1" si="0"/>
        <v>57770</v>
      </c>
    </row>
    <row r="53" spans="1:6">
      <c r="A53" s="69">
        <v>85</v>
      </c>
      <c r="B53" s="40">
        <f ca="1">SUMPRODUCT((REPRESENTANT=$A53)*BDD)</f>
        <v>93433</v>
      </c>
      <c r="C53" s="46">
        <f ca="1">IF(SUMIFS(JANVIER,REPRESENTANT,$A53)&gt;=H$3,ROUNDUP(SUMIFS(JANVIER,REPRESENTANT,$A53),0),0)</f>
        <v>45632</v>
      </c>
      <c r="D53" s="36">
        <f ca="1">IF(SUMIFS(FEVRIER,REPRESENTANT,$A53)&gt;=H$4,ROUNDUP(SUMIFS(FEVRIER,REPRESENTANT,$A53),0),0)</f>
        <v>0</v>
      </c>
      <c r="E53" s="47">
        <f ca="1">IF(SUMIFS(MARS,REPRESENTANT,$A53)&gt;=H$5,ROUNDUP(SUMIFS(MARS,REPRESENTANT,$A53),0),0)</f>
        <v>26351</v>
      </c>
      <c r="F53" s="48">
        <f t="shared" ca="1" si="0"/>
        <v>71983</v>
      </c>
    </row>
    <row r="54" spans="1:6">
      <c r="A54" s="69">
        <v>5</v>
      </c>
      <c r="B54" s="40">
        <f ca="1">SUMPRODUCT((REPRESENTANT=$A54)*BDD)</f>
        <v>82015</v>
      </c>
      <c r="C54" s="46">
        <f ca="1">IF(SUMIFS(JANVIER,REPRESENTANT,$A54)&gt;=H$3,ROUNDUP(SUMIFS(JANVIER,REPRESENTANT,$A54),0),0)</f>
        <v>0</v>
      </c>
      <c r="D54" s="36">
        <f ca="1">IF(SUMIFS(FEVRIER,REPRESENTANT,$A54)&gt;=H$4,ROUNDUP(SUMIFS(FEVRIER,REPRESENTANT,$A54),0),0)</f>
        <v>26351</v>
      </c>
      <c r="E54" s="47">
        <f ca="1">IF(SUMIFS(MARS,REPRESENTANT,$A54)&gt;=H$5,ROUNDUP(SUMIFS(MARS,REPRESENTANT,$A54),0),0)</f>
        <v>32140</v>
      </c>
      <c r="F54" s="48">
        <f t="shared" ca="1" si="0"/>
        <v>58491</v>
      </c>
    </row>
    <row r="55" spans="1:6">
      <c r="A55" s="69">
        <v>10</v>
      </c>
      <c r="B55" s="40">
        <f ca="1">SUMPRODUCT((REPRESENTANT=$A55)*BDD)</f>
        <v>77611</v>
      </c>
      <c r="C55" s="46">
        <f ca="1">IF(SUMIFS(JANVIER,REPRESENTANT,$A55)&gt;=H$3,ROUNDUP(SUMIFS(JANVIER,REPRESENTANT,$A55),0),0)</f>
        <v>26351</v>
      </c>
      <c r="D55" s="36">
        <f ca="1">IF(SUMIFS(FEVRIER,REPRESENTANT,$A55)&gt;=H$4,ROUNDUP(SUMIFS(FEVRIER,REPRESENTANT,$A55),0),0)</f>
        <v>25630</v>
      </c>
      <c r="E55" s="47">
        <f ca="1">IF(SUMIFS(MARS,REPRESENTANT,$A55)&gt;=H$5,ROUNDUP(SUMIFS(MARS,REPRESENTANT,$A55),0),0)</f>
        <v>25630</v>
      </c>
      <c r="F55" s="48">
        <f t="shared" ca="1" si="0"/>
        <v>77611</v>
      </c>
    </row>
    <row r="56" spans="1:6">
      <c r="A56" s="69">
        <v>14</v>
      </c>
      <c r="B56" s="40">
        <f ca="1">SUMPRODUCT((REPRESENTANT=$A56)*BDD)</f>
        <v>83400</v>
      </c>
      <c r="C56" s="46">
        <f ca="1">IF(SUMIFS(JANVIER,REPRESENTANT,$A56)&gt;=H$3,ROUNDUP(SUMIFS(JANVIER,REPRESENTANT,$A56),0),0)</f>
        <v>25630</v>
      </c>
      <c r="D56" s="36">
        <f ca="1">IF(SUMIFS(FEVRIER,REPRESENTANT,$A56)&gt;=H$4,ROUNDUP(SUMIFS(FEVRIER,REPRESENTANT,$A56),0),0)</f>
        <v>32140</v>
      </c>
      <c r="E56" s="47">
        <f ca="1">IF(SUMIFS(MARS,REPRESENTANT,$A56)&gt;=H$5,ROUNDUP(SUMIFS(MARS,REPRESENTANT,$A56),0),0)</f>
        <v>25630</v>
      </c>
      <c r="F56" s="48">
        <f t="shared" ca="1" si="0"/>
        <v>83400</v>
      </c>
    </row>
    <row r="57" spans="1:6">
      <c r="A57" s="69">
        <v>15</v>
      </c>
      <c r="B57" s="40">
        <f ca="1">SUMPRODUCT((REPRESENTANT=$A57)*BDD)</f>
        <v>72973</v>
      </c>
      <c r="C57" s="46">
        <f ca="1">IF(SUMIFS(JANVIER,REPRESENTANT,$A57)&gt;=H$3,ROUNDUP(SUMIFS(JANVIER,REPRESENTANT,$A57),0),0)</f>
        <v>32140</v>
      </c>
      <c r="D57" s="36">
        <f ca="1">IF(SUMIFS(FEVRIER,REPRESENTANT,$A57)&gt;=H$4,ROUNDUP(SUMIFS(FEVRIER,REPRESENTANT,$A57),0),0)</f>
        <v>25630</v>
      </c>
      <c r="E57" s="47">
        <f ca="1">IF(SUMIFS(MARS,REPRESENTANT,$A57)&gt;=H$5,ROUNDUP(SUMIFS(MARS,REPRESENTANT,$A57),0),0)</f>
        <v>0</v>
      </c>
      <c r="F57" s="48">
        <f t="shared" ca="1" si="0"/>
        <v>57770</v>
      </c>
    </row>
    <row r="58" spans="1:6">
      <c r="A58" s="69">
        <v>21</v>
      </c>
      <c r="B58" s="40">
        <f ca="1">SUMPRODUCT((REPRESENTANT=$A58)*BDD)</f>
        <v>46494</v>
      </c>
      <c r="C58" s="46">
        <f ca="1">IF(SUMIFS(JANVIER,REPRESENTANT,$A58)&gt;=H$3,ROUNDUP(SUMIFS(JANVIER,REPRESENTANT,$A58),0),0)</f>
        <v>0</v>
      </c>
      <c r="D58" s="36">
        <f ca="1">IF(SUMIFS(FEVRIER,REPRESENTANT,$A58)&gt;=H$4,ROUNDUP(SUMIFS(FEVRIER,REPRESENTANT,$A58),0),0)</f>
        <v>25630</v>
      </c>
      <c r="E58" s="47">
        <f ca="1">IF(SUMIFS(MARS,REPRESENTANT,$A58)&gt;=H$5,ROUNDUP(SUMIFS(MARS,REPRESENTANT,$A58),0),0)</f>
        <v>0</v>
      </c>
      <c r="F58" s="48">
        <f t="shared" ca="1" si="0"/>
        <v>25630</v>
      </c>
    </row>
    <row r="59" spans="1:6">
      <c r="A59" s="69">
        <v>31</v>
      </c>
      <c r="B59" s="40">
        <f ca="1">SUMPRODUCT((REPRESENTANT=$A59)*BDD)</f>
        <v>76465</v>
      </c>
      <c r="C59" s="46">
        <f ca="1">IF(SUMIFS(JANVIER,REPRESENTANT,$A59)&gt;=H$3,ROUNDUP(SUMIFS(JANVIER,REPRESENTANT,$A59),0),0)</f>
        <v>0</v>
      </c>
      <c r="D59" s="36">
        <f ca="1">IF(SUMIFS(FEVRIER,REPRESENTANT,$A59)&gt;=H$4,ROUNDUP(SUMIFS(FEVRIER,REPRESENTANT,$A59),0),0)</f>
        <v>0</v>
      </c>
      <c r="E59" s="47">
        <f ca="1">IF(SUMIFS(MARS,REPRESENTANT,$A59)&gt;=H$5,ROUNDUP(SUMIFS(MARS,REPRESENTANT,$A59),0),0)</f>
        <v>45630</v>
      </c>
      <c r="F59" s="48">
        <f t="shared" ca="1" si="0"/>
        <v>45630</v>
      </c>
    </row>
    <row r="60" spans="1:6">
      <c r="A60" s="69">
        <v>34</v>
      </c>
      <c r="B60" s="40">
        <f ca="1">SUMPRODUCT((REPRESENTANT=$A60)*BDD)</f>
        <v>79884</v>
      </c>
      <c r="C60" s="46">
        <f ca="1">IF(SUMIFS(JANVIER,REPRESENTANT,$A60)&gt;=H$3,ROUNDUP(SUMIFS(JANVIER,REPRESENTANT,$A60),0),0)</f>
        <v>32112</v>
      </c>
      <c r="D60" s="36">
        <f ca="1">IF(SUMIFS(FEVRIER,REPRESENTANT,$A60)&gt;=H$4,ROUNDUP(SUMIFS(FEVRIER,REPRESENTANT,$A60),0),0)</f>
        <v>0</v>
      </c>
      <c r="E60" s="47">
        <f ca="1">IF(SUMIFS(MARS,REPRESENTANT,$A60)&gt;=H$5,ROUNDUP(SUMIFS(MARS,REPRESENTANT,$A60),0),0)</f>
        <v>32140</v>
      </c>
      <c r="F60" s="48">
        <f t="shared" ca="1" si="0"/>
        <v>64252</v>
      </c>
    </row>
    <row r="61" spans="1:6">
      <c r="A61" s="69">
        <v>36</v>
      </c>
      <c r="B61" s="40">
        <f ca="1">SUMPRODUCT((REPRESENTANT=$A61)*BDD)</f>
        <v>95790</v>
      </c>
      <c r="C61" s="46">
        <f ca="1">IF(SUMIFS(JANVIER,REPRESENTANT,$A61)&gt;=H$3,ROUNDUP(SUMIFS(JANVIER,REPRESENTANT,$A61),0),0)</f>
        <v>24530</v>
      </c>
      <c r="D61" s="36">
        <f ca="1">IF(SUMIFS(FEVRIER,REPRESENTANT,$A61)&gt;=H$4,ROUNDUP(SUMIFS(FEVRIER,REPRESENTANT,$A61),0),0)</f>
        <v>45630</v>
      </c>
      <c r="E61" s="47">
        <f ca="1">IF(SUMIFS(MARS,REPRESENTANT,$A61)&gt;=H$5,ROUNDUP(SUMIFS(MARS,REPRESENTANT,$A61),0),0)</f>
        <v>25630</v>
      </c>
      <c r="F61" s="48">
        <f t="shared" ca="1" si="0"/>
        <v>95790</v>
      </c>
    </row>
    <row r="62" spans="1:6">
      <c r="A62" s="69">
        <v>38</v>
      </c>
      <c r="B62" s="40">
        <f ca="1">SUMPRODUCT((REPRESENTANT=$A62)*BDD)</f>
        <v>59660</v>
      </c>
      <c r="C62" s="46">
        <f ca="1">IF(SUMIFS(JANVIER,REPRESENTANT,$A62)&gt;=H$3,ROUNDUP(SUMIFS(JANVIER,REPRESENTANT,$A62),0),0)</f>
        <v>0</v>
      </c>
      <c r="D62" s="36">
        <f ca="1">IF(SUMIFS(FEVRIER,REPRESENTANT,$A62)&gt;=H$4,ROUNDUP(SUMIFS(FEVRIER,REPRESENTANT,$A62),0),0)</f>
        <v>0</v>
      </c>
      <c r="E62" s="47">
        <f ca="1">IF(SUMIFS(MARS,REPRESENTANT,$A62)&gt;=H$5,ROUNDUP(SUMIFS(MARS,REPRESENTANT,$A62),0),0)</f>
        <v>25630</v>
      </c>
      <c r="F62" s="48">
        <f t="shared" ca="1" si="0"/>
        <v>25630</v>
      </c>
    </row>
    <row r="63" spans="1:6">
      <c r="A63" s="69">
        <v>44</v>
      </c>
      <c r="B63" s="40">
        <f ca="1">SUMPRODUCT((REPRESENTANT=$A63)*BDD)</f>
        <v>72353</v>
      </c>
      <c r="C63" s="46">
        <f ca="1">IF(SUMIFS(JANVIER,REPRESENTANT,$A63)&gt;=H$3,ROUNDUP(SUMIFS(JANVIER,REPRESENTANT,$A63),0),0)</f>
        <v>42630</v>
      </c>
      <c r="D63" s="36">
        <f ca="1">IF(SUMIFS(FEVRIER,REPRESENTANT,$A63)&gt;=H$4,ROUNDUP(SUMIFS(FEVRIER,REPRESENTANT,$A63),0),0)</f>
        <v>0</v>
      </c>
      <c r="E63" s="47">
        <f ca="1">IF(SUMIFS(MARS,REPRESENTANT,$A63)&gt;=H$5,ROUNDUP(SUMIFS(MARS,REPRESENTANT,$A63),0),0)</f>
        <v>0</v>
      </c>
      <c r="F63" s="48">
        <f t="shared" ca="1" si="0"/>
        <v>42630</v>
      </c>
    </row>
    <row r="64" spans="1:6">
      <c r="A64" s="69">
        <v>46</v>
      </c>
      <c r="B64" s="40">
        <f ca="1">SUMPRODUCT((REPRESENTANT=$A64)*BDD)</f>
        <v>65772</v>
      </c>
      <c r="C64" s="46">
        <f ca="1">IF(SUMIFS(JANVIER,REPRESENTANT,$A64)&gt;=H$3,ROUNDUP(SUMIFS(JANVIER,REPRESENTANT,$A64),0),0)</f>
        <v>24510</v>
      </c>
      <c r="D64" s="36">
        <f ca="1">IF(SUMIFS(FEVRIER,REPRESENTANT,$A64)&gt;=H$4,ROUNDUP(SUMIFS(FEVRIER,REPRESENTANT,$A64),0),0)</f>
        <v>25630</v>
      </c>
      <c r="E64" s="47">
        <f ca="1">IF(SUMIFS(MARS,REPRESENTANT,$A64)&gt;=H$5,ROUNDUP(SUMIFS(MARS,REPRESENTANT,$A64),0),0)</f>
        <v>0</v>
      </c>
      <c r="F64" s="48">
        <f t="shared" ca="1" si="0"/>
        <v>50140</v>
      </c>
    </row>
    <row r="65" spans="1:6">
      <c r="A65" s="69">
        <v>54</v>
      </c>
      <c r="B65" s="40">
        <f ca="1">SUMPRODUCT((REPRESENTANT=$A65)*BDD)</f>
        <v>97612</v>
      </c>
      <c r="C65" s="46">
        <f ca="1">IF(SUMIFS(JANVIER,REPRESENTANT,$A65)&gt;=H$3,ROUNDUP(SUMIFS(JANVIER,REPRESENTANT,$A65),0),0)</f>
        <v>0</v>
      </c>
      <c r="D65" s="36">
        <f ca="1">IF(SUMIFS(FEVRIER,REPRESENTANT,$A65)&gt;=H$4,ROUNDUP(SUMIFS(FEVRIER,REPRESENTANT,$A65),0),0)</f>
        <v>45632</v>
      </c>
      <c r="E65" s="47">
        <f ca="1">IF(SUMIFS(MARS,REPRESENTANT,$A65)&gt;=H$5,ROUNDUP(SUMIFS(MARS,REPRESENTANT,$A65),0),0)</f>
        <v>45630</v>
      </c>
      <c r="F65" s="48">
        <f t="shared" ca="1" si="0"/>
        <v>91262</v>
      </c>
    </row>
    <row r="66" spans="1:6">
      <c r="A66" s="69">
        <v>58</v>
      </c>
      <c r="B66" s="40">
        <f ca="1">SUMPRODUCT((REPRESENTANT=$A66)*BDD)</f>
        <v>51640</v>
      </c>
      <c r="C66" s="46">
        <f ca="1">IF(SUMIFS(JANVIER,REPRESENTANT,$A66)&gt;=H$3,ROUNDUP(SUMIFS(JANVIER,REPRESENTANT,$A66),0),0)</f>
        <v>0</v>
      </c>
      <c r="D66" s="36">
        <f ca="1">IF(SUMIFS(FEVRIER,REPRESENTANT,$A66)&gt;=H$4,ROUNDUP(SUMIFS(FEVRIER,REPRESENTANT,$A66),0),0)</f>
        <v>0</v>
      </c>
      <c r="E66" s="47">
        <f ca="1">IF(SUMIFS(MARS,REPRESENTANT,$A66)&gt;=H$5,ROUNDUP(SUMIFS(MARS,REPRESENTANT,$A66),0),0)</f>
        <v>0</v>
      </c>
      <c r="F66" s="48">
        <f t="shared" ca="1" si="0"/>
        <v>0</v>
      </c>
    </row>
    <row r="67" spans="1:6">
      <c r="A67" s="69">
        <v>59</v>
      </c>
      <c r="B67" s="40">
        <f ca="1">SUMPRODUCT((REPRESENTANT=$A67)*BDD)</f>
        <v>62574</v>
      </c>
      <c r="C67" s="46">
        <f ca="1">IF(SUMIFS(JANVIER,REPRESENTANT,$A67)&gt;=H$3,ROUNDUP(SUMIFS(JANVIER,REPRESENTANT,$A67),0),0)</f>
        <v>24530</v>
      </c>
      <c r="D67" s="36">
        <f ca="1">IF(SUMIFS(FEVRIER,REPRESENTANT,$A67)&gt;=H$4,ROUNDUP(SUMIFS(FEVRIER,REPRESENTANT,$A67),0),0)</f>
        <v>0</v>
      </c>
      <c r="E67" s="47">
        <f ca="1">IF(SUMIFS(MARS,REPRESENTANT,$A67)&gt;=H$5,ROUNDUP(SUMIFS(MARS,REPRESENTANT,$A67),0),0)</f>
        <v>0</v>
      </c>
      <c r="F67" s="48">
        <f t="shared" ca="1" si="0"/>
        <v>24530</v>
      </c>
    </row>
    <row r="68" spans="1:6">
      <c r="A68" s="69">
        <v>60</v>
      </c>
      <c r="B68" s="40">
        <f ca="1">SUMPRODUCT((REPRESENTANT=$A68)*BDD)</f>
        <v>64544</v>
      </c>
      <c r="C68" s="46">
        <f ca="1">IF(SUMIFS(JANVIER,REPRESENTANT,$A68)&gt;=H$3,ROUNDUP(SUMIFS(JANVIER,REPRESENTANT,$A68),0),0)</f>
        <v>0</v>
      </c>
      <c r="D68" s="36">
        <f ca="1">IF(SUMIFS(FEVRIER,REPRESENTANT,$A68)&gt;=H$4,ROUNDUP(SUMIFS(FEVRIER,REPRESENTANT,$A68),0),0)</f>
        <v>26351</v>
      </c>
      <c r="E68" s="47">
        <f ca="1">IF(SUMIFS(MARS,REPRESENTANT,$A68)&gt;=H$5,ROUNDUP(SUMIFS(MARS,REPRESENTANT,$A68),0),0)</f>
        <v>25630</v>
      </c>
      <c r="F68" s="48">
        <f t="shared" ca="1" si="0"/>
        <v>51981</v>
      </c>
    </row>
    <row r="69" spans="1:6">
      <c r="A69" s="69">
        <v>61</v>
      </c>
      <c r="B69" s="40">
        <f ca="1">SUMPRODUCT((REPRESENTANT=$A69)*BDD)</f>
        <v>83607</v>
      </c>
      <c r="C69" s="46">
        <f ca="1">IF(SUMIFS(JANVIER,REPRESENTANT,$A69)&gt;=H$3,ROUNDUP(SUMIFS(JANVIER,REPRESENTANT,$A69),0),0)</f>
        <v>0</v>
      </c>
      <c r="D69" s="36">
        <f ca="1">IF(SUMIFS(FEVRIER,REPRESENTANT,$A69)&gt;=H$4,ROUNDUP(SUMIFS(FEVRIER,REPRESENTANT,$A69),0),0)</f>
        <v>25630</v>
      </c>
      <c r="E69" s="47">
        <f ca="1">IF(SUMIFS(MARS,REPRESENTANT,$A69)&gt;=H$5,ROUNDUP(SUMIFS(MARS,REPRESENTANT,$A69),0),0)</f>
        <v>45632</v>
      </c>
      <c r="F69" s="48">
        <f t="shared" ca="1" si="0"/>
        <v>71262</v>
      </c>
    </row>
    <row r="70" spans="1:6">
      <c r="A70" s="69">
        <v>62</v>
      </c>
      <c r="B70" s="40">
        <f ca="1">SUMPRODUCT((REPRESENTANT=$A70)*BDD)</f>
        <v>79803</v>
      </c>
      <c r="C70" s="46">
        <f ca="1">IF(SUMIFS(JANVIER,REPRESENTANT,$A70)&gt;=H$3,ROUNDUP(SUMIFS(JANVIER,REPRESENTANT,$A70),0),0)</f>
        <v>24153</v>
      </c>
      <c r="D70" s="36">
        <f ca="1">IF(SUMIFS(FEVRIER,REPRESENTANT,$A70)&gt;=H$4,ROUNDUP(SUMIFS(FEVRIER,REPRESENTANT,$A70),0),0)</f>
        <v>32140</v>
      </c>
      <c r="E70" s="47">
        <f ca="1">IF(SUMIFS(MARS,REPRESENTANT,$A70)&gt;=H$5,ROUNDUP(SUMIFS(MARS,REPRESENTANT,$A70),0),0)</f>
        <v>0</v>
      </c>
      <c r="F70" s="48">
        <f t="shared" ca="1" si="0"/>
        <v>56293</v>
      </c>
    </row>
    <row r="71" spans="1:6">
      <c r="A71" s="69">
        <v>71</v>
      </c>
      <c r="B71" s="40">
        <f ca="1">SUMPRODUCT((REPRESENTANT=$A71)*BDD)</f>
        <v>61717</v>
      </c>
      <c r="C71" s="46">
        <f ca="1">IF(SUMIFS(JANVIER,REPRESENTANT,$A71)&gt;=H$3,ROUNDUP(SUMIFS(JANVIER,REPRESENTANT,$A71),0),0)</f>
        <v>0</v>
      </c>
      <c r="D71" s="36">
        <f ca="1">IF(SUMIFS(FEVRIER,REPRESENTANT,$A71)&gt;=H$4,ROUNDUP(SUMIFS(FEVRIER,REPRESENTANT,$A71),0),0)</f>
        <v>25630</v>
      </c>
      <c r="E71" s="47">
        <f ca="1">IF(SUMIFS(MARS,REPRESENTANT,$A71)&gt;=H$5,ROUNDUP(SUMIFS(MARS,REPRESENTANT,$A71),0),0)</f>
        <v>0</v>
      </c>
      <c r="F71" s="48">
        <f t="shared" ca="1" si="0"/>
        <v>25630</v>
      </c>
    </row>
    <row r="72" spans="1:6">
      <c r="A72" s="69">
        <v>74</v>
      </c>
      <c r="B72" s="40">
        <f ca="1">SUMPRODUCT((REPRESENTANT=$A72)*BDD)</f>
        <v>97181</v>
      </c>
      <c r="C72" s="46">
        <f ca="1">IF(SUMIFS(JANVIER,REPRESENTANT,$A72)&gt;=H$3,ROUNDUP(SUMIFS(JANVIER,REPRESENTANT,$A72),0),0)</f>
        <v>45200</v>
      </c>
      <c r="D72" s="36">
        <f ca="1">IF(SUMIFS(FEVRIER,REPRESENTANT,$A72)&gt;=H$4,ROUNDUP(SUMIFS(FEVRIER,REPRESENTANT,$A72),0),0)</f>
        <v>25630</v>
      </c>
      <c r="E72" s="47">
        <f ca="1">IF(SUMIFS(MARS,REPRESENTANT,$A72)&gt;=H$5,ROUNDUP(SUMIFS(MARS,REPRESENTANT,$A72),0),0)</f>
        <v>26351</v>
      </c>
      <c r="F72" s="48">
        <f t="shared" ca="1" si="0"/>
        <v>97181</v>
      </c>
    </row>
    <row r="73" spans="1:6">
      <c r="A73" s="69">
        <v>79</v>
      </c>
      <c r="B73" s="40">
        <f ca="1">SUMPRODUCT((REPRESENTANT=$A73)*BDD)</f>
        <v>76043</v>
      </c>
      <c r="C73" s="46">
        <f ca="1">IF(SUMIFS(JANVIER,REPRESENTANT,$A73)&gt;=H$3,ROUNDUP(SUMIFS(JANVIER,REPRESENTANT,$A73),0),0)</f>
        <v>35210</v>
      </c>
      <c r="D73" s="36">
        <f ca="1">IF(SUMIFS(FEVRIER,REPRESENTANT,$A73)&gt;=H$4,ROUNDUP(SUMIFS(FEVRIER,REPRESENTANT,$A73),0),0)</f>
        <v>0</v>
      </c>
      <c r="E73" s="47">
        <f ca="1">IF(SUMIFS(MARS,REPRESENTANT,$A73)&gt;=H$5,ROUNDUP(SUMIFS(MARS,REPRESENTANT,$A73),0),0)</f>
        <v>25630</v>
      </c>
      <c r="F73" s="48">
        <f t="shared" ca="1" si="0"/>
        <v>60840</v>
      </c>
    </row>
    <row r="74" spans="1:6">
      <c r="A74" s="69">
        <v>86</v>
      </c>
      <c r="B74" s="40">
        <f ca="1">SUMPRODUCT((REPRESENTANT=$A74)*BDD)</f>
        <v>78872</v>
      </c>
      <c r="C74" s="46">
        <f ca="1">IF(SUMIFS(JANVIER,REPRESENTANT,$A74)&gt;=H$3,ROUNDUP(SUMIFS(JANVIER,REPRESENTANT,$A74),0),0)</f>
        <v>31100</v>
      </c>
      <c r="D74" s="36">
        <f ca="1">IF(SUMIFS(FEVRIER,REPRESENTANT,$A74)&gt;=H$4,ROUNDUP(SUMIFS(FEVRIER,REPRESENTANT,$A74),0),0)</f>
        <v>0</v>
      </c>
      <c r="E74" s="47">
        <f ca="1">IF(SUMIFS(MARS,REPRESENTANT,$A74)&gt;=H$5,ROUNDUP(SUMIFS(MARS,REPRESENTANT,$A74),0),0)</f>
        <v>32140</v>
      </c>
      <c r="F74" s="48">
        <f t="shared" ref="F74:F97" ca="1" si="1">SUM(C74:E74)</f>
        <v>63240</v>
      </c>
    </row>
    <row r="75" spans="1:6">
      <c r="A75" s="69">
        <v>87</v>
      </c>
      <c r="B75" s="40">
        <f ca="1">SUMPRODUCT((REPRESENTANT=$A75)*BDD)</f>
        <v>75310</v>
      </c>
      <c r="C75" s="46">
        <f ca="1">IF(SUMIFS(JANVIER,REPRESENTANT,$A75)&gt;=H$3,ROUNDUP(SUMIFS(JANVIER,REPRESENTANT,$A75),0),0)</f>
        <v>0</v>
      </c>
      <c r="D75" s="36">
        <f ca="1">IF(SUMIFS(FEVRIER,REPRESENTANT,$A75)&gt;=H$4,ROUNDUP(SUMIFS(FEVRIER,REPRESENTANT,$A75),0),0)</f>
        <v>45630</v>
      </c>
      <c r="E75" s="47">
        <f ca="1">IF(SUMIFS(MARS,REPRESENTANT,$A75)&gt;=H$5,ROUNDUP(SUMIFS(MARS,REPRESENTANT,$A75),0),0)</f>
        <v>0</v>
      </c>
      <c r="F75" s="48">
        <f t="shared" ca="1" si="1"/>
        <v>45630</v>
      </c>
    </row>
    <row r="76" spans="1:6">
      <c r="A76" s="69">
        <v>4</v>
      </c>
      <c r="B76" s="40">
        <f ca="1">SUMPRODUCT((REPRESENTANT=$A76)*BDD)</f>
        <v>65780</v>
      </c>
      <c r="C76" s="46">
        <f ca="1">IF(SUMIFS(JANVIER,REPRESENTANT,$A76)&gt;=H$3,ROUNDUP(SUMIFS(JANVIER,REPRESENTANT,$A76),0),0)</f>
        <v>25630</v>
      </c>
      <c r="D76" s="36">
        <f ca="1">IF(SUMIFS(FEVRIER,REPRESENTANT,$A76)&gt;=H$4,ROUNDUP(SUMIFS(FEVRIER,REPRESENTANT,$A76),0),0)</f>
        <v>0</v>
      </c>
      <c r="E76" s="47">
        <f ca="1">IF(SUMIFS(MARS,REPRESENTANT,$A76)&gt;=H$5,ROUNDUP(SUMIFS(MARS,REPRESENTANT,$A76),0),0)</f>
        <v>25630</v>
      </c>
      <c r="F76" s="48">
        <f t="shared" ca="1" si="1"/>
        <v>51260</v>
      </c>
    </row>
    <row r="77" spans="1:6">
      <c r="A77" s="69">
        <v>7</v>
      </c>
      <c r="B77" s="40">
        <f ca="1">SUMPRODUCT((REPRESENTANT=$A77)*BDD)</f>
        <v>76890</v>
      </c>
      <c r="C77" s="46">
        <f ca="1">IF(SUMIFS(JANVIER,REPRESENTANT,$A77)&gt;=H$3,ROUNDUP(SUMIFS(JANVIER,REPRESENTANT,$A77),0),0)</f>
        <v>25630</v>
      </c>
      <c r="D77" s="36">
        <f ca="1">IF(SUMIFS(FEVRIER,REPRESENTANT,$A77)&gt;=H$4,ROUNDUP(SUMIFS(FEVRIER,REPRESENTANT,$A77),0),0)</f>
        <v>25630</v>
      </c>
      <c r="E77" s="47">
        <f ca="1">IF(SUMIFS(MARS,REPRESENTANT,$A77)&gt;=H$5,ROUNDUP(SUMIFS(MARS,REPRESENTANT,$A77),0),0)</f>
        <v>25630</v>
      </c>
      <c r="F77" s="48">
        <f t="shared" ca="1" si="1"/>
        <v>76890</v>
      </c>
    </row>
    <row r="78" spans="1:6">
      <c r="A78" s="69">
        <v>8</v>
      </c>
      <c r="B78" s="40">
        <f ca="1">SUMPRODUCT((REPRESENTANT=$A78)*BDD)</f>
        <v>76038</v>
      </c>
      <c r="C78" s="46">
        <f ca="1">IF(SUMIFS(JANVIER,REPRESENTANT,$A78)&gt;=H$3,ROUNDUP(SUMIFS(JANVIER,REPRESENTANT,$A78),0),0)</f>
        <v>0</v>
      </c>
      <c r="D78" s="36">
        <f ca="1">IF(SUMIFS(FEVRIER,REPRESENTANT,$A78)&gt;=H$4,ROUNDUP(SUMIFS(FEVRIER,REPRESENTANT,$A78),0),0)</f>
        <v>45632</v>
      </c>
      <c r="E78" s="47">
        <f ca="1">IF(SUMIFS(MARS,REPRESENTANT,$A78)&gt;=H$5,ROUNDUP(SUMIFS(MARS,REPRESENTANT,$A78),0),0)</f>
        <v>0</v>
      </c>
      <c r="F78" s="48">
        <f t="shared" ca="1" si="1"/>
        <v>45632</v>
      </c>
    </row>
    <row r="79" spans="1:6">
      <c r="A79" s="69">
        <v>9</v>
      </c>
      <c r="B79" s="40">
        <f ca="1">SUMPRODUCT((REPRESENTANT=$A79)*BDD)</f>
        <v>54774</v>
      </c>
      <c r="C79" s="46">
        <f ca="1">IF(SUMIFS(JANVIER,REPRESENTANT,$A79)&gt;=H$3,ROUNDUP(SUMIFS(JANVIER,REPRESENTANT,$A79),0),0)</f>
        <v>0</v>
      </c>
      <c r="D79" s="36">
        <f ca="1">IF(SUMIFS(FEVRIER,REPRESENTANT,$A79)&gt;=H$4,ROUNDUP(SUMIFS(FEVRIER,REPRESENTANT,$A79),0),0)</f>
        <v>0</v>
      </c>
      <c r="E79" s="47">
        <f ca="1">IF(SUMIFS(MARS,REPRESENTANT,$A79)&gt;=H$5,ROUNDUP(SUMIFS(MARS,REPRESENTANT,$A79),0),0)</f>
        <v>0</v>
      </c>
      <c r="F79" s="48">
        <f t="shared" ca="1" si="1"/>
        <v>0</v>
      </c>
    </row>
    <row r="80" spans="1:6">
      <c r="A80" s="69">
        <v>13</v>
      </c>
      <c r="B80" s="40">
        <f ca="1">SUMPRODUCT((REPRESENTANT=$A80)*BDD)</f>
        <v>114784</v>
      </c>
      <c r="C80" s="46">
        <f ca="1">IF(SUMIFS(JANVIER,REPRESENTANT,$A80)&gt;=H$3,ROUNDUP(SUMIFS(JANVIER,REPRESENTANT,$A80),0),0)</f>
        <v>45630</v>
      </c>
      <c r="D80" s="36">
        <f ca="1">IF(SUMIFS(FEVRIER,REPRESENTANT,$A80)&gt;=H$4,ROUNDUP(SUMIFS(FEVRIER,REPRESENTANT,$A80),0),0)</f>
        <v>0</v>
      </c>
      <c r="E80" s="47">
        <f ca="1">IF(SUMIFS(MARS,REPRESENTANT,$A80)&gt;=H$5,ROUNDUP(SUMIFS(MARS,REPRESENTANT,$A80),0),0)</f>
        <v>45630</v>
      </c>
      <c r="F80" s="48">
        <f t="shared" ca="1" si="1"/>
        <v>91260</v>
      </c>
    </row>
    <row r="81" spans="1:6">
      <c r="A81" s="69">
        <v>18</v>
      </c>
      <c r="B81" s="40">
        <f ca="1">SUMPRODUCT((REPRESENTANT=$A81)*BDD)</f>
        <v>51351</v>
      </c>
      <c r="C81" s="46">
        <f ca="1">IF(SUMIFS(JANVIER,REPRESENTANT,$A81)&gt;=H$3,ROUNDUP(SUMIFS(JANVIER,REPRESENTANT,$A81),0),0)</f>
        <v>0</v>
      </c>
      <c r="D81" s="36">
        <f ca="1">IF(SUMIFS(FEVRIER,REPRESENTANT,$A81)&gt;=H$4,ROUNDUP(SUMIFS(FEVRIER,REPRESENTANT,$A81),0),0)</f>
        <v>26351</v>
      </c>
      <c r="E81" s="47">
        <f ca="1">IF(SUMIFS(MARS,REPRESENTANT,$A81)&gt;=H$5,ROUNDUP(SUMIFS(MARS,REPRESENTANT,$A81),0),0)</f>
        <v>0</v>
      </c>
      <c r="F81" s="48">
        <f t="shared" ca="1" si="1"/>
        <v>26351</v>
      </c>
    </row>
    <row r="82" spans="1:6">
      <c r="A82" s="69">
        <v>22</v>
      </c>
      <c r="B82" s="40">
        <f ca="1">SUMPRODUCT((REPRESENTANT=$A82)*BDD)</f>
        <v>54670</v>
      </c>
      <c r="C82" s="46">
        <f ca="1">IF(SUMIFS(JANVIER,REPRESENTANT,$A82)&gt;=H$3,ROUNDUP(SUMIFS(JANVIER,REPRESENTANT,$A82),0),0)</f>
        <v>0</v>
      </c>
      <c r="D82" s="36">
        <f ca="1">IF(SUMIFS(FEVRIER,REPRESENTANT,$A82)&gt;=H$4,ROUNDUP(SUMIFS(FEVRIER,REPRESENTANT,$A82),0),0)</f>
        <v>25630</v>
      </c>
      <c r="E82" s="47">
        <f ca="1">IF(SUMIFS(MARS,REPRESENTANT,$A82)&gt;=H$5,ROUNDUP(SUMIFS(MARS,REPRESENTANT,$A82),0),0)</f>
        <v>0</v>
      </c>
      <c r="F82" s="48">
        <f t="shared" ca="1" si="1"/>
        <v>25630</v>
      </c>
    </row>
    <row r="83" spans="1:6">
      <c r="A83" s="69">
        <v>32</v>
      </c>
      <c r="B83" s="40">
        <f ca="1">SUMPRODUCT((REPRESENTANT=$A83)*BDD)</f>
        <v>83400</v>
      </c>
      <c r="C83" s="46">
        <f ca="1">IF(SUMIFS(JANVIER,REPRESENTANT,$A83)&gt;=H$3,ROUNDUP(SUMIFS(JANVIER,REPRESENTANT,$A83),0),0)</f>
        <v>25630</v>
      </c>
      <c r="D83" s="36">
        <f ca="1">IF(SUMIFS(FEVRIER,REPRESENTANT,$A83)&gt;=H$4,ROUNDUP(SUMIFS(FEVRIER,REPRESENTANT,$A83),0),0)</f>
        <v>32140</v>
      </c>
      <c r="E83" s="47">
        <f ca="1">IF(SUMIFS(MARS,REPRESENTANT,$A83)&gt;=H$5,ROUNDUP(SUMIFS(MARS,REPRESENTANT,$A83),0),0)</f>
        <v>25630</v>
      </c>
      <c r="F83" s="48">
        <f t="shared" ca="1" si="1"/>
        <v>83400</v>
      </c>
    </row>
    <row r="84" spans="1:6">
      <c r="A84" s="69">
        <v>33</v>
      </c>
      <c r="B84" s="40">
        <f ca="1">SUMPRODUCT((REPRESENTANT=$A84)*BDD)</f>
        <v>106896</v>
      </c>
      <c r="C84" s="46">
        <f ca="1">IF(SUMIFS(JANVIER,REPRESENTANT,$A84)&gt;=H$3,ROUNDUP(SUMIFS(JANVIER,REPRESENTANT,$A84),0),0)</f>
        <v>45632</v>
      </c>
      <c r="D84" s="36">
        <f ca="1">IF(SUMIFS(FEVRIER,REPRESENTANT,$A84)&gt;=H$4,ROUNDUP(SUMIFS(FEVRIER,REPRESENTANT,$A84),0),0)</f>
        <v>0</v>
      </c>
      <c r="E84" s="47">
        <f ca="1">IF(SUMIFS(MARS,REPRESENTANT,$A84)&gt;=H$5,ROUNDUP(SUMIFS(MARS,REPRESENTANT,$A84),0),0)</f>
        <v>45632</v>
      </c>
      <c r="F84" s="48">
        <f t="shared" ca="1" si="1"/>
        <v>91264</v>
      </c>
    </row>
    <row r="85" spans="1:6">
      <c r="A85" s="69">
        <v>39</v>
      </c>
      <c r="B85" s="40">
        <f ca="1">SUMPRODUCT((REPRESENTANT=$A85)*BDD)</f>
        <v>79132</v>
      </c>
      <c r="C85" s="46">
        <f ca="1">IF(SUMIFS(JANVIER,REPRESENTANT,$A85)&gt;=H$3,ROUNDUP(SUMIFS(JANVIER,REPRESENTANT,$A85),0),0)</f>
        <v>0</v>
      </c>
      <c r="D85" s="36">
        <f ca="1">IF(SUMIFS(FEVRIER,REPRESENTANT,$A85)&gt;=H$4,ROUNDUP(SUMIFS(FEVRIER,REPRESENTANT,$A85),0),0)</f>
        <v>32112</v>
      </c>
      <c r="E85" s="47">
        <f ca="1">IF(SUMIFS(MARS,REPRESENTANT,$A85)&gt;=H$5,ROUNDUP(SUMIFS(MARS,REPRESENTANT,$A85),0),0)</f>
        <v>0</v>
      </c>
      <c r="F85" s="48">
        <f t="shared" ca="1" si="1"/>
        <v>32112</v>
      </c>
    </row>
    <row r="86" spans="1:6">
      <c r="A86" s="69">
        <v>45</v>
      </c>
      <c r="B86" s="40">
        <f ca="1">SUMPRODUCT((REPRESENTANT=$A86)*BDD)</f>
        <v>71578</v>
      </c>
      <c r="C86" s="46">
        <f ca="1">IF(SUMIFS(JANVIER,REPRESENTANT,$A86)&gt;=H$3,ROUNDUP(SUMIFS(JANVIER,REPRESENTANT,$A86),0),0)</f>
        <v>0</v>
      </c>
      <c r="D86" s="36">
        <f ca="1">IF(SUMIFS(FEVRIER,REPRESENTANT,$A86)&gt;=H$4,ROUNDUP(SUMIFS(FEVRIER,REPRESENTANT,$A86),0),0)</f>
        <v>0</v>
      </c>
      <c r="E86" s="47">
        <f ca="1">IF(SUMIFS(MARS,REPRESENTANT,$A86)&gt;=H$5,ROUNDUP(SUMIFS(MARS,REPRESENTANT,$A86),0),0)</f>
        <v>0</v>
      </c>
      <c r="F86" s="48">
        <f t="shared" ca="1" si="1"/>
        <v>0</v>
      </c>
    </row>
    <row r="87" spans="1:6">
      <c r="A87" s="69">
        <v>52</v>
      </c>
      <c r="B87" s="40">
        <f ca="1">SUMPRODUCT((REPRESENTANT=$A87)*BDD)</f>
        <v>74232</v>
      </c>
      <c r="C87" s="46">
        <f ca="1">IF(SUMIFS(JANVIER,REPRESENTANT,$A87)&gt;=H$3,ROUNDUP(SUMIFS(JANVIER,REPRESENTANT,$A87),0),0)</f>
        <v>26351</v>
      </c>
      <c r="D87" s="36">
        <f ca="1">IF(SUMIFS(FEVRIER,REPRESENTANT,$A87)&gt;=H$4,ROUNDUP(SUMIFS(FEVRIER,REPRESENTANT,$A87),0),0)</f>
        <v>0</v>
      </c>
      <c r="E87" s="47">
        <f ca="1">IF(SUMIFS(MARS,REPRESENTANT,$A87)&gt;=H$5,ROUNDUP(SUMIFS(MARS,REPRESENTANT,$A87),0),0)</f>
        <v>26351</v>
      </c>
      <c r="F87" s="48">
        <f t="shared" ca="1" si="1"/>
        <v>52702</v>
      </c>
    </row>
    <row r="88" spans="1:6">
      <c r="A88" s="69">
        <v>53</v>
      </c>
      <c r="B88" s="40">
        <f ca="1">SUMPRODUCT((REPRESENTANT=$A88)*BDD)</f>
        <v>93890</v>
      </c>
      <c r="C88" s="46">
        <f ca="1">IF(SUMIFS(JANVIER,REPRESENTANT,$A88)&gt;=H$3,ROUNDUP(SUMIFS(JANVIER,REPRESENTANT,$A88),0),0)</f>
        <v>25630</v>
      </c>
      <c r="D88" s="36">
        <f ca="1">IF(SUMIFS(FEVRIER,REPRESENTANT,$A88)&gt;=H$4,ROUNDUP(SUMIFS(FEVRIER,REPRESENTANT,$A88),0),0)</f>
        <v>42630</v>
      </c>
      <c r="E88" s="47">
        <f ca="1">IF(SUMIFS(MARS,REPRESENTANT,$A88)&gt;=H$5,ROUNDUP(SUMIFS(MARS,REPRESENTANT,$A88),0),0)</f>
        <v>25630</v>
      </c>
      <c r="F88" s="48">
        <f t="shared" ca="1" si="1"/>
        <v>93890</v>
      </c>
    </row>
    <row r="89" spans="1:6">
      <c r="A89" s="69">
        <v>63</v>
      </c>
      <c r="B89" s="40">
        <f ca="1">SUMPRODUCT((REPRESENTANT=$A89)*BDD)</f>
        <v>88790</v>
      </c>
      <c r="C89" s="46">
        <f ca="1">IF(SUMIFS(JANVIER,REPRESENTANT,$A89)&gt;=H$3,ROUNDUP(SUMIFS(JANVIER,REPRESENTANT,$A89),0),0)</f>
        <v>32140</v>
      </c>
      <c r="D89" s="36">
        <f ca="1">IF(SUMIFS(FEVRIER,REPRESENTANT,$A89)&gt;=H$4,ROUNDUP(SUMIFS(FEVRIER,REPRESENTANT,$A89),0),0)</f>
        <v>0</v>
      </c>
      <c r="E89" s="47">
        <f ca="1">IF(SUMIFS(MARS,REPRESENTANT,$A89)&gt;=H$5,ROUNDUP(SUMIFS(MARS,REPRESENTANT,$A89),0),0)</f>
        <v>32140</v>
      </c>
      <c r="F89" s="48">
        <f t="shared" ca="1" si="1"/>
        <v>64280</v>
      </c>
    </row>
    <row r="90" spans="1:6">
      <c r="A90" s="69">
        <v>64</v>
      </c>
      <c r="B90" s="40">
        <f ca="1">SUMPRODUCT((REPRESENTANT=$A90)*BDD)</f>
        <v>34470</v>
      </c>
      <c r="C90" s="46">
        <f ca="1">IF(SUMIFS(JANVIER,REPRESENTANT,$A90)&gt;=H$3,ROUNDUP(SUMIFS(JANVIER,REPRESENTANT,$A90),0),0)</f>
        <v>0</v>
      </c>
      <c r="D90" s="36">
        <f ca="1">IF(SUMIFS(FEVRIER,REPRESENTANT,$A90)&gt;=H$4,ROUNDUP(SUMIFS(FEVRIER,REPRESENTANT,$A90),0),0)</f>
        <v>0</v>
      </c>
      <c r="E90" s="47">
        <f ca="1">IF(SUMIFS(MARS,REPRESENTANT,$A90)&gt;=H$5,ROUNDUP(SUMIFS(MARS,REPRESENTANT,$A90),0),0)</f>
        <v>0</v>
      </c>
      <c r="F90" s="48">
        <f t="shared" ca="1" si="1"/>
        <v>0</v>
      </c>
    </row>
    <row r="91" spans="1:6">
      <c r="A91" s="69">
        <v>65</v>
      </c>
      <c r="B91" s="40">
        <f ca="1">SUMPRODUCT((REPRESENTANT=$A91)*BDD)</f>
        <v>53929</v>
      </c>
      <c r="C91" s="46">
        <f ca="1">IF(SUMIFS(JANVIER,REPRESENTANT,$A91)&gt;=H$3,ROUNDUP(SUMIFS(JANVIER,REPRESENTANT,$A91),0),0)</f>
        <v>24510</v>
      </c>
      <c r="D91" s="36">
        <f ca="1">IF(SUMIFS(FEVRIER,REPRESENTANT,$A91)&gt;=H$4,ROUNDUP(SUMIFS(FEVRIER,REPRESENTANT,$A91),0),0)</f>
        <v>0</v>
      </c>
      <c r="E91" s="47">
        <f ca="1">IF(SUMIFS(MARS,REPRESENTANT,$A91)&gt;=H$5,ROUNDUP(SUMIFS(MARS,REPRESENTANT,$A91),0),0)</f>
        <v>0</v>
      </c>
      <c r="F91" s="48">
        <f t="shared" ca="1" si="1"/>
        <v>24510</v>
      </c>
    </row>
    <row r="92" spans="1:6">
      <c r="A92" s="69">
        <v>72</v>
      </c>
      <c r="B92" s="40">
        <f ca="1">SUMPRODUCT((REPRESENTANT=$A92)*BDD)</f>
        <v>62672</v>
      </c>
      <c r="C92" s="46">
        <f ca="1">IF(SUMIFS(JANVIER,REPRESENTANT,$A92)&gt;=H$3,ROUNDUP(SUMIFS(JANVIER,REPRESENTANT,$A92),0),0)</f>
        <v>0</v>
      </c>
      <c r="D92" s="36">
        <f ca="1">IF(SUMIFS(FEVRIER,REPRESENTANT,$A92)&gt;=H$4,ROUNDUP(SUMIFS(FEVRIER,REPRESENTANT,$A92),0),0)</f>
        <v>0</v>
      </c>
      <c r="E92" s="47">
        <f ca="1">IF(SUMIFS(MARS,REPRESENTANT,$A92)&gt;=H$5,ROUNDUP(SUMIFS(MARS,REPRESENTANT,$A92),0),0)</f>
        <v>31792</v>
      </c>
      <c r="F92" s="48">
        <f t="shared" ca="1" si="1"/>
        <v>31792</v>
      </c>
    </row>
    <row r="93" spans="1:6">
      <c r="A93" s="69">
        <v>78</v>
      </c>
      <c r="B93" s="40">
        <f ca="1">SUMPRODUCT((REPRESENTANT=$A93)*BDD)</f>
        <v>64771</v>
      </c>
      <c r="C93" s="46">
        <f ca="1">IF(SUMIFS(JANVIER,REPRESENTANT,$A93)&gt;=H$3,ROUNDUP(SUMIFS(JANVIER,REPRESENTANT,$A93),0),0)</f>
        <v>0</v>
      </c>
      <c r="D93" s="36">
        <f ca="1">IF(SUMIFS(FEVRIER,REPRESENTANT,$A93)&gt;=H$4,ROUNDUP(SUMIFS(FEVRIER,REPRESENTANT,$A93),0),0)</f>
        <v>0</v>
      </c>
      <c r="E93" s="47">
        <f ca="1">IF(SUMIFS(MARS,REPRESENTANT,$A93)&gt;=H$5,ROUNDUP(SUMIFS(MARS,REPRESENTANT,$A93),0),0)</f>
        <v>36578</v>
      </c>
      <c r="F93" s="48">
        <f t="shared" ca="1" si="1"/>
        <v>36578</v>
      </c>
    </row>
    <row r="94" spans="1:6">
      <c r="A94" s="69">
        <v>80</v>
      </c>
      <c r="B94" s="40">
        <f ca="1">SUMPRODUCT((REPRESENTANT=$A94)*BDD)</f>
        <v>61473</v>
      </c>
      <c r="C94" s="46">
        <f ca="1">IF(SUMIFS(JANVIER,REPRESENTANT,$A94)&gt;=H$3,ROUNDUP(SUMIFS(JANVIER,REPRESENTANT,$A94),0),0)</f>
        <v>24530</v>
      </c>
      <c r="D94" s="36">
        <f ca="1">IF(SUMIFS(FEVRIER,REPRESENTANT,$A94)&gt;=H$4,ROUNDUP(SUMIFS(FEVRIER,REPRESENTANT,$A94),0),0)</f>
        <v>0</v>
      </c>
      <c r="E94" s="47">
        <f ca="1">IF(SUMIFS(MARS,REPRESENTANT,$A94)&gt;=H$5,ROUNDUP(SUMIFS(MARS,REPRESENTANT,$A94),0),0)</f>
        <v>0</v>
      </c>
      <c r="F94" s="48">
        <f t="shared" ca="1" si="1"/>
        <v>24530</v>
      </c>
    </row>
    <row r="95" spans="1:6">
      <c r="A95" s="69">
        <v>84</v>
      </c>
      <c r="B95" s="40">
        <f ca="1">SUMPRODUCT((REPRESENTANT=$A95)*BDD)</f>
        <v>62347</v>
      </c>
      <c r="C95" s="46">
        <f ca="1">IF(SUMIFS(JANVIER,REPRESENTANT,$A95)&gt;=H$3,ROUNDUP(SUMIFS(JANVIER,REPRESENTANT,$A95),0),0)</f>
        <v>0</v>
      </c>
      <c r="D95" s="36">
        <f ca="1">IF(SUMIFS(FEVRIER,REPRESENTANT,$A95)&gt;=H$4,ROUNDUP(SUMIFS(FEVRIER,REPRESENTANT,$A95),0),0)</f>
        <v>0</v>
      </c>
      <c r="E95" s="47">
        <f ca="1">IF(SUMIFS(MARS,REPRESENTANT,$A95)&gt;=H$5,ROUNDUP(SUMIFS(MARS,REPRESENTANT,$A95),0),0)</f>
        <v>25631</v>
      </c>
      <c r="F95" s="48">
        <f t="shared" ca="1" si="1"/>
        <v>25631</v>
      </c>
    </row>
    <row r="96" spans="1:6">
      <c r="A96" s="69">
        <v>88</v>
      </c>
      <c r="B96" s="40">
        <f ca="1">SUMPRODUCT((REPRESENTANT=$A96)*BDD)</f>
        <v>72563</v>
      </c>
      <c r="C96" s="46">
        <f ca="1">IF(SUMIFS(JANVIER,REPRESENTANT,$A96)&gt;=H$3,ROUNDUP(SUMIFS(JANVIER,REPRESENTANT,$A96),0),0)</f>
        <v>0</v>
      </c>
      <c r="D96" s="36">
        <f ca="1">IF(SUMIFS(FEVRIER,REPRESENTANT,$A96)&gt;=H$4,ROUNDUP(SUMIFS(FEVRIER,REPRESENTANT,$A96),0),0)</f>
        <v>0</v>
      </c>
      <c r="E96" s="47">
        <f ca="1">IF(SUMIFS(MARS,REPRESENTANT,$A96)&gt;=H$5,ROUNDUP(SUMIFS(MARS,REPRESENTANT,$A96),0),0)</f>
        <v>35620</v>
      </c>
      <c r="F96" s="48">
        <f t="shared" ca="1" si="1"/>
        <v>35620</v>
      </c>
    </row>
    <row r="97" spans="1:6" ht="15.75" thickBot="1">
      <c r="A97" s="70">
        <v>89</v>
      </c>
      <c r="B97" s="41">
        <f ca="1">SUMPRODUCT((REPRESENTANT=$A97)*BDD)</f>
        <v>75418</v>
      </c>
      <c r="C97" s="49">
        <f ca="1">IF(SUMIFS(JANVIER,REPRESENTANT,$A97)&gt;=H$3,ROUNDUP(SUMIFS(JANVIER,REPRESENTANT,$A97),0),0)</f>
        <v>24153</v>
      </c>
      <c r="D97" s="38">
        <f ca="1">IF(SUMIFS(FEVRIER,REPRESENTANT,$A97)&gt;=H$4,ROUNDUP(SUMIFS(FEVRIER,REPRESENTANT,$A97),0),0)</f>
        <v>25631</v>
      </c>
      <c r="E97" s="50">
        <f ca="1">IF(SUMIFS(MARS,REPRESENTANT,$A97)&gt;=H$5,ROUNDUP(SUMIFS(MARS,REPRESENTANT,$A97),0),0)</f>
        <v>25634</v>
      </c>
      <c r="F97" s="51">
        <f t="shared" ca="1" si="1"/>
        <v>75418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BDD</vt:lpstr>
      <vt:lpstr>BILAN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AnD</cp:lastModifiedBy>
  <dcterms:created xsi:type="dcterms:W3CDTF">2014-10-06T07:50:26Z</dcterms:created>
  <dcterms:modified xsi:type="dcterms:W3CDTF">2018-11-04T20:59:50Z</dcterms:modified>
</cp:coreProperties>
</file>