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mc:AlternateContent xmlns:mc="http://schemas.openxmlformats.org/markup-compatibility/2006">
    <mc:Choice Requires="x15">
      <x15ac:absPath xmlns:x15ac="http://schemas.microsoft.com/office/spreadsheetml/2010/11/ac" url="C:\Users\anton\Desktop\"/>
    </mc:Choice>
  </mc:AlternateContent>
  <xr:revisionPtr revIDLastSave="0" documentId="8_{B5DF6977-CA99-4519-8A52-CDC2B0108434}" xr6:coauthVersionLast="46" xr6:coauthVersionMax="46" xr10:uidLastSave="{00000000-0000-0000-0000-000000000000}"/>
  <bookViews>
    <workbookView xWindow="28680" yWindow="-120" windowWidth="29040" windowHeight="16440" activeTab="1" xr2:uid="{00000000-000D-0000-FFFF-FFFF00000000}"/>
  </bookViews>
  <sheets>
    <sheet name="Suivi" sheetId="1" r:id="rId1"/>
    <sheet name="ANALYSE" sheetId="6" r:id="rId2"/>
  </sheets>
  <definedNames>
    <definedName name="_xlnm.Print_Titles" localSheetId="0">Suivi!$2:$2</definedName>
    <definedName name="Segment_Statut">#N/A</definedName>
    <definedName name="TitreColonne1">#REF!</definedName>
  </definedNames>
  <calcPr calcId="181029"/>
  <pivotCaches>
    <pivotCache cacheId="1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Lst>
</workbook>
</file>

<file path=xl/calcChain.xml><?xml version="1.0" encoding="utf-8"?>
<calcChain xmlns="http://schemas.openxmlformats.org/spreadsheetml/2006/main">
  <c r="H3" i="1" l="1"/>
  <c r="H4" i="1"/>
  <c r="H6" i="1"/>
  <c r="H7" i="1"/>
  <c r="H5" i="1"/>
  <c r="H8" i="1"/>
  <c r="H9" i="1"/>
  <c r="I9" i="1"/>
  <c r="I8" i="1"/>
  <c r="I5" i="1"/>
  <c r="I6" i="1"/>
  <c r="I3" i="1"/>
  <c r="I4" i="1"/>
  <c r="I7" i="1"/>
  <c r="N9" i="1"/>
  <c r="N8" i="1"/>
  <c r="M6" i="1"/>
  <c r="N6" i="1" s="1"/>
  <c r="N4" i="1"/>
  <c r="N7" i="1"/>
  <c r="M9" i="1"/>
  <c r="M8" i="1"/>
  <c r="M5" i="1"/>
  <c r="M3" i="1"/>
  <c r="N3" i="1" s="1"/>
  <c r="M4" i="1"/>
  <c r="M7" i="1"/>
  <c r="L5" i="1"/>
  <c r="L3" i="1"/>
  <c r="L9" i="1"/>
  <c r="L8" i="1"/>
  <c r="L7" i="1"/>
  <c r="L6" i="1"/>
  <c r="L4" i="1"/>
  <c r="K10" i="1" l="1"/>
  <c r="L10" i="1"/>
  <c r="N5" i="1"/>
  <c r="M10" i="1" l="1"/>
  <c r="N10" i="1"/>
</calcChain>
</file>

<file path=xl/sharedStrings.xml><?xml version="1.0" encoding="utf-8"?>
<sst xmlns="http://schemas.openxmlformats.org/spreadsheetml/2006/main" count="56" uniqueCount="38">
  <si>
    <t>Nom du client</t>
  </si>
  <si>
    <t>Chantier</t>
  </si>
  <si>
    <t>Type de doc.</t>
  </si>
  <si>
    <t>Devis</t>
  </si>
  <si>
    <t>Facture</t>
  </si>
  <si>
    <t>Date 1 envoi</t>
  </si>
  <si>
    <t>Échéance paiement</t>
  </si>
  <si>
    <t>Date paiement</t>
  </si>
  <si>
    <t>Statut</t>
  </si>
  <si>
    <t>N° doc</t>
  </si>
  <si>
    <t>N° chantier</t>
  </si>
  <si>
    <t>Observations : Relances, RDV, discussions clients…</t>
  </si>
  <si>
    <t>Montant HT CHF</t>
  </si>
  <si>
    <t>Montant TTC CHF</t>
  </si>
  <si>
    <t>Total payé CHF</t>
  </si>
  <si>
    <t>Solde CHF</t>
  </si>
  <si>
    <t xml:space="preserve">Accepté </t>
  </si>
  <si>
    <t>Relance à faire</t>
  </si>
  <si>
    <t xml:space="preserve">Payé </t>
  </si>
  <si>
    <t>Refusé</t>
  </si>
  <si>
    <t>Total général</t>
  </si>
  <si>
    <t>2020</t>
  </si>
  <si>
    <t>nov</t>
  </si>
  <si>
    <t>déc</t>
  </si>
  <si>
    <t>2021</t>
  </si>
  <si>
    <t>janv</t>
  </si>
  <si>
    <t>févr</t>
  </si>
  <si>
    <t>TYPE</t>
  </si>
  <si>
    <t>Total TYPE</t>
  </si>
  <si>
    <t>MONTANT HT</t>
  </si>
  <si>
    <t>Total MONTANT HT</t>
  </si>
  <si>
    <t>TOTAL</t>
  </si>
  <si>
    <t>Total TOTAL</t>
  </si>
  <si>
    <t>SOLDE</t>
  </si>
  <si>
    <t>Total SOLDE</t>
  </si>
  <si>
    <t/>
  </si>
  <si>
    <t>DATE</t>
  </si>
  <si>
    <t>(Tous)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</si>
</sst>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_(&quot;$&quot;* #,##0.00_);_(&quot;$&quot;* \(#,##0.00\);_(&quot;$&quot;* &quot;-&quot;??_);_(@_)"/>
    <numFmt numFmtId="166" formatCode="#,##0.00;[Red]#,##0.00"/>
    <numFmt numFmtId="167" formatCode="#,##0\ [$CHF-100C]"/>
  </numFmts>
  <fonts count="5" x14ac:knownFonts="1">
    <font>
      <sz val="11"/>
      <color theme="1"/>
      <name val="Calibri"/>
      <family val="2"/>
      <scheme val="minor"/>
    </font>
    <font>
      <sz val="11"/>
      <color theme="1"/>
      <name val="Calibri"/>
      <family val="2"/>
      <scheme val="minor"/>
    </font>
    <font>
      <b/>
      <sz val="18"/>
      <color theme="4" tint="-0.24994659260841701"/>
      <name val="Calibri"/>
      <family val="2"/>
      <scheme val="major"/>
    </font>
    <font>
      <sz val="11"/>
      <color rgb="FFC00000"/>
      <name val="Calibri"/>
      <family val="2"/>
      <scheme val="minor"/>
    </font>
    <font>
      <sz val="11"/>
      <color theme="1"/>
      <name val="Calibri"/>
      <scheme val="minor"/>
    </font>
  </fonts>
  <fills count="2">
    <fill>
      <patternFill patternType="none"/>
    </fill>
    <fill>
      <patternFill patternType="gray125"/>
    </fill>
  </fills>
  <borders count="1">
    <border>
      <left/>
      <right/>
      <top/>
      <bottom/>
      <diagonal/>
    </border>
  </borders>
  <cellStyleXfs count="4">
    <xf numFmtId="0" fontId="0" fillId="0" borderId="0">
      <alignment wrapText="1"/>
    </xf>
    <xf numFmtId="165" fontId="1" fillId="0" borderId="0" applyFont="0" applyFill="0" applyBorder="0" applyAlignment="0" applyProtection="0"/>
    <xf numFmtId="0" fontId="2" fillId="0" borderId="0" applyNumberFormat="0" applyFill="0" applyBorder="0" applyProtection="0"/>
    <xf numFmtId="14" fontId="1" fillId="0" borderId="0" applyFont="0" applyFill="0" applyBorder="0" applyAlignment="0">
      <alignment wrapText="1"/>
    </xf>
  </cellStyleXfs>
  <cellXfs count="48">
    <xf numFmtId="0" fontId="0" fillId="0" borderId="0" xfId="0">
      <alignment wrapText="1"/>
    </xf>
    <xf numFmtId="0" fontId="0" fillId="0" borderId="0" xfId="0" applyAlignment="1" applyProtection="1">
      <alignment horizontal="center" vertical="center" wrapText="1"/>
    </xf>
    <xf numFmtId="0" fontId="0" fillId="0" borderId="0" xfId="0" applyFont="1" applyAlignment="1" applyProtection="1">
      <alignment horizontal="center" vertical="center" wrapText="1"/>
    </xf>
    <xf numFmtId="40" fontId="0" fillId="0" borderId="0" xfId="0" applyNumberFormat="1" applyAlignment="1" applyProtection="1">
      <alignment horizontal="center" vertical="center" wrapText="1"/>
    </xf>
    <xf numFmtId="40" fontId="0" fillId="0" borderId="0" xfId="0" applyNumberFormat="1" applyFont="1" applyAlignment="1" applyProtection="1">
      <alignment horizontal="center" vertical="center" wrapText="1"/>
    </xf>
    <xf numFmtId="40" fontId="0" fillId="0" borderId="0" xfId="1" applyNumberFormat="1" applyFont="1" applyAlignment="1" applyProtection="1">
      <alignment horizontal="center" vertical="center" wrapText="1"/>
    </xf>
    <xf numFmtId="0" fontId="0" fillId="0" borderId="0" xfId="0" applyAlignment="1" applyProtection="1">
      <alignment horizontal="center" vertical="center" wrapText="1"/>
      <protection locked="0"/>
    </xf>
    <xf numFmtId="49" fontId="0" fillId="0" borderId="0" xfId="0" applyNumberFormat="1" applyAlignment="1" applyProtection="1">
      <alignment horizontal="center" vertical="center" wrapText="1"/>
      <protection locked="0"/>
    </xf>
    <xf numFmtId="0" fontId="2" fillId="0" borderId="0" xfId="2" applyAlignment="1" applyProtection="1">
      <alignment horizontal="center" vertical="center"/>
      <protection locked="0"/>
    </xf>
    <xf numFmtId="49" fontId="2" fillId="0" borderId="0" xfId="2" applyNumberFormat="1" applyAlignment="1" applyProtection="1">
      <alignment horizontal="center" vertical="center"/>
      <protection locked="0"/>
    </xf>
    <xf numFmtId="40" fontId="0" fillId="0" borderId="0" xfId="0" applyNumberFormat="1" applyAlignment="1" applyProtection="1">
      <alignment horizontal="center" vertical="center" wrapText="1"/>
      <protection locked="0"/>
    </xf>
    <xf numFmtId="0" fontId="0" fillId="0" borderId="0" xfId="0" applyNumberFormat="1" applyAlignment="1" applyProtection="1">
      <alignment horizontal="center" vertical="center" wrapText="1"/>
      <protection locked="0"/>
    </xf>
    <xf numFmtId="0" fontId="0" fillId="0" borderId="0" xfId="0" applyFont="1" applyAlignment="1" applyProtection="1">
      <alignment horizontal="center" vertical="center" wrapText="1"/>
      <protection locked="0"/>
    </xf>
    <xf numFmtId="49" fontId="0" fillId="0" borderId="0" xfId="0" applyNumberFormat="1" applyFont="1" applyAlignment="1" applyProtection="1">
      <alignment horizontal="center" vertical="center" wrapText="1"/>
      <protection locked="0"/>
    </xf>
    <xf numFmtId="40" fontId="0" fillId="0" borderId="0" xfId="0" applyNumberFormat="1" applyFont="1" applyAlignment="1" applyProtection="1">
      <alignment horizontal="center" vertical="center" wrapText="1"/>
      <protection locked="0"/>
    </xf>
    <xf numFmtId="40" fontId="0" fillId="0" borderId="0" xfId="3" applyNumberFormat="1" applyFont="1" applyAlignment="1" applyProtection="1">
      <alignment horizontal="center" vertical="center" wrapText="1"/>
      <protection locked="0"/>
    </xf>
    <xf numFmtId="40" fontId="0" fillId="0" borderId="0" xfId="1" applyNumberFormat="1" applyFont="1" applyAlignment="1" applyProtection="1">
      <alignment horizontal="center" vertical="center" wrapText="1"/>
      <protection locked="0"/>
    </xf>
    <xf numFmtId="0" fontId="0" fillId="0" borderId="0" xfId="1" applyNumberFormat="1" applyFont="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49" fontId="0" fillId="0" borderId="0" xfId="0" applyNumberFormat="1" applyFont="1" applyAlignment="1" applyProtection="1">
      <alignment horizontal="center" vertical="center" wrapText="1"/>
    </xf>
    <xf numFmtId="0" fontId="0" fillId="0" borderId="0" xfId="0" applyNumberFormat="1" applyFont="1" applyAlignment="1" applyProtection="1">
      <alignment horizontal="center" vertical="center" wrapText="1"/>
    </xf>
    <xf numFmtId="49" fontId="0" fillId="0" borderId="0" xfId="0" applyNumberFormat="1" applyAlignment="1" applyProtection="1">
      <alignment horizontal="center" vertical="center" wrapText="1"/>
    </xf>
    <xf numFmtId="14" fontId="0" fillId="0" borderId="0" xfId="3" applyNumberFormat="1" applyFont="1" applyAlignment="1" applyProtection="1">
      <alignment horizontal="center" vertical="center" wrapText="1"/>
      <protection locked="0"/>
    </xf>
    <xf numFmtId="14" fontId="3" fillId="0" borderId="0" xfId="3" applyNumberFormat="1" applyFont="1" applyAlignment="1" applyProtection="1">
      <alignment horizontal="center" vertical="center" wrapText="1"/>
    </xf>
    <xf numFmtId="166" fontId="0" fillId="0" borderId="0" xfId="0" applyNumberFormat="1" applyAlignment="1" applyProtection="1">
      <alignment horizontal="center" vertical="center" wrapText="1"/>
      <protection locked="0"/>
    </xf>
    <xf numFmtId="166" fontId="0" fillId="0" borderId="0" xfId="1" applyNumberFormat="1" applyFont="1" applyAlignment="1" applyProtection="1">
      <alignment horizontal="center" vertical="center" wrapText="1"/>
      <protection locked="0"/>
    </xf>
    <xf numFmtId="166" fontId="0" fillId="0" borderId="0" xfId="0" applyNumberFormat="1" applyFont="1" applyAlignment="1" applyProtection="1">
      <alignment horizontal="center" vertical="center" wrapText="1"/>
      <protection locked="0"/>
    </xf>
    <xf numFmtId="14" fontId="0" fillId="0" borderId="0" xfId="0" applyNumberFormat="1" applyAlignment="1" applyProtection="1">
      <alignment horizontal="center" vertical="center" wrapText="1"/>
      <protection locked="0"/>
    </xf>
    <xf numFmtId="14" fontId="0" fillId="0" borderId="0" xfId="0" applyNumberFormat="1" applyFont="1" applyAlignment="1" applyProtection="1">
      <alignment horizontal="center" vertical="center" wrapText="1"/>
      <protection locked="0"/>
    </xf>
    <xf numFmtId="14" fontId="3" fillId="0" borderId="0" xfId="3" applyNumberFormat="1" applyFont="1" applyAlignment="1" applyProtection="1">
      <alignment horizontal="center" vertical="center" wrapText="1"/>
      <protection locked="0"/>
    </xf>
    <xf numFmtId="14" fontId="0" fillId="0" borderId="0" xfId="0" applyNumberFormat="1" applyFont="1" applyAlignment="1" applyProtection="1">
      <alignment horizontal="center" vertical="center" wrapText="1"/>
    </xf>
    <xf numFmtId="0" fontId="4" fillId="0" borderId="0" xfId="0" applyFont="1" applyAlignment="1" applyProtection="1">
      <alignment horizontal="center" vertical="center" wrapText="1"/>
    </xf>
    <xf numFmtId="49" fontId="4" fillId="0" borderId="0" xfId="0" applyNumberFormat="1" applyFont="1" applyAlignment="1" applyProtection="1">
      <alignment horizontal="center" vertical="center" wrapText="1"/>
    </xf>
    <xf numFmtId="14" fontId="4" fillId="0" borderId="0" xfId="0" applyNumberFormat="1" applyFont="1" applyAlignment="1" applyProtection="1">
      <alignment horizontal="center" vertical="center" wrapText="1"/>
    </xf>
    <xf numFmtId="14" fontId="4" fillId="0" borderId="0" xfId="0" applyNumberFormat="1" applyFont="1" applyAlignment="1" applyProtection="1">
      <alignment horizontal="center" vertical="center" wrapText="1"/>
      <protection locked="0"/>
    </xf>
    <xf numFmtId="40" fontId="4" fillId="0" borderId="0" xfId="0" applyNumberFormat="1" applyFont="1" applyAlignment="1" applyProtection="1">
      <alignment horizontal="center" vertical="center" wrapText="1"/>
    </xf>
    <xf numFmtId="40" fontId="4" fillId="0" borderId="0" xfId="0" applyNumberFormat="1" applyFont="1" applyAlignment="1" applyProtection="1">
      <alignment horizontal="center" vertical="center" wrapText="1"/>
      <protection locked="0"/>
    </xf>
    <xf numFmtId="166" fontId="4" fillId="0" borderId="0" xfId="0" applyNumberFormat="1" applyFont="1" applyAlignment="1" applyProtection="1">
      <alignment horizontal="center" vertical="center" wrapText="1"/>
      <protection locked="0"/>
    </xf>
    <xf numFmtId="0" fontId="4" fillId="0" borderId="0" xfId="0" applyNumberFormat="1" applyFont="1" applyAlignment="1" applyProtection="1">
      <alignment horizontal="center" vertical="center" wrapText="1"/>
    </xf>
    <xf numFmtId="0" fontId="0" fillId="0" borderId="0" xfId="0" pivotButton="1">
      <alignment wrapText="1"/>
    </xf>
    <xf numFmtId="0" fontId="0" fillId="0" borderId="0" xfId="0" applyAlignment="1">
      <alignment horizontal="left" wrapText="1"/>
    </xf>
    <xf numFmtId="14" fontId="0" fillId="0" borderId="0" xfId="0" applyNumberFormat="1" applyAlignment="1">
      <alignment horizontal="left" wrapText="1" indent="1"/>
    </xf>
    <xf numFmtId="0" fontId="0" fillId="0" borderId="0" xfId="0" applyAlignment="1"/>
    <xf numFmtId="0" fontId="0" fillId="0" borderId="0" xfId="0" pivotButton="1" applyAlignment="1"/>
    <xf numFmtId="0" fontId="0" fillId="0" borderId="0" xfId="0" applyAlignment="1">
      <alignment horizontal="center" vertical="center"/>
    </xf>
    <xf numFmtId="0" fontId="0" fillId="0" borderId="0" xfId="0" applyNumberFormat="1" applyAlignment="1">
      <alignment horizontal="center" vertical="center" wrapText="1"/>
    </xf>
    <xf numFmtId="167" fontId="0" fillId="0" borderId="0" xfId="0" applyNumberFormat="1" applyAlignment="1">
      <alignment horizontal="center" vertical="center" wrapText="1"/>
    </xf>
    <xf numFmtId="0" fontId="0" fillId="0" borderId="0" xfId="0" applyAlignment="1">
      <alignment horizontal="center" vertical="center" wrapText="1"/>
    </xf>
  </cellXfs>
  <cellStyles count="4">
    <cellStyle name="Date" xfId="3" xr:uid="{00000000-0005-0000-0000-000000000000}"/>
    <cellStyle name="Monétaire" xfId="1" builtinId="4"/>
    <cellStyle name="Normal" xfId="0" builtinId="0" customBuiltin="1"/>
    <cellStyle name="Titre" xfId="2" builtinId="15" customBuiltin="1"/>
  </cellStyles>
  <dxfs count="243">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alignment wrapText="0"/>
    </dxf>
    <dxf>
      <alignment wrapText="0"/>
    </dxf>
    <dxf>
      <alignment wrapText="0"/>
    </dxf>
    <dxf>
      <alignment wrapText="0"/>
    </dxf>
    <dxf>
      <alignment wrapText="0"/>
    </dxf>
    <dxf>
      <alignment wrapText="0"/>
    </dxf>
    <dxf>
      <alignment wrapText="0"/>
    </dxf>
    <dxf>
      <alignment wrapText="0"/>
    </dxf>
    <dxf>
      <alignment wrapText="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vertical="center"/>
    </dxf>
    <dxf>
      <font>
        <color rgb="FFC00000"/>
      </font>
    </dxf>
    <dxf>
      <font>
        <color rgb="FF7030A0"/>
      </font>
    </dxf>
    <dxf>
      <font>
        <color auto="1"/>
      </font>
    </dxf>
    <dxf>
      <font>
        <strike val="0"/>
        <color auto="1"/>
      </font>
    </dxf>
    <dxf>
      <font>
        <color rgb="FFC00000"/>
      </font>
    </dxf>
    <dxf>
      <font>
        <color rgb="FF00B050"/>
      </font>
    </dxf>
    <dxf>
      <font>
        <color rgb="FF00B050"/>
      </font>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66"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166"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30" formatCode="@"/>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30" formatCode="@"/>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alignment vertic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wrapText="0"/>
    </dxf>
    <dxf>
      <alignment wrapText="0"/>
    </dxf>
    <dxf>
      <alignment wrapText="0"/>
    </dxf>
    <dxf>
      <alignment wrapText="0"/>
    </dxf>
    <dxf>
      <alignment wrapText="0"/>
    </dxf>
    <dxf>
      <alignment wrapText="0"/>
    </dxf>
    <dxf>
      <alignment wrapText="0"/>
    </dxf>
    <dxf>
      <alignment wrapText="0"/>
    </dxf>
    <dxf>
      <alignment wrapText="0"/>
    </dxf>
    <dxf>
      <font>
        <strike val="0"/>
        <outline val="0"/>
        <shadow val="0"/>
        <u val="none"/>
        <vertAlign val="baseline"/>
        <sz val="11"/>
        <color theme="1"/>
        <name val="Calibri"/>
        <scheme val="minor"/>
      </font>
      <numFmt numFmtId="0" formatCode="General"/>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66"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numFmt numFmtId="19" formatCode="dd/mm/yyyy"/>
      <alignment horizontal="center" vertical="center" textRotation="0" indent="0" justifyLastLine="0" shrinkToFit="0" readingOrder="0"/>
      <protection locked="0" hidden="0"/>
    </dxf>
    <dxf>
      <font>
        <b val="0"/>
        <i val="0"/>
        <strike val="0"/>
        <condense val="0"/>
        <extend val="0"/>
        <outline val="0"/>
        <shadow val="0"/>
        <u val="none"/>
        <vertAlign val="baseline"/>
        <sz val="11"/>
        <color rgb="FFC00000"/>
        <name val="Calibri"/>
        <scheme val="minor"/>
      </font>
      <numFmt numFmtId="19" formatCode="dd/mm/yyyy"/>
      <alignment horizontal="center" vertical="center" textRotation="0" wrapText="1" indent="0" justifyLastLine="0" shrinkToFit="0" readingOrder="0"/>
      <protection locked="0" hidden="0"/>
    </dxf>
    <dxf>
      <font>
        <strike val="0"/>
        <outline val="0"/>
        <shadow val="0"/>
        <u val="none"/>
        <vertAlign val="baseline"/>
        <sz val="11"/>
        <color rgb="FFC00000"/>
        <name val="Calibri"/>
        <scheme val="minor"/>
      </font>
      <numFmt numFmtId="19" formatCode="dd/mm/yyyy"/>
      <alignment horizontal="center" vertical="center" textRotation="0" wrapText="1" indent="0" justifyLastLine="0" shrinkToFit="0" readingOrder="0"/>
      <protection locked="1" hidden="0"/>
    </dxf>
    <dxf>
      <font>
        <strike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numFmt numFmtId="30" formatCode="@"/>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1" hidden="0"/>
    </dxf>
    <dxf>
      <font>
        <strike val="0"/>
        <outline val="0"/>
        <shadow val="0"/>
        <u val="none"/>
        <vertAlign val="baseline"/>
        <sz val="11"/>
        <color theme="1"/>
        <name val="Calibri"/>
        <scheme val="minor"/>
      </font>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1" hidden="0"/>
    </dxf>
  </dxfs>
  <tableStyles count="0" defaultTableStyle="TableStyleMedium9" defaultPivotStyle="PivotStyleLight16"/>
  <colors>
    <mruColors>
      <color rgb="FFE5EE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13</xdr:col>
      <xdr:colOff>276225</xdr:colOff>
      <xdr:row>1</xdr:row>
      <xdr:rowOff>142875</xdr:rowOff>
    </xdr:from>
    <xdr:to>
      <xdr:col>15</xdr:col>
      <xdr:colOff>581025</xdr:colOff>
      <xdr:row>13</xdr:row>
      <xdr:rowOff>0</xdr:rowOff>
    </xdr:to>
    <mc:AlternateContent xmlns:mc="http://schemas.openxmlformats.org/markup-compatibility/2006">
      <mc:Choice xmlns:a14="http://schemas.microsoft.com/office/drawing/2010/main" Requires="a14">
        <xdr:graphicFrame macro="">
          <xdr:nvGraphicFramePr>
            <xdr:cNvPr id="2" name="Statut">
              <a:extLst>
                <a:ext uri="{FF2B5EF4-FFF2-40B4-BE49-F238E27FC236}">
                  <a16:creationId xmlns:a16="http://schemas.microsoft.com/office/drawing/2014/main" id="{1C2C1F1D-4FC2-4399-9A2B-220D8A01EF70}"/>
                </a:ext>
              </a:extLst>
            </xdr:cNvPr>
            <xdr:cNvGraphicFramePr/>
          </xdr:nvGraphicFramePr>
          <xdr:xfrm>
            <a:off x="0" y="0"/>
            <a:ext cx="0" cy="0"/>
          </xdr:xfrm>
          <a:graphic>
            <a:graphicData uri="http://schemas.microsoft.com/office/drawing/2010/slicer">
              <sle:slicer xmlns:sle="http://schemas.microsoft.com/office/drawing/2010/slicer" name="Statut"/>
            </a:graphicData>
          </a:graphic>
        </xdr:graphicFrame>
      </mc:Choice>
      <mc:Fallback>
        <xdr:sp macro="" textlink="">
          <xdr:nvSpPr>
            <xdr:cNvPr id="0" name=""/>
            <xdr:cNvSpPr>
              <a:spLocks noTextEdit="1"/>
            </xdr:cNvSpPr>
          </xdr:nvSpPr>
          <xdr:spPr>
            <a:xfrm>
              <a:off x="8924925" y="33337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 " refreshedDate="44328.71749166667" createdVersion="7" refreshedVersion="7" minRefreshableVersion="3" recordCount="7" xr:uid="{D3489488-CFAF-4C5E-B6F6-FBE1E2E44589}">
  <cacheSource type="worksheet">
    <worksheetSource name="Factures3"/>
  </cacheSource>
  <cacheFields count="17">
    <cacheField name="Nom du client" numFmtId="0">
      <sharedItems containsNonDate="0" containsString="0" containsBlank="1"/>
    </cacheField>
    <cacheField name="Chantier" numFmtId="0">
      <sharedItems containsNonDate="0" containsString="0" containsBlank="1"/>
    </cacheField>
    <cacheField name="N° chantier" numFmtId="49">
      <sharedItems containsNonDate="0" containsString="0" containsBlank="1"/>
    </cacheField>
    <cacheField name="Type de doc." numFmtId="0">
      <sharedItems count="2">
        <s v="Facture"/>
        <s v="Devis"/>
      </sharedItems>
    </cacheField>
    <cacheField name="N° doc" numFmtId="49">
      <sharedItems containsNonDate="0" containsString="0" containsBlank="1"/>
    </cacheField>
    <cacheField name="Statut" numFmtId="0">
      <sharedItems count="3">
        <s v="Payé "/>
        <s v="Accepté "/>
        <s v="Refusé"/>
      </sharedItems>
    </cacheField>
    <cacheField name="Date 1 envoi" numFmtId="14">
      <sharedItems containsSemiMixedTypes="0" containsNonDate="0" containsDate="1" containsString="0" minDate="2020-11-20T00:00:00" maxDate="2021-02-10T00:00:00" count="5">
        <d v="2020-11-20T00:00:00"/>
        <d v="2020-11-27T00:00:00"/>
        <d v="2020-12-29T00:00:00"/>
        <d v="2021-01-02T00:00:00"/>
        <d v="2021-02-09T00:00:00"/>
      </sharedItems>
      <fieldGroup par="16" base="6">
        <rangePr groupBy="months" startDate="2020-11-20T00:00:00" endDate="2021-02-10T00:00:00"/>
        <groupItems count="14">
          <s v="&lt;20/11/2020"/>
          <s v="janv"/>
          <s v="févr"/>
          <s v="mars"/>
          <s v="avr"/>
          <s v="mai"/>
          <s v="juin"/>
          <s v="juil"/>
          <s v="août"/>
          <s v="sept"/>
          <s v="oct"/>
          <s v="nov"/>
          <s v="déc"/>
          <s v="&gt;10/02/2021"/>
        </groupItems>
      </fieldGroup>
    </cacheField>
    <cacheField name="Échéance paiement" numFmtId="14">
      <sharedItems containsDate="1" containsMixedTypes="1" minDate="2021-01-29T00:00:00" maxDate="2021-01-30T00:00:00"/>
    </cacheField>
    <cacheField name="Relance à faire" numFmtId="14">
      <sharedItems containsDate="1" containsMixedTypes="1" minDate="2021-02-28T00:00:00" maxDate="2021-03-01T00:00:00"/>
    </cacheField>
    <cacheField name="Date paiement" numFmtId="14">
      <sharedItems containsNonDate="0" containsDate="1" containsString="0" containsBlank="1" minDate="2020-12-20T00:00:00" maxDate="2020-12-30T00:00:00"/>
    </cacheField>
    <cacheField name="Montant HT CHF" numFmtId="40">
      <sharedItems containsSemiMixedTypes="0" containsString="0" containsNumber="1" minValue="1690" maxValue="9538"/>
    </cacheField>
    <cacheField name="Montant TTC CHF" numFmtId="40">
      <sharedItems containsSemiMixedTypes="0" containsString="0" containsNumber="1" minValue="1820.15" maxValue="10272.450000000001"/>
    </cacheField>
    <cacheField name="Total payé CHF" numFmtId="166">
      <sharedItems containsSemiMixedTypes="0" containsString="0" containsNumber="1" minValue="0" maxValue="1757.5"/>
    </cacheField>
    <cacheField name="Solde CHF" numFmtId="40">
      <sharedItems containsMixedTypes="1" containsNumber="1" containsInteger="1" minValue="0" maxValue="0"/>
    </cacheField>
    <cacheField name="Observations : Relances, RDV, discussions clients…" numFmtId="0">
      <sharedItems containsNonDate="0" containsString="0" containsBlank="1"/>
    </cacheField>
    <cacheField name="Trimestres" numFmtId="0" databaseField="0">
      <fieldGroup base="6">
        <rangePr groupBy="quarters" startDate="2020-11-20T00:00:00" endDate="2021-02-10T00:00:00"/>
        <groupItems count="6">
          <s v="&lt;20/11/2020"/>
          <s v="Trimestre1"/>
          <s v="Trimestre2"/>
          <s v="Trimestre3"/>
          <s v="Trimestre4"/>
          <s v="&gt;10/02/2021"/>
        </groupItems>
      </fieldGroup>
    </cacheField>
    <cacheField name="Années" numFmtId="0" databaseField="0">
      <fieldGroup base="6">
        <rangePr groupBy="years" startDate="2020-11-20T00:00:00" endDate="2021-02-10T00:00:00"/>
        <groupItems count="4">
          <s v="&lt;20/11/2020"/>
          <s v="2020"/>
          <s v="2021"/>
          <s v="&gt;10/02/2021"/>
        </groupItems>
      </fieldGroup>
    </cacheField>
  </cacheFields>
  <extLst>
    <ext xmlns:x14="http://schemas.microsoft.com/office/spreadsheetml/2009/9/main" uri="{725AE2AE-9491-48be-B2B4-4EB974FC3084}">
      <x14:pivotCacheDefinition pivotCacheId="171909997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m/>
    <m/>
    <m/>
    <x v="0"/>
    <m/>
    <x v="0"/>
    <x v="0"/>
    <s v=""/>
    <s v=""/>
    <d v="2020-12-20T00:00:00"/>
    <n v="1690"/>
    <n v="1820.15"/>
    <n v="1690"/>
    <n v="0"/>
    <m/>
  </r>
  <r>
    <m/>
    <m/>
    <m/>
    <x v="1"/>
    <m/>
    <x v="1"/>
    <x v="1"/>
    <s v=""/>
    <s v=""/>
    <m/>
    <n v="3370"/>
    <n v="3629.5"/>
    <n v="0"/>
    <s v=""/>
    <m/>
  </r>
  <r>
    <m/>
    <m/>
    <m/>
    <x v="0"/>
    <m/>
    <x v="0"/>
    <x v="2"/>
    <s v=""/>
    <s v=""/>
    <d v="2020-12-29T00:00:00"/>
    <n v="1757.5"/>
    <n v="1892.8500000000001"/>
    <n v="1757.5"/>
    <n v="0"/>
    <m/>
  </r>
  <r>
    <m/>
    <m/>
    <m/>
    <x v="0"/>
    <m/>
    <x v="0"/>
    <x v="2"/>
    <d v="2021-01-29T00:00:00"/>
    <d v="2021-02-28T00:00:00"/>
    <m/>
    <n v="1757.5"/>
    <n v="1892.8500000000001"/>
    <n v="1757.5"/>
    <n v="0"/>
    <m/>
  </r>
  <r>
    <m/>
    <m/>
    <m/>
    <x v="1"/>
    <m/>
    <x v="2"/>
    <x v="3"/>
    <s v=""/>
    <s v=""/>
    <m/>
    <n v="5600.5"/>
    <n v="6031.75"/>
    <n v="0"/>
    <s v=""/>
    <m/>
  </r>
  <r>
    <m/>
    <m/>
    <m/>
    <x v="1"/>
    <m/>
    <x v="2"/>
    <x v="3"/>
    <s v=""/>
    <s v=""/>
    <m/>
    <n v="2020"/>
    <n v="2175.5500000000002"/>
    <n v="0"/>
    <s v=""/>
    <m/>
  </r>
  <r>
    <m/>
    <m/>
    <m/>
    <x v="1"/>
    <m/>
    <x v="1"/>
    <x v="4"/>
    <s v=""/>
    <s v=""/>
    <m/>
    <n v="9538"/>
    <n v="10272.450000000001"/>
    <n v="0"/>
    <s v=""/>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E854600-8A23-4AB5-92B6-0946A0CFC222}" name="Tableau croisé dynamique1" cacheId="10" applyNumberFormats="0" applyBorderFormats="0" applyFontFormats="0" applyPatternFormats="0" applyAlignmentFormats="0" applyWidthHeightFormats="1" dataCaption="Valeurs" updatedVersion="7" minRefreshableVersion="3" useAutoFormatting="1" itemPrintTitles="1" createdVersion="7" indent="0" outline="1" outlineData="1" multipleFieldFilters="0" rowHeaderCaption="DATE" colHeaderCaption="">
  <location ref="A3:M12" firstHeaderRow="1" firstDataRow="3" firstDataCol="1" rowPageCount="1" colPageCount="1"/>
  <pivotFields count="17">
    <pivotField showAll="0"/>
    <pivotField showAll="0"/>
    <pivotField showAll="0"/>
    <pivotField axis="axisCol" dataField="1" showAll="0">
      <items count="3">
        <item x="1"/>
        <item x="0"/>
        <item t="default"/>
      </items>
    </pivotField>
    <pivotField showAll="0"/>
    <pivotField axis="axisPage" multipleItemSelectionAllowed="1" showAll="0">
      <items count="4">
        <item x="1"/>
        <item x="0"/>
        <item x="2"/>
        <item t="default"/>
      </items>
    </pivotField>
    <pivotField axis="axisRow" numFmtId="14" showAll="0">
      <items count="15">
        <item x="0"/>
        <item x="1"/>
        <item x="2"/>
        <item x="3"/>
        <item x="4"/>
        <item x="5"/>
        <item x="6"/>
        <item x="7"/>
        <item x="8"/>
        <item x="9"/>
        <item x="10"/>
        <item x="11"/>
        <item x="12"/>
        <item x="13"/>
        <item t="default"/>
      </items>
    </pivotField>
    <pivotField showAll="0"/>
    <pivotField showAll="0"/>
    <pivotField showAll="0"/>
    <pivotField dataField="1" numFmtId="40" showAll="0"/>
    <pivotField numFmtId="40" showAll="0"/>
    <pivotField dataField="1" numFmtId="166" showAll="0"/>
    <pivotField dataField="1" showAll="0"/>
    <pivotField showAll="0"/>
    <pivotField showAll="0">
      <items count="7">
        <item sd="0" x="0"/>
        <item sd="0" x="1"/>
        <item sd="0" x="2"/>
        <item sd="0" x="3"/>
        <item sd="0" x="4"/>
        <item sd="0" x="5"/>
        <item t="default"/>
      </items>
    </pivotField>
    <pivotField axis="axisRow" showAll="0">
      <items count="5">
        <item h="1" sd="0" x="0"/>
        <item x="1"/>
        <item x="2"/>
        <item h="1" sd="0" x="3"/>
        <item t="default"/>
      </items>
    </pivotField>
  </pivotFields>
  <rowFields count="2">
    <field x="16"/>
    <field x="6"/>
  </rowFields>
  <rowItems count="7">
    <i>
      <x v="1"/>
    </i>
    <i r="1">
      <x v="11"/>
    </i>
    <i r="1">
      <x v="12"/>
    </i>
    <i>
      <x v="2"/>
    </i>
    <i r="1">
      <x v="1"/>
    </i>
    <i r="1">
      <x v="2"/>
    </i>
    <i t="grand">
      <x/>
    </i>
  </rowItems>
  <colFields count="2">
    <field x="-2"/>
    <field x="3"/>
  </colFields>
  <colItems count="12">
    <i>
      <x/>
      <x/>
    </i>
    <i r="1">
      <x v="1"/>
    </i>
    <i i="1">
      <x v="1"/>
      <x/>
    </i>
    <i r="1" i="1">
      <x v="1"/>
    </i>
    <i i="2">
      <x v="2"/>
      <x/>
    </i>
    <i r="1" i="2">
      <x v="1"/>
    </i>
    <i i="3">
      <x v="3"/>
      <x/>
    </i>
    <i r="1" i="3">
      <x v="1"/>
    </i>
    <i t="grand">
      <x/>
    </i>
    <i t="grand" i="1">
      <x/>
    </i>
    <i t="grand" i="2">
      <x/>
    </i>
    <i t="grand" i="3">
      <x/>
    </i>
  </colItems>
  <pageFields count="1">
    <pageField fld="5" hier="-1"/>
  </pageFields>
  <dataFields count="4">
    <dataField name="TYPE" fld="3" subtotal="count" baseField="0" baseItem="0"/>
    <dataField name="MONTANT HT" fld="10" baseField="16" baseItem="1" numFmtId="167"/>
    <dataField name="TOTAL" fld="12" baseField="16" baseItem="1" numFmtId="167"/>
    <dataField name="SOLDE" fld="13" baseField="16" baseItem="1" numFmtId="167"/>
  </dataFields>
  <formats count="29">
    <format dxfId="224">
      <pivotArea field="16" type="button" dataOnly="0" labelOnly="1" outline="0" axis="axisRow" fieldPosition="0"/>
    </format>
    <format dxfId="223">
      <pivotArea field="3" dataOnly="0" labelOnly="1" grandCol="1" outline="0" axis="axisCol" fieldPosition="1">
        <references count="1">
          <reference field="4294967294" count="1" selected="0">
            <x v="0"/>
          </reference>
        </references>
      </pivotArea>
    </format>
    <format dxfId="222">
      <pivotArea field="3" dataOnly="0" labelOnly="1" grandCol="1" outline="0" axis="axisCol" fieldPosition="1">
        <references count="1">
          <reference field="4294967294" count="1" selected="0">
            <x v="1"/>
          </reference>
        </references>
      </pivotArea>
    </format>
    <format dxfId="221">
      <pivotArea field="3" dataOnly="0" labelOnly="1" grandCol="1" outline="0" axis="axisCol" fieldPosition="1">
        <references count="1">
          <reference field="4294967294" count="1" selected="0">
            <x v="2"/>
          </reference>
        </references>
      </pivotArea>
    </format>
    <format dxfId="220">
      <pivotArea field="3" dataOnly="0" labelOnly="1" grandCol="1" outline="0" axis="axisCol" fieldPosition="1">
        <references count="1">
          <reference field="4294967294" count="1" selected="0">
            <x v="3"/>
          </reference>
        </references>
      </pivotArea>
    </format>
    <format dxfId="219">
      <pivotArea dataOnly="0" labelOnly="1" fieldPosition="0">
        <references count="2">
          <reference field="4294967294" count="1" selected="0">
            <x v="0"/>
          </reference>
          <reference field="3" count="0"/>
        </references>
      </pivotArea>
    </format>
    <format dxfId="218">
      <pivotArea dataOnly="0" labelOnly="1" fieldPosition="0">
        <references count="2">
          <reference field="4294967294" count="1" selected="0">
            <x v="1"/>
          </reference>
          <reference field="3" count="0"/>
        </references>
      </pivotArea>
    </format>
    <format dxfId="217">
      <pivotArea dataOnly="0" labelOnly="1" fieldPosition="0">
        <references count="2">
          <reference field="4294967294" count="1" selected="0">
            <x v="2"/>
          </reference>
          <reference field="3" count="0"/>
        </references>
      </pivotArea>
    </format>
    <format dxfId="216">
      <pivotArea dataOnly="0" labelOnly="1" fieldPosition="0">
        <references count="2">
          <reference field="4294967294" count="1" selected="0">
            <x v="3"/>
          </reference>
          <reference field="3" count="0"/>
        </references>
      </pivotArea>
    </format>
    <format dxfId="215">
      <pivotArea dataOnly="0" labelOnly="1" outline="0" fieldPosition="0">
        <references count="1">
          <reference field="4294967294" count="4">
            <x v="0"/>
            <x v="1"/>
            <x v="2"/>
            <x v="3"/>
          </reference>
        </references>
      </pivotArea>
    </format>
    <format dxfId="214">
      <pivotArea field="3" dataOnly="0" labelOnly="1" grandCol="1" outline="0" axis="axisCol" fieldPosition="1">
        <references count="1">
          <reference field="4294967294" count="1" selected="0">
            <x v="0"/>
          </reference>
        </references>
      </pivotArea>
    </format>
    <format dxfId="213">
      <pivotArea field="3" dataOnly="0" labelOnly="1" grandCol="1" outline="0" axis="axisCol" fieldPosition="1">
        <references count="1">
          <reference field="4294967294" count="1" selected="0">
            <x v="1"/>
          </reference>
        </references>
      </pivotArea>
    </format>
    <format dxfId="212">
      <pivotArea field="3" dataOnly="0" labelOnly="1" grandCol="1" outline="0" axis="axisCol" fieldPosition="1">
        <references count="1">
          <reference field="4294967294" count="1" selected="0">
            <x v="2"/>
          </reference>
        </references>
      </pivotArea>
    </format>
    <format dxfId="211">
      <pivotArea field="3" dataOnly="0" labelOnly="1" grandCol="1" outline="0" axis="axisCol" fieldPosition="1">
        <references count="1">
          <reference field="4294967294" count="1" selected="0">
            <x v="3"/>
          </reference>
        </references>
      </pivotArea>
    </format>
    <format dxfId="210">
      <pivotArea dataOnly="0" labelOnly="1" fieldPosition="0">
        <references count="2">
          <reference field="4294967294" count="1" selected="0">
            <x v="0"/>
          </reference>
          <reference field="3" count="0"/>
        </references>
      </pivotArea>
    </format>
    <format dxfId="209">
      <pivotArea dataOnly="0" labelOnly="1" fieldPosition="0">
        <references count="2">
          <reference field="4294967294" count="1" selected="0">
            <x v="1"/>
          </reference>
          <reference field="3" count="0"/>
        </references>
      </pivotArea>
    </format>
    <format dxfId="208">
      <pivotArea dataOnly="0" labelOnly="1" fieldPosition="0">
        <references count="2">
          <reference field="4294967294" count="1" selected="0">
            <x v="2"/>
          </reference>
          <reference field="3" count="0"/>
        </references>
      </pivotArea>
    </format>
    <format dxfId="207">
      <pivotArea dataOnly="0" labelOnly="1" fieldPosition="0">
        <references count="2">
          <reference field="4294967294" count="1" selected="0">
            <x v="3"/>
          </reference>
          <reference field="3" count="0"/>
        </references>
      </pivotArea>
    </format>
    <format dxfId="206">
      <pivotArea dataOnly="0" labelOnly="1" outline="0" fieldPosition="0">
        <references count="1">
          <reference field="4294967294" count="4">
            <x v="0"/>
            <x v="1"/>
            <x v="2"/>
            <x v="3"/>
          </reference>
        </references>
      </pivotArea>
    </format>
    <format dxfId="205">
      <pivotArea field="3" dataOnly="0" labelOnly="1" grandCol="1" outline="0" axis="axisCol" fieldPosition="1">
        <references count="1">
          <reference field="4294967294" count="1" selected="0">
            <x v="0"/>
          </reference>
        </references>
      </pivotArea>
    </format>
    <format dxfId="204">
      <pivotArea field="3" dataOnly="0" labelOnly="1" grandCol="1" outline="0" axis="axisCol" fieldPosition="1">
        <references count="1">
          <reference field="4294967294" count="1" selected="0">
            <x v="1"/>
          </reference>
        </references>
      </pivotArea>
    </format>
    <format dxfId="203">
      <pivotArea field="3" dataOnly="0" labelOnly="1" grandCol="1" outline="0" axis="axisCol" fieldPosition="1">
        <references count="1">
          <reference field="4294967294" count="1" selected="0">
            <x v="2"/>
          </reference>
        </references>
      </pivotArea>
    </format>
    <format dxfId="202">
      <pivotArea field="3" dataOnly="0" labelOnly="1" grandCol="1" outline="0" axis="axisCol" fieldPosition="1">
        <references count="1">
          <reference field="4294967294" count="1" selected="0">
            <x v="3"/>
          </reference>
        </references>
      </pivotArea>
    </format>
    <format dxfId="201">
      <pivotArea dataOnly="0" labelOnly="1" fieldPosition="0">
        <references count="2">
          <reference field="4294967294" count="1" selected="0">
            <x v="0"/>
          </reference>
          <reference field="3" count="0"/>
        </references>
      </pivotArea>
    </format>
    <format dxfId="200">
      <pivotArea dataOnly="0" labelOnly="1" fieldPosition="0">
        <references count="2">
          <reference field="4294967294" count="1" selected="0">
            <x v="1"/>
          </reference>
          <reference field="3" count="0"/>
        </references>
      </pivotArea>
    </format>
    <format dxfId="199">
      <pivotArea dataOnly="0" labelOnly="1" fieldPosition="0">
        <references count="2">
          <reference field="4294967294" count="1" selected="0">
            <x v="2"/>
          </reference>
          <reference field="3" count="0"/>
        </references>
      </pivotArea>
    </format>
    <format dxfId="198">
      <pivotArea dataOnly="0" labelOnly="1" fieldPosition="0">
        <references count="2">
          <reference field="4294967294" count="1" selected="0">
            <x v="3"/>
          </reference>
          <reference field="3" count="0"/>
        </references>
      </pivotArea>
    </format>
    <format dxfId="197">
      <pivotArea outline="0" collapsedLevelsAreSubtotals="1" fieldPosition="0"/>
    </format>
    <format dxfId="196">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Statut" xr10:uid="{B83BC843-DD84-4EDF-B776-3FC6C99DFF2D}" sourceName="Statut">
  <pivotTables>
    <pivotTable tabId="6" name="Tableau croisé dynamique1"/>
  </pivotTables>
  <data>
    <tabular pivotCacheId="1719099979">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tatut" xr10:uid="{1EE38282-CD6D-4756-9895-968D433D194F}" cache="Segment_Statut" caption="Statut"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Factures3" displayName="Factures3" ref="A2:O10" totalsRowCount="1" headerRowDxfId="242" dataDxfId="241" totalsRowDxfId="240">
  <autoFilter ref="A2:O9" xr:uid="{00000000-0009-0000-0100-000002000000}"/>
  <sortState xmlns:xlrd2="http://schemas.microsoft.com/office/spreadsheetml/2017/richdata2" ref="A3:O193">
    <sortCondition ref="G2:G193"/>
  </sortState>
  <tableColumns count="15">
    <tableColumn id="4" xr3:uid="{00000000-0010-0000-0000-000004000000}" name="Nom du client" dataDxfId="239" totalsRowDxfId="195" dataCellStyle="Normal"/>
    <tableColumn id="11" xr3:uid="{00000000-0010-0000-0000-00000B000000}" name="Chantier" dataDxfId="238" totalsRowDxfId="194"/>
    <tableColumn id="16" xr3:uid="{00000000-0010-0000-0000-000010000000}" name="N° chantier" dataDxfId="237" totalsRowDxfId="193"/>
    <tableColumn id="1" xr3:uid="{00000000-0010-0000-0000-000001000000}" name="Type de doc." dataDxfId="236" totalsRowDxfId="192"/>
    <tableColumn id="10" xr3:uid="{00000000-0010-0000-0000-00000A000000}" name="N° doc" dataDxfId="235" totalsRowDxfId="191"/>
    <tableColumn id="15" xr3:uid="{00000000-0010-0000-0000-00000F000000}" name="Statut" dataDxfId="234" totalsRowDxfId="190"/>
    <tableColumn id="2" xr3:uid="{00000000-0010-0000-0000-000002000000}" name="Date 1 envoi" dataDxfId="233" totalsRowDxfId="189" dataCellStyle="Date"/>
    <tableColumn id="3" xr3:uid="{00000000-0010-0000-0000-000003000000}" name="Échéance paiement" dataDxfId="232" totalsRowDxfId="188" dataCellStyle="Date">
      <calculatedColumnFormula>IF(AND(Factures3[[#This Row],[Type de doc.]]="Facture", Factures3[[#This Row],[Date 1 envoi]]&lt;&gt;"", Factures3[[#This Row],[Date paiement]]=""), EDATE(Factures3[[#This Row],[Date 1 envoi]],1), "")</calculatedColumnFormula>
    </tableColumn>
    <tableColumn id="5" xr3:uid="{00000000-0010-0000-0000-000005000000}" name="Relance à faire" dataDxfId="231" totalsRowDxfId="187" dataCellStyle="Date">
      <calculatedColumnFormula>IF(Factures3[[#This Row],[Type de doc.]]="Facture", IF(Factures3[[#This Row],[Date paiement]]&lt;Factures3[[#This Row],[Date 1 envoi]], EDATE(Factures3[[#This Row],[Date 1 envoi]], 2), ""), IF(Factures3[[#This Row],[Type de doc.]]="Devis", IF(Factures3[[#This Row],[Statut]]="Envoyé ", EDATE(Factures3[[#This Row],[Date 1 envoi]], 1), ""), ""))</calculatedColumnFormula>
    </tableColumn>
    <tableColumn id="8" xr3:uid="{00000000-0010-0000-0000-000008000000}" name="Date paiement" dataDxfId="230" totalsRowDxfId="186" dataCellStyle="Date"/>
    <tableColumn id="19" xr3:uid="{00000000-0010-0000-0000-000013000000}" name="Montant HT CHF" totalsRowFunction="sum" dataDxfId="229" totalsRowDxfId="185" dataCellStyle="Date"/>
    <tableColumn id="13" xr3:uid="{00000000-0010-0000-0000-00000D000000}" name="Montant TTC CHF" totalsRowFunction="sum" dataDxfId="228" totalsRowDxfId="184" dataCellStyle="Monétaire">
      <calculatedColumnFormula>IF(Factures3[[#This Row],[Montant HT CHF]]&gt;0, CEILING(Factures3[[#This Row],[Montant HT CHF]]*1.077, 0.05), "")</calculatedColumnFormula>
    </tableColumn>
    <tableColumn id="14" xr3:uid="{00000000-0010-0000-0000-00000E000000}" name="Total payé CHF" totalsRowFunction="sum" dataDxfId="227" totalsRowDxfId="183" dataCellStyle="Monétaire">
      <calculatedColumnFormula>IF(Factures3[[#This Row],[Statut]]="Payé ", Factures3[[#This Row],[Montant HT CHF]], 0)</calculatedColumnFormula>
    </tableColumn>
    <tableColumn id="17" xr3:uid="{00000000-0010-0000-0000-000011000000}" name="Solde CHF" totalsRowFunction="sum" dataDxfId="226" totalsRowDxfId="182" dataCellStyle="Monétaire">
      <calculatedColumnFormula>IF(Factures3[[#This Row],[Type de doc.]]="Facture", Factures3[[#This Row],[Total payé CHF]]-Factures3[[#This Row],[Montant HT CHF]], "")</calculatedColumnFormula>
    </tableColumn>
    <tableColumn id="9" xr3:uid="{00000000-0010-0000-0000-000009000000}" name="Observations : Relances, RDV, discussions clients…" dataDxfId="225" totalsRowDxfId="181"/>
  </tableColumns>
  <tableStyleInfo name="TableStyleMedium13" showFirstColumn="0" showLastColumn="0" showRowStripes="1" showColumnStripes="0"/>
  <extLst>
    <ext xmlns:x14="http://schemas.microsoft.com/office/spreadsheetml/2009/9/main" uri="{504A1905-F514-4f6f-8877-14C23A59335A}">
      <x14:table altTextSummary="Entrez le numéro de facture, la date, l’échéance de paiement, le nom du client, le montant, le total payé et la date de paiement. Le solde et les frais de retard sont calculés automatiqueme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1"/>
  <sheetViews>
    <sheetView showGridLines="0" zoomScale="80" zoomScaleNormal="80" workbookViewId="0">
      <selection activeCell="H6" sqref="H6"/>
    </sheetView>
  </sheetViews>
  <sheetFormatPr baseColWidth="10" defaultColWidth="9.140625" defaultRowHeight="30" customHeight="1" x14ac:dyDescent="0.25"/>
  <cols>
    <col min="1" max="1" width="13.7109375" style="6" customWidth="1"/>
    <col min="2" max="2" width="30.5703125" style="6" customWidth="1"/>
    <col min="3" max="3" width="11.7109375" style="7" customWidth="1"/>
    <col min="4" max="4" width="8.28515625" style="6" customWidth="1"/>
    <col min="5" max="5" width="9.140625" style="7"/>
    <col min="6" max="6" width="9.140625" style="6"/>
    <col min="7" max="7" width="12.42578125" style="27" customWidth="1"/>
    <col min="8" max="8" width="12.42578125" style="1" customWidth="1"/>
    <col min="9" max="9" width="12.42578125" style="27" customWidth="1"/>
    <col min="10" max="10" width="12.42578125" style="6" customWidth="1"/>
    <col min="11" max="12" width="12.140625" style="10" customWidth="1"/>
    <col min="13" max="13" width="12.140625" style="24" customWidth="1"/>
    <col min="14" max="14" width="12.140625" style="3" customWidth="1"/>
    <col min="15" max="15" width="41.5703125" style="11" customWidth="1"/>
    <col min="16" max="16" width="15.7109375" style="6" customWidth="1"/>
    <col min="17" max="19" width="20.7109375" style="6" customWidth="1"/>
    <col min="20" max="20" width="15.7109375" style="6" customWidth="1"/>
    <col min="21" max="21" width="20.7109375" style="6" customWidth="1"/>
    <col min="22" max="22" width="2.7109375" style="6" customWidth="1"/>
    <col min="23" max="16384" width="9.140625" style="6"/>
  </cols>
  <sheetData>
    <row r="1" spans="1:15" ht="38.25" customHeight="1" x14ac:dyDescent="0.25">
      <c r="D1" s="8"/>
      <c r="E1" s="9"/>
      <c r="F1" s="8"/>
    </row>
    <row r="2" spans="1:15" s="1" customFormat="1" ht="67.150000000000006" customHeight="1" x14ac:dyDescent="0.25">
      <c r="A2" s="1" t="s">
        <v>0</v>
      </c>
      <c r="B2" s="1" t="s">
        <v>1</v>
      </c>
      <c r="C2" s="21" t="s">
        <v>10</v>
      </c>
      <c r="D2" s="2" t="s">
        <v>2</v>
      </c>
      <c r="E2" s="19" t="s">
        <v>9</v>
      </c>
      <c r="F2" s="2" t="s">
        <v>8</v>
      </c>
      <c r="G2" s="30" t="s">
        <v>5</v>
      </c>
      <c r="H2" s="2" t="s">
        <v>6</v>
      </c>
      <c r="I2" s="28" t="s">
        <v>17</v>
      </c>
      <c r="J2" s="2" t="s">
        <v>7</v>
      </c>
      <c r="K2" s="4" t="s">
        <v>12</v>
      </c>
      <c r="L2" s="14" t="s">
        <v>13</v>
      </c>
      <c r="M2" s="26" t="s">
        <v>14</v>
      </c>
      <c r="N2" s="4" t="s">
        <v>15</v>
      </c>
      <c r="O2" s="20" t="s">
        <v>11</v>
      </c>
    </row>
    <row r="3" spans="1:15" ht="30" customHeight="1" x14ac:dyDescent="0.25">
      <c r="A3" s="18"/>
      <c r="D3" s="12" t="s">
        <v>4</v>
      </c>
      <c r="E3" s="13"/>
      <c r="F3" s="12" t="s">
        <v>18</v>
      </c>
      <c r="G3" s="22">
        <v>44155</v>
      </c>
      <c r="H3" s="23" t="str">
        <f>IF(AND(Factures3[[#This Row],[Type de doc.]]="Facture", Factures3[[#This Row],[Date 1 envoi]]&lt;&gt;"", Factures3[[#This Row],[Date paiement]]=""), EDATE(Factures3[[#This Row],[Date 1 envoi]],1), "")</f>
        <v/>
      </c>
      <c r="I3" s="29" t="str">
        <f>IF(Factures3[[#This Row],[Type de doc.]]="Facture", IF(Factures3[[#This Row],[Date paiement]]&lt;Factures3[[#This Row],[Date 1 envoi]], EDATE(Factures3[[#This Row],[Date 1 envoi]], 2), ""), IF(Factures3[[#This Row],[Type de doc.]]="Devis", IF(Factures3[[#This Row],[Statut]]="Envoyé ", EDATE(Factures3[[#This Row],[Date 1 envoi]], 1), ""), ""))</f>
        <v/>
      </c>
      <c r="J3" s="22">
        <v>44185</v>
      </c>
      <c r="K3" s="15">
        <v>1690</v>
      </c>
      <c r="L3" s="16">
        <f>IF(Factures3[[#This Row],[Montant HT CHF]]&gt;0, CEILING(Factures3[[#This Row],[Montant HT CHF]]*1.077, 0.05), "")</f>
        <v>1820.15</v>
      </c>
      <c r="M3" s="25">
        <f>IF(Factures3[[#This Row],[Statut]]="Payé ", Factures3[[#This Row],[Montant HT CHF]], 0)</f>
        <v>1690</v>
      </c>
      <c r="N3" s="5">
        <f>IF(Factures3[[#This Row],[Type de doc.]]="Facture", Factures3[[#This Row],[Total payé CHF]]-Factures3[[#This Row],[Montant HT CHF]], "")</f>
        <v>0</v>
      </c>
      <c r="O3" s="17"/>
    </row>
    <row r="4" spans="1:15" ht="30" customHeight="1" x14ac:dyDescent="0.25">
      <c r="A4" s="18"/>
      <c r="D4" s="12" t="s">
        <v>3</v>
      </c>
      <c r="E4" s="13"/>
      <c r="F4" s="12" t="s">
        <v>16</v>
      </c>
      <c r="G4" s="22">
        <v>44162</v>
      </c>
      <c r="H4" s="23" t="str">
        <f>IF(AND(Factures3[[#This Row],[Type de doc.]]="Facture", Factures3[[#This Row],[Date 1 envoi]]&lt;&gt;"", Factures3[[#This Row],[Date paiement]]=""), EDATE(Factures3[[#This Row],[Date 1 envoi]],1), "")</f>
        <v/>
      </c>
      <c r="I4" s="29" t="str">
        <f>IF(Factures3[[#This Row],[Type de doc.]]="Facture", IF(Factures3[[#This Row],[Date paiement]]&lt;Factures3[[#This Row],[Date 1 envoi]], EDATE(Factures3[[#This Row],[Date 1 envoi]], 2), ""), IF(Factures3[[#This Row],[Type de doc.]]="Devis", IF(Factures3[[#This Row],[Statut]]="Envoyé ", EDATE(Factures3[[#This Row],[Date 1 envoi]], 1), ""), ""))</f>
        <v/>
      </c>
      <c r="J4" s="22"/>
      <c r="K4" s="15">
        <v>3370</v>
      </c>
      <c r="L4" s="16">
        <f>IF(Factures3[[#This Row],[Montant HT CHF]]&gt;0, CEILING(Factures3[[#This Row],[Montant HT CHF]]*1.077, 0.05), "")</f>
        <v>3629.5</v>
      </c>
      <c r="M4" s="25">
        <f>IF(Factures3[[#This Row],[Statut]]="Payé ", Factures3[[#This Row],[Montant HT CHF]], 0)</f>
        <v>0</v>
      </c>
      <c r="N4" s="5" t="str">
        <f>IF(Factures3[[#This Row],[Type de doc.]]="Facture", Factures3[[#This Row],[Total payé CHF]]-Factures3[[#This Row],[Montant HT CHF]], "")</f>
        <v/>
      </c>
      <c r="O4" s="17"/>
    </row>
    <row r="5" spans="1:15" ht="30" customHeight="1" x14ac:dyDescent="0.25">
      <c r="A5" s="18"/>
      <c r="D5" s="12" t="s">
        <v>4</v>
      </c>
      <c r="E5" s="13"/>
      <c r="F5" s="12" t="s">
        <v>18</v>
      </c>
      <c r="G5" s="22">
        <v>44194</v>
      </c>
      <c r="H5" s="23" t="str">
        <f>IF(AND(Factures3[[#This Row],[Type de doc.]]="Facture", Factures3[[#This Row],[Date 1 envoi]]&lt;&gt;"", Factures3[[#This Row],[Date paiement]]=""), EDATE(Factures3[[#This Row],[Date 1 envoi]],1), "")</f>
        <v/>
      </c>
      <c r="I5" s="29" t="str">
        <f>IF(Factures3[[#This Row],[Type de doc.]]="Facture", IF(Factures3[[#This Row],[Date paiement]]&lt;Factures3[[#This Row],[Date 1 envoi]], EDATE(Factures3[[#This Row],[Date 1 envoi]], 2), ""), IF(Factures3[[#This Row],[Type de doc.]]="Devis", IF(Factures3[[#This Row],[Statut]]="Envoyé ", EDATE(Factures3[[#This Row],[Date 1 envoi]], 1), ""), ""))</f>
        <v/>
      </c>
      <c r="J5" s="22">
        <v>44194</v>
      </c>
      <c r="K5" s="15">
        <v>1757.5</v>
      </c>
      <c r="L5" s="16">
        <f>IF(Factures3[[#This Row],[Montant HT CHF]]&gt;0, CEILING(Factures3[[#This Row],[Montant HT CHF]]*1.077, 0.05), "")</f>
        <v>1892.8500000000001</v>
      </c>
      <c r="M5" s="25">
        <f>IF(Factures3[[#This Row],[Statut]]="Payé ", Factures3[[#This Row],[Montant HT CHF]], 0)</f>
        <v>1757.5</v>
      </c>
      <c r="N5" s="5">
        <f>IF(Factures3[[#This Row],[Type de doc.]]="Facture", Factures3[[#This Row],[Total payé CHF]]-Factures3[[#This Row],[Montant HT CHF]], "")</f>
        <v>0</v>
      </c>
      <c r="O5" s="17"/>
    </row>
    <row r="6" spans="1:15" ht="30" customHeight="1" x14ac:dyDescent="0.25">
      <c r="A6" s="18"/>
      <c r="D6" s="12" t="s">
        <v>4</v>
      </c>
      <c r="E6" s="13"/>
      <c r="F6" s="12" t="s">
        <v>18</v>
      </c>
      <c r="G6" s="22">
        <v>44194</v>
      </c>
      <c r="H6" s="23">
        <f>IF(AND(Factures3[[#This Row],[Type de doc.]]="Facture", Factures3[[#This Row],[Date 1 envoi]]&lt;&gt;"", Factures3[[#This Row],[Date paiement]]=""), EDATE(Factures3[[#This Row],[Date 1 envoi]],1), "")</f>
        <v>44225</v>
      </c>
      <c r="I6" s="29">
        <f>IF(Factures3[[#This Row],[Type de doc.]]="Facture", IF(Factures3[[#This Row],[Date paiement]]&lt;Factures3[[#This Row],[Date 1 envoi]], EDATE(Factures3[[#This Row],[Date 1 envoi]], 2), ""), IF(Factures3[[#This Row],[Type de doc.]]="Devis", IF(Factures3[[#This Row],[Statut]]="Envoyé ", EDATE(Factures3[[#This Row],[Date 1 envoi]], 1), ""), ""))</f>
        <v>44255</v>
      </c>
      <c r="J6" s="22"/>
      <c r="K6" s="15">
        <v>1757.5</v>
      </c>
      <c r="L6" s="16">
        <f>IF(Factures3[[#This Row],[Montant HT CHF]]&gt;0, CEILING(Factures3[[#This Row],[Montant HT CHF]]*1.077, 0.05), "")</f>
        <v>1892.8500000000001</v>
      </c>
      <c r="M6" s="25">
        <f>IF(Factures3[[#This Row],[Statut]]="Payé ", Factures3[[#This Row],[Montant HT CHF]], 0)</f>
        <v>1757.5</v>
      </c>
      <c r="N6" s="5">
        <f>IF(Factures3[[#This Row],[Type de doc.]]="Facture", Factures3[[#This Row],[Total payé CHF]]-Factures3[[#This Row],[Montant HT CHF]], "")</f>
        <v>0</v>
      </c>
      <c r="O6" s="17"/>
    </row>
    <row r="7" spans="1:15" ht="30" customHeight="1" x14ac:dyDescent="0.25">
      <c r="A7" s="18"/>
      <c r="D7" s="12" t="s">
        <v>3</v>
      </c>
      <c r="E7" s="13"/>
      <c r="F7" s="12" t="s">
        <v>19</v>
      </c>
      <c r="G7" s="22">
        <v>44198</v>
      </c>
      <c r="H7" s="23" t="str">
        <f>IF(AND(Factures3[[#This Row],[Type de doc.]]="Facture", Factures3[[#This Row],[Date 1 envoi]]&lt;&gt;"", Factures3[[#This Row],[Date paiement]]=""), EDATE(Factures3[[#This Row],[Date 1 envoi]],1), "")</f>
        <v/>
      </c>
      <c r="I7" s="29" t="str">
        <f>IF(Factures3[[#This Row],[Type de doc.]]="Facture", IF(Factures3[[#This Row],[Date paiement]]&lt;Factures3[[#This Row],[Date 1 envoi]], EDATE(Factures3[[#This Row],[Date 1 envoi]], 2), ""), IF(Factures3[[#This Row],[Type de doc.]]="Devis", IF(Factures3[[#This Row],[Statut]]="Envoyé ", EDATE(Factures3[[#This Row],[Date 1 envoi]], 1), ""), ""))</f>
        <v/>
      </c>
      <c r="J7" s="22"/>
      <c r="K7" s="15">
        <v>5600.5</v>
      </c>
      <c r="L7" s="16">
        <f>IF(Factures3[[#This Row],[Montant HT CHF]]&gt;0, CEILING(Factures3[[#This Row],[Montant HT CHF]]*1.077, 0.05), "")</f>
        <v>6031.75</v>
      </c>
      <c r="M7" s="25">
        <f>IF(Factures3[[#This Row],[Statut]]="Payé ", Factures3[[#This Row],[Montant HT CHF]], 0)</f>
        <v>0</v>
      </c>
      <c r="N7" s="5" t="str">
        <f>IF(Factures3[[#This Row],[Type de doc.]]="Facture", Factures3[[#This Row],[Total payé CHF]]-Factures3[[#This Row],[Montant HT CHF]], "")</f>
        <v/>
      </c>
      <c r="O7" s="17"/>
    </row>
    <row r="8" spans="1:15" ht="30" customHeight="1" x14ac:dyDescent="0.25">
      <c r="A8" s="18"/>
      <c r="D8" s="12" t="s">
        <v>3</v>
      </c>
      <c r="E8" s="13"/>
      <c r="F8" s="12" t="s">
        <v>19</v>
      </c>
      <c r="G8" s="22">
        <v>44198</v>
      </c>
      <c r="H8" s="23" t="str">
        <f>IF(AND(Factures3[[#This Row],[Type de doc.]]="Facture", Factures3[[#This Row],[Date 1 envoi]]&lt;&gt;"", Factures3[[#This Row],[Date paiement]]=""), EDATE(Factures3[[#This Row],[Date 1 envoi]],1), "")</f>
        <v/>
      </c>
      <c r="I8" s="29" t="str">
        <f>IF(Factures3[[#This Row],[Type de doc.]]="Facture", IF(Factures3[[#This Row],[Date paiement]]&lt;Factures3[[#This Row],[Date 1 envoi]], EDATE(Factures3[[#This Row],[Date 1 envoi]], 2), ""), IF(Factures3[[#This Row],[Type de doc.]]="Devis", IF(Factures3[[#This Row],[Statut]]="Envoyé ", EDATE(Factures3[[#This Row],[Date 1 envoi]], 1), ""), ""))</f>
        <v/>
      </c>
      <c r="J8" s="22"/>
      <c r="K8" s="15">
        <v>2020</v>
      </c>
      <c r="L8" s="16">
        <f>IF(Factures3[[#This Row],[Montant HT CHF]]&gt;0, CEILING(Factures3[[#This Row],[Montant HT CHF]]*1.077, 0.05), "")</f>
        <v>2175.5500000000002</v>
      </c>
      <c r="M8" s="25">
        <f>IF(Factures3[[#This Row],[Statut]]="Payé ", Factures3[[#This Row],[Montant HT CHF]], 0)</f>
        <v>0</v>
      </c>
      <c r="N8" s="5" t="str">
        <f>IF(Factures3[[#This Row],[Type de doc.]]="Facture", Factures3[[#This Row],[Total payé CHF]]-Factures3[[#This Row],[Montant HT CHF]], "")</f>
        <v/>
      </c>
      <c r="O8" s="17"/>
    </row>
    <row r="9" spans="1:15" ht="30" customHeight="1" x14ac:dyDescent="0.25">
      <c r="A9" s="18"/>
      <c r="D9" s="12" t="s">
        <v>3</v>
      </c>
      <c r="E9" s="13"/>
      <c r="F9" s="12" t="s">
        <v>16</v>
      </c>
      <c r="G9" s="22">
        <v>44236</v>
      </c>
      <c r="H9" s="23" t="str">
        <f>IF(AND(Factures3[[#This Row],[Type de doc.]]="Facture", Factures3[[#This Row],[Date 1 envoi]]&lt;&gt;"", Factures3[[#This Row],[Date paiement]]=""), EDATE(Factures3[[#This Row],[Date 1 envoi]],1), "")</f>
        <v/>
      </c>
      <c r="I9" s="29" t="str">
        <f>IF(Factures3[[#This Row],[Type de doc.]]="Facture", IF(Factures3[[#This Row],[Date paiement]]&lt;Factures3[[#This Row],[Date 1 envoi]], EDATE(Factures3[[#This Row],[Date 1 envoi]], 2), ""), IF(Factures3[[#This Row],[Type de doc.]]="Devis", IF(Factures3[[#This Row],[Statut]]="Envoyé ", EDATE(Factures3[[#This Row],[Date 1 envoi]], 1), ""), ""))</f>
        <v/>
      </c>
      <c r="J9" s="22"/>
      <c r="K9" s="15">
        <v>9538</v>
      </c>
      <c r="L9" s="16">
        <f>IF(Factures3[[#This Row],[Montant HT CHF]]&gt;0, CEILING(Factures3[[#This Row],[Montant HT CHF]]*1.077, 0.05), "")</f>
        <v>10272.450000000001</v>
      </c>
      <c r="M9" s="25">
        <f>IF(Factures3[[#This Row],[Statut]]="Payé ", Factures3[[#This Row],[Montant HT CHF]], 0)</f>
        <v>0</v>
      </c>
      <c r="N9" s="5" t="str">
        <f>IF(Factures3[[#This Row],[Type de doc.]]="Facture", Factures3[[#This Row],[Total payé CHF]]-Factures3[[#This Row],[Montant HT CHF]], "")</f>
        <v/>
      </c>
      <c r="O9" s="17"/>
    </row>
    <row r="10" spans="1:15" ht="30" customHeight="1" x14ac:dyDescent="0.25">
      <c r="A10" s="31"/>
      <c r="B10" s="31"/>
      <c r="C10" s="32"/>
      <c r="D10" s="31"/>
      <c r="E10" s="32"/>
      <c r="F10" s="31"/>
      <c r="G10" s="33"/>
      <c r="H10" s="31"/>
      <c r="I10" s="34"/>
      <c r="J10" s="31"/>
      <c r="K10" s="35">
        <f>SUBTOTAL(109,Factures3[Montant HT CHF])</f>
        <v>25733.5</v>
      </c>
      <c r="L10" s="36">
        <f>SUBTOTAL(109,Factures3[Montant TTC CHF])</f>
        <v>27715.100000000002</v>
      </c>
      <c r="M10" s="37">
        <f>SUBTOTAL(109,Factures3[Total payé CHF])</f>
        <v>5205</v>
      </c>
      <c r="N10" s="37">
        <f>SUBTOTAL(109,Factures3[Solde CHF])</f>
        <v>0</v>
      </c>
      <c r="O10" s="38"/>
    </row>
    <row r="11" spans="1:15" ht="30" customHeight="1" x14ac:dyDescent="0.25">
      <c r="A11" s="2"/>
      <c r="B11" s="2"/>
      <c r="C11" s="19"/>
      <c r="D11" s="2"/>
      <c r="E11" s="19"/>
      <c r="F11" s="2"/>
      <c r="G11" s="30"/>
      <c r="H11" s="2"/>
      <c r="I11" s="28"/>
      <c r="J11" s="2"/>
      <c r="K11" s="4"/>
      <c r="L11" s="14"/>
      <c r="M11" s="26"/>
      <c r="N11" s="4"/>
      <c r="O11" s="20"/>
    </row>
  </sheetData>
  <sheetProtection insertColumns="0" insertRows="0" insertHyperlinks="0" selectLockedCells="1" sort="0" autoFilter="0" pivotTables="0"/>
  <conditionalFormatting sqref="F3:F9">
    <cfRule type="containsText" dxfId="180" priority="3" operator="containsText" text="Payé">
      <formula>NOT(ISERROR(SEARCH("Payé",F3)))</formula>
    </cfRule>
    <cfRule type="containsText" dxfId="179" priority="12" operator="containsText" text="Accepté">
      <formula>NOT(ISERROR(SEARCH("Accepté",F3)))</formula>
    </cfRule>
    <cfRule type="containsText" dxfId="178" priority="13" operator="containsText" text="A envoyer">
      <formula>NOT(ISERROR(SEARCH("A envoyer",F3)))</formula>
    </cfRule>
  </conditionalFormatting>
  <conditionalFormatting sqref="H3:I9">
    <cfRule type="cellIs" dxfId="177" priority="4" operator="equal">
      <formula>"Payé"</formula>
    </cfRule>
    <cfRule type="expression" dxfId="176" priority="14">
      <formula>OR($H3&gt;TODAY())</formula>
    </cfRule>
  </conditionalFormatting>
  <conditionalFormatting sqref="F1:F1048576">
    <cfRule type="containsText" dxfId="175" priority="1" operator="containsText" text="En cours">
      <formula>NOT(ISERROR(SEARCH("En cours",F1)))</formula>
    </cfRule>
    <cfRule type="containsText" dxfId="174" priority="2" operator="containsText" text="A faire">
      <formula>NOT(ISERROR(SEARCH("A faire",F1)))</formula>
    </cfRule>
  </conditionalFormatting>
  <dataValidations count="11">
    <dataValidation allowBlank="1" showInputMessage="1" showErrorMessage="1" prompt="Le titre de cette feuille de calcul se trouve dans cette cellule" sqref="D1:F1" xr:uid="{00000000-0002-0000-0000-000000000000}"/>
    <dataValidation allowBlank="1" showInputMessage="1" showErrorMessage="1" prompt="Entrez le numéro de la facture dans cette colonne sous ce titre. Utilisez des filtres de titres pour trouver des entrées spécifiques" sqref="D2:F2" xr:uid="{00000000-0002-0000-0000-000001000000}"/>
    <dataValidation allowBlank="1" showInputMessage="1" showErrorMessage="1" prompt="Entrez la date dans cette colonne sous ce titre" sqref="G2" xr:uid="{00000000-0002-0000-0000-000002000000}"/>
    <dataValidation allowBlank="1" showInputMessage="1" showErrorMessage="1" prompt="Entrez la date d’échéance du paiement dans cette colonne sous ce titre" sqref="H2:I2" xr:uid="{00000000-0002-0000-0000-000003000000}"/>
    <dataValidation allowBlank="1" showInputMessage="1" showErrorMessage="1" prompt="Entrez le montant dans cette colonne sous ce titre" sqref="L2" xr:uid="{00000000-0002-0000-0000-000004000000}"/>
    <dataValidation allowBlank="1" showInputMessage="1" showErrorMessage="1" prompt="Entrez la date de paiement dans cette colonne sous ce titre" sqref="J2:K2" xr:uid="{00000000-0002-0000-0000-000005000000}"/>
    <dataValidation allowBlank="1" showInputMessage="1" showErrorMessage="1" prompt="Le solde est mis à jour automatiquement dans cette colonne sous ce titre" sqref="N2:O2" xr:uid="{00000000-0002-0000-0000-000006000000}"/>
    <dataValidation allowBlank="1" showInputMessage="1" showErrorMessage="1" prompt="Entrez le montant total payé dans cette colonne sous ce titre" sqref="M2" xr:uid="{00000000-0002-0000-0000-000007000000}"/>
    <dataValidation allowBlank="1" showInputMessage="1" showErrorMessage="1" prompt="Entrez le nom du client dans cette colonne sous ce titre" sqref="A2:C2" xr:uid="{00000000-0002-0000-0000-000008000000}"/>
    <dataValidation type="list" showInputMessage="1" showErrorMessage="1" sqref="D3:D9" xr:uid="{00000000-0002-0000-0000-000009000000}">
      <formula1>"Facture,Devis"</formula1>
    </dataValidation>
    <dataValidation type="list" showInputMessage="1" showErrorMessage="1" sqref="F3:F9" xr:uid="{00000000-0002-0000-0000-00000A000000}">
      <formula1>"A faire , En cours , A envoyer , Envoyé , Accepté , Payé , Refusé"</formula1>
    </dataValidation>
  </dataValidations>
  <printOptions horizontalCentered="1"/>
  <pageMargins left="0.5" right="0.5" top="0.5" bottom="0.5" header="0.3" footer="0.3"/>
  <pageSetup scale="57"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42DA4-8AB2-43DB-83EA-34ECD8A7991D}">
  <dimension ref="A1:P12"/>
  <sheetViews>
    <sheetView tabSelected="1" workbookViewId="0">
      <selection activeCell="D9" sqref="D9"/>
    </sheetView>
  </sheetViews>
  <sheetFormatPr baseColWidth="10" defaultRowHeight="15" x14ac:dyDescent="0.25"/>
  <cols>
    <col min="1" max="1" width="12.5703125" bestFit="1" customWidth="1"/>
    <col min="2" max="2" width="8.85546875" bestFit="1" customWidth="1"/>
    <col min="3" max="3" width="7.5703125" bestFit="1" customWidth="1"/>
    <col min="4" max="4" width="10.28515625" bestFit="1" customWidth="1"/>
    <col min="5" max="5" width="9.28515625" bestFit="1" customWidth="1"/>
    <col min="6" max="6" width="6.5703125" bestFit="1" customWidth="1"/>
    <col min="7" max="7" width="9.28515625" bestFit="1" customWidth="1"/>
    <col min="8" max="8" width="6.5703125" bestFit="1" customWidth="1"/>
    <col min="9" max="9" width="7.5703125" bestFit="1" customWidth="1"/>
    <col min="10" max="10" width="10.140625" bestFit="1" customWidth="1"/>
    <col min="11" max="11" width="18.140625" bestFit="1" customWidth="1"/>
    <col min="12" max="13" width="11.42578125" bestFit="1" customWidth="1"/>
    <col min="16" max="16" width="10.7109375" bestFit="1" customWidth="1"/>
  </cols>
  <sheetData>
    <row r="1" spans="1:16" x14ac:dyDescent="0.25">
      <c r="A1" s="39" t="s">
        <v>8</v>
      </c>
      <c r="B1" t="s">
        <v>37</v>
      </c>
    </row>
    <row r="3" spans="1:16" x14ac:dyDescent="0.25">
      <c r="B3" s="39" t="s">
        <v>35</v>
      </c>
    </row>
    <row r="4" spans="1:16" s="42" customFormat="1" ht="45" x14ac:dyDescent="0.25">
      <c r="A4"/>
      <c r="B4" s="47" t="s">
        <v>27</v>
      </c>
      <c r="C4" s="47"/>
      <c r="D4" s="47" t="s">
        <v>29</v>
      </c>
      <c r="E4" s="47"/>
      <c r="F4" s="47" t="s">
        <v>31</v>
      </c>
      <c r="G4" s="47"/>
      <c r="H4" s="47" t="s">
        <v>33</v>
      </c>
      <c r="I4" s="47"/>
      <c r="J4" s="44" t="s">
        <v>28</v>
      </c>
      <c r="K4" s="44" t="s">
        <v>30</v>
      </c>
      <c r="L4" s="44" t="s">
        <v>32</v>
      </c>
      <c r="M4" s="44" t="s">
        <v>34</v>
      </c>
      <c r="N4"/>
      <c r="O4"/>
      <c r="P4"/>
    </row>
    <row r="5" spans="1:16" s="42" customFormat="1" x14ac:dyDescent="0.25">
      <c r="A5" s="43" t="s">
        <v>36</v>
      </c>
      <c r="B5" s="44" t="s">
        <v>3</v>
      </c>
      <c r="C5" s="44" t="s">
        <v>4</v>
      </c>
      <c r="D5" s="44" t="s">
        <v>3</v>
      </c>
      <c r="E5" s="44" t="s">
        <v>4</v>
      </c>
      <c r="F5" s="44" t="s">
        <v>3</v>
      </c>
      <c r="G5" s="44" t="s">
        <v>4</v>
      </c>
      <c r="H5" s="44" t="s">
        <v>3</v>
      </c>
      <c r="I5" s="44" t="s">
        <v>4</v>
      </c>
      <c r="J5" s="44"/>
      <c r="K5" s="44"/>
      <c r="L5" s="44"/>
      <c r="M5" s="44"/>
      <c r="N5"/>
      <c r="O5"/>
      <c r="P5"/>
    </row>
    <row r="6" spans="1:16" x14ac:dyDescent="0.25">
      <c r="A6" s="40" t="s">
        <v>21</v>
      </c>
      <c r="B6" s="45">
        <v>1</v>
      </c>
      <c r="C6" s="45">
        <v>3</v>
      </c>
      <c r="D6" s="46">
        <v>3370</v>
      </c>
      <c r="E6" s="46">
        <v>5205</v>
      </c>
      <c r="F6" s="46">
        <v>0</v>
      </c>
      <c r="G6" s="46">
        <v>5205</v>
      </c>
      <c r="H6" s="46">
        <v>0</v>
      </c>
      <c r="I6" s="46">
        <v>0</v>
      </c>
      <c r="J6" s="45">
        <v>4</v>
      </c>
      <c r="K6" s="46">
        <v>8575</v>
      </c>
      <c r="L6" s="46">
        <v>5205</v>
      </c>
      <c r="M6" s="46">
        <v>0</v>
      </c>
    </row>
    <row r="7" spans="1:16" x14ac:dyDescent="0.25">
      <c r="A7" s="41" t="s">
        <v>22</v>
      </c>
      <c r="B7" s="45">
        <v>1</v>
      </c>
      <c r="C7" s="45">
        <v>1</v>
      </c>
      <c r="D7" s="46">
        <v>3370</v>
      </c>
      <c r="E7" s="46">
        <v>1690</v>
      </c>
      <c r="F7" s="46">
        <v>0</v>
      </c>
      <c r="G7" s="46">
        <v>1690</v>
      </c>
      <c r="H7" s="46">
        <v>0</v>
      </c>
      <c r="I7" s="46">
        <v>0</v>
      </c>
      <c r="J7" s="45">
        <v>2</v>
      </c>
      <c r="K7" s="46">
        <v>5060</v>
      </c>
      <c r="L7" s="46">
        <v>1690</v>
      </c>
      <c r="M7" s="46">
        <v>0</v>
      </c>
    </row>
    <row r="8" spans="1:16" x14ac:dyDescent="0.25">
      <c r="A8" s="41" t="s">
        <v>23</v>
      </c>
      <c r="B8" s="45"/>
      <c r="C8" s="45">
        <v>2</v>
      </c>
      <c r="D8" s="46"/>
      <c r="E8" s="46">
        <v>3515</v>
      </c>
      <c r="F8" s="46"/>
      <c r="G8" s="46">
        <v>3515</v>
      </c>
      <c r="H8" s="46"/>
      <c r="I8" s="46">
        <v>0</v>
      </c>
      <c r="J8" s="45">
        <v>2</v>
      </c>
      <c r="K8" s="46">
        <v>3515</v>
      </c>
      <c r="L8" s="46">
        <v>3515</v>
      </c>
      <c r="M8" s="46">
        <v>0</v>
      </c>
    </row>
    <row r="9" spans="1:16" x14ac:dyDescent="0.25">
      <c r="A9" s="40" t="s">
        <v>24</v>
      </c>
      <c r="B9" s="45">
        <v>3</v>
      </c>
      <c r="C9" s="45"/>
      <c r="D9" s="46">
        <v>17158.5</v>
      </c>
      <c r="E9" s="46"/>
      <c r="F9" s="46">
        <v>0</v>
      </c>
      <c r="G9" s="46"/>
      <c r="H9" s="46">
        <v>0</v>
      </c>
      <c r="I9" s="46"/>
      <c r="J9" s="45">
        <v>3</v>
      </c>
      <c r="K9" s="46">
        <v>17158.5</v>
      </c>
      <c r="L9" s="46">
        <v>0</v>
      </c>
      <c r="M9" s="46">
        <v>0</v>
      </c>
    </row>
    <row r="10" spans="1:16" x14ac:dyDescent="0.25">
      <c r="A10" s="41" t="s">
        <v>25</v>
      </c>
      <c r="B10" s="45">
        <v>2</v>
      </c>
      <c r="C10" s="45"/>
      <c r="D10" s="46">
        <v>7620.5</v>
      </c>
      <c r="E10" s="46"/>
      <c r="F10" s="46">
        <v>0</v>
      </c>
      <c r="G10" s="46"/>
      <c r="H10" s="46">
        <v>0</v>
      </c>
      <c r="I10" s="46"/>
      <c r="J10" s="45">
        <v>2</v>
      </c>
      <c r="K10" s="46">
        <v>7620.5</v>
      </c>
      <c r="L10" s="46">
        <v>0</v>
      </c>
      <c r="M10" s="46">
        <v>0</v>
      </c>
    </row>
    <row r="11" spans="1:16" x14ac:dyDescent="0.25">
      <c r="A11" s="41" t="s">
        <v>26</v>
      </c>
      <c r="B11" s="45">
        <v>1</v>
      </c>
      <c r="C11" s="45"/>
      <c r="D11" s="46">
        <v>9538</v>
      </c>
      <c r="E11" s="46"/>
      <c r="F11" s="46">
        <v>0</v>
      </c>
      <c r="G11" s="46"/>
      <c r="H11" s="46">
        <v>0</v>
      </c>
      <c r="I11" s="46"/>
      <c r="J11" s="45">
        <v>1</v>
      </c>
      <c r="K11" s="46">
        <v>9538</v>
      </c>
      <c r="L11" s="46">
        <v>0</v>
      </c>
      <c r="M11" s="46">
        <v>0</v>
      </c>
    </row>
    <row r="12" spans="1:16" x14ac:dyDescent="0.25">
      <c r="A12" s="40" t="s">
        <v>20</v>
      </c>
      <c r="B12" s="45">
        <v>4</v>
      </c>
      <c r="C12" s="45">
        <v>3</v>
      </c>
      <c r="D12" s="46">
        <v>20528.5</v>
      </c>
      <c r="E12" s="46">
        <v>5205</v>
      </c>
      <c r="F12" s="46">
        <v>0</v>
      </c>
      <c r="G12" s="46">
        <v>5205</v>
      </c>
      <c r="H12" s="46">
        <v>0</v>
      </c>
      <c r="I12" s="46">
        <v>0</v>
      </c>
      <c r="J12" s="45">
        <v>7</v>
      </c>
      <c r="K12" s="46">
        <v>25733.5</v>
      </c>
      <c r="L12" s="46">
        <v>5205</v>
      </c>
      <c r="M12" s="46">
        <v>0</v>
      </c>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Suivi</vt:lpstr>
      <vt:lpstr>ANALYSE</vt:lpstr>
      <vt:lpstr>Suivi!Impression_des_titres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Arbre &amp; Co - PL</dc:creator>
  <cp:lastModifiedBy> </cp:lastModifiedBy>
  <cp:lastPrinted>2021-04-01T09:44:59Z</cp:lastPrinted>
  <dcterms:created xsi:type="dcterms:W3CDTF">2017-03-09T05:01:45Z</dcterms:created>
  <dcterms:modified xsi:type="dcterms:W3CDTF">2021-05-25T12:39:21Z</dcterms:modified>
</cp:coreProperties>
</file>